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BONUSERS.bon.com.na.root\Departments\Supervison\Reg&amp;anal\WEBSITE DATA\Aggregated industry\Excel document 2022\PDFs\DEC\"/>
    </mc:Choice>
  </mc:AlternateContent>
  <xr:revisionPtr revIDLastSave="0" documentId="13_ncr:1_{5FFCCAC9-05DB-483F-91F1-6487EBB7807D}" xr6:coauthVersionLast="47" xr6:coauthVersionMax="47" xr10:uidLastSave="{00000000-0000-0000-0000-000000000000}"/>
  <bookViews>
    <workbookView xWindow="22932" yWindow="4848" windowWidth="23256" windowHeight="12456" xr2:uid="{6181E3B5-D875-44C8-99C7-1D83FA3FFB2E}"/>
  </bookViews>
  <sheets>
    <sheet name="BIR-201 " sheetId="1" r:id="rId1"/>
  </sheets>
  <externalReferences>
    <externalReference r:id="rId2"/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36" i="1" l="1"/>
  <c r="P136" i="1"/>
  <c r="O136" i="1"/>
  <c r="N136" i="1"/>
  <c r="M136" i="1"/>
  <c r="L136" i="1"/>
  <c r="K136" i="1"/>
  <c r="J136" i="1"/>
  <c r="I136" i="1"/>
  <c r="H136" i="1"/>
  <c r="G136" i="1"/>
  <c r="F136" i="1"/>
  <c r="Q135" i="1"/>
  <c r="P135" i="1"/>
  <c r="O135" i="1"/>
  <c r="N135" i="1"/>
  <c r="M135" i="1"/>
  <c r="L135" i="1"/>
  <c r="K135" i="1"/>
  <c r="J135" i="1"/>
  <c r="I135" i="1"/>
  <c r="H135" i="1"/>
  <c r="G135" i="1"/>
  <c r="F135" i="1"/>
  <c r="Q134" i="1"/>
  <c r="P134" i="1"/>
  <c r="O134" i="1"/>
  <c r="N134" i="1"/>
  <c r="M134" i="1"/>
  <c r="L134" i="1"/>
  <c r="K134" i="1"/>
  <c r="J134" i="1"/>
  <c r="I134" i="1"/>
  <c r="H134" i="1"/>
  <c r="G134" i="1"/>
  <c r="F134" i="1"/>
  <c r="I132" i="1"/>
  <c r="F132" i="1"/>
  <c r="Q131" i="1"/>
  <c r="P131" i="1"/>
  <c r="O131" i="1"/>
  <c r="N131" i="1"/>
  <c r="M131" i="1"/>
  <c r="L131" i="1"/>
  <c r="K131" i="1"/>
  <c r="J131" i="1"/>
  <c r="I131" i="1"/>
  <c r="H131" i="1"/>
  <c r="G131" i="1"/>
  <c r="F131" i="1"/>
  <c r="Q130" i="1"/>
  <c r="P130" i="1"/>
  <c r="O130" i="1"/>
  <c r="N130" i="1"/>
  <c r="M130" i="1"/>
  <c r="L130" i="1"/>
  <c r="K130" i="1"/>
  <c r="J130" i="1"/>
  <c r="I130" i="1"/>
  <c r="H130" i="1"/>
  <c r="G130" i="1"/>
  <c r="F130" i="1"/>
  <c r="Q129" i="1"/>
  <c r="P129" i="1"/>
  <c r="O129" i="1"/>
  <c r="N129" i="1"/>
  <c r="M129" i="1"/>
  <c r="L129" i="1"/>
  <c r="K129" i="1"/>
  <c r="J129" i="1"/>
  <c r="I129" i="1"/>
  <c r="H129" i="1"/>
  <c r="G129" i="1"/>
  <c r="F129" i="1"/>
  <c r="Q128" i="1"/>
  <c r="P128" i="1"/>
  <c r="O128" i="1"/>
  <c r="N128" i="1"/>
  <c r="M128" i="1"/>
  <c r="M126" i="1" s="1"/>
  <c r="L128" i="1"/>
  <c r="K128" i="1"/>
  <c r="J128" i="1"/>
  <c r="I128" i="1"/>
  <c r="H128" i="1"/>
  <c r="G128" i="1"/>
  <c r="F128" i="1"/>
  <c r="Q127" i="1"/>
  <c r="Q126" i="1" s="1"/>
  <c r="P127" i="1"/>
  <c r="P126" i="1" s="1"/>
  <c r="O127" i="1"/>
  <c r="N127" i="1"/>
  <c r="N126" i="1" s="1"/>
  <c r="M127" i="1"/>
  <c r="L127" i="1"/>
  <c r="K127" i="1"/>
  <c r="K126" i="1" s="1"/>
  <c r="J127" i="1"/>
  <c r="I127" i="1"/>
  <c r="I126" i="1" s="1"/>
  <c r="H127" i="1"/>
  <c r="H126" i="1" s="1"/>
  <c r="G127" i="1"/>
  <c r="F127" i="1"/>
  <c r="L126" i="1"/>
  <c r="J126" i="1"/>
  <c r="F126" i="1"/>
  <c r="Q125" i="1"/>
  <c r="P125" i="1"/>
  <c r="O125" i="1"/>
  <c r="N125" i="1"/>
  <c r="M125" i="1"/>
  <c r="L125" i="1"/>
  <c r="K125" i="1"/>
  <c r="J125" i="1"/>
  <c r="I125" i="1"/>
  <c r="H125" i="1"/>
  <c r="G125" i="1"/>
  <c r="F125" i="1"/>
  <c r="Q124" i="1"/>
  <c r="P124" i="1"/>
  <c r="O124" i="1"/>
  <c r="N124" i="1"/>
  <c r="M124" i="1"/>
  <c r="L124" i="1"/>
  <c r="K124" i="1"/>
  <c r="J124" i="1"/>
  <c r="I124" i="1"/>
  <c r="H124" i="1"/>
  <c r="G124" i="1"/>
  <c r="F124" i="1"/>
  <c r="Q123" i="1"/>
  <c r="P123" i="1"/>
  <c r="O123" i="1"/>
  <c r="N123" i="1"/>
  <c r="M123" i="1"/>
  <c r="L123" i="1"/>
  <c r="K123" i="1"/>
  <c r="J123" i="1"/>
  <c r="I123" i="1"/>
  <c r="H123" i="1"/>
  <c r="G123" i="1"/>
  <c r="F123" i="1"/>
  <c r="Q122" i="1"/>
  <c r="Q121" i="1" s="1"/>
  <c r="P122" i="1"/>
  <c r="P121" i="1" s="1"/>
  <c r="O122" i="1"/>
  <c r="O121" i="1" s="1"/>
  <c r="N122" i="1"/>
  <c r="M122" i="1"/>
  <c r="L122" i="1"/>
  <c r="K122" i="1"/>
  <c r="J122" i="1"/>
  <c r="J121" i="1" s="1"/>
  <c r="I122" i="1"/>
  <c r="H122" i="1"/>
  <c r="H121" i="1" s="1"/>
  <c r="G122" i="1"/>
  <c r="G121" i="1" s="1"/>
  <c r="F122" i="1"/>
  <c r="F121" i="1" s="1"/>
  <c r="N121" i="1"/>
  <c r="M121" i="1"/>
  <c r="I121" i="1"/>
  <c r="Q119" i="1"/>
  <c r="P119" i="1"/>
  <c r="O119" i="1"/>
  <c r="N119" i="1"/>
  <c r="M119" i="1"/>
  <c r="L119" i="1"/>
  <c r="K119" i="1"/>
  <c r="J119" i="1"/>
  <c r="I119" i="1"/>
  <c r="H119" i="1"/>
  <c r="G119" i="1"/>
  <c r="F119" i="1"/>
  <c r="Q118" i="1"/>
  <c r="P118" i="1"/>
  <c r="O118" i="1"/>
  <c r="N118" i="1"/>
  <c r="M118" i="1"/>
  <c r="L118" i="1"/>
  <c r="K118" i="1"/>
  <c r="J118" i="1"/>
  <c r="I118" i="1"/>
  <c r="H118" i="1"/>
  <c r="G118" i="1"/>
  <c r="F118" i="1"/>
  <c r="Q117" i="1"/>
  <c r="P117" i="1"/>
  <c r="O117" i="1"/>
  <c r="N117" i="1"/>
  <c r="M117" i="1"/>
  <c r="L117" i="1"/>
  <c r="K117" i="1"/>
  <c r="J117" i="1"/>
  <c r="I117" i="1"/>
  <c r="H117" i="1"/>
  <c r="G117" i="1"/>
  <c r="G115" i="1" s="1"/>
  <c r="F117" i="1"/>
  <c r="F115" i="1" s="1"/>
  <c r="Q116" i="1"/>
  <c r="Q115" i="1" s="1"/>
  <c r="P116" i="1"/>
  <c r="P115" i="1" s="1"/>
  <c r="O116" i="1"/>
  <c r="N116" i="1"/>
  <c r="M116" i="1"/>
  <c r="L116" i="1"/>
  <c r="K116" i="1"/>
  <c r="K115" i="1" s="1"/>
  <c r="J116" i="1"/>
  <c r="J115" i="1" s="1"/>
  <c r="I116" i="1"/>
  <c r="H116" i="1"/>
  <c r="G116" i="1"/>
  <c r="F116" i="1"/>
  <c r="O115" i="1"/>
  <c r="N115" i="1"/>
  <c r="I115" i="1"/>
  <c r="H115" i="1"/>
  <c r="Q114" i="1"/>
  <c r="P114" i="1"/>
  <c r="O114" i="1"/>
  <c r="N114" i="1"/>
  <c r="M114" i="1"/>
  <c r="L114" i="1"/>
  <c r="K114" i="1"/>
  <c r="J114" i="1"/>
  <c r="I114" i="1"/>
  <c r="H114" i="1"/>
  <c r="G114" i="1"/>
  <c r="F114" i="1"/>
  <c r="Q113" i="1"/>
  <c r="P113" i="1"/>
  <c r="O113" i="1"/>
  <c r="N113" i="1"/>
  <c r="M113" i="1"/>
  <c r="L113" i="1"/>
  <c r="K113" i="1"/>
  <c r="J113" i="1"/>
  <c r="I113" i="1"/>
  <c r="I111" i="1" s="1"/>
  <c r="H113" i="1"/>
  <c r="G113" i="1"/>
  <c r="F113" i="1"/>
  <c r="Q112" i="1"/>
  <c r="P112" i="1"/>
  <c r="O112" i="1"/>
  <c r="O111" i="1" s="1"/>
  <c r="N112" i="1"/>
  <c r="N111" i="1" s="1"/>
  <c r="M112" i="1"/>
  <c r="M111" i="1" s="1"/>
  <c r="L112" i="1"/>
  <c r="L111" i="1" s="1"/>
  <c r="K112" i="1"/>
  <c r="J112" i="1"/>
  <c r="I112" i="1"/>
  <c r="H112" i="1"/>
  <c r="G112" i="1"/>
  <c r="G111" i="1" s="1"/>
  <c r="F112" i="1"/>
  <c r="Q111" i="1"/>
  <c r="P111" i="1"/>
  <c r="H111" i="1"/>
  <c r="F111" i="1"/>
  <c r="Q110" i="1"/>
  <c r="P110" i="1"/>
  <c r="O110" i="1"/>
  <c r="N110" i="1"/>
  <c r="M110" i="1"/>
  <c r="L110" i="1"/>
  <c r="K110" i="1"/>
  <c r="J110" i="1"/>
  <c r="I110" i="1"/>
  <c r="H110" i="1"/>
  <c r="G110" i="1"/>
  <c r="F110" i="1"/>
  <c r="Q109" i="1"/>
  <c r="P109" i="1"/>
  <c r="O109" i="1"/>
  <c r="N109" i="1"/>
  <c r="M109" i="1"/>
  <c r="L109" i="1"/>
  <c r="K109" i="1"/>
  <c r="J109" i="1"/>
  <c r="I109" i="1"/>
  <c r="H109" i="1"/>
  <c r="G109" i="1"/>
  <c r="F109" i="1"/>
  <c r="Q108" i="1"/>
  <c r="P108" i="1"/>
  <c r="O108" i="1"/>
  <c r="N108" i="1"/>
  <c r="M108" i="1"/>
  <c r="L108" i="1"/>
  <c r="K108" i="1"/>
  <c r="J108" i="1"/>
  <c r="J106" i="1" s="1"/>
  <c r="I108" i="1"/>
  <c r="H108" i="1"/>
  <c r="G108" i="1"/>
  <c r="F108" i="1"/>
  <c r="Q107" i="1"/>
  <c r="P107" i="1"/>
  <c r="P106" i="1" s="1"/>
  <c r="O107" i="1"/>
  <c r="O106" i="1" s="1"/>
  <c r="N107" i="1"/>
  <c r="N106" i="1" s="1"/>
  <c r="M107" i="1"/>
  <c r="M106" i="1" s="1"/>
  <c r="L107" i="1"/>
  <c r="L106" i="1" s="1"/>
  <c r="K107" i="1"/>
  <c r="J107" i="1"/>
  <c r="I107" i="1"/>
  <c r="H107" i="1"/>
  <c r="H106" i="1" s="1"/>
  <c r="H120" i="1" s="1"/>
  <c r="G107" i="1"/>
  <c r="G106" i="1" s="1"/>
  <c r="F107" i="1"/>
  <c r="F106" i="1" s="1"/>
  <c r="Q106" i="1"/>
  <c r="K106" i="1"/>
  <c r="I106" i="1"/>
  <c r="Q104" i="1"/>
  <c r="P104" i="1"/>
  <c r="O104" i="1"/>
  <c r="N104" i="1"/>
  <c r="M104" i="1"/>
  <c r="L104" i="1"/>
  <c r="K104" i="1"/>
  <c r="J104" i="1"/>
  <c r="I104" i="1"/>
  <c r="H104" i="1"/>
  <c r="G104" i="1"/>
  <c r="F104" i="1"/>
  <c r="Q103" i="1"/>
  <c r="P103" i="1"/>
  <c r="O103" i="1"/>
  <c r="N103" i="1"/>
  <c r="M103" i="1"/>
  <c r="L103" i="1"/>
  <c r="K103" i="1"/>
  <c r="J103" i="1"/>
  <c r="I103" i="1"/>
  <c r="H103" i="1"/>
  <c r="G103" i="1"/>
  <c r="F103" i="1"/>
  <c r="Q102" i="1"/>
  <c r="P102" i="1"/>
  <c r="O102" i="1"/>
  <c r="N102" i="1"/>
  <c r="M102" i="1"/>
  <c r="L102" i="1"/>
  <c r="K102" i="1"/>
  <c r="J102" i="1"/>
  <c r="I102" i="1"/>
  <c r="H102" i="1"/>
  <c r="G102" i="1"/>
  <c r="F102" i="1"/>
  <c r="Q101" i="1"/>
  <c r="P101" i="1"/>
  <c r="O101" i="1"/>
  <c r="N101" i="1"/>
  <c r="M101" i="1"/>
  <c r="L101" i="1"/>
  <c r="K101" i="1"/>
  <c r="J101" i="1"/>
  <c r="I101" i="1"/>
  <c r="H101" i="1"/>
  <c r="G101" i="1"/>
  <c r="F101" i="1"/>
  <c r="Q100" i="1"/>
  <c r="P100" i="1"/>
  <c r="O100" i="1"/>
  <c r="N100" i="1"/>
  <c r="M100" i="1"/>
  <c r="L100" i="1"/>
  <c r="K100" i="1"/>
  <c r="J100" i="1"/>
  <c r="I100" i="1"/>
  <c r="H100" i="1"/>
  <c r="G100" i="1"/>
  <c r="F100" i="1"/>
  <c r="Q99" i="1"/>
  <c r="P99" i="1"/>
  <c r="O99" i="1"/>
  <c r="N99" i="1"/>
  <c r="M99" i="1"/>
  <c r="L99" i="1"/>
  <c r="K99" i="1"/>
  <c r="J99" i="1"/>
  <c r="I99" i="1"/>
  <c r="H99" i="1"/>
  <c r="G99" i="1"/>
  <c r="F99" i="1"/>
  <c r="Q98" i="1"/>
  <c r="P98" i="1"/>
  <c r="O98" i="1"/>
  <c r="N98" i="1"/>
  <c r="M98" i="1"/>
  <c r="L98" i="1"/>
  <c r="K98" i="1"/>
  <c r="J98" i="1"/>
  <c r="I98" i="1"/>
  <c r="H98" i="1"/>
  <c r="G98" i="1"/>
  <c r="F98" i="1"/>
  <c r="Q97" i="1"/>
  <c r="P97" i="1"/>
  <c r="O97" i="1"/>
  <c r="N97" i="1"/>
  <c r="M97" i="1"/>
  <c r="L97" i="1"/>
  <c r="K97" i="1"/>
  <c r="J97" i="1"/>
  <c r="I97" i="1"/>
  <c r="H97" i="1"/>
  <c r="G97" i="1"/>
  <c r="F97" i="1"/>
  <c r="Q96" i="1"/>
  <c r="P96" i="1"/>
  <c r="O96" i="1"/>
  <c r="N96" i="1"/>
  <c r="M96" i="1"/>
  <c r="L96" i="1"/>
  <c r="K96" i="1"/>
  <c r="J96" i="1"/>
  <c r="I96" i="1"/>
  <c r="H96" i="1"/>
  <c r="G96" i="1"/>
  <c r="F96" i="1"/>
  <c r="Q95" i="1"/>
  <c r="P95" i="1"/>
  <c r="O95" i="1"/>
  <c r="N95" i="1"/>
  <c r="M95" i="1"/>
  <c r="L95" i="1"/>
  <c r="K95" i="1"/>
  <c r="J95" i="1"/>
  <c r="I95" i="1"/>
  <c r="H95" i="1"/>
  <c r="G95" i="1"/>
  <c r="F95" i="1"/>
  <c r="Q94" i="1"/>
  <c r="P94" i="1"/>
  <c r="O94" i="1"/>
  <c r="N94" i="1"/>
  <c r="M94" i="1"/>
  <c r="L94" i="1"/>
  <c r="K94" i="1"/>
  <c r="J94" i="1"/>
  <c r="I94" i="1"/>
  <c r="H94" i="1"/>
  <c r="G94" i="1"/>
  <c r="F94" i="1"/>
  <c r="Q93" i="1"/>
  <c r="P93" i="1"/>
  <c r="O93" i="1"/>
  <c r="N93" i="1"/>
  <c r="M93" i="1"/>
  <c r="L93" i="1"/>
  <c r="K93" i="1"/>
  <c r="J93" i="1"/>
  <c r="I93" i="1"/>
  <c r="H93" i="1"/>
  <c r="G93" i="1"/>
  <c r="F93" i="1"/>
  <c r="Q92" i="1"/>
  <c r="P92" i="1"/>
  <c r="O92" i="1"/>
  <c r="N92" i="1"/>
  <c r="M92" i="1"/>
  <c r="L92" i="1"/>
  <c r="K92" i="1"/>
  <c r="J92" i="1"/>
  <c r="I92" i="1"/>
  <c r="H92" i="1"/>
  <c r="G92" i="1"/>
  <c r="F92" i="1"/>
  <c r="Q91" i="1"/>
  <c r="P91" i="1"/>
  <c r="O91" i="1"/>
  <c r="N91" i="1"/>
  <c r="M91" i="1"/>
  <c r="L91" i="1"/>
  <c r="K91" i="1"/>
  <c r="J91" i="1"/>
  <c r="I91" i="1"/>
  <c r="H91" i="1"/>
  <c r="G91" i="1"/>
  <c r="F91" i="1"/>
  <c r="Q90" i="1"/>
  <c r="P90" i="1"/>
  <c r="O90" i="1"/>
  <c r="N90" i="1"/>
  <c r="M90" i="1"/>
  <c r="L90" i="1"/>
  <c r="K90" i="1"/>
  <c r="J90" i="1"/>
  <c r="I90" i="1"/>
  <c r="H90" i="1"/>
  <c r="G90" i="1"/>
  <c r="F90" i="1"/>
  <c r="Q89" i="1"/>
  <c r="P89" i="1"/>
  <c r="O89" i="1"/>
  <c r="N89" i="1"/>
  <c r="M89" i="1"/>
  <c r="L89" i="1"/>
  <c r="K89" i="1"/>
  <c r="J89" i="1"/>
  <c r="I89" i="1"/>
  <c r="H89" i="1"/>
  <c r="G89" i="1"/>
  <c r="F89" i="1"/>
  <c r="Q88" i="1"/>
  <c r="Q87" i="1" s="1"/>
  <c r="Q105" i="1" s="1"/>
  <c r="P88" i="1"/>
  <c r="P87" i="1" s="1"/>
  <c r="P105" i="1" s="1"/>
  <c r="O88" i="1"/>
  <c r="O87" i="1" s="1"/>
  <c r="O105" i="1" s="1"/>
  <c r="N88" i="1"/>
  <c r="M88" i="1"/>
  <c r="L88" i="1"/>
  <c r="K88" i="1"/>
  <c r="J88" i="1"/>
  <c r="J87" i="1" s="1"/>
  <c r="J105" i="1" s="1"/>
  <c r="I88" i="1"/>
  <c r="H88" i="1"/>
  <c r="H87" i="1" s="1"/>
  <c r="H105" i="1" s="1"/>
  <c r="G88" i="1"/>
  <c r="G87" i="1" s="1"/>
  <c r="G105" i="1" s="1"/>
  <c r="F88" i="1"/>
  <c r="N87" i="1"/>
  <c r="N105" i="1" s="1"/>
  <c r="M87" i="1"/>
  <c r="M105" i="1" s="1"/>
  <c r="L87" i="1"/>
  <c r="L105" i="1" s="1"/>
  <c r="I87" i="1"/>
  <c r="I105" i="1" s="1"/>
  <c r="F87" i="1"/>
  <c r="F105" i="1" s="1"/>
  <c r="Q86" i="1"/>
  <c r="P86" i="1"/>
  <c r="O86" i="1"/>
  <c r="N86" i="1"/>
  <c r="M86" i="1"/>
  <c r="M82" i="1" s="1"/>
  <c r="L86" i="1"/>
  <c r="K86" i="1"/>
  <c r="J86" i="1"/>
  <c r="J82" i="1" s="1"/>
  <c r="I86" i="1"/>
  <c r="H86" i="1"/>
  <c r="H82" i="1" s="1"/>
  <c r="G86" i="1"/>
  <c r="F86" i="1"/>
  <c r="Q85" i="1"/>
  <c r="P85" i="1"/>
  <c r="O85" i="1"/>
  <c r="N85" i="1"/>
  <c r="M85" i="1"/>
  <c r="L85" i="1"/>
  <c r="K85" i="1"/>
  <c r="J85" i="1"/>
  <c r="I85" i="1"/>
  <c r="H85" i="1"/>
  <c r="G85" i="1"/>
  <c r="F85" i="1"/>
  <c r="Q84" i="1"/>
  <c r="P84" i="1"/>
  <c r="O84" i="1"/>
  <c r="N84" i="1"/>
  <c r="M84" i="1"/>
  <c r="L84" i="1"/>
  <c r="K84" i="1"/>
  <c r="J84" i="1"/>
  <c r="I84" i="1"/>
  <c r="H84" i="1"/>
  <c r="G84" i="1"/>
  <c r="F84" i="1"/>
  <c r="Q83" i="1"/>
  <c r="Q82" i="1" s="1"/>
  <c r="P83" i="1"/>
  <c r="O83" i="1"/>
  <c r="O82" i="1" s="1"/>
  <c r="N83" i="1"/>
  <c r="M83" i="1"/>
  <c r="L83" i="1"/>
  <c r="L82" i="1" s="1"/>
  <c r="K83" i="1"/>
  <c r="J83" i="1"/>
  <c r="I83" i="1"/>
  <c r="I82" i="1" s="1"/>
  <c r="H83" i="1"/>
  <c r="G83" i="1"/>
  <c r="G82" i="1" s="1"/>
  <c r="F83" i="1"/>
  <c r="P82" i="1"/>
  <c r="K82" i="1"/>
  <c r="Q81" i="1"/>
  <c r="P81" i="1"/>
  <c r="O81" i="1"/>
  <c r="N81" i="1"/>
  <c r="M81" i="1"/>
  <c r="L81" i="1"/>
  <c r="L79" i="1" s="1"/>
  <c r="K81" i="1"/>
  <c r="J81" i="1"/>
  <c r="I81" i="1"/>
  <c r="H81" i="1"/>
  <c r="G81" i="1"/>
  <c r="F81" i="1"/>
  <c r="Q80" i="1"/>
  <c r="Q79" i="1" s="1"/>
  <c r="Q72" i="1" s="1"/>
  <c r="P80" i="1"/>
  <c r="P79" i="1" s="1"/>
  <c r="O80" i="1"/>
  <c r="N80" i="1"/>
  <c r="N79" i="1" s="1"/>
  <c r="M80" i="1"/>
  <c r="M79" i="1" s="1"/>
  <c r="L80" i="1"/>
  <c r="K80" i="1"/>
  <c r="K79" i="1" s="1"/>
  <c r="J80" i="1"/>
  <c r="I80" i="1"/>
  <c r="I79" i="1" s="1"/>
  <c r="H80" i="1"/>
  <c r="H79" i="1" s="1"/>
  <c r="G80" i="1"/>
  <c r="F80" i="1"/>
  <c r="O79" i="1"/>
  <c r="G79" i="1"/>
  <c r="F79" i="1"/>
  <c r="Q78" i="1"/>
  <c r="P78" i="1"/>
  <c r="O78" i="1"/>
  <c r="N78" i="1"/>
  <c r="M78" i="1"/>
  <c r="L78" i="1"/>
  <c r="K78" i="1"/>
  <c r="J78" i="1"/>
  <c r="I78" i="1"/>
  <c r="H78" i="1"/>
  <c r="G78" i="1"/>
  <c r="F78" i="1"/>
  <c r="Q77" i="1"/>
  <c r="P77" i="1"/>
  <c r="O77" i="1"/>
  <c r="N77" i="1"/>
  <c r="M77" i="1"/>
  <c r="L77" i="1"/>
  <c r="K77" i="1"/>
  <c r="J77" i="1"/>
  <c r="I77" i="1"/>
  <c r="I75" i="1" s="1"/>
  <c r="H77" i="1"/>
  <c r="G77" i="1"/>
  <c r="F77" i="1"/>
  <c r="F75" i="1" s="1"/>
  <c r="Q76" i="1"/>
  <c r="P76" i="1"/>
  <c r="P75" i="1" s="1"/>
  <c r="O76" i="1"/>
  <c r="O75" i="1" s="1"/>
  <c r="N76" i="1"/>
  <c r="M76" i="1"/>
  <c r="M75" i="1" s="1"/>
  <c r="L76" i="1"/>
  <c r="L75" i="1" s="1"/>
  <c r="K76" i="1"/>
  <c r="K75" i="1" s="1"/>
  <c r="K72" i="1" s="1"/>
  <c r="J76" i="1"/>
  <c r="J75" i="1" s="1"/>
  <c r="I76" i="1"/>
  <c r="H76" i="1"/>
  <c r="H75" i="1" s="1"/>
  <c r="G76" i="1"/>
  <c r="G75" i="1" s="1"/>
  <c r="F76" i="1"/>
  <c r="Q75" i="1"/>
  <c r="N75" i="1"/>
  <c r="Q74" i="1"/>
  <c r="P74" i="1"/>
  <c r="O74" i="1"/>
  <c r="N74" i="1"/>
  <c r="M74" i="1"/>
  <c r="L74" i="1"/>
  <c r="K74" i="1"/>
  <c r="J74" i="1"/>
  <c r="I74" i="1"/>
  <c r="H74" i="1"/>
  <c r="G74" i="1"/>
  <c r="F74" i="1"/>
  <c r="Q73" i="1"/>
  <c r="P73" i="1"/>
  <c r="O73" i="1"/>
  <c r="N73" i="1"/>
  <c r="M73" i="1"/>
  <c r="L73" i="1"/>
  <c r="K73" i="1"/>
  <c r="J73" i="1"/>
  <c r="I73" i="1"/>
  <c r="H73" i="1"/>
  <c r="G73" i="1"/>
  <c r="F73" i="1"/>
  <c r="F72" i="1"/>
  <c r="P58" i="1"/>
  <c r="P52" i="1" s="1"/>
  <c r="K58" i="1"/>
  <c r="J58" i="1"/>
  <c r="H58" i="1"/>
  <c r="H52" i="1" s="1"/>
  <c r="Q58" i="1"/>
  <c r="O58" i="1"/>
  <c r="N58" i="1"/>
  <c r="M58" i="1"/>
  <c r="L58" i="1"/>
  <c r="I58" i="1"/>
  <c r="G58" i="1"/>
  <c r="F58" i="1"/>
  <c r="Q53" i="1"/>
  <c r="Q52" i="1" s="1"/>
  <c r="O53" i="1"/>
  <c r="O52" i="1" s="1"/>
  <c r="N53" i="1"/>
  <c r="N52" i="1" s="1"/>
  <c r="L53" i="1"/>
  <c r="I53" i="1"/>
  <c r="F53" i="1"/>
  <c r="F52" i="1" s="1"/>
  <c r="F62" i="1" s="1"/>
  <c r="P53" i="1"/>
  <c r="M53" i="1"/>
  <c r="M52" i="1" s="1"/>
  <c r="K53" i="1"/>
  <c r="J53" i="1"/>
  <c r="J52" i="1" s="1"/>
  <c r="H53" i="1"/>
  <c r="G53" i="1"/>
  <c r="G52" i="1"/>
  <c r="G50" i="1"/>
  <c r="Q41" i="1"/>
  <c r="O41" i="1"/>
  <c r="L41" i="1"/>
  <c r="I41" i="1"/>
  <c r="G41" i="1"/>
  <c r="P41" i="1"/>
  <c r="N41" i="1"/>
  <c r="M41" i="1"/>
  <c r="K41" i="1"/>
  <c r="J41" i="1"/>
  <c r="H41" i="1"/>
  <c r="F41" i="1"/>
  <c r="G40" i="1"/>
  <c r="I34" i="1"/>
  <c r="M34" i="1"/>
  <c r="Q34" i="1"/>
  <c r="P34" i="1"/>
  <c r="O34" i="1"/>
  <c r="O26" i="1" s="1"/>
  <c r="N34" i="1"/>
  <c r="L34" i="1"/>
  <c r="K34" i="1"/>
  <c r="J34" i="1"/>
  <c r="H34" i="1"/>
  <c r="H26" i="1" s="1"/>
  <c r="G34" i="1"/>
  <c r="F34" i="1"/>
  <c r="Q27" i="1"/>
  <c r="Q26" i="1" s="1"/>
  <c r="N27" i="1"/>
  <c r="I27" i="1"/>
  <c r="F27" i="1"/>
  <c r="F26" i="1" s="1"/>
  <c r="P27" i="1"/>
  <c r="O27" i="1"/>
  <c r="M27" i="1"/>
  <c r="L27" i="1"/>
  <c r="K27" i="1"/>
  <c r="K26" i="1" s="1"/>
  <c r="J27" i="1"/>
  <c r="J26" i="1" s="1"/>
  <c r="H27" i="1"/>
  <c r="G27" i="1"/>
  <c r="P26" i="1"/>
  <c r="G26" i="1"/>
  <c r="Q22" i="1"/>
  <c r="O22" i="1"/>
  <c r="M22" i="1"/>
  <c r="L22" i="1"/>
  <c r="P22" i="1"/>
  <c r="N22" i="1"/>
  <c r="K22" i="1"/>
  <c r="J22" i="1"/>
  <c r="I22" i="1"/>
  <c r="H22" i="1"/>
  <c r="G22" i="1"/>
  <c r="F22" i="1"/>
  <c r="Q19" i="1"/>
  <c r="P19" i="1"/>
  <c r="P18" i="1" s="1"/>
  <c r="P40" i="1" s="1"/>
  <c r="N19" i="1"/>
  <c r="N18" i="1" s="1"/>
  <c r="K19" i="1"/>
  <c r="I19" i="1"/>
  <c r="I18" i="1" s="1"/>
  <c r="H19" i="1"/>
  <c r="H18" i="1" s="1"/>
  <c r="F19" i="1"/>
  <c r="O19" i="1"/>
  <c r="M19" i="1"/>
  <c r="M18" i="1" s="1"/>
  <c r="L19" i="1"/>
  <c r="J19" i="1"/>
  <c r="J18" i="1" s="1"/>
  <c r="G19" i="1"/>
  <c r="G18" i="1" s="1"/>
  <c r="F18" i="1"/>
  <c r="M72" i="1" l="1"/>
  <c r="G72" i="1"/>
  <c r="G62" i="1"/>
  <c r="J72" i="1"/>
  <c r="Q120" i="1"/>
  <c r="Q132" i="1" s="1"/>
  <c r="N120" i="1"/>
  <c r="I72" i="1"/>
  <c r="F120" i="1"/>
  <c r="L72" i="1"/>
  <c r="J79" i="1"/>
  <c r="G120" i="1"/>
  <c r="O120" i="1"/>
  <c r="P120" i="1"/>
  <c r="I120" i="1"/>
  <c r="N72" i="1"/>
  <c r="K87" i="1"/>
  <c r="K105" i="1" s="1"/>
  <c r="K132" i="1" s="1"/>
  <c r="L115" i="1"/>
  <c r="K121" i="1"/>
  <c r="F82" i="1"/>
  <c r="K120" i="1"/>
  <c r="M115" i="1"/>
  <c r="M120" i="1" s="1"/>
  <c r="M132" i="1" s="1"/>
  <c r="L121" i="1"/>
  <c r="O72" i="1"/>
  <c r="J111" i="1"/>
  <c r="J120" i="1" s="1"/>
  <c r="N82" i="1"/>
  <c r="K111" i="1"/>
  <c r="G126" i="1"/>
  <c r="O126" i="1"/>
  <c r="L52" i="1"/>
  <c r="K52" i="1"/>
  <c r="I52" i="1"/>
  <c r="P50" i="1"/>
  <c r="P62" i="1" s="1"/>
  <c r="L26" i="1"/>
  <c r="N26" i="1"/>
  <c r="J40" i="1"/>
  <c r="J50" i="1" s="1"/>
  <c r="J62" i="1" s="1"/>
  <c r="N40" i="1"/>
  <c r="N50" i="1" s="1"/>
  <c r="N62" i="1" s="1"/>
  <c r="H40" i="1"/>
  <c r="H50" i="1" s="1"/>
  <c r="H62" i="1" s="1"/>
  <c r="F40" i="1"/>
  <c r="K18" i="1"/>
  <c r="K40" i="1" s="1"/>
  <c r="K50" i="1" s="1"/>
  <c r="K62" i="1" s="1"/>
  <c r="Q18" i="1"/>
  <c r="Q40" i="1" s="1"/>
  <c r="Q50" i="1" s="1"/>
  <c r="Q62" i="1" s="1"/>
  <c r="I26" i="1"/>
  <c r="I40" i="1" s="1"/>
  <c r="I50" i="1" s="1"/>
  <c r="I62" i="1" s="1"/>
  <c r="L18" i="1"/>
  <c r="L40" i="1" s="1"/>
  <c r="L50" i="1" s="1"/>
  <c r="L62" i="1" s="1"/>
  <c r="N132" i="1"/>
  <c r="M26" i="1"/>
  <c r="M40" i="1" s="1"/>
  <c r="M50" i="1" s="1"/>
  <c r="M62" i="1" s="1"/>
  <c r="O18" i="1"/>
  <c r="O40" i="1" s="1"/>
  <c r="O50" i="1" s="1"/>
  <c r="O62" i="1" s="1"/>
  <c r="H72" i="1"/>
  <c r="H132" i="1" s="1"/>
  <c r="P72" i="1"/>
  <c r="L120" i="1"/>
  <c r="J132" i="1" l="1"/>
  <c r="L132" i="1"/>
  <c r="P132" i="1"/>
  <c r="P138" i="1" s="1"/>
  <c r="Q138" i="1"/>
  <c r="G132" i="1"/>
  <c r="O132" i="1"/>
  <c r="O138" i="1" s="1"/>
</calcChain>
</file>

<file path=xl/sharedStrings.xml><?xml version="1.0" encoding="utf-8"?>
<sst xmlns="http://schemas.openxmlformats.org/spreadsheetml/2006/main" count="126" uniqueCount="114">
  <si>
    <t>NAMIBIAN BANKING INDUSTRY</t>
  </si>
  <si>
    <t>AGGREGATED BALANCE SHEET (BIR 101)</t>
  </si>
  <si>
    <t>QUARTERLY FIGURES FOR THE YEAR 2022 (N$'000)</t>
  </si>
  <si>
    <t>ITEM DESCRIPTION</t>
  </si>
  <si>
    <t>First Quarter</t>
  </si>
  <si>
    <t>Second Quarter</t>
  </si>
  <si>
    <t>Third Quarter</t>
  </si>
  <si>
    <t>Fourth Quarter</t>
  </si>
  <si>
    <t>LIABILITIES AND CAPITAL</t>
  </si>
  <si>
    <t xml:space="preserve">Bank Funding -Deposits &amp; Borrowings </t>
  </si>
  <si>
    <t xml:space="preserve">Deposits </t>
  </si>
  <si>
    <t xml:space="preserve">Intragroup </t>
  </si>
  <si>
    <t xml:space="preserve">Interbank </t>
  </si>
  <si>
    <t xml:space="preserve">Borrowings </t>
  </si>
  <si>
    <t>Balances Due To Bank Of Namibia</t>
  </si>
  <si>
    <t>Non-Bank Funding</t>
  </si>
  <si>
    <t>Current accounts</t>
  </si>
  <si>
    <t>Call deposits</t>
  </si>
  <si>
    <t>Savings deposits</t>
  </si>
  <si>
    <t>Fixed and notice deposits</t>
  </si>
  <si>
    <t>Negotiable Certificates of Deposits</t>
  </si>
  <si>
    <t>Foreign currency deposits</t>
  </si>
  <si>
    <t>Trading Liabilities</t>
  </si>
  <si>
    <t>Loans received under repurchase agreements</t>
  </si>
  <si>
    <t>Debt instruments issued</t>
  </si>
  <si>
    <t>Foreign currency loans received</t>
  </si>
  <si>
    <t>Other borrowings</t>
  </si>
  <si>
    <t xml:space="preserve">Total Funding-Related Liabilities </t>
  </si>
  <si>
    <t>Non-Funding Related Liabilities</t>
  </si>
  <si>
    <t>Taxes payable</t>
  </si>
  <si>
    <t>Deferred Tax Payable</t>
  </si>
  <si>
    <t>Dividends payable</t>
  </si>
  <si>
    <t>Accrued expenses</t>
  </si>
  <si>
    <t>Remittances in transit</t>
  </si>
  <si>
    <t>Derivativ financial instruments</t>
  </si>
  <si>
    <t>Other trading liabilities</t>
  </si>
  <si>
    <t>Others</t>
  </si>
  <si>
    <t xml:space="preserve">Total Liabilities  </t>
  </si>
  <si>
    <t>Capital and Reserves</t>
  </si>
  <si>
    <t xml:space="preserve">Issued Share Capital </t>
  </si>
  <si>
    <t>Ordinary share capital</t>
  </si>
  <si>
    <t>Preference share capital</t>
  </si>
  <si>
    <t>Share Premium</t>
  </si>
  <si>
    <t>Non-Distributable Reserves</t>
  </si>
  <si>
    <t xml:space="preserve">Distributable Reserves </t>
  </si>
  <si>
    <t>General reserve</t>
  </si>
  <si>
    <t>Retained income</t>
  </si>
  <si>
    <t>Minority Interest</t>
  </si>
  <si>
    <t xml:space="preserve">TOTAL LIABILITIES AND  CAPITAL </t>
  </si>
  <si>
    <t>Memorandum items:</t>
  </si>
  <si>
    <t xml:space="preserve">Intragroup bank deposits denominated in foreign currency </t>
  </si>
  <si>
    <t xml:space="preserve">Interbank deposits denominated in foreign currency </t>
  </si>
  <si>
    <t xml:space="preserve">Intragroup bank borrowings denominated in foreign currency </t>
  </si>
  <si>
    <t xml:space="preserve">Interbank borrowings denominated in foreign currency </t>
  </si>
  <si>
    <t xml:space="preserve">Non-bank group deposits denominated in foreign currency </t>
  </si>
  <si>
    <t xml:space="preserve">Non-bank group borrowings denominated in foreign currency </t>
  </si>
  <si>
    <t>ASSETS</t>
  </si>
  <si>
    <t xml:space="preserve">Cash and Balances with the Banks </t>
  </si>
  <si>
    <t xml:space="preserve">Legal tender in Namibia </t>
  </si>
  <si>
    <t>Other currency holdings, gold coins and bullion</t>
  </si>
  <si>
    <t xml:space="preserve">Balances with Bank of Namibia </t>
  </si>
  <si>
    <t>Statutory reserve account</t>
  </si>
  <si>
    <t>Clearing account</t>
  </si>
  <si>
    <t>Other</t>
  </si>
  <si>
    <t xml:space="preserve">Balances with Banks </t>
  </si>
  <si>
    <t>Denominated in legal tender in Namibia</t>
  </si>
  <si>
    <t>Denominated in foreign currencies</t>
  </si>
  <si>
    <t>Short-Term Negotiable Securities</t>
  </si>
  <si>
    <t>Negotiable Certificates of Deposits (NCDs)</t>
  </si>
  <si>
    <t>Treasury Bills</t>
  </si>
  <si>
    <t>Less: Specific provisions</t>
  </si>
  <si>
    <t xml:space="preserve">Total Loans and Advances </t>
  </si>
  <si>
    <t>Loans to banks- repayable in legal tender</t>
  </si>
  <si>
    <t xml:space="preserve">Loans to banks - repayable in foreign currencies </t>
  </si>
  <si>
    <t xml:space="preserve">Loans to non-banks - repayable in foreign currencies </t>
  </si>
  <si>
    <t>Instalment debtors, hire purchase, suspensive sales and leases</t>
  </si>
  <si>
    <t>Residential mortgages</t>
  </si>
  <si>
    <t>Commercial real estate mortgages</t>
  </si>
  <si>
    <t>Personal loans</t>
  </si>
  <si>
    <t>Fixed term loans</t>
  </si>
  <si>
    <t>Overdraft</t>
  </si>
  <si>
    <t>Crdit card debtors</t>
  </si>
  <si>
    <t>Acknowledgement of debts discounted</t>
  </si>
  <si>
    <t>Loans granted under resale agreement</t>
  </si>
  <si>
    <t>Preference shares held to provide credit</t>
  </si>
  <si>
    <t>Other loans and advances</t>
  </si>
  <si>
    <t>Less: General provisions</t>
  </si>
  <si>
    <t>Less: Interest- in- suspense</t>
  </si>
  <si>
    <t xml:space="preserve">Net loans and advances </t>
  </si>
  <si>
    <t xml:space="preserve">Trading Securities- after mark-to-market adjustments </t>
  </si>
  <si>
    <t>Fixed Income</t>
  </si>
  <si>
    <t>Equities</t>
  </si>
  <si>
    <t>Derivative instruments</t>
  </si>
  <si>
    <t xml:space="preserve">Available for sale securities - after marking-to-market </t>
  </si>
  <si>
    <t>Fixed Income- (including NCDs held with banks)</t>
  </si>
  <si>
    <t xml:space="preserve">Listed equities </t>
  </si>
  <si>
    <t>Others- (including unlisted equities)</t>
  </si>
  <si>
    <t xml:space="preserve">Held to maturity securities </t>
  </si>
  <si>
    <t>Less: Specific provisions on investments</t>
  </si>
  <si>
    <t>Investments in unconsolidated subsidiaries, associates and joint ventures</t>
  </si>
  <si>
    <t>Total trading and investment securities</t>
  </si>
  <si>
    <t>Property, plant and equipment</t>
  </si>
  <si>
    <t>Premises of banking institution</t>
  </si>
  <si>
    <t>Other fixed property</t>
  </si>
  <si>
    <t>Computer equipments including peripherals</t>
  </si>
  <si>
    <t>Other- including vehicles, furniture and fittings</t>
  </si>
  <si>
    <t>Other assets</t>
  </si>
  <si>
    <t>Repossesed items</t>
  </si>
  <si>
    <t>Receivables (net of provision)</t>
  </si>
  <si>
    <t>Deferred taxation</t>
  </si>
  <si>
    <t>TOTAL ASSETS</t>
  </si>
  <si>
    <t xml:space="preserve"> Nominal value of trading portfolio</t>
  </si>
  <si>
    <t xml:space="preserve"> Nominal value of available for sale investment portfolio</t>
  </si>
  <si>
    <t xml:space="preserve"> Market value of held-to-maturity investment portfolio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</si>
</sst>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13" x14ac:knownFonts="1">
    <font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1"/>
      <color theme="1"/>
      <name val="Arial"/>
      <family val="2"/>
    </font>
    <font>
      <b/>
      <sz val="14"/>
      <color rgb="FFFF0000"/>
      <name val="Aptos Narrow"/>
      <family val="2"/>
      <scheme val="minor"/>
    </font>
    <font>
      <b/>
      <sz val="11"/>
      <color rgb="FF6F0B15"/>
      <name val="Aptos Narrow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i/>
      <sz val="10"/>
      <color indexed="8"/>
      <name val="Arial"/>
      <family val="2"/>
    </font>
    <font>
      <i/>
      <sz val="10"/>
      <color indexed="8"/>
      <name val="Arial"/>
      <family val="2"/>
    </font>
    <font>
      <i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lightGray">
        <bgColor theme="2" tint="-9.9978637043366805E-2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</cellStyleXfs>
  <cellXfs count="147">
    <xf numFmtId="0" fontId="0" fillId="0" borderId="0" xfId="0"/>
    <xf numFmtId="0" fontId="0" fillId="2" borderId="0" xfId="0" applyFill="1"/>
    <xf numFmtId="0" fontId="0" fillId="0" borderId="1" xfId="0" applyBorder="1"/>
    <xf numFmtId="0" fontId="1" fillId="0" borderId="2" xfId="0" applyFont="1" applyBorder="1"/>
    <xf numFmtId="0" fontId="0" fillId="0" borderId="2" xfId="0" applyBorder="1"/>
    <xf numFmtId="0" fontId="2" fillId="0" borderId="2" xfId="0" applyFont="1" applyBorder="1"/>
    <xf numFmtId="0" fontId="2" fillId="0" borderId="3" xfId="0" applyFont="1" applyBorder="1"/>
    <xf numFmtId="0" fontId="0" fillId="0" borderId="4" xfId="0" applyBorder="1"/>
    <xf numFmtId="0" fontId="1" fillId="0" borderId="0" xfId="0" applyFont="1"/>
    <xf numFmtId="0" fontId="3" fillId="0" borderId="0" xfId="0" applyFont="1"/>
    <xf numFmtId="0" fontId="2" fillId="0" borderId="0" xfId="0" applyFont="1"/>
    <xf numFmtId="0" fontId="2" fillId="0" borderId="5" xfId="0" applyFont="1" applyBorder="1"/>
    <xf numFmtId="0" fontId="4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2" borderId="0" xfId="0" applyFont="1" applyFill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2" fillId="0" borderId="7" xfId="0" applyFont="1" applyBorder="1"/>
    <xf numFmtId="0" fontId="2" fillId="0" borderId="8" xfId="0" applyFont="1" applyBorder="1"/>
    <xf numFmtId="0" fontId="5" fillId="5" borderId="14" xfId="2" applyFill="1" applyBorder="1"/>
    <xf numFmtId="0" fontId="8" fillId="5" borderId="1" xfId="2" applyFont="1" applyFill="1" applyBorder="1" applyProtection="1">
      <protection hidden="1"/>
    </xf>
    <xf numFmtId="0" fontId="8" fillId="5" borderId="2" xfId="2" applyFont="1" applyFill="1" applyBorder="1" applyProtection="1">
      <protection hidden="1"/>
    </xf>
    <xf numFmtId="165" fontId="7" fillId="5" borderId="15" xfId="3" applyNumberFormat="1" applyFont="1" applyFill="1" applyBorder="1" applyProtection="1"/>
    <xf numFmtId="0" fontId="9" fillId="5" borderId="16" xfId="2" applyFont="1" applyFill="1" applyBorder="1" applyProtection="1">
      <protection hidden="1"/>
    </xf>
    <xf numFmtId="0" fontId="8" fillId="5" borderId="17" xfId="2" applyFont="1" applyFill="1" applyBorder="1" applyProtection="1">
      <protection hidden="1"/>
    </xf>
    <xf numFmtId="0" fontId="9" fillId="5" borderId="17" xfId="2" applyFont="1" applyFill="1" applyBorder="1" applyProtection="1">
      <protection hidden="1"/>
    </xf>
    <xf numFmtId="165" fontId="5" fillId="5" borderId="15" xfId="3" applyNumberFormat="1" applyFont="1" applyFill="1" applyBorder="1" applyProtection="1"/>
    <xf numFmtId="0" fontId="9" fillId="5" borderId="18" xfId="2" applyFont="1" applyFill="1" applyBorder="1" applyProtection="1">
      <protection hidden="1"/>
    </xf>
    <xf numFmtId="0" fontId="8" fillId="5" borderId="18" xfId="2" applyFont="1" applyFill="1" applyBorder="1" applyProtection="1">
      <protection hidden="1"/>
    </xf>
    <xf numFmtId="0" fontId="9" fillId="5" borderId="19" xfId="2" applyFont="1" applyFill="1" applyBorder="1" applyProtection="1">
      <protection hidden="1"/>
    </xf>
    <xf numFmtId="0" fontId="8" fillId="5" borderId="20" xfId="2" applyFont="1" applyFill="1" applyBorder="1" applyProtection="1">
      <protection hidden="1"/>
    </xf>
    <xf numFmtId="0" fontId="9" fillId="5" borderId="20" xfId="2" applyFont="1" applyFill="1" applyBorder="1" applyProtection="1">
      <protection hidden="1"/>
    </xf>
    <xf numFmtId="0" fontId="8" fillId="5" borderId="21" xfId="2" applyFont="1" applyFill="1" applyBorder="1" applyProtection="1">
      <protection hidden="1"/>
    </xf>
    <xf numFmtId="0" fontId="8" fillId="5" borderId="22" xfId="2" applyFont="1" applyFill="1" applyBorder="1" applyProtection="1">
      <protection hidden="1"/>
    </xf>
    <xf numFmtId="0" fontId="8" fillId="5" borderId="23" xfId="2" applyFont="1" applyFill="1" applyBorder="1" applyProtection="1">
      <protection hidden="1"/>
    </xf>
    <xf numFmtId="0" fontId="8" fillId="5" borderId="24" xfId="2" applyFont="1" applyFill="1" applyBorder="1" applyProtection="1">
      <protection hidden="1"/>
    </xf>
    <xf numFmtId="0" fontId="9" fillId="5" borderId="24" xfId="2" applyFont="1" applyFill="1" applyBorder="1" applyProtection="1">
      <protection hidden="1"/>
    </xf>
    <xf numFmtId="0" fontId="8" fillId="5" borderId="4" xfId="2" applyFont="1" applyFill="1" applyBorder="1" applyProtection="1">
      <protection hidden="1"/>
    </xf>
    <xf numFmtId="0" fontId="9" fillId="5" borderId="0" xfId="2" applyFont="1" applyFill="1" applyProtection="1">
      <protection hidden="1"/>
    </xf>
    <xf numFmtId="0" fontId="8" fillId="5" borderId="25" xfId="2" applyFont="1" applyFill="1" applyBorder="1" applyProtection="1">
      <protection hidden="1"/>
    </xf>
    <xf numFmtId="0" fontId="9" fillId="5" borderId="26" xfId="2" applyFont="1" applyFill="1" applyBorder="1" applyProtection="1">
      <protection hidden="1"/>
    </xf>
    <xf numFmtId="0" fontId="5" fillId="5" borderId="26" xfId="2" applyFill="1" applyBorder="1" applyProtection="1">
      <protection hidden="1"/>
    </xf>
    <xf numFmtId="0" fontId="8" fillId="5" borderId="27" xfId="2" applyFont="1" applyFill="1" applyBorder="1" applyProtection="1">
      <protection hidden="1"/>
    </xf>
    <xf numFmtId="0" fontId="8" fillId="5" borderId="28" xfId="2" applyFont="1" applyFill="1" applyBorder="1" applyProtection="1">
      <protection hidden="1"/>
    </xf>
    <xf numFmtId="0" fontId="9" fillId="5" borderId="28" xfId="2" applyFont="1" applyFill="1" applyBorder="1" applyProtection="1">
      <protection hidden="1"/>
    </xf>
    <xf numFmtId="0" fontId="5" fillId="5" borderId="28" xfId="2" applyFill="1" applyBorder="1" applyProtection="1">
      <protection hidden="1"/>
    </xf>
    <xf numFmtId="0" fontId="9" fillId="5" borderId="29" xfId="2" applyFont="1" applyFill="1" applyBorder="1" applyProtection="1">
      <protection hidden="1"/>
    </xf>
    <xf numFmtId="0" fontId="8" fillId="5" borderId="30" xfId="2" applyFont="1" applyFill="1" applyBorder="1" applyProtection="1">
      <protection hidden="1"/>
    </xf>
    <xf numFmtId="0" fontId="5" fillId="5" borderId="31" xfId="2" applyFill="1" applyBorder="1" applyProtection="1">
      <protection hidden="1"/>
    </xf>
    <xf numFmtId="0" fontId="9" fillId="5" borderId="31" xfId="2" applyFont="1" applyFill="1" applyBorder="1" applyProtection="1">
      <protection hidden="1"/>
    </xf>
    <xf numFmtId="0" fontId="5" fillId="5" borderId="0" xfId="2" applyFill="1" applyProtection="1">
      <protection hidden="1"/>
    </xf>
    <xf numFmtId="0" fontId="8" fillId="5" borderId="12" xfId="2" applyFont="1" applyFill="1" applyBorder="1" applyProtection="1">
      <protection hidden="1"/>
    </xf>
    <xf numFmtId="0" fontId="8" fillId="5" borderId="13" xfId="2" applyFont="1" applyFill="1" applyBorder="1" applyProtection="1">
      <protection hidden="1"/>
    </xf>
    <xf numFmtId="0" fontId="10" fillId="5" borderId="22" xfId="2" applyFont="1" applyFill="1" applyBorder="1" applyProtection="1">
      <protection hidden="1"/>
    </xf>
    <xf numFmtId="0" fontId="5" fillId="5" borderId="17" xfId="2" applyFill="1" applyBorder="1" applyProtection="1">
      <protection hidden="1"/>
    </xf>
    <xf numFmtId="0" fontId="5" fillId="5" borderId="20" xfId="2" applyFill="1" applyBorder="1" applyProtection="1">
      <protection hidden="1"/>
    </xf>
    <xf numFmtId="0" fontId="9" fillId="5" borderId="32" xfId="2" applyFont="1" applyFill="1" applyBorder="1" applyProtection="1">
      <protection hidden="1"/>
    </xf>
    <xf numFmtId="0" fontId="9" fillId="5" borderId="33" xfId="2" applyFont="1" applyFill="1" applyBorder="1" applyProtection="1">
      <protection hidden="1"/>
    </xf>
    <xf numFmtId="0" fontId="5" fillId="5" borderId="33" xfId="2" applyFill="1" applyBorder="1" applyProtection="1">
      <protection hidden="1"/>
    </xf>
    <xf numFmtId="0" fontId="9" fillId="5" borderId="23" xfId="2" applyFont="1" applyFill="1" applyBorder="1" applyProtection="1">
      <protection hidden="1"/>
    </xf>
    <xf numFmtId="165" fontId="0" fillId="0" borderId="0" xfId="0" applyNumberFormat="1"/>
    <xf numFmtId="0" fontId="8" fillId="6" borderId="1" xfId="2" applyFont="1" applyFill="1" applyBorder="1" applyProtection="1">
      <protection hidden="1"/>
    </xf>
    <xf numFmtId="0" fontId="8" fillId="6" borderId="2" xfId="2" applyFont="1" applyFill="1" applyBorder="1" applyProtection="1">
      <protection hidden="1"/>
    </xf>
    <xf numFmtId="0" fontId="9" fillId="6" borderId="34" xfId="2" applyFont="1" applyFill="1" applyBorder="1"/>
    <xf numFmtId="0" fontId="11" fillId="5" borderId="35" xfId="2" applyFont="1" applyFill="1" applyBorder="1" applyProtection="1">
      <protection hidden="1"/>
    </xf>
    <xf numFmtId="0" fontId="11" fillId="5" borderId="2" xfId="2" applyFont="1" applyFill="1" applyBorder="1" applyProtection="1">
      <protection hidden="1"/>
    </xf>
    <xf numFmtId="0" fontId="11" fillId="5" borderId="27" xfId="2" applyFont="1" applyFill="1" applyBorder="1" applyProtection="1">
      <protection hidden="1"/>
    </xf>
    <xf numFmtId="0" fontId="11" fillId="5" borderId="28" xfId="2" applyFont="1" applyFill="1" applyBorder="1" applyProtection="1">
      <protection hidden="1"/>
    </xf>
    <xf numFmtId="0" fontId="12" fillId="5" borderId="28" xfId="2" applyFont="1" applyFill="1" applyBorder="1" applyProtection="1">
      <protection hidden="1"/>
    </xf>
    <xf numFmtId="0" fontId="11" fillId="5" borderId="36" xfId="2" applyFont="1" applyFill="1" applyBorder="1" applyProtection="1">
      <protection hidden="1"/>
    </xf>
    <xf numFmtId="0" fontId="12" fillId="5" borderId="37" xfId="2" applyFont="1" applyFill="1" applyBorder="1" applyProtection="1">
      <protection hidden="1"/>
    </xf>
    <xf numFmtId="0" fontId="5" fillId="5" borderId="14" xfId="3" applyNumberFormat="1" applyFont="1" applyFill="1" applyBorder="1"/>
    <xf numFmtId="0" fontId="5" fillId="5" borderId="38" xfId="3" applyNumberFormat="1" applyFont="1" applyFill="1" applyBorder="1"/>
    <xf numFmtId="165" fontId="7" fillId="5" borderId="39" xfId="3" applyNumberFormat="1" applyFont="1" applyFill="1" applyBorder="1" applyProtection="1"/>
    <xf numFmtId="0" fontId="11" fillId="5" borderId="17" xfId="2" applyFont="1" applyFill="1" applyBorder="1" applyProtection="1">
      <protection hidden="1"/>
    </xf>
    <xf numFmtId="0" fontId="9" fillId="5" borderId="40" xfId="2" applyFont="1" applyFill="1" applyBorder="1" applyProtection="1">
      <protection hidden="1"/>
    </xf>
    <xf numFmtId="0" fontId="5" fillId="5" borderId="24" xfId="2" applyFill="1" applyBorder="1" applyProtection="1">
      <protection hidden="1"/>
    </xf>
    <xf numFmtId="49" fontId="9" fillId="5" borderId="17" xfId="2" applyNumberFormat="1" applyFont="1" applyFill="1" applyBorder="1" applyProtection="1">
      <protection hidden="1"/>
    </xf>
    <xf numFmtId="0" fontId="9" fillId="5" borderId="4" xfId="2" applyFont="1" applyFill="1" applyBorder="1" applyProtection="1">
      <protection hidden="1"/>
    </xf>
    <xf numFmtId="49" fontId="5" fillId="5" borderId="18" xfId="2" applyNumberFormat="1" applyFill="1" applyBorder="1" applyProtection="1">
      <protection hidden="1"/>
    </xf>
    <xf numFmtId="49" fontId="9" fillId="5" borderId="33" xfId="2" applyNumberFormat="1" applyFont="1" applyFill="1" applyBorder="1" applyProtection="1">
      <protection hidden="1"/>
    </xf>
    <xf numFmtId="0" fontId="11" fillId="5" borderId="24" xfId="2" applyFont="1" applyFill="1" applyBorder="1" applyProtection="1">
      <protection hidden="1"/>
    </xf>
    <xf numFmtId="49" fontId="9" fillId="5" borderId="18" xfId="2" applyNumberFormat="1" applyFont="1" applyFill="1" applyBorder="1" applyProtection="1">
      <protection hidden="1"/>
    </xf>
    <xf numFmtId="0" fontId="8" fillId="5" borderId="16" xfId="2" applyFont="1" applyFill="1" applyBorder="1" applyProtection="1">
      <protection hidden="1"/>
    </xf>
    <xf numFmtId="0" fontId="5" fillId="5" borderId="18" xfId="2" applyFill="1" applyBorder="1" applyProtection="1">
      <protection hidden="1"/>
    </xf>
    <xf numFmtId="0" fontId="9" fillId="5" borderId="30" xfId="2" applyFont="1" applyFill="1" applyBorder="1" applyProtection="1">
      <protection hidden="1"/>
    </xf>
    <xf numFmtId="0" fontId="5" fillId="5" borderId="4" xfId="2" applyFill="1" applyBorder="1" applyProtection="1">
      <protection hidden="1"/>
    </xf>
    <xf numFmtId="0" fontId="5" fillId="5" borderId="6" xfId="2" applyFill="1" applyBorder="1" applyProtection="1">
      <protection hidden="1"/>
    </xf>
    <xf numFmtId="0" fontId="8" fillId="5" borderId="6" xfId="2" applyFont="1" applyFill="1" applyBorder="1" applyProtection="1">
      <protection hidden="1"/>
    </xf>
    <xf numFmtId="0" fontId="8" fillId="5" borderId="7" xfId="2" applyFont="1" applyFill="1" applyBorder="1" applyProtection="1">
      <protection hidden="1"/>
    </xf>
    <xf numFmtId="165" fontId="7" fillId="5" borderId="34" xfId="3" applyNumberFormat="1" applyFont="1" applyFill="1" applyBorder="1" applyProtection="1"/>
    <xf numFmtId="0" fontId="8" fillId="5" borderId="41" xfId="2" applyFont="1" applyFill="1" applyBorder="1" applyProtection="1">
      <protection hidden="1"/>
    </xf>
    <xf numFmtId="0" fontId="8" fillId="5" borderId="42" xfId="2" applyFont="1" applyFill="1" applyBorder="1" applyProtection="1">
      <protection hidden="1"/>
    </xf>
    <xf numFmtId="0" fontId="8" fillId="5" borderId="43" xfId="2" applyFont="1" applyFill="1" applyBorder="1" applyProtection="1">
      <protection hidden="1"/>
    </xf>
    <xf numFmtId="165" fontId="5" fillId="5" borderId="39" xfId="3" applyNumberFormat="1" applyFont="1" applyFill="1" applyBorder="1" applyProtection="1"/>
    <xf numFmtId="0" fontId="8" fillId="5" borderId="0" xfId="2" applyFont="1" applyFill="1" applyProtection="1">
      <protection hidden="1"/>
    </xf>
    <xf numFmtId="0" fontId="8" fillId="6" borderId="12" xfId="2" applyFont="1" applyFill="1" applyBorder="1" applyProtection="1">
      <protection hidden="1"/>
    </xf>
    <xf numFmtId="0" fontId="8" fillId="6" borderId="13" xfId="2" applyFont="1" applyFill="1" applyBorder="1" applyProtection="1">
      <protection hidden="1"/>
    </xf>
    <xf numFmtId="0" fontId="9" fillId="6" borderId="13" xfId="2" applyFont="1" applyFill="1" applyBorder="1" applyProtection="1">
      <protection hidden="1"/>
    </xf>
    <xf numFmtId="0" fontId="9" fillId="6" borderId="15" xfId="2" applyFont="1" applyFill="1" applyBorder="1"/>
    <xf numFmtId="0" fontId="9" fillId="5" borderId="6" xfId="2" applyFont="1" applyFill="1" applyBorder="1" applyProtection="1">
      <protection hidden="1"/>
    </xf>
    <xf numFmtId="0" fontId="9" fillId="5" borderId="7" xfId="2" applyFont="1" applyFill="1" applyBorder="1" applyProtection="1">
      <protection hidden="1"/>
    </xf>
    <xf numFmtId="165" fontId="5" fillId="5" borderId="38" xfId="3" applyNumberFormat="1" applyFont="1" applyFill="1" applyBorder="1" applyProtection="1"/>
    <xf numFmtId="16" fontId="7" fillId="2" borderId="0" xfId="1" applyNumberFormat="1" applyFont="1" applyFill="1" applyAlignment="1" applyProtection="1">
      <alignment horizontal="center" vertical="center"/>
      <protection hidden="1"/>
    </xf>
    <xf numFmtId="16" fontId="7" fillId="4" borderId="3" xfId="1" applyNumberFormat="1" applyFont="1" applyFill="1" applyBorder="1" applyAlignment="1" applyProtection="1">
      <alignment horizontal="center" vertical="center"/>
      <protection hidden="1"/>
    </xf>
    <xf numFmtId="16" fontId="7" fillId="4" borderId="5" xfId="1" applyNumberFormat="1" applyFont="1" applyFill="1" applyBorder="1" applyAlignment="1" applyProtection="1">
      <alignment horizontal="center" vertical="center"/>
      <protection hidden="1"/>
    </xf>
    <xf numFmtId="16" fontId="7" fillId="4" borderId="8" xfId="1" applyNumberFormat="1" applyFont="1" applyFill="1" applyBorder="1" applyAlignment="1" applyProtection="1">
      <alignment horizontal="center" vertical="center"/>
      <protection hidden="1"/>
    </xf>
    <xf numFmtId="0" fontId="8" fillId="5" borderId="12" xfId="2" applyFont="1" applyFill="1" applyBorder="1" applyAlignment="1" applyProtection="1">
      <alignment horizontal="left" vertical="center" wrapText="1"/>
      <protection hidden="1"/>
    </xf>
    <xf numFmtId="0" fontId="8" fillId="5" borderId="13" xfId="2" applyFont="1" applyFill="1" applyBorder="1" applyAlignment="1" applyProtection="1">
      <alignment horizontal="left" vertical="center" wrapText="1"/>
      <protection hidden="1"/>
    </xf>
    <xf numFmtId="0" fontId="8" fillId="5" borderId="1" xfId="2" applyFont="1" applyFill="1" applyBorder="1" applyAlignment="1" applyProtection="1">
      <alignment vertical="center" wrapText="1"/>
      <protection hidden="1"/>
    </xf>
    <xf numFmtId="0" fontId="8" fillId="5" borderId="2" xfId="2" applyFont="1" applyFill="1" applyBorder="1" applyAlignment="1" applyProtection="1">
      <alignment vertical="center" wrapText="1"/>
      <protection hidden="1"/>
    </xf>
    <xf numFmtId="0" fontId="8" fillId="5" borderId="6" xfId="2" applyFont="1" applyFill="1" applyBorder="1" applyAlignment="1" applyProtection="1">
      <alignment vertical="center" wrapText="1"/>
      <protection hidden="1"/>
    </xf>
    <xf numFmtId="0" fontId="8" fillId="5" borderId="7" xfId="2" applyFont="1" applyFill="1" applyBorder="1" applyAlignment="1" applyProtection="1">
      <alignment vertical="center" wrapText="1"/>
      <protection hidden="1"/>
    </xf>
    <xf numFmtId="0" fontId="5" fillId="5" borderId="17" xfId="2" applyFill="1" applyBorder="1" applyAlignment="1" applyProtection="1">
      <alignment horizontal="left" vertical="top" wrapText="1"/>
      <protection hidden="1"/>
    </xf>
    <xf numFmtId="0" fontId="8" fillId="5" borderId="12" xfId="2" applyFont="1" applyFill="1" applyBorder="1" applyAlignment="1" applyProtection="1">
      <alignment wrapText="1"/>
      <protection hidden="1"/>
    </xf>
    <xf numFmtId="0" fontId="8" fillId="5" borderId="13" xfId="2" applyFont="1" applyFill="1" applyBorder="1" applyAlignment="1" applyProtection="1">
      <alignment wrapText="1"/>
      <protection hidden="1"/>
    </xf>
    <xf numFmtId="16" fontId="7" fillId="4" borderId="9" xfId="1" applyNumberFormat="1" applyFont="1" applyFill="1" applyBorder="1" applyAlignment="1" applyProtection="1">
      <alignment horizontal="center" vertical="center"/>
      <protection hidden="1"/>
    </xf>
    <xf numFmtId="16" fontId="7" fillId="4" borderId="10" xfId="1" applyNumberFormat="1" applyFont="1" applyFill="1" applyBorder="1" applyAlignment="1" applyProtection="1">
      <alignment horizontal="center" vertical="center"/>
      <protection hidden="1"/>
    </xf>
    <xf numFmtId="16" fontId="7" fillId="4" borderId="11" xfId="1" applyNumberFormat="1" applyFont="1" applyFill="1" applyBorder="1" applyAlignment="1" applyProtection="1">
      <alignment horizontal="center" vertical="center"/>
      <protection hidden="1"/>
    </xf>
    <xf numFmtId="0" fontId="6" fillId="3" borderId="6" xfId="1" applyFont="1" applyFill="1" applyBorder="1" applyAlignment="1" applyProtection="1">
      <alignment horizontal="center"/>
      <protection hidden="1"/>
    </xf>
    <xf numFmtId="0" fontId="6" fillId="3" borderId="7" xfId="1" applyFont="1" applyFill="1" applyBorder="1" applyAlignment="1" applyProtection="1">
      <alignment horizontal="center"/>
      <protection hidden="1"/>
    </xf>
    <xf numFmtId="0" fontId="6" fillId="3" borderId="8" xfId="1" applyFont="1" applyFill="1" applyBorder="1" applyAlignment="1" applyProtection="1">
      <alignment horizontal="center"/>
      <protection hidden="1"/>
    </xf>
    <xf numFmtId="0" fontId="7" fillId="4" borderId="1" xfId="1" applyFont="1" applyFill="1" applyBorder="1" applyAlignment="1" applyProtection="1">
      <alignment horizontal="center" vertical="center"/>
      <protection hidden="1"/>
    </xf>
    <xf numFmtId="0" fontId="7" fillId="4" borderId="2" xfId="1" applyFont="1" applyFill="1" applyBorder="1" applyAlignment="1" applyProtection="1">
      <alignment horizontal="center" vertical="center"/>
      <protection hidden="1"/>
    </xf>
    <xf numFmtId="0" fontId="7" fillId="4" borderId="3" xfId="1" applyFont="1" applyFill="1" applyBorder="1" applyAlignment="1" applyProtection="1">
      <alignment horizontal="center" vertical="center"/>
      <protection hidden="1"/>
    </xf>
    <xf numFmtId="0" fontId="7" fillId="4" borderId="4" xfId="1" applyFont="1" applyFill="1" applyBorder="1" applyAlignment="1" applyProtection="1">
      <alignment horizontal="center" vertical="center"/>
      <protection hidden="1"/>
    </xf>
    <xf numFmtId="0" fontId="7" fillId="4" borderId="0" xfId="1" applyFont="1" applyFill="1" applyAlignment="1" applyProtection="1">
      <alignment horizontal="center" vertical="center"/>
      <protection hidden="1"/>
    </xf>
    <xf numFmtId="0" fontId="7" fillId="4" borderId="5" xfId="1" applyFont="1" applyFill="1" applyBorder="1" applyAlignment="1" applyProtection="1">
      <alignment horizontal="center" vertical="center"/>
      <protection hidden="1"/>
    </xf>
    <xf numFmtId="0" fontId="7" fillId="4" borderId="6" xfId="1" applyFont="1" applyFill="1" applyBorder="1" applyAlignment="1" applyProtection="1">
      <alignment horizontal="center" vertical="center"/>
      <protection hidden="1"/>
    </xf>
    <xf numFmtId="0" fontId="7" fillId="4" borderId="7" xfId="1" applyFont="1" applyFill="1" applyBorder="1" applyAlignment="1" applyProtection="1">
      <alignment horizontal="center" vertical="center"/>
      <protection hidden="1"/>
    </xf>
    <xf numFmtId="0" fontId="7" fillId="4" borderId="1" xfId="1" applyFont="1" applyFill="1" applyBorder="1" applyAlignment="1">
      <alignment horizontal="center" vertical="center"/>
    </xf>
    <xf numFmtId="0" fontId="7" fillId="4" borderId="2" xfId="1" applyFont="1" applyFill="1" applyBorder="1" applyAlignment="1">
      <alignment horizontal="center" vertical="center"/>
    </xf>
    <xf numFmtId="0" fontId="7" fillId="4" borderId="3" xfId="1" applyFont="1" applyFill="1" applyBorder="1" applyAlignment="1">
      <alignment horizontal="center" vertical="center"/>
    </xf>
    <xf numFmtId="0" fontId="7" fillId="4" borderId="6" xfId="1" applyFont="1" applyFill="1" applyBorder="1" applyAlignment="1">
      <alignment horizontal="center" vertical="center"/>
    </xf>
    <xf numFmtId="0" fontId="7" fillId="4" borderId="7" xfId="1" applyFont="1" applyFill="1" applyBorder="1" applyAlignment="1">
      <alignment horizontal="center" vertical="center"/>
    </xf>
    <xf numFmtId="0" fontId="7" fillId="4" borderId="8" xfId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6" fillId="3" borderId="1" xfId="1" applyFont="1" applyFill="1" applyBorder="1" applyAlignment="1" applyProtection="1">
      <alignment horizontal="center"/>
      <protection hidden="1"/>
    </xf>
    <xf numFmtId="0" fontId="6" fillId="3" borderId="2" xfId="1" applyFont="1" applyFill="1" applyBorder="1" applyAlignment="1" applyProtection="1">
      <alignment horizontal="center"/>
      <protection hidden="1"/>
    </xf>
    <xf numFmtId="0" fontId="6" fillId="3" borderId="3" xfId="1" applyFont="1" applyFill="1" applyBorder="1" applyAlignment="1" applyProtection="1">
      <alignment horizontal="center"/>
      <protection hidden="1"/>
    </xf>
    <xf numFmtId="0" fontId="6" fillId="3" borderId="4" xfId="1" applyFont="1" applyFill="1" applyBorder="1" applyAlignment="1" applyProtection="1">
      <alignment horizontal="center"/>
      <protection hidden="1"/>
    </xf>
    <xf numFmtId="0" fontId="6" fillId="3" borderId="0" xfId="1" applyFont="1" applyFill="1" applyAlignment="1" applyProtection="1">
      <alignment horizontal="center"/>
      <protection hidden="1"/>
    </xf>
    <xf numFmtId="0" fontId="6" fillId="3" borderId="5" xfId="1" applyFont="1" applyFill="1" applyBorder="1" applyAlignment="1" applyProtection="1">
      <alignment horizontal="center"/>
      <protection hidden="1"/>
    </xf>
  </cellXfs>
  <cellStyles count="4">
    <cellStyle name="Comma 10" xfId="3" xr:uid="{1CB547C4-56EF-4722-83AE-8427AE6C5C2E}"/>
    <cellStyle name="Normal" xfId="0" builtinId="0"/>
    <cellStyle name="Normal 10" xfId="2" xr:uid="{96680224-C764-4B12-8EAF-9DF6480A51C6}"/>
    <cellStyle name="Normal 2" xfId="1" xr:uid="{DD878FF6-2365-4599-93C3-FECC2DDA8A3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6</xdr:col>
      <xdr:colOff>0</xdr:colOff>
      <xdr:row>3</xdr:row>
      <xdr:rowOff>171450</xdr:rowOff>
    </xdr:to>
    <xdr:pic>
      <xdr:nvPicPr>
        <xdr:cNvPr id="2" name="Picture 1" descr="Bank of Namibia Logo">
          <a:extLst>
            <a:ext uri="{FF2B5EF4-FFF2-40B4-BE49-F238E27FC236}">
              <a16:creationId xmlns:a16="http://schemas.microsoft.com/office/drawing/2014/main" id="{43DD3BD2-E468-4042-9C6B-E17089119B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173980" y="198120"/>
          <a:ext cx="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1</xdr:row>
      <xdr:rowOff>0</xdr:rowOff>
    </xdr:from>
    <xdr:to>
      <xdr:col>12</xdr:col>
      <xdr:colOff>0</xdr:colOff>
      <xdr:row>1</xdr:row>
      <xdr:rowOff>171450</xdr:rowOff>
    </xdr:to>
    <xdr:pic>
      <xdr:nvPicPr>
        <xdr:cNvPr id="3" name="Picture 1" descr="Bank of Namibia Logo">
          <a:extLst>
            <a:ext uri="{FF2B5EF4-FFF2-40B4-BE49-F238E27FC236}">
              <a16:creationId xmlns:a16="http://schemas.microsoft.com/office/drawing/2014/main" id="{359C6066-D1C8-4230-80D5-5209D1A999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529060" y="198120"/>
          <a:ext cx="0" cy="1752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0</xdr:colOff>
      <xdr:row>1</xdr:row>
      <xdr:rowOff>0</xdr:rowOff>
    </xdr:from>
    <xdr:to>
      <xdr:col>6</xdr:col>
      <xdr:colOff>0</xdr:colOff>
      <xdr:row>3</xdr:row>
      <xdr:rowOff>171450</xdr:rowOff>
    </xdr:to>
    <xdr:pic>
      <xdr:nvPicPr>
        <xdr:cNvPr id="4" name="Picture 3" descr="Bank of Namibia Logo">
          <a:extLst>
            <a:ext uri="{FF2B5EF4-FFF2-40B4-BE49-F238E27FC236}">
              <a16:creationId xmlns:a16="http://schemas.microsoft.com/office/drawing/2014/main" id="{F41D781A-0CEB-46DF-81DE-EBC0DEE18C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173980" y="198120"/>
          <a:ext cx="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0</xdr:colOff>
      <xdr:row>1</xdr:row>
      <xdr:rowOff>0</xdr:rowOff>
    </xdr:from>
    <xdr:to>
      <xdr:col>6</xdr:col>
      <xdr:colOff>0</xdr:colOff>
      <xdr:row>3</xdr:row>
      <xdr:rowOff>171450</xdr:rowOff>
    </xdr:to>
    <xdr:pic>
      <xdr:nvPicPr>
        <xdr:cNvPr id="5" name="Picture 4" descr="Bank of Namibia Logo">
          <a:extLst>
            <a:ext uri="{FF2B5EF4-FFF2-40B4-BE49-F238E27FC236}">
              <a16:creationId xmlns:a16="http://schemas.microsoft.com/office/drawing/2014/main" id="{5CC53C73-B010-47E2-B62E-9E3A91324A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173980" y="198120"/>
          <a:ext cx="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851647</xdr:colOff>
      <xdr:row>1</xdr:row>
      <xdr:rowOff>78441</xdr:rowOff>
    </xdr:from>
    <xdr:to>
      <xdr:col>10</xdr:col>
      <xdr:colOff>41372</xdr:colOff>
      <xdr:row>6</xdr:row>
      <xdr:rowOff>79338</xdr:rowOff>
    </xdr:to>
    <xdr:pic>
      <xdr:nvPicPr>
        <xdr:cNvPr id="6" name="Picture 5" descr="Return to Homepage">
          <a:extLst>
            <a:ext uri="{FF2B5EF4-FFF2-40B4-BE49-F238E27FC236}">
              <a16:creationId xmlns:a16="http://schemas.microsoft.com/office/drawing/2014/main" id="{050A9C8D-248C-48C1-9E15-00A5DE5B03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23722" y="276561"/>
          <a:ext cx="2582530" cy="9572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Supervison\Reg&amp;anal\OUTPUT%20TABLES\2022\BIR%20101%20Balance%20Sheet.xlsx" TargetMode="External"/><Relationship Id="rId1" Type="http://schemas.openxmlformats.org/officeDocument/2006/relationships/externalLinkPath" Target="file:///\\bonusers.bon.com.na.root\Departments\Supervison\Reg&amp;anal\OUTPUT%20TABLES\2022\BIR%20101%20Balance%20Shee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Supervison/Reg&amp;anal/OUTPUT%20TABLES/2018/BIR%20101%20Balance%20Shee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DUSTRY"/>
      <sheetName val="BWHK"/>
      <sheetName val="NEDB"/>
      <sheetName val="FNB"/>
      <sheetName val="STDB"/>
      <sheetName val="BIC"/>
      <sheetName val="TBN"/>
      <sheetName val="LBN"/>
      <sheetName val="ATL"/>
    </sheetNames>
    <sheetDataSet>
      <sheetData sheetId="0">
        <row r="8">
          <cell r="F8">
            <v>7879357.3086600006</v>
          </cell>
        </row>
        <row r="12">
          <cell r="F12">
            <v>517361.83999999997</v>
          </cell>
          <cell r="G12">
            <v>269658.46999999997</v>
          </cell>
        </row>
        <row r="16">
          <cell r="G16">
            <v>121909788.45653</v>
          </cell>
        </row>
        <row r="30">
          <cell r="G30">
            <v>131130162.86498</v>
          </cell>
        </row>
        <row r="40">
          <cell r="G40">
            <v>135545470.54545984</v>
          </cell>
        </row>
        <row r="41">
          <cell r="G41">
            <v>18437975.7557557</v>
          </cell>
        </row>
        <row r="42">
          <cell r="G42">
            <v>1007345.64212</v>
          </cell>
        </row>
        <row r="61">
          <cell r="F61">
            <v>15618623.481699998</v>
          </cell>
        </row>
        <row r="62">
          <cell r="F62">
            <v>1363379.1703274504</v>
          </cell>
          <cell r="G62">
            <v>1250471.1308273</v>
          </cell>
          <cell r="H62">
            <v>1406510.1540999999</v>
          </cell>
          <cell r="I62">
            <v>1291618.0149482</v>
          </cell>
          <cell r="J62">
            <v>1448038.6456212001</v>
          </cell>
          <cell r="K62">
            <v>1333853.7117846501</v>
          </cell>
          <cell r="L62">
            <v>1270896.4474019501</v>
          </cell>
          <cell r="M62">
            <v>1512586.0696313498</v>
          </cell>
          <cell r="N62">
            <v>1384046.5250166499</v>
          </cell>
          <cell r="O62">
            <v>1389853.1246943502</v>
          </cell>
          <cell r="P62">
            <v>1497363.21259645</v>
          </cell>
          <cell r="Q62">
            <v>1579436.0107531999</v>
          </cell>
        </row>
        <row r="63">
          <cell r="F63">
            <v>141105.70922254951</v>
          </cell>
          <cell r="G63">
            <v>141847.5548027</v>
          </cell>
          <cell r="H63">
            <v>142030.42243999999</v>
          </cell>
          <cell r="I63">
            <v>110467.09385179999</v>
          </cell>
          <cell r="J63">
            <v>144447.21212879999</v>
          </cell>
          <cell r="K63">
            <v>140561.36263534997</v>
          </cell>
          <cell r="L63">
            <v>147691.00840804999</v>
          </cell>
          <cell r="M63">
            <v>216860.39616865001</v>
          </cell>
          <cell r="N63">
            <v>108348.42519334999</v>
          </cell>
          <cell r="O63">
            <v>152639.77422565001</v>
          </cell>
          <cell r="P63">
            <v>176373.05067354999</v>
          </cell>
          <cell r="Q63">
            <v>210530.33802679999</v>
          </cell>
        </row>
        <row r="65">
          <cell r="F65">
            <v>1318220.4024100001</v>
          </cell>
          <cell r="G65">
            <v>1302379.59724</v>
          </cell>
          <cell r="H65">
            <v>1327381.1367300001</v>
          </cell>
          <cell r="I65">
            <v>1365129.85023</v>
          </cell>
          <cell r="J65">
            <v>1381698.4629299997</v>
          </cell>
          <cell r="K65">
            <v>1386541.2459800001</v>
          </cell>
          <cell r="L65">
            <v>1400765.4891600001</v>
          </cell>
          <cell r="M65">
            <v>1411369.3814000001</v>
          </cell>
          <cell r="N65">
            <v>1439796.1728000001</v>
          </cell>
          <cell r="O65">
            <v>1424808.71374</v>
          </cell>
          <cell r="P65">
            <v>1387589.29143</v>
          </cell>
          <cell r="Q65">
            <v>1428643.55372</v>
          </cell>
        </row>
        <row r="66">
          <cell r="F66">
            <v>1359884.2504099999</v>
          </cell>
          <cell r="G66">
            <v>1763459.8565599998</v>
          </cell>
          <cell r="H66">
            <v>1414572.7987800001</v>
          </cell>
          <cell r="I66">
            <v>1927357.89133</v>
          </cell>
          <cell r="J66">
            <v>1402371.4310300001</v>
          </cell>
          <cell r="K66">
            <v>1518380.5001400001</v>
          </cell>
          <cell r="L66">
            <v>2722179.2215999998</v>
          </cell>
          <cell r="M66">
            <v>1490130.5793900001</v>
          </cell>
          <cell r="N66">
            <v>1486950.7482799999</v>
          </cell>
          <cell r="O66">
            <v>1181674.6415800001</v>
          </cell>
          <cell r="P66">
            <v>2155219.9039800004</v>
          </cell>
          <cell r="Q66">
            <v>2073327.73071</v>
          </cell>
        </row>
        <row r="67">
          <cell r="F67">
            <v>1319695</v>
          </cell>
          <cell r="G67">
            <v>1006291</v>
          </cell>
          <cell r="H67">
            <v>1150917.0001799997</v>
          </cell>
          <cell r="I67">
            <v>999402</v>
          </cell>
          <cell r="J67">
            <v>1786147</v>
          </cell>
          <cell r="K67">
            <v>4150450.9993099999</v>
          </cell>
          <cell r="L67">
            <v>4380628</v>
          </cell>
          <cell r="M67">
            <v>1411065</v>
          </cell>
          <cell r="N67">
            <v>2721115.3657200001</v>
          </cell>
          <cell r="O67">
            <v>1047789.5</v>
          </cell>
          <cell r="P67">
            <v>1439406</v>
          </cell>
          <cell r="Q67">
            <v>3384031.0010000002</v>
          </cell>
        </row>
        <row r="68">
          <cell r="F68">
            <v>10116338.949329996</v>
          </cell>
        </row>
        <row r="69">
          <cell r="F69">
            <v>4975884.5607899968</v>
          </cell>
          <cell r="G69">
            <v>5381841.6332473429</v>
          </cell>
          <cell r="H69">
            <v>12075738.062151499</v>
          </cell>
          <cell r="I69">
            <v>11775879.827079723</v>
          </cell>
          <cell r="J69">
            <v>12087027.346964398</v>
          </cell>
          <cell r="K69">
            <v>12775845.538748056</v>
          </cell>
          <cell r="L69">
            <v>15198975.641246913</v>
          </cell>
          <cell r="M69">
            <v>12144663.252733877</v>
          </cell>
          <cell r="N69">
            <v>12054555.390517263</v>
          </cell>
          <cell r="O69">
            <v>12455642.679647177</v>
          </cell>
          <cell r="P69">
            <v>12936527.541252779</v>
          </cell>
          <cell r="Q69">
            <v>13298921.962409617</v>
          </cell>
        </row>
        <row r="70">
          <cell r="F70">
            <v>5140454.3885400007</v>
          </cell>
          <cell r="G70">
            <v>4937246.1699299999</v>
          </cell>
          <cell r="H70">
            <v>6516228.7643299997</v>
          </cell>
          <cell r="I70">
            <v>6929455.4707200006</v>
          </cell>
          <cell r="J70">
            <v>6003682.0206013331</v>
          </cell>
          <cell r="K70">
            <v>4682440.9180199997</v>
          </cell>
          <cell r="L70">
            <v>5597515.5781966662</v>
          </cell>
          <cell r="M70">
            <v>5718963.2291499991</v>
          </cell>
          <cell r="N70">
            <v>4096590.9102200004</v>
          </cell>
          <cell r="O70">
            <v>6483410.6015299996</v>
          </cell>
          <cell r="P70">
            <v>5999130.1096699992</v>
          </cell>
          <cell r="Q70">
            <v>4522592.2042699996</v>
          </cell>
        </row>
        <row r="72">
          <cell r="F72">
            <v>101079.95675</v>
          </cell>
          <cell r="G72">
            <v>102778.66731</v>
          </cell>
          <cell r="H72">
            <v>103059.96213</v>
          </cell>
          <cell r="I72">
            <v>164213.87275000001</v>
          </cell>
          <cell r="J72">
            <v>164602.17190000002</v>
          </cell>
          <cell r="K72">
            <v>163851.42877</v>
          </cell>
          <cell r="L72">
            <v>164530.53927000001</v>
          </cell>
          <cell r="M72">
            <v>165065.01725</v>
          </cell>
          <cell r="N72">
            <v>4650552.8120999997</v>
          </cell>
          <cell r="O72">
            <v>164203.19615</v>
          </cell>
          <cell r="P72">
            <v>165136.28015999999</v>
          </cell>
          <cell r="Q72">
            <v>166066.00013999999</v>
          </cell>
        </row>
        <row r="73">
          <cell r="F73">
            <v>16724419.654992372</v>
          </cell>
          <cell r="G73">
            <v>16816447.253591359</v>
          </cell>
          <cell r="H73">
            <v>19272689.866759997</v>
          </cell>
          <cell r="I73">
            <v>16909711.895220004</v>
          </cell>
          <cell r="J73">
            <v>17668226.158609997</v>
          </cell>
          <cell r="K73">
            <v>17432346.15134</v>
          </cell>
          <cell r="L73">
            <v>17769464.367839999</v>
          </cell>
          <cell r="M73">
            <v>19084582.218879998</v>
          </cell>
          <cell r="N73">
            <v>14333712.058569999</v>
          </cell>
          <cell r="O73">
            <v>18878995.813060001</v>
          </cell>
          <cell r="P73">
            <v>18413950.35094</v>
          </cell>
          <cell r="Q73">
            <v>18149005.86104</v>
          </cell>
        </row>
        <row r="74">
          <cell r="F74">
            <v>2046593.6218800012</v>
          </cell>
          <cell r="G74">
            <v>2097293.8995790137</v>
          </cell>
          <cell r="H74">
            <v>2116792.3105385001</v>
          </cell>
          <cell r="I74">
            <v>2169748.1584302802</v>
          </cell>
          <cell r="J74">
            <v>2169338.728045492</v>
          </cell>
          <cell r="K74">
            <v>2870044.7891400005</v>
          </cell>
          <cell r="L74">
            <v>2192368.3439771128</v>
          </cell>
          <cell r="M74">
            <v>2321739.0262773703</v>
          </cell>
          <cell r="N74">
            <v>2236005.69874263</v>
          </cell>
          <cell r="O74">
            <v>2210425.5219259998</v>
          </cell>
          <cell r="P74">
            <v>1891687.0521509021</v>
          </cell>
          <cell r="Q74">
            <v>2311747.7987035206</v>
          </cell>
        </row>
        <row r="75">
          <cell r="F75">
            <v>2631</v>
          </cell>
          <cell r="G75">
            <v>2532</v>
          </cell>
          <cell r="H75">
            <v>2604</v>
          </cell>
          <cell r="I75">
            <v>3524</v>
          </cell>
          <cell r="J75">
            <v>3575</v>
          </cell>
          <cell r="K75">
            <v>4524</v>
          </cell>
          <cell r="L75">
            <v>4524</v>
          </cell>
          <cell r="M75">
            <v>4524</v>
          </cell>
          <cell r="N75">
            <v>4771</v>
          </cell>
          <cell r="O75">
            <v>4594</v>
          </cell>
          <cell r="P75">
            <v>4611</v>
          </cell>
          <cell r="Q75">
            <v>4551</v>
          </cell>
        </row>
        <row r="77"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</row>
        <row r="78"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</row>
        <row r="79">
          <cell r="F79">
            <v>61868.68808</v>
          </cell>
          <cell r="G79">
            <v>132210.97881</v>
          </cell>
          <cell r="H79">
            <v>130408.36314</v>
          </cell>
          <cell r="I79">
            <v>230710.40267000001</v>
          </cell>
          <cell r="J79">
            <v>255706.46624000001</v>
          </cell>
          <cell r="K79">
            <v>383510.283</v>
          </cell>
          <cell r="L79">
            <v>267828.99719999998</v>
          </cell>
          <cell r="M79">
            <v>278794.39616</v>
          </cell>
          <cell r="N79">
            <v>342666.32808000001</v>
          </cell>
          <cell r="O79">
            <v>170751.18277000001</v>
          </cell>
          <cell r="P79">
            <v>261420.00639999998</v>
          </cell>
          <cell r="Q79">
            <v>370289.88705000002</v>
          </cell>
        </row>
        <row r="80">
          <cell r="F80">
            <v>10207833.545</v>
          </cell>
          <cell r="G80">
            <v>10340885.74989</v>
          </cell>
          <cell r="H80">
            <v>10430467.571430001</v>
          </cell>
          <cell r="I80">
            <v>10374084.772160001</v>
          </cell>
          <cell r="J80">
            <v>10435572.22586</v>
          </cell>
          <cell r="K80">
            <v>10482500.792400001</v>
          </cell>
          <cell r="L80">
            <v>10485442.708009999</v>
          </cell>
          <cell r="M80">
            <v>10594846.219489999</v>
          </cell>
          <cell r="N80">
            <v>10628000.070093958</v>
          </cell>
          <cell r="O80">
            <v>10753460.89174</v>
          </cell>
          <cell r="P80">
            <v>10840913.63044</v>
          </cell>
          <cell r="Q80">
            <v>10910841.63026</v>
          </cell>
        </row>
        <row r="81">
          <cell r="F81">
            <v>42998280.595079996</v>
          </cell>
          <cell r="G81">
            <v>43082040.182100005</v>
          </cell>
          <cell r="H81">
            <v>43220028.374860004</v>
          </cell>
          <cell r="I81">
            <v>43306013.893840007</v>
          </cell>
          <cell r="J81">
            <v>43441514.764489993</v>
          </cell>
          <cell r="K81">
            <v>43377009.524809994</v>
          </cell>
          <cell r="L81">
            <v>43568159.959432781</v>
          </cell>
          <cell r="M81">
            <v>43676340.196572781</v>
          </cell>
          <cell r="N81">
            <v>43790679.024159998</v>
          </cell>
          <cell r="O81">
            <v>43989771.937682785</v>
          </cell>
          <cell r="P81">
            <v>44173043.753962785</v>
          </cell>
          <cell r="Q81">
            <v>44247636.637672789</v>
          </cell>
        </row>
        <row r="82">
          <cell r="F82">
            <v>13367023.756660001</v>
          </cell>
          <cell r="G82">
            <v>13560879.36974</v>
          </cell>
          <cell r="H82">
            <v>13730052.287320003</v>
          </cell>
          <cell r="I82">
            <v>14035619.65896</v>
          </cell>
          <cell r="J82">
            <v>13853268.597600002</v>
          </cell>
          <cell r="K82">
            <v>13725516.24825</v>
          </cell>
          <cell r="L82">
            <v>13737360.041226376</v>
          </cell>
          <cell r="M82">
            <v>13404197.857571891</v>
          </cell>
          <cell r="N82">
            <v>12998095.989050001</v>
          </cell>
          <cell r="O82">
            <v>12999571.38722356</v>
          </cell>
          <cell r="P82">
            <v>12977649.769314295</v>
          </cell>
          <cell r="Q82">
            <v>12978489.742202654</v>
          </cell>
        </row>
        <row r="83">
          <cell r="F83">
            <v>7637535.9662100011</v>
          </cell>
          <cell r="G83">
            <v>7655592.9369100006</v>
          </cell>
          <cell r="H83">
            <v>7678292.1032299995</v>
          </cell>
          <cell r="I83">
            <v>7725356.7839699993</v>
          </cell>
          <cell r="J83">
            <v>7779396.0677100001</v>
          </cell>
          <cell r="K83">
            <v>7897170.2585300002</v>
          </cell>
          <cell r="L83">
            <v>7930958.8346199989</v>
          </cell>
          <cell r="M83">
            <v>8012453.5828100005</v>
          </cell>
          <cell r="N83">
            <v>8159200.83311</v>
          </cell>
          <cell r="O83">
            <v>8434146.9862600006</v>
          </cell>
          <cell r="P83">
            <v>8811474.5770500004</v>
          </cell>
          <cell r="Q83">
            <v>9005919.524629999</v>
          </cell>
        </row>
        <row r="84">
          <cell r="F84">
            <v>16994435.299689997</v>
          </cell>
          <cell r="G84">
            <v>16977680.998453643</v>
          </cell>
          <cell r="H84">
            <v>16689883.84196</v>
          </cell>
          <cell r="I84">
            <v>16987365.613030002</v>
          </cell>
          <cell r="J84">
            <v>16821808.69555011</v>
          </cell>
          <cell r="K84">
            <v>16773164.988051945</v>
          </cell>
          <cell r="L84">
            <v>16849692.513995972</v>
          </cell>
          <cell r="M84">
            <v>16715451.096908035</v>
          </cell>
          <cell r="N84">
            <v>17198524.904200111</v>
          </cell>
          <cell r="O84">
            <v>17285727.586104434</v>
          </cell>
          <cell r="P84">
            <v>17221157.171353191</v>
          </cell>
          <cell r="Q84">
            <v>17157464.590505376</v>
          </cell>
        </row>
        <row r="85">
          <cell r="F85">
            <v>13442662.17303</v>
          </cell>
          <cell r="G85">
            <v>13004150.530340001</v>
          </cell>
          <cell r="H85">
            <v>12472966.042029999</v>
          </cell>
          <cell r="I85">
            <v>13070818.374359999</v>
          </cell>
          <cell r="J85">
            <v>12391140.6469</v>
          </cell>
          <cell r="K85">
            <v>11680959.667679999</v>
          </cell>
          <cell r="L85">
            <v>11886306.42207</v>
          </cell>
          <cell r="M85">
            <v>12215107.543280002</v>
          </cell>
          <cell r="N85">
            <v>12284055.659849999</v>
          </cell>
          <cell r="O85">
            <v>11855801.69631</v>
          </cell>
          <cell r="P85">
            <v>12210815.782429999</v>
          </cell>
          <cell r="Q85">
            <v>11984376.37689</v>
          </cell>
        </row>
        <row r="86">
          <cell r="F86">
            <v>720955.97665000008</v>
          </cell>
          <cell r="G86">
            <v>737440.36531000002</v>
          </cell>
          <cell r="H86">
            <v>725400.56718999997</v>
          </cell>
          <cell r="I86">
            <v>735115.26668999996</v>
          </cell>
          <cell r="J86">
            <v>752604.5596700001</v>
          </cell>
          <cell r="K86">
            <v>747808.72218000004</v>
          </cell>
          <cell r="L86">
            <v>749667.50043000001</v>
          </cell>
          <cell r="M86">
            <v>758067.80322999996</v>
          </cell>
          <cell r="N86">
            <v>762882.48444000003</v>
          </cell>
          <cell r="O86">
            <v>759080.24962000013</v>
          </cell>
          <cell r="P86">
            <v>777991.53264000011</v>
          </cell>
          <cell r="Q86">
            <v>763252.98668999993</v>
          </cell>
        </row>
        <row r="87">
          <cell r="F87">
            <v>227833</v>
          </cell>
          <cell r="G87">
            <v>248766</v>
          </cell>
          <cell r="H87">
            <v>248775</v>
          </cell>
          <cell r="I87">
            <v>248734</v>
          </cell>
          <cell r="J87">
            <v>398407</v>
          </cell>
          <cell r="K87">
            <v>248652</v>
          </cell>
          <cell r="L87">
            <v>248653</v>
          </cell>
          <cell r="M87">
            <v>466314</v>
          </cell>
          <cell r="N87">
            <v>498586</v>
          </cell>
          <cell r="O87">
            <v>343007</v>
          </cell>
          <cell r="P87">
            <v>0</v>
          </cell>
          <cell r="Q87">
            <v>341652</v>
          </cell>
        </row>
        <row r="88">
          <cell r="F88">
            <v>2441168</v>
          </cell>
          <cell r="G88">
            <v>4754634</v>
          </cell>
          <cell r="H88">
            <v>33291.849390000345</v>
          </cell>
          <cell r="I88">
            <v>55358</v>
          </cell>
          <cell r="J88">
            <v>68047</v>
          </cell>
          <cell r="K88">
            <v>41764</v>
          </cell>
          <cell r="L88">
            <v>32026</v>
          </cell>
          <cell r="M88">
            <v>40324</v>
          </cell>
          <cell r="N88">
            <v>39575</v>
          </cell>
          <cell r="O88">
            <v>38276</v>
          </cell>
          <cell r="P88">
            <v>38474</v>
          </cell>
          <cell r="Q88">
            <v>39143</v>
          </cell>
        </row>
        <row r="89">
          <cell r="F89">
            <v>1273943</v>
          </cell>
          <cell r="G89">
            <v>1278855</v>
          </cell>
          <cell r="H89">
            <v>1257104</v>
          </cell>
          <cell r="I89">
            <v>1162584</v>
          </cell>
          <cell r="J89">
            <v>1936148</v>
          </cell>
          <cell r="K89">
            <v>1938060</v>
          </cell>
          <cell r="L89">
            <v>1919498</v>
          </cell>
          <cell r="M89">
            <v>1924362</v>
          </cell>
          <cell r="N89">
            <v>1925310</v>
          </cell>
          <cell r="O89">
            <v>1905468</v>
          </cell>
          <cell r="P89">
            <v>1909669</v>
          </cell>
          <cell r="Q89">
            <v>1902690</v>
          </cell>
        </row>
        <row r="90">
          <cell r="F90">
            <v>274654.00712000002</v>
          </cell>
          <cell r="G90">
            <v>204832.69879999998</v>
          </cell>
          <cell r="H90">
            <v>255587.35405999998</v>
          </cell>
          <cell r="I90">
            <v>352648.321</v>
          </cell>
          <cell r="J90">
            <v>373672.77198999998</v>
          </cell>
          <cell r="K90">
            <v>206733.43860999998</v>
          </cell>
          <cell r="L90">
            <v>400764.71716</v>
          </cell>
          <cell r="M90">
            <v>176325.42360000001</v>
          </cell>
          <cell r="N90">
            <v>233443.367</v>
          </cell>
          <cell r="O90">
            <v>104480.149</v>
          </cell>
          <cell r="P90">
            <v>116650.93679000001</v>
          </cell>
          <cell r="Q90">
            <v>264114.03399999999</v>
          </cell>
        </row>
        <row r="91">
          <cell r="F91">
            <v>1923499.3670142007</v>
          </cell>
          <cell r="G91">
            <v>1935051.0109504</v>
          </cell>
          <cell r="H91">
            <v>1963722.9765639997</v>
          </cell>
          <cell r="I91">
            <v>1945832.0909500001</v>
          </cell>
          <cell r="J91">
            <v>1954426.5035309999</v>
          </cell>
          <cell r="K91">
            <v>1863517.9993789999</v>
          </cell>
          <cell r="L91">
            <v>1909883.2612167608</v>
          </cell>
          <cell r="M91">
            <v>1913655.1263489574</v>
          </cell>
          <cell r="N91">
            <v>1944015.2993339573</v>
          </cell>
          <cell r="O91">
            <v>1955168.4278439572</v>
          </cell>
          <cell r="P91">
            <v>1926274.1453759572</v>
          </cell>
          <cell r="Q91">
            <v>1842301.6022139571</v>
          </cell>
        </row>
        <row r="92">
          <cell r="F92">
            <v>1575755.2283471401</v>
          </cell>
          <cell r="G92">
            <v>1532463.2514211999</v>
          </cell>
          <cell r="H92">
            <v>1536929.7514501999</v>
          </cell>
          <cell r="I92">
            <v>1478335.84977</v>
          </cell>
          <cell r="J92">
            <v>1483370.0408182</v>
          </cell>
          <cell r="K92">
            <v>1436199.7080275998</v>
          </cell>
          <cell r="L92">
            <v>1453713.4354922003</v>
          </cell>
          <cell r="M92">
            <v>1452770.1328219001</v>
          </cell>
          <cell r="N92">
            <v>1453875.06556</v>
          </cell>
          <cell r="O92">
            <v>1468232.7998200001</v>
          </cell>
          <cell r="P92">
            <v>1498335.3319692998</v>
          </cell>
          <cell r="Q92">
            <v>1514449.21924</v>
          </cell>
        </row>
        <row r="93">
          <cell r="F93">
            <v>611470.80563999992</v>
          </cell>
          <cell r="G93">
            <v>611359.64104999998</v>
          </cell>
          <cell r="H93">
            <v>617000.19215999986</v>
          </cell>
          <cell r="I93">
            <v>619196.83736</v>
          </cell>
          <cell r="J93">
            <v>632114.11851000006</v>
          </cell>
          <cell r="K93">
            <v>686472.0933999999</v>
          </cell>
          <cell r="L93">
            <v>670508.22945999994</v>
          </cell>
          <cell r="M93">
            <v>720562.92478</v>
          </cell>
          <cell r="N93">
            <v>741633.42532000004</v>
          </cell>
          <cell r="O93">
            <v>763498.05035999999</v>
          </cell>
          <cell r="P93">
            <v>767820.94042999996</v>
          </cell>
          <cell r="Q93">
            <v>819035.30985999992</v>
          </cell>
        </row>
        <row r="96">
          <cell r="F96">
            <v>1589118.872</v>
          </cell>
          <cell r="G96">
            <v>1484189.0109999999</v>
          </cell>
          <cell r="H96">
            <v>1510800.9720000001</v>
          </cell>
          <cell r="I96">
            <v>1563484.466</v>
          </cell>
          <cell r="J96">
            <v>1494527.061</v>
          </cell>
          <cell r="K96">
            <v>1478285.5330000001</v>
          </cell>
          <cell r="L96">
            <v>1572703.8149999999</v>
          </cell>
          <cell r="M96">
            <v>1585233.26</v>
          </cell>
          <cell r="N96">
            <v>1902950.9269999999</v>
          </cell>
          <cell r="O96">
            <v>1404887.648</v>
          </cell>
          <cell r="P96">
            <v>1403363.517</v>
          </cell>
          <cell r="Q96">
            <v>1437061.8840000001</v>
          </cell>
        </row>
        <row r="97"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</row>
        <row r="98">
          <cell r="F98">
            <v>166000.86285</v>
          </cell>
          <cell r="G98">
            <v>170414.27017</v>
          </cell>
          <cell r="H98">
            <v>224424.32844999997</v>
          </cell>
          <cell r="I98">
            <v>281051.87907999998</v>
          </cell>
          <cell r="J98">
            <v>196085.75398000001</v>
          </cell>
          <cell r="K98">
            <v>290347.81383</v>
          </cell>
          <cell r="L98">
            <v>278194.73465</v>
          </cell>
          <cell r="M98">
            <v>261145.32338000002</v>
          </cell>
          <cell r="N98">
            <v>427276.03954000003</v>
          </cell>
          <cell r="O98">
            <v>394554.72912000003</v>
          </cell>
          <cell r="P98">
            <v>310822.96863999998</v>
          </cell>
          <cell r="Q98">
            <v>343953.08331000002</v>
          </cell>
        </row>
        <row r="99">
          <cell r="F99">
            <v>1503658</v>
          </cell>
          <cell r="G99">
            <v>1505283</v>
          </cell>
          <cell r="H99">
            <v>1498193</v>
          </cell>
          <cell r="I99">
            <v>1523289</v>
          </cell>
          <cell r="J99">
            <v>1512954</v>
          </cell>
          <cell r="K99">
            <v>1529430</v>
          </cell>
          <cell r="L99">
            <v>1569999</v>
          </cell>
          <cell r="M99">
            <v>1282994</v>
          </cell>
          <cell r="N99">
            <v>1305942</v>
          </cell>
          <cell r="O99">
            <v>1315620</v>
          </cell>
          <cell r="P99">
            <v>1284508</v>
          </cell>
          <cell r="Q99">
            <v>1291064</v>
          </cell>
        </row>
        <row r="101">
          <cell r="F101">
            <v>148849.364</v>
          </cell>
          <cell r="G101">
            <v>149101.84</v>
          </cell>
          <cell r="H101">
            <v>149705.0925</v>
          </cell>
          <cell r="I101">
            <v>344486.929</v>
          </cell>
          <cell r="J101">
            <v>145823.50050000002</v>
          </cell>
          <cell r="K101">
            <v>145537.84649999999</v>
          </cell>
          <cell r="L101">
            <v>145718.609</v>
          </cell>
          <cell r="M101">
            <v>146725.837</v>
          </cell>
          <cell r="N101">
            <v>143471.31599999999</v>
          </cell>
          <cell r="O101">
            <v>142803.97500000001</v>
          </cell>
          <cell r="P101">
            <v>125541.745</v>
          </cell>
          <cell r="Q101">
            <v>123876.234</v>
          </cell>
        </row>
        <row r="102">
          <cell r="F102">
            <v>20051</v>
          </cell>
          <cell r="G102">
            <v>23880</v>
          </cell>
          <cell r="H102">
            <v>25596</v>
          </cell>
          <cell r="I102">
            <v>24480</v>
          </cell>
          <cell r="J102">
            <v>24539</v>
          </cell>
          <cell r="K102">
            <v>30052</v>
          </cell>
          <cell r="L102">
            <v>26019</v>
          </cell>
          <cell r="M102">
            <v>25591</v>
          </cell>
          <cell r="N102">
            <v>26683</v>
          </cell>
          <cell r="O102">
            <v>30772</v>
          </cell>
          <cell r="P102">
            <v>30899</v>
          </cell>
          <cell r="Q102">
            <v>61127</v>
          </cell>
        </row>
        <row r="103">
          <cell r="F103">
            <v>1880531.2840499999</v>
          </cell>
          <cell r="G103">
            <v>1865361.09342</v>
          </cell>
          <cell r="H103">
            <v>1896190.7268699999</v>
          </cell>
          <cell r="I103">
            <v>1096390.1879800004</v>
          </cell>
          <cell r="J103">
            <v>1134237.4551686668</v>
          </cell>
          <cell r="K103">
            <v>1138487.8268899999</v>
          </cell>
          <cell r="L103">
            <v>1142595.4562033333</v>
          </cell>
          <cell r="M103">
            <v>1147413.2142999999</v>
          </cell>
          <cell r="N103">
            <v>1151911.4344499998</v>
          </cell>
          <cell r="O103">
            <v>1157106.6665000001</v>
          </cell>
          <cell r="P103">
            <v>1185865.1252600001</v>
          </cell>
          <cell r="Q103">
            <v>1191888.5912200001</v>
          </cell>
        </row>
        <row r="105">
          <cell r="F105">
            <v>837351.64483</v>
          </cell>
          <cell r="G105">
            <v>781644.14283000003</v>
          </cell>
          <cell r="H105">
            <v>875214.61605000007</v>
          </cell>
          <cell r="I105">
            <v>899066.46406999999</v>
          </cell>
          <cell r="J105">
            <v>955852.33534999995</v>
          </cell>
          <cell r="K105">
            <v>910776.25744000007</v>
          </cell>
          <cell r="L105">
            <v>1017610.2768700001</v>
          </cell>
          <cell r="M105">
            <v>1401151.02734</v>
          </cell>
          <cell r="N105">
            <v>1594684.85525</v>
          </cell>
          <cell r="O105">
            <v>1369893</v>
          </cell>
          <cell r="P105">
            <v>1487090.4385000002</v>
          </cell>
          <cell r="Q105">
            <v>1408686</v>
          </cell>
        </row>
        <row r="106"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</row>
        <row r="107"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</row>
        <row r="108">
          <cell r="F108">
            <v>6041.1003899999996</v>
          </cell>
          <cell r="G108">
            <v>6041.1003899999996</v>
          </cell>
          <cell r="H108">
            <v>6041.1003899999996</v>
          </cell>
          <cell r="I108">
            <v>6041.1003899999996</v>
          </cell>
          <cell r="J108">
            <v>6041.1003899999996</v>
          </cell>
          <cell r="K108">
            <v>6041.1003899999996</v>
          </cell>
          <cell r="L108">
            <v>6041.1003899999996</v>
          </cell>
          <cell r="M108">
            <v>6041.1003899999996</v>
          </cell>
          <cell r="N108">
            <v>6041.1003899999996</v>
          </cell>
          <cell r="O108">
            <v>6041.1003899999996</v>
          </cell>
          <cell r="P108">
            <v>6041.1003899999996</v>
          </cell>
          <cell r="Q108">
            <v>6041.1003899999996</v>
          </cell>
        </row>
        <row r="111">
          <cell r="F111">
            <v>1218853.4512299998</v>
          </cell>
          <cell r="G111">
            <v>1213223.3923899999</v>
          </cell>
          <cell r="H111">
            <v>1209917.3398999998</v>
          </cell>
          <cell r="I111">
            <v>1204853.27272</v>
          </cell>
          <cell r="J111">
            <v>1197775.8567899999</v>
          </cell>
          <cell r="K111">
            <v>1407429.9872000001</v>
          </cell>
          <cell r="L111">
            <v>1403795.9664699999</v>
          </cell>
          <cell r="M111">
            <v>1397959.23205</v>
          </cell>
          <cell r="N111">
            <v>1390049.40129</v>
          </cell>
          <cell r="O111">
            <v>1426937.5530300001</v>
          </cell>
          <cell r="P111">
            <v>1432038.5435999997</v>
          </cell>
          <cell r="Q111">
            <v>1490877.0276500001</v>
          </cell>
        </row>
        <row r="112">
          <cell r="F112">
            <v>162642.10295999999</v>
          </cell>
          <cell r="G112">
            <v>157739.37205999999</v>
          </cell>
          <cell r="H112">
            <v>153029.03411000001</v>
          </cell>
          <cell r="I112">
            <v>147641.41050999999</v>
          </cell>
          <cell r="J112">
            <v>143647.3652</v>
          </cell>
          <cell r="K112">
            <v>153808.71799</v>
          </cell>
          <cell r="L112">
            <v>149359.75446</v>
          </cell>
          <cell r="M112">
            <v>144904.72652</v>
          </cell>
          <cell r="N112">
            <v>140450.22364000001</v>
          </cell>
          <cell r="O112">
            <v>136093</v>
          </cell>
          <cell r="P112">
            <v>131893.19785</v>
          </cell>
          <cell r="Q112">
            <v>151259</v>
          </cell>
        </row>
        <row r="113">
          <cell r="F113">
            <v>731692.32996</v>
          </cell>
          <cell r="G113">
            <v>746973.90093999996</v>
          </cell>
          <cell r="H113">
            <v>760859.60453000013</v>
          </cell>
          <cell r="I113">
            <v>775684.36311000003</v>
          </cell>
          <cell r="J113">
            <v>776391.49485000013</v>
          </cell>
          <cell r="K113">
            <v>783740.22444999998</v>
          </cell>
          <cell r="L113">
            <v>793663.22502000001</v>
          </cell>
          <cell r="M113">
            <v>830464.12761000008</v>
          </cell>
          <cell r="N113">
            <v>844880.95536999998</v>
          </cell>
          <cell r="O113">
            <v>844299.99002000003</v>
          </cell>
          <cell r="P113">
            <v>861535.67262999993</v>
          </cell>
          <cell r="Q113">
            <v>860344.90009999997</v>
          </cell>
        </row>
        <row r="114">
          <cell r="F114">
            <v>343077.77318000002</v>
          </cell>
          <cell r="G114">
            <v>366160.44454</v>
          </cell>
          <cell r="H114">
            <v>362718.75975999999</v>
          </cell>
          <cell r="I114">
            <v>348528.66018999997</v>
          </cell>
          <cell r="J114">
            <v>341369.70311999996</v>
          </cell>
          <cell r="K114">
            <v>338247.27393999998</v>
          </cell>
          <cell r="L114">
            <v>333607.09593999997</v>
          </cell>
          <cell r="M114">
            <v>330744.15415999998</v>
          </cell>
          <cell r="N114">
            <v>329059.02473</v>
          </cell>
          <cell r="O114">
            <v>323897.90786000004</v>
          </cell>
          <cell r="P114">
            <v>321433.77503999998</v>
          </cell>
          <cell r="Q114">
            <v>318909.76708000002</v>
          </cell>
        </row>
        <row r="115">
          <cell r="F115">
            <v>3256623.1173799997</v>
          </cell>
        </row>
        <row r="116">
          <cell r="F116">
            <v>186692.96474</v>
          </cell>
          <cell r="G116">
            <v>200863.56474</v>
          </cell>
          <cell r="H116">
            <v>224962.90974</v>
          </cell>
          <cell r="I116">
            <v>240668.38674000002</v>
          </cell>
          <cell r="J116">
            <v>256797.66873999999</v>
          </cell>
          <cell r="K116">
            <v>255050.87974</v>
          </cell>
          <cell r="L116">
            <v>245561.38174000001</v>
          </cell>
          <cell r="M116">
            <v>246858.83674</v>
          </cell>
          <cell r="N116">
            <v>248390.51874</v>
          </cell>
          <cell r="O116">
            <v>241547.74274000002</v>
          </cell>
          <cell r="P116">
            <v>218632.05038999999</v>
          </cell>
          <cell r="Q116">
            <v>208937.49439000001</v>
          </cell>
        </row>
        <row r="117">
          <cell r="F117">
            <v>612580.54879000003</v>
          </cell>
          <cell r="G117">
            <v>305056.63324</v>
          </cell>
          <cell r="H117">
            <v>1543010.35512</v>
          </cell>
          <cell r="I117">
            <v>806527.2042700001</v>
          </cell>
          <cell r="J117">
            <v>652263.43216000008</v>
          </cell>
          <cell r="K117">
            <v>348022.86956000002</v>
          </cell>
          <cell r="L117">
            <v>1549296.0981899998</v>
          </cell>
          <cell r="M117">
            <v>212876.78178000002</v>
          </cell>
          <cell r="N117">
            <v>258580.6275</v>
          </cell>
          <cell r="O117">
            <v>415904.11106999998</v>
          </cell>
          <cell r="P117">
            <v>521441.38792000001</v>
          </cell>
          <cell r="Q117">
            <v>148511.59902999998</v>
          </cell>
        </row>
        <row r="118">
          <cell r="F118">
            <v>1073175.4882499999</v>
          </cell>
          <cell r="G118">
            <v>947987.69394999999</v>
          </cell>
          <cell r="H118">
            <v>532299.39192999993</v>
          </cell>
          <cell r="I118">
            <v>702967.4418599999</v>
          </cell>
          <cell r="J118">
            <v>398038.63737000001</v>
          </cell>
          <cell r="K118">
            <v>1094522.24511</v>
          </cell>
          <cell r="L118">
            <v>420518.01013000001</v>
          </cell>
          <cell r="M118">
            <v>792734.28414</v>
          </cell>
          <cell r="N118">
            <v>888614.37071000005</v>
          </cell>
          <cell r="O118">
            <v>802779.20304000005</v>
          </cell>
          <cell r="P118">
            <v>774261.27292000002</v>
          </cell>
          <cell r="Q118">
            <v>939849.27781</v>
          </cell>
        </row>
        <row r="119">
          <cell r="F119">
            <v>413679.21616999997</v>
          </cell>
          <cell r="G119">
            <v>405176.37016999995</v>
          </cell>
          <cell r="H119">
            <v>398757.00470999995</v>
          </cell>
          <cell r="I119">
            <v>398579.94270999992</v>
          </cell>
          <cell r="J119">
            <v>430875.99470999994</v>
          </cell>
          <cell r="K119">
            <v>540301.83036000002</v>
          </cell>
          <cell r="L119">
            <v>499380.49247</v>
          </cell>
          <cell r="M119">
            <v>481436.67896999995</v>
          </cell>
          <cell r="N119">
            <v>491108.93075999996</v>
          </cell>
          <cell r="O119">
            <v>503128.68437999999</v>
          </cell>
          <cell r="P119">
            <v>506478.21035999997</v>
          </cell>
          <cell r="Q119">
            <v>506091.25971000001</v>
          </cell>
        </row>
        <row r="120">
          <cell r="F120">
            <v>970494.89942999987</v>
          </cell>
          <cell r="G120">
            <v>957731.11410000001</v>
          </cell>
          <cell r="H120">
            <v>970268.79565999995</v>
          </cell>
          <cell r="I120">
            <v>966865.27334000007</v>
          </cell>
          <cell r="J120">
            <v>942892.08766000008</v>
          </cell>
          <cell r="K120">
            <v>1181980.0395</v>
          </cell>
          <cell r="L120">
            <v>1111440.73878</v>
          </cell>
          <cell r="M120">
            <v>1119071.6002799999</v>
          </cell>
          <cell r="N120">
            <v>1025207.6348199999</v>
          </cell>
          <cell r="O120">
            <v>1039963.36</v>
          </cell>
          <cell r="P120">
            <v>1055332.1630000002</v>
          </cell>
          <cell r="Q120">
            <v>980745.13743</v>
          </cell>
        </row>
        <row r="121">
          <cell r="F121">
            <v>151890045.22467104</v>
          </cell>
          <cell r="I121">
            <v>159211112.03512999</v>
          </cell>
        </row>
        <row r="123">
          <cell r="F123">
            <v>3078590.906</v>
          </cell>
          <cell r="G123">
            <v>3049808.9959999998</v>
          </cell>
          <cell r="H123">
            <v>3099940.0989999999</v>
          </cell>
          <cell r="I123">
            <v>3220295.99</v>
          </cell>
          <cell r="J123">
            <v>275795.06799999997</v>
          </cell>
          <cell r="K123">
            <v>3153514.5210000002</v>
          </cell>
          <cell r="L123">
            <v>3281858.8</v>
          </cell>
          <cell r="M123">
            <v>2965822.2590000001</v>
          </cell>
          <cell r="N123">
            <v>3258605.2960000001</v>
          </cell>
          <cell r="O123">
            <v>2890706.361</v>
          </cell>
          <cell r="P123">
            <v>2865685.8339999998</v>
          </cell>
          <cell r="Q123">
            <v>2880758</v>
          </cell>
        </row>
        <row r="124">
          <cell r="F124">
            <v>8681981.7300396003</v>
          </cell>
          <cell r="G124">
            <v>8856547.9834096003</v>
          </cell>
          <cell r="H124">
            <v>11212851.850859599</v>
          </cell>
          <cell r="I124">
            <v>8442877.3969695996</v>
          </cell>
          <cell r="J124">
            <v>8638221.7681582663</v>
          </cell>
          <cell r="K124">
            <v>8510047.9548796006</v>
          </cell>
          <cell r="L124">
            <v>8269105.1751929335</v>
          </cell>
          <cell r="M124">
            <v>8804192.2002895996</v>
          </cell>
          <cell r="N124">
            <v>8533029.739413999</v>
          </cell>
          <cell r="O124">
            <v>8702973.2924639992</v>
          </cell>
          <cell r="P124">
            <v>8292980.2122360002</v>
          </cell>
          <cell r="Q124">
            <v>8577089</v>
          </cell>
        </row>
        <row r="125">
          <cell r="F125">
            <v>0</v>
          </cell>
          <cell r="G125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USTRY"/>
      <sheetName val="BWHK"/>
      <sheetName val="NEDB"/>
      <sheetName val="FNB"/>
      <sheetName val="STDB"/>
      <sheetName val="ATL"/>
      <sheetName val="TBN"/>
      <sheetName val="BIC"/>
      <sheetName val="LBN"/>
    </sheetNames>
    <sheetDataSet>
      <sheetData sheetId="0">
        <row r="125">
          <cell r="F125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168C62-9516-4965-A00D-CA53C1D0F734}">
  <dimension ref="B1:R195"/>
  <sheetViews>
    <sheetView tabSelected="1" topLeftCell="E25" workbookViewId="0">
      <selection activeCell="H28" sqref="H28"/>
    </sheetView>
  </sheetViews>
  <sheetFormatPr defaultColWidth="12.28515625" defaultRowHeight="15" x14ac:dyDescent="0.25"/>
  <cols>
    <col min="6" max="8" width="15.85546875" bestFit="1" customWidth="1"/>
    <col min="9" max="9" width="15.85546875" style="1" bestFit="1" customWidth="1"/>
    <col min="10" max="10" width="15.85546875" customWidth="1"/>
    <col min="11" max="14" width="15.85546875" bestFit="1" customWidth="1"/>
    <col min="15" max="15" width="15.7109375" customWidth="1"/>
    <col min="16" max="16" width="16.28515625" customWidth="1"/>
    <col min="17" max="17" width="15.7109375" customWidth="1"/>
  </cols>
  <sheetData>
    <row r="1" spans="2:17" ht="15.75" thickBot="1" x14ac:dyDescent="0.3"/>
    <row r="2" spans="2:17" ht="15.75" x14ac:dyDescent="0.25">
      <c r="B2" s="2"/>
      <c r="C2" s="3"/>
      <c r="D2" s="3"/>
      <c r="E2" s="137"/>
      <c r="F2" s="137"/>
      <c r="G2" s="3"/>
      <c r="H2" s="137"/>
      <c r="I2" s="137"/>
      <c r="J2" s="3"/>
      <c r="K2" s="3"/>
      <c r="L2" s="4"/>
      <c r="M2" s="3"/>
      <c r="N2" s="4"/>
      <c r="O2" s="5"/>
      <c r="P2" s="5"/>
      <c r="Q2" s="6"/>
    </row>
    <row r="3" spans="2:17" ht="18.75" x14ac:dyDescent="0.3">
      <c r="B3" s="7"/>
      <c r="C3" s="8"/>
      <c r="D3" s="8"/>
      <c r="E3" s="138"/>
      <c r="F3" s="138"/>
      <c r="G3" s="8"/>
      <c r="H3" s="138"/>
      <c r="I3" s="138"/>
      <c r="J3" s="9"/>
      <c r="O3" s="10"/>
      <c r="P3" s="10"/>
      <c r="Q3" s="11"/>
    </row>
    <row r="4" spans="2:17" ht="15.75" x14ac:dyDescent="0.25">
      <c r="B4" s="7"/>
      <c r="C4" s="8"/>
      <c r="D4" s="8"/>
      <c r="E4" s="138"/>
      <c r="F4" s="138"/>
      <c r="G4" s="8"/>
      <c r="H4" s="138"/>
      <c r="I4" s="138"/>
      <c r="O4" s="10"/>
      <c r="P4" s="10"/>
      <c r="Q4" s="11"/>
    </row>
    <row r="5" spans="2:17" x14ac:dyDescent="0.25">
      <c r="B5" s="139"/>
      <c r="C5" s="140"/>
      <c r="D5" s="140"/>
      <c r="E5" s="140"/>
      <c r="F5" s="140"/>
      <c r="G5" s="140"/>
      <c r="H5" s="140"/>
      <c r="I5" s="140"/>
      <c r="J5" s="140"/>
      <c r="K5" s="140"/>
      <c r="L5" s="140"/>
      <c r="M5" s="140"/>
      <c r="N5" s="140"/>
      <c r="O5" s="10"/>
      <c r="P5" s="10"/>
      <c r="Q5" s="11"/>
    </row>
    <row r="6" spans="2:17" x14ac:dyDescent="0.25">
      <c r="B6" s="12"/>
      <c r="C6" s="13"/>
      <c r="D6" s="13"/>
      <c r="E6" s="13"/>
      <c r="F6" s="13"/>
      <c r="G6" s="13"/>
      <c r="H6" s="13"/>
      <c r="I6" s="14"/>
      <c r="J6" s="13"/>
      <c r="K6" s="13"/>
      <c r="L6" s="13"/>
      <c r="M6" s="13"/>
      <c r="N6" s="13"/>
      <c r="O6" s="10"/>
      <c r="P6" s="10"/>
      <c r="Q6" s="11"/>
    </row>
    <row r="7" spans="2:17" ht="15.75" thickBot="1" x14ac:dyDescent="0.3">
      <c r="B7" s="15"/>
      <c r="C7" s="16"/>
      <c r="D7" s="16"/>
      <c r="E7" s="16"/>
      <c r="F7" s="16"/>
      <c r="G7" s="16"/>
      <c r="H7" s="16"/>
      <c r="I7" s="17"/>
      <c r="J7" s="16"/>
      <c r="K7" s="16"/>
      <c r="L7" s="16"/>
      <c r="M7" s="16"/>
      <c r="N7" s="16"/>
      <c r="O7" s="18"/>
      <c r="P7" s="18"/>
      <c r="Q7" s="19"/>
    </row>
    <row r="8" spans="2:17" ht="15.75" x14ac:dyDescent="0.25">
      <c r="B8" s="141" t="s">
        <v>0</v>
      </c>
      <c r="C8" s="142"/>
      <c r="D8" s="142"/>
      <c r="E8" s="142"/>
      <c r="F8" s="142"/>
      <c r="G8" s="142"/>
      <c r="H8" s="142"/>
      <c r="I8" s="142"/>
      <c r="J8" s="142"/>
      <c r="K8" s="142"/>
      <c r="L8" s="142"/>
      <c r="M8" s="142"/>
      <c r="N8" s="142"/>
      <c r="O8" s="142"/>
      <c r="P8" s="142"/>
      <c r="Q8" s="143"/>
    </row>
    <row r="9" spans="2:17" ht="15.75" x14ac:dyDescent="0.25">
      <c r="B9" s="144" t="s">
        <v>1</v>
      </c>
      <c r="C9" s="145"/>
      <c r="D9" s="145"/>
      <c r="E9" s="145"/>
      <c r="F9" s="145"/>
      <c r="G9" s="145"/>
      <c r="H9" s="145"/>
      <c r="I9" s="145"/>
      <c r="J9" s="145"/>
      <c r="K9" s="145"/>
      <c r="L9" s="145"/>
      <c r="M9" s="145"/>
      <c r="N9" s="145"/>
      <c r="O9" s="145"/>
      <c r="P9" s="145"/>
      <c r="Q9" s="146"/>
    </row>
    <row r="10" spans="2:17" ht="16.5" thickBot="1" x14ac:dyDescent="0.3">
      <c r="B10" s="120" t="s">
        <v>2</v>
      </c>
      <c r="C10" s="121"/>
      <c r="D10" s="121"/>
      <c r="E10" s="121"/>
      <c r="F10" s="121"/>
      <c r="G10" s="121"/>
      <c r="H10" s="121"/>
      <c r="I10" s="121"/>
      <c r="J10" s="121"/>
      <c r="K10" s="121"/>
      <c r="L10" s="121"/>
      <c r="M10" s="121"/>
      <c r="N10" s="121"/>
      <c r="O10" s="121"/>
      <c r="P10" s="121"/>
      <c r="Q10" s="122"/>
    </row>
    <row r="11" spans="2:17" x14ac:dyDescent="0.25">
      <c r="B11" s="123" t="s">
        <v>3</v>
      </c>
      <c r="C11" s="124"/>
      <c r="D11" s="124"/>
      <c r="E11" s="125"/>
      <c r="F11" s="131" t="s">
        <v>4</v>
      </c>
      <c r="G11" s="132"/>
      <c r="H11" s="133"/>
      <c r="I11" s="131" t="s">
        <v>5</v>
      </c>
      <c r="J11" s="132"/>
      <c r="K11" s="133"/>
      <c r="L11" s="131" t="s">
        <v>6</v>
      </c>
      <c r="M11" s="132"/>
      <c r="N11" s="133"/>
      <c r="O11" s="131" t="s">
        <v>7</v>
      </c>
      <c r="P11" s="132"/>
      <c r="Q11" s="133"/>
    </row>
    <row r="12" spans="2:17" ht="15.75" thickBot="1" x14ac:dyDescent="0.3">
      <c r="B12" s="126"/>
      <c r="C12" s="127"/>
      <c r="D12" s="127"/>
      <c r="E12" s="128"/>
      <c r="F12" s="134"/>
      <c r="G12" s="135"/>
      <c r="H12" s="136"/>
      <c r="I12" s="134"/>
      <c r="J12" s="135"/>
      <c r="K12" s="136"/>
      <c r="L12" s="134"/>
      <c r="M12" s="135"/>
      <c r="N12" s="136"/>
      <c r="O12" s="134"/>
      <c r="P12" s="135"/>
      <c r="Q12" s="136"/>
    </row>
    <row r="13" spans="2:17" x14ac:dyDescent="0.25">
      <c r="B13" s="126"/>
      <c r="C13" s="127"/>
      <c r="D13" s="127"/>
      <c r="E13" s="127"/>
      <c r="F13" s="117">
        <v>42400</v>
      </c>
      <c r="G13" s="117">
        <v>42429</v>
      </c>
      <c r="H13" s="117">
        <v>42460</v>
      </c>
      <c r="I13" s="117">
        <v>42490</v>
      </c>
      <c r="J13" s="117">
        <v>42521</v>
      </c>
      <c r="K13" s="105">
        <v>42551</v>
      </c>
      <c r="L13" s="105">
        <v>42582</v>
      </c>
      <c r="M13" s="105">
        <v>42613</v>
      </c>
      <c r="N13" s="105">
        <v>42643</v>
      </c>
      <c r="O13" s="105">
        <v>42674</v>
      </c>
      <c r="P13" s="105">
        <v>42704</v>
      </c>
      <c r="Q13" s="105">
        <v>42735</v>
      </c>
    </row>
    <row r="14" spans="2:17" x14ac:dyDescent="0.25">
      <c r="B14" s="126"/>
      <c r="C14" s="127"/>
      <c r="D14" s="127"/>
      <c r="E14" s="127"/>
      <c r="F14" s="118"/>
      <c r="G14" s="118"/>
      <c r="H14" s="118"/>
      <c r="I14" s="118"/>
      <c r="J14" s="118"/>
      <c r="K14" s="106"/>
      <c r="L14" s="106"/>
      <c r="M14" s="106"/>
      <c r="N14" s="106"/>
      <c r="O14" s="106"/>
      <c r="P14" s="106"/>
      <c r="Q14" s="106"/>
    </row>
    <row r="15" spans="2:17" x14ac:dyDescent="0.25">
      <c r="B15" s="126"/>
      <c r="C15" s="127"/>
      <c r="D15" s="127"/>
      <c r="E15" s="127"/>
      <c r="F15" s="118"/>
      <c r="G15" s="118"/>
      <c r="H15" s="118"/>
      <c r="I15" s="118"/>
      <c r="J15" s="118"/>
      <c r="K15" s="106"/>
      <c r="L15" s="106"/>
      <c r="M15" s="106"/>
      <c r="N15" s="106"/>
      <c r="O15" s="106"/>
      <c r="P15" s="106"/>
      <c r="Q15" s="106"/>
    </row>
    <row r="16" spans="2:17" ht="15.75" thickBot="1" x14ac:dyDescent="0.3">
      <c r="B16" s="129"/>
      <c r="C16" s="130"/>
      <c r="D16" s="130"/>
      <c r="E16" s="130"/>
      <c r="F16" s="119"/>
      <c r="G16" s="119"/>
      <c r="H16" s="119"/>
      <c r="I16" s="119"/>
      <c r="J16" s="119"/>
      <c r="K16" s="107"/>
      <c r="L16" s="107"/>
      <c r="M16" s="107"/>
      <c r="N16" s="107"/>
      <c r="O16" s="107"/>
      <c r="P16" s="107"/>
      <c r="Q16" s="107"/>
    </row>
    <row r="17" spans="2:17" ht="15.75" thickBot="1" x14ac:dyDescent="0.3">
      <c r="B17" s="108" t="s">
        <v>8</v>
      </c>
      <c r="C17" s="109"/>
      <c r="D17" s="109"/>
      <c r="E17" s="109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</row>
    <row r="18" spans="2:17" x14ac:dyDescent="0.25">
      <c r="B18" s="21" t="s">
        <v>9</v>
      </c>
      <c r="C18" s="22"/>
      <c r="D18" s="22"/>
      <c r="E18" s="22"/>
      <c r="F18" s="23">
        <f>[1]INDUSTRY!$F$8</f>
        <v>7879357.3086600006</v>
      </c>
      <c r="G18" s="23">
        <f>G19+G22+G25</f>
        <v>9168428.3671199996</v>
      </c>
      <c r="H18" s="23">
        <f>H19+H22+H25</f>
        <v>13306432.98192</v>
      </c>
      <c r="I18" s="23">
        <f>I19+I22+I25</f>
        <v>13837586.020479999</v>
      </c>
      <c r="J18" s="23">
        <f t="shared" ref="J18:K18" si="0">J19+J22+J25</f>
        <v>11298808.156410001</v>
      </c>
      <c r="K18" s="23">
        <f t="shared" si="0"/>
        <v>12310798.84729</v>
      </c>
      <c r="L18" s="23">
        <f>(L19+L22+L25)</f>
        <v>11445735.645029999</v>
      </c>
      <c r="M18" s="23">
        <f t="shared" ref="M18:Q18" si="1">M19+M22+M25</f>
        <v>11937891.198289998</v>
      </c>
      <c r="N18" s="23">
        <f t="shared" si="1"/>
        <v>11763468.551440001</v>
      </c>
      <c r="O18" s="23">
        <f t="shared" si="1"/>
        <v>12080939.72452</v>
      </c>
      <c r="P18" s="23">
        <f t="shared" si="1"/>
        <v>11568417.138219999</v>
      </c>
      <c r="Q18" s="23">
        <f t="shared" si="1"/>
        <v>11203235.562380001</v>
      </c>
    </row>
    <row r="19" spans="2:17" x14ac:dyDescent="0.25">
      <c r="B19" s="24"/>
      <c r="C19" s="25" t="s">
        <v>10</v>
      </c>
      <c r="D19" s="26"/>
      <c r="E19" s="26"/>
      <c r="F19" s="23">
        <f>F20+F21</f>
        <v>5894500.4865600001</v>
      </c>
      <c r="G19" s="23">
        <f t="shared" ref="G19:Q19" si="2">G20+G21</f>
        <v>8036034.0970700001</v>
      </c>
      <c r="H19" s="23">
        <f t="shared" si="2"/>
        <v>11802853.404600002</v>
      </c>
      <c r="I19" s="23">
        <f t="shared" si="2"/>
        <v>11457532.041580001</v>
      </c>
      <c r="J19" s="23">
        <f t="shared" si="2"/>
        <v>10546427.05993</v>
      </c>
      <c r="K19" s="23">
        <f t="shared" si="2"/>
        <v>10988978.35383</v>
      </c>
      <c r="L19" s="23">
        <f t="shared" si="2"/>
        <v>10829014.00719</v>
      </c>
      <c r="M19" s="23">
        <f t="shared" si="2"/>
        <v>11054196.305119999</v>
      </c>
      <c r="N19" s="23">
        <f t="shared" si="2"/>
        <v>10721661.0787</v>
      </c>
      <c r="O19" s="23">
        <f t="shared" si="2"/>
        <v>11260401.40164</v>
      </c>
      <c r="P19" s="23">
        <f t="shared" si="2"/>
        <v>11162749.47737</v>
      </c>
      <c r="Q19" s="23">
        <f t="shared" si="2"/>
        <v>10746301.612380002</v>
      </c>
    </row>
    <row r="20" spans="2:17" x14ac:dyDescent="0.25">
      <c r="B20" s="24"/>
      <c r="C20" s="26"/>
      <c r="D20" s="26" t="s">
        <v>11</v>
      </c>
      <c r="E20" s="26"/>
      <c r="F20" s="27">
        <v>5251179.98233</v>
      </c>
      <c r="G20" s="27">
        <v>7382732.7309600003</v>
      </c>
      <c r="H20" s="27">
        <v>9934464.6176600009</v>
      </c>
      <c r="I20" s="27">
        <v>10487794.60675</v>
      </c>
      <c r="J20" s="27">
        <v>9742660.5010100007</v>
      </c>
      <c r="K20" s="27">
        <v>10115318.95303</v>
      </c>
      <c r="L20" s="27">
        <v>10147264.26815</v>
      </c>
      <c r="M20" s="27">
        <v>10499994.32965</v>
      </c>
      <c r="N20" s="27">
        <v>10343280.636320001</v>
      </c>
      <c r="O20" s="27">
        <v>10643126.36819</v>
      </c>
      <c r="P20" s="27">
        <v>10557924.97876</v>
      </c>
      <c r="Q20" s="27">
        <v>10117981.262910001</v>
      </c>
    </row>
    <row r="21" spans="2:17" x14ac:dyDescent="0.25">
      <c r="B21" s="24"/>
      <c r="C21" s="28"/>
      <c r="D21" s="28" t="s">
        <v>12</v>
      </c>
      <c r="E21" s="26"/>
      <c r="F21" s="27">
        <v>643320.50422999996</v>
      </c>
      <c r="G21" s="27">
        <v>653301.36610999994</v>
      </c>
      <c r="H21" s="27">
        <v>1868388.78694</v>
      </c>
      <c r="I21" s="27">
        <v>969737.43482999993</v>
      </c>
      <c r="J21" s="27">
        <v>803766.55891999998</v>
      </c>
      <c r="K21" s="27">
        <v>873659.40080000006</v>
      </c>
      <c r="L21" s="27">
        <v>681749.73904000001</v>
      </c>
      <c r="M21" s="27">
        <v>554201.97546999995</v>
      </c>
      <c r="N21" s="27">
        <v>378380.44238000002</v>
      </c>
      <c r="O21" s="27">
        <v>617275.03344999999</v>
      </c>
      <c r="P21" s="27">
        <v>604824.49861000001</v>
      </c>
      <c r="Q21" s="27">
        <v>628320.34947000002</v>
      </c>
    </row>
    <row r="22" spans="2:17" x14ac:dyDescent="0.25">
      <c r="B22" s="24"/>
      <c r="C22" s="29" t="s">
        <v>13</v>
      </c>
      <c r="D22" s="28"/>
      <c r="E22" s="26"/>
      <c r="F22" s="23">
        <f>[1]INDUSTRY!$F$12</f>
        <v>517361.83999999997</v>
      </c>
      <c r="G22" s="23">
        <f>[1]INDUSTRY!$G$12</f>
        <v>269658.46999999997</v>
      </c>
      <c r="H22" s="23">
        <f t="shared" ref="H22:Q22" si="3">H23+H24</f>
        <v>581917.93414999999</v>
      </c>
      <c r="I22" s="23">
        <f t="shared" si="3"/>
        <v>411404.95</v>
      </c>
      <c r="J22" s="23">
        <f t="shared" si="3"/>
        <v>313170.40123999998</v>
      </c>
      <c r="K22" s="23">
        <f t="shared" si="3"/>
        <v>833782.99</v>
      </c>
      <c r="L22" s="23">
        <f t="shared" si="3"/>
        <v>323587.12667000003</v>
      </c>
      <c r="M22" s="23">
        <f t="shared" si="3"/>
        <v>359799.89318000001</v>
      </c>
      <c r="N22" s="23">
        <f t="shared" si="3"/>
        <v>515557.83278</v>
      </c>
      <c r="O22" s="23">
        <f t="shared" si="3"/>
        <v>364634</v>
      </c>
      <c r="P22" s="23">
        <f t="shared" si="3"/>
        <v>405667.56886</v>
      </c>
      <c r="Q22" s="23">
        <f t="shared" si="3"/>
        <v>456933.95</v>
      </c>
    </row>
    <row r="23" spans="2:17" x14ac:dyDescent="0.25">
      <c r="B23" s="24"/>
      <c r="C23" s="28"/>
      <c r="D23" s="26" t="s">
        <v>11</v>
      </c>
      <c r="E23" s="26"/>
      <c r="F23" s="27">
        <v>100023.84</v>
      </c>
      <c r="G23" s="27">
        <v>101057.47</v>
      </c>
      <c r="H23" s="27">
        <v>102004.63</v>
      </c>
      <c r="I23" s="27">
        <v>103082.95</v>
      </c>
      <c r="J23" s="27">
        <v>101884.67</v>
      </c>
      <c r="K23" s="27">
        <v>102596.99</v>
      </c>
      <c r="L23" s="27">
        <v>103267.95</v>
      </c>
      <c r="M23" s="27">
        <v>102610.49</v>
      </c>
      <c r="N23" s="27">
        <v>103376.71</v>
      </c>
      <c r="O23" s="27">
        <v>252350</v>
      </c>
      <c r="P23" s="27">
        <v>254284.47500000001</v>
      </c>
      <c r="Q23" s="27">
        <v>253756.95</v>
      </c>
    </row>
    <row r="24" spans="2:17" x14ac:dyDescent="0.25">
      <c r="B24" s="24"/>
      <c r="C24" s="28"/>
      <c r="D24" s="28" t="s">
        <v>12</v>
      </c>
      <c r="E24" s="26"/>
      <c r="F24" s="27">
        <v>469676.98210000002</v>
      </c>
      <c r="G24" s="27">
        <v>220547.04459999999</v>
      </c>
      <c r="H24" s="27">
        <v>479913.30414999998</v>
      </c>
      <c r="I24" s="27">
        <v>308322</v>
      </c>
      <c r="J24" s="27">
        <v>211285.73123999999</v>
      </c>
      <c r="K24" s="27">
        <v>731186</v>
      </c>
      <c r="L24" s="27">
        <v>220319.17667000002</v>
      </c>
      <c r="M24" s="27">
        <v>257189.40317999999</v>
      </c>
      <c r="N24" s="27">
        <v>412181.12277999998</v>
      </c>
      <c r="O24" s="27">
        <v>112284</v>
      </c>
      <c r="P24" s="27">
        <v>151383.09386000002</v>
      </c>
      <c r="Q24" s="27">
        <v>203177</v>
      </c>
    </row>
    <row r="25" spans="2:17" ht="15.75" thickBot="1" x14ac:dyDescent="0.3">
      <c r="B25" s="30"/>
      <c r="C25" s="31" t="s">
        <v>14</v>
      </c>
      <c r="D25" s="32"/>
      <c r="E25" s="32"/>
      <c r="F25" s="23">
        <v>1415156</v>
      </c>
      <c r="G25" s="23">
        <v>862735.80004999996</v>
      </c>
      <c r="H25" s="23">
        <v>921661.64316999994</v>
      </c>
      <c r="I25" s="23">
        <v>1968649.0289</v>
      </c>
      <c r="J25" s="23">
        <v>439210.69524000003</v>
      </c>
      <c r="K25" s="23">
        <v>488037.50345999998</v>
      </c>
      <c r="L25" s="23">
        <v>293134.51117000001</v>
      </c>
      <c r="M25" s="23">
        <v>523894.99998999998</v>
      </c>
      <c r="N25" s="23">
        <v>526249.63995999994</v>
      </c>
      <c r="O25" s="23">
        <v>455904.32287999999</v>
      </c>
      <c r="P25" s="23">
        <v>9.1989999999999988E-2</v>
      </c>
      <c r="Q25" s="23">
        <v>0</v>
      </c>
    </row>
    <row r="26" spans="2:17" x14ac:dyDescent="0.25">
      <c r="B26" s="33" t="s">
        <v>15</v>
      </c>
      <c r="C26" s="34"/>
      <c r="D26" s="34"/>
      <c r="E26" s="34"/>
      <c r="F26" s="23">
        <f>F27+F34</f>
        <v>121553536.29937465</v>
      </c>
      <c r="G26" s="23">
        <f>[1]INDUSTRY!$G$16</f>
        <v>121909788.45653</v>
      </c>
      <c r="H26" s="23">
        <f>H27+H34</f>
        <v>124464283.72105466</v>
      </c>
      <c r="I26" s="23">
        <f>ROUNDDOWN(I27+I34,0)</f>
        <v>122531035</v>
      </c>
      <c r="J26" s="23">
        <f>J27+J34</f>
        <v>125071445.88490465</v>
      </c>
      <c r="K26" s="23">
        <f t="shared" ref="K26:Q26" si="4">K27+K34</f>
        <v>125569836.15425999</v>
      </c>
      <c r="L26" s="23">
        <f>(L27+L34)</f>
        <v>132561707.26887999</v>
      </c>
      <c r="M26" s="23">
        <f t="shared" si="4"/>
        <v>125165657.71055001</v>
      </c>
      <c r="N26" s="23">
        <f t="shared" si="4"/>
        <v>125250275.74137998</v>
      </c>
      <c r="O26" s="23">
        <f t="shared" si="4"/>
        <v>124966423.61982001</v>
      </c>
      <c r="P26" s="23">
        <f t="shared" si="4"/>
        <v>126641396.10752001</v>
      </c>
      <c r="Q26" s="23">
        <f t="shared" si="4"/>
        <v>129080308.99187998</v>
      </c>
    </row>
    <row r="27" spans="2:17" x14ac:dyDescent="0.25">
      <c r="B27" s="35"/>
      <c r="C27" s="36" t="s">
        <v>10</v>
      </c>
      <c r="D27" s="36"/>
      <c r="E27" s="37"/>
      <c r="F27" s="23">
        <f>SUM(F28:F33)</f>
        <v>112715754.07003465</v>
      </c>
      <c r="G27" s="23">
        <f t="shared" ref="G27:K27" si="5">SUM(G28:G33)</f>
        <v>112744947.06188001</v>
      </c>
      <c r="H27" s="23">
        <f t="shared" si="5"/>
        <v>115596582.93531466</v>
      </c>
      <c r="I27" s="23">
        <f t="shared" si="5"/>
        <v>113558899.24793002</v>
      </c>
      <c r="J27" s="23">
        <f t="shared" si="5"/>
        <v>116049430.40913466</v>
      </c>
      <c r="K27" s="23">
        <f t="shared" si="5"/>
        <v>116201799.92555</v>
      </c>
      <c r="L27" s="23">
        <f>ROUNDUP(SUM(L28:L33),0)</f>
        <v>123173178</v>
      </c>
      <c r="M27" s="23">
        <f t="shared" ref="M27:N27" si="6">SUM(M28:M33)</f>
        <v>116119698.60696001</v>
      </c>
      <c r="N27" s="23">
        <f t="shared" si="6"/>
        <v>116098290.75321998</v>
      </c>
      <c r="O27" s="23">
        <f t="shared" ref="O27:Q27" si="7">SUM(O28:O33)</f>
        <v>115664031.69533001</v>
      </c>
      <c r="P27" s="23">
        <f t="shared" si="7"/>
        <v>117374213.13711001</v>
      </c>
      <c r="Q27" s="23">
        <f t="shared" si="7"/>
        <v>119707932.83017999</v>
      </c>
    </row>
    <row r="28" spans="2:17" x14ac:dyDescent="0.25">
      <c r="B28" s="35"/>
      <c r="C28" s="37"/>
      <c r="D28" s="26" t="s">
        <v>16</v>
      </c>
      <c r="E28" s="37"/>
      <c r="F28" s="27">
        <v>32752427.400575131</v>
      </c>
      <c r="G28" s="27">
        <v>33565279.137060478</v>
      </c>
      <c r="H28" s="27">
        <v>35482164.992065132</v>
      </c>
      <c r="I28" s="27">
        <v>34774108.622649997</v>
      </c>
      <c r="J28" s="27">
        <v>34876686.225085139</v>
      </c>
      <c r="K28" s="27">
        <v>34684669.283190005</v>
      </c>
      <c r="L28" s="27">
        <v>38898935.93891</v>
      </c>
      <c r="M28" s="27">
        <v>35289926.536920004</v>
      </c>
      <c r="N28" s="27">
        <v>35982858.899039999</v>
      </c>
      <c r="O28" s="27">
        <v>34994775.007760003</v>
      </c>
      <c r="P28" s="27">
        <v>36531491.549370006</v>
      </c>
      <c r="Q28" s="27">
        <v>35459042.403339997</v>
      </c>
    </row>
    <row r="29" spans="2:17" x14ac:dyDescent="0.25">
      <c r="B29" s="35"/>
      <c r="C29" s="37"/>
      <c r="D29" s="26" t="s">
        <v>17</v>
      </c>
      <c r="E29" s="26"/>
      <c r="F29" s="27">
        <v>27197075.596419998</v>
      </c>
      <c r="G29" s="27">
        <v>26887952.559410002</v>
      </c>
      <c r="H29" s="27">
        <v>25454361.289519999</v>
      </c>
      <c r="I29" s="27">
        <v>26263543.816720001</v>
      </c>
      <c r="J29" s="27">
        <v>27912864.902890004</v>
      </c>
      <c r="K29" s="27">
        <v>27030535.56044</v>
      </c>
      <c r="L29" s="27">
        <v>31365028.133169997</v>
      </c>
      <c r="M29" s="27">
        <v>29234783.179470003</v>
      </c>
      <c r="N29" s="27">
        <v>26858390.986570001</v>
      </c>
      <c r="O29" s="27">
        <v>27240718.79902</v>
      </c>
      <c r="P29" s="27">
        <v>26164729.600579999</v>
      </c>
      <c r="Q29" s="27">
        <v>28027242.26444</v>
      </c>
    </row>
    <row r="30" spans="2:17" x14ac:dyDescent="0.25">
      <c r="B30" s="35"/>
      <c r="C30" s="37"/>
      <c r="D30" s="26" t="s">
        <v>18</v>
      </c>
      <c r="E30" s="26"/>
      <c r="F30" s="27">
        <v>3342052.9404795202</v>
      </c>
      <c r="G30" s="27">
        <v>3396499.0097695203</v>
      </c>
      <c r="H30" s="27">
        <v>3382940.7337495196</v>
      </c>
      <c r="I30" s="27">
        <v>3418937.0825900002</v>
      </c>
      <c r="J30" s="27">
        <v>3432982.5668295198</v>
      </c>
      <c r="K30" s="27">
        <v>3504155.3911299999</v>
      </c>
      <c r="L30" s="27">
        <v>3557045.5490200003</v>
      </c>
      <c r="M30" s="27">
        <v>3534567.0827699997</v>
      </c>
      <c r="N30" s="27">
        <v>3496708.20878</v>
      </c>
      <c r="O30" s="27">
        <v>3541947.2546800002</v>
      </c>
      <c r="P30" s="27">
        <v>3560193.4230899997</v>
      </c>
      <c r="Q30" s="27">
        <v>3665817.9150200002</v>
      </c>
    </row>
    <row r="31" spans="2:17" x14ac:dyDescent="0.25">
      <c r="B31" s="38"/>
      <c r="C31" s="39"/>
      <c r="D31" s="39" t="s">
        <v>19</v>
      </c>
      <c r="E31" s="39"/>
      <c r="F31" s="27">
        <v>22364888.812960003</v>
      </c>
      <c r="G31" s="27">
        <v>21041129.824480005</v>
      </c>
      <c r="H31" s="27">
        <v>23823691.900529999</v>
      </c>
      <c r="I31" s="27">
        <v>22546708.012870003</v>
      </c>
      <c r="J31" s="27">
        <v>22366662.035880003</v>
      </c>
      <c r="K31" s="27">
        <v>23363112.155050002</v>
      </c>
      <c r="L31" s="27">
        <v>22474520.139380004</v>
      </c>
      <c r="M31" s="27">
        <v>21424487.321529999</v>
      </c>
      <c r="N31" s="27">
        <v>22213075.693029996</v>
      </c>
      <c r="O31" s="27">
        <v>21471000.728439998</v>
      </c>
      <c r="P31" s="27">
        <v>22126282.810589999</v>
      </c>
      <c r="Q31" s="27">
        <v>22905498.282779999</v>
      </c>
    </row>
    <row r="32" spans="2:17" x14ac:dyDescent="0.25">
      <c r="B32" s="38"/>
      <c r="C32" s="39"/>
      <c r="D32" s="39" t="s">
        <v>20</v>
      </c>
      <c r="E32" s="39"/>
      <c r="F32" s="27">
        <v>20903297.409060001</v>
      </c>
      <c r="G32" s="27">
        <v>21367425.517759997</v>
      </c>
      <c r="H32" s="27">
        <v>21042203.098909996</v>
      </c>
      <c r="I32" s="27">
        <v>21046762.090070002</v>
      </c>
      <c r="J32" s="27">
        <v>21616250.157889999</v>
      </c>
      <c r="K32" s="27">
        <v>21384314.602910001</v>
      </c>
      <c r="L32" s="27">
        <v>21106894.49013</v>
      </c>
      <c r="M32" s="27">
        <v>21075998.082180001</v>
      </c>
      <c r="N32" s="27">
        <v>21648512.16014</v>
      </c>
      <c r="O32" s="27">
        <v>22113562.661340002</v>
      </c>
      <c r="P32" s="27">
        <v>22508994.966510002</v>
      </c>
      <c r="Q32" s="27">
        <v>23277224.274570003</v>
      </c>
    </row>
    <row r="33" spans="2:17" x14ac:dyDescent="0.25">
      <c r="B33" s="40"/>
      <c r="C33" s="41"/>
      <c r="D33" s="42" t="s">
        <v>21</v>
      </c>
      <c r="E33" s="41"/>
      <c r="F33" s="27">
        <v>6156011.9105399996</v>
      </c>
      <c r="G33" s="27">
        <v>6486661.0134000005</v>
      </c>
      <c r="H33" s="27">
        <v>6411220.9205399994</v>
      </c>
      <c r="I33" s="27">
        <v>5508839.6230300004</v>
      </c>
      <c r="J33" s="27">
        <v>5843984.5205599992</v>
      </c>
      <c r="K33" s="27">
        <v>6235012.9328300003</v>
      </c>
      <c r="L33" s="27">
        <v>5770753.3691400001</v>
      </c>
      <c r="M33" s="27">
        <v>5559936.4040899994</v>
      </c>
      <c r="N33" s="27">
        <v>5898744.8056600001</v>
      </c>
      <c r="O33" s="27">
        <v>6302027.2440900002</v>
      </c>
      <c r="P33" s="27">
        <v>6482520.7869699998</v>
      </c>
      <c r="Q33" s="27">
        <v>6373107.6900300002</v>
      </c>
    </row>
    <row r="34" spans="2:17" ht="19.149999999999999" customHeight="1" x14ac:dyDescent="0.25">
      <c r="B34" s="43"/>
      <c r="C34" s="44" t="s">
        <v>13</v>
      </c>
      <c r="D34" s="45"/>
      <c r="E34" s="45"/>
      <c r="F34" s="23">
        <f>SUM(F35:F39)</f>
        <v>8837782.2293399982</v>
      </c>
      <c r="G34" s="23">
        <f t="shared" ref="G34:Q34" si="8">SUM(G35:G39)</f>
        <v>9164841.5869900007</v>
      </c>
      <c r="H34" s="23">
        <f t="shared" si="8"/>
        <v>8867700.7857399993</v>
      </c>
      <c r="I34" s="23">
        <f t="shared" si="8"/>
        <v>8972136.5782099999</v>
      </c>
      <c r="J34" s="23">
        <f t="shared" si="8"/>
        <v>9022015.4757700004</v>
      </c>
      <c r="K34" s="23">
        <f t="shared" si="8"/>
        <v>9368036.2287099995</v>
      </c>
      <c r="L34" s="23">
        <f t="shared" si="8"/>
        <v>9388529.2688799966</v>
      </c>
      <c r="M34" s="23">
        <f t="shared" si="8"/>
        <v>9045959.1035900004</v>
      </c>
      <c r="N34" s="23">
        <f t="shared" si="8"/>
        <v>9151984.9881599993</v>
      </c>
      <c r="O34" s="23">
        <f t="shared" si="8"/>
        <v>9302391.9244900011</v>
      </c>
      <c r="P34" s="23">
        <f t="shared" si="8"/>
        <v>9267182.9704100005</v>
      </c>
      <c r="Q34" s="23">
        <f t="shared" si="8"/>
        <v>9372376.1616999991</v>
      </c>
    </row>
    <row r="35" spans="2:17" x14ac:dyDescent="0.25">
      <c r="B35" s="43"/>
      <c r="C35" s="45"/>
      <c r="D35" s="45" t="s">
        <v>22</v>
      </c>
      <c r="E35" s="45"/>
      <c r="F35" s="27">
        <v>0</v>
      </c>
      <c r="G35" s="27">
        <v>0</v>
      </c>
      <c r="H35" s="27">
        <v>0</v>
      </c>
      <c r="I35" s="27">
        <v>0</v>
      </c>
      <c r="J35" s="27">
        <v>0</v>
      </c>
      <c r="K35" s="27">
        <v>0</v>
      </c>
      <c r="L35" s="27">
        <v>0</v>
      </c>
      <c r="M35" s="27">
        <v>0</v>
      </c>
      <c r="N35" s="27">
        <v>0</v>
      </c>
      <c r="O35" s="27">
        <v>0</v>
      </c>
      <c r="P35" s="27">
        <v>0</v>
      </c>
      <c r="Q35" s="27">
        <v>0</v>
      </c>
    </row>
    <row r="36" spans="2:17" x14ac:dyDescent="0.25">
      <c r="B36" s="43"/>
      <c r="C36" s="46"/>
      <c r="D36" s="47" t="s">
        <v>23</v>
      </c>
      <c r="E36" s="45"/>
      <c r="F36" s="27">
        <v>0</v>
      </c>
      <c r="G36" s="27">
        <v>0</v>
      </c>
      <c r="H36" s="27">
        <v>0</v>
      </c>
      <c r="I36" s="27">
        <v>0</v>
      </c>
      <c r="J36" s="27">
        <v>0</v>
      </c>
      <c r="K36" s="27">
        <v>0</v>
      </c>
      <c r="L36" s="27">
        <v>0</v>
      </c>
      <c r="M36" s="27">
        <v>0</v>
      </c>
      <c r="N36" s="27">
        <v>0</v>
      </c>
      <c r="O36" s="27">
        <v>0</v>
      </c>
      <c r="P36" s="27">
        <v>0</v>
      </c>
      <c r="Q36" s="27">
        <v>0</v>
      </c>
    </row>
    <row r="37" spans="2:17" x14ac:dyDescent="0.25">
      <c r="B37" s="48"/>
      <c r="C37" s="49"/>
      <c r="D37" s="50" t="s">
        <v>24</v>
      </c>
      <c r="E37" s="50"/>
      <c r="F37" s="27">
        <v>6435013.2087899996</v>
      </c>
      <c r="G37" s="27">
        <v>6737612.7570500001</v>
      </c>
      <c r="H37" s="27">
        <v>6340779.5128699997</v>
      </c>
      <c r="I37" s="27">
        <v>6357025.2068300005</v>
      </c>
      <c r="J37" s="27">
        <v>6336353.1078999992</v>
      </c>
      <c r="K37" s="27">
        <v>6744252.7133600004</v>
      </c>
      <c r="L37" s="27">
        <v>6771957.1841399996</v>
      </c>
      <c r="M37" s="27">
        <v>6333150.7269199993</v>
      </c>
      <c r="N37" s="27">
        <v>6343785.1003799997</v>
      </c>
      <c r="O37" s="27">
        <v>6358587.3437200002</v>
      </c>
      <c r="P37" s="27">
        <v>6140172.2592799999</v>
      </c>
      <c r="Q37" s="27">
        <v>6147040.7746200003</v>
      </c>
    </row>
    <row r="38" spans="2:17" x14ac:dyDescent="0.25">
      <c r="B38" s="38"/>
      <c r="C38" s="46"/>
      <c r="D38" s="45" t="s">
        <v>25</v>
      </c>
      <c r="E38" s="45"/>
      <c r="F38" s="27">
        <v>0</v>
      </c>
      <c r="G38" s="27">
        <v>0</v>
      </c>
      <c r="H38" s="27">
        <v>0</v>
      </c>
      <c r="I38" s="27">
        <v>0</v>
      </c>
      <c r="J38" s="27">
        <v>0</v>
      </c>
      <c r="K38" s="27">
        <v>0</v>
      </c>
      <c r="L38" s="27">
        <v>0</v>
      </c>
      <c r="M38" s="27">
        <v>0</v>
      </c>
      <c r="N38" s="27">
        <v>0</v>
      </c>
      <c r="O38" s="27">
        <v>0</v>
      </c>
      <c r="P38" s="27">
        <v>0</v>
      </c>
      <c r="Q38" s="27">
        <v>0</v>
      </c>
    </row>
    <row r="39" spans="2:17" ht="15.75" thickBot="1" x14ac:dyDescent="0.3">
      <c r="B39" s="40"/>
      <c r="C39" s="51"/>
      <c r="D39" s="39" t="s">
        <v>26</v>
      </c>
      <c r="E39" s="39"/>
      <c r="F39" s="27">
        <v>2402769.0205499995</v>
      </c>
      <c r="G39" s="27">
        <v>2427228.8299400005</v>
      </c>
      <c r="H39" s="27">
        <v>2526921.27287</v>
      </c>
      <c r="I39" s="27">
        <v>2615111.3713799999</v>
      </c>
      <c r="J39" s="27">
        <v>2685662.3678700002</v>
      </c>
      <c r="K39" s="27">
        <v>2623783.51535</v>
      </c>
      <c r="L39" s="27">
        <v>2616572.0847399971</v>
      </c>
      <c r="M39" s="27">
        <v>2712808.3766700006</v>
      </c>
      <c r="N39" s="27">
        <v>2808199.8877799995</v>
      </c>
      <c r="O39" s="27">
        <v>2943804.5807699999</v>
      </c>
      <c r="P39" s="27">
        <v>3127010.7111299997</v>
      </c>
      <c r="Q39" s="27">
        <v>3225335.3870799998</v>
      </c>
    </row>
    <row r="40" spans="2:17" ht="15.75" thickBot="1" x14ac:dyDescent="0.3">
      <c r="B40" s="52" t="s">
        <v>27</v>
      </c>
      <c r="C40" s="53"/>
      <c r="D40" s="53"/>
      <c r="E40" s="53"/>
      <c r="F40" s="23">
        <f>F18+F26</f>
        <v>129432893.60803466</v>
      </c>
      <c r="G40" s="23">
        <f>[1]INDUSTRY!$G$30</f>
        <v>131130162.86498</v>
      </c>
      <c r="H40" s="23">
        <f t="shared" ref="H40:Q40" si="9">H18+H26</f>
        <v>137770716.70297465</v>
      </c>
      <c r="I40" s="23">
        <f t="shared" si="9"/>
        <v>136368621.02048001</v>
      </c>
      <c r="J40" s="23">
        <f t="shared" si="9"/>
        <v>136370254.04131466</v>
      </c>
      <c r="K40" s="23">
        <f t="shared" si="9"/>
        <v>137880635.00154999</v>
      </c>
      <c r="L40" s="23">
        <f t="shared" si="9"/>
        <v>144007442.91391</v>
      </c>
      <c r="M40" s="23">
        <f t="shared" si="9"/>
        <v>137103548.90884</v>
      </c>
      <c r="N40" s="23">
        <f t="shared" si="9"/>
        <v>137013744.29281998</v>
      </c>
      <c r="O40" s="23">
        <f t="shared" si="9"/>
        <v>137047363.34434003</v>
      </c>
      <c r="P40" s="23">
        <f t="shared" si="9"/>
        <v>138209813.24574003</v>
      </c>
      <c r="Q40" s="23">
        <f t="shared" si="9"/>
        <v>140283544.55425999</v>
      </c>
    </row>
    <row r="41" spans="2:17" x14ac:dyDescent="0.25">
      <c r="B41" s="33" t="s">
        <v>28</v>
      </c>
      <c r="C41" s="34"/>
      <c r="D41" s="34"/>
      <c r="E41" s="54"/>
      <c r="F41" s="23">
        <f>SUM(F42:F49)</f>
        <v>3806590.5581398834</v>
      </c>
      <c r="G41" s="23">
        <f t="shared" ref="G41:K41" si="10">SUM(G42:G49)</f>
        <v>4415307.5311598238</v>
      </c>
      <c r="H41" s="23">
        <f t="shared" si="10"/>
        <v>4317765.818079887</v>
      </c>
      <c r="I41" s="23">
        <f t="shared" si="10"/>
        <v>4011152.0474899416</v>
      </c>
      <c r="J41" s="23">
        <f>SUM(J42:J49)</f>
        <v>3898507.4722898677</v>
      </c>
      <c r="K41" s="23">
        <f t="shared" si="10"/>
        <v>4559673.550829934</v>
      </c>
      <c r="L41" s="23">
        <f>SUM(L42:L49)</f>
        <v>3774103.772669917</v>
      </c>
      <c r="M41" s="23">
        <f t="shared" ref="M41:Q41" si="11">SUM(M42:M49)</f>
        <v>4257452.6549698655</v>
      </c>
      <c r="N41" s="23">
        <f t="shared" si="11"/>
        <v>5265425.1538600987</v>
      </c>
      <c r="O41" s="23">
        <f t="shared" si="11"/>
        <v>5085358.859149849</v>
      </c>
      <c r="P41" s="23">
        <f t="shared" si="11"/>
        <v>5092623.9792520804</v>
      </c>
      <c r="Q41" s="23">
        <f t="shared" si="11"/>
        <v>4188665.3707298217</v>
      </c>
    </row>
    <row r="42" spans="2:17" x14ac:dyDescent="0.25">
      <c r="B42" s="24"/>
      <c r="C42" s="26" t="s">
        <v>29</v>
      </c>
      <c r="D42" s="26"/>
      <c r="E42" s="26"/>
      <c r="F42" s="27">
        <v>24268.108549883695</v>
      </c>
      <c r="G42" s="27">
        <v>97523.474229824205</v>
      </c>
      <c r="H42" s="27">
        <v>189985.48860988679</v>
      </c>
      <c r="I42" s="27">
        <v>312097.21038994152</v>
      </c>
      <c r="J42" s="27">
        <v>419097.4836698678</v>
      </c>
      <c r="K42" s="27">
        <v>94127.127369933602</v>
      </c>
      <c r="L42" s="27">
        <v>135357.81646991719</v>
      </c>
      <c r="M42" s="27">
        <v>270915.48291986517</v>
      </c>
      <c r="N42" s="27">
        <v>334536.16325009882</v>
      </c>
      <c r="O42" s="27">
        <v>440382.3357998493</v>
      </c>
      <c r="P42" s="27">
        <v>516398.96723993699</v>
      </c>
      <c r="Q42" s="27">
        <v>442924.99999982218</v>
      </c>
    </row>
    <row r="43" spans="2:17" x14ac:dyDescent="0.25">
      <c r="B43" s="24"/>
      <c r="C43" s="26" t="s">
        <v>30</v>
      </c>
      <c r="D43" s="26"/>
      <c r="E43" s="26"/>
      <c r="F43" s="27">
        <v>367422.55178000004</v>
      </c>
      <c r="G43" s="27">
        <v>367384.86478</v>
      </c>
      <c r="H43" s="27">
        <v>366368.96878</v>
      </c>
      <c r="I43" s="27">
        <v>365604.97477999999</v>
      </c>
      <c r="J43" s="27">
        <v>360180.11478</v>
      </c>
      <c r="K43" s="27">
        <v>465333.44978000002</v>
      </c>
      <c r="L43" s="27">
        <v>464518.65278</v>
      </c>
      <c r="M43" s="27">
        <v>458851.77578000003</v>
      </c>
      <c r="N43" s="27">
        <v>456715.18678999995</v>
      </c>
      <c r="O43" s="27">
        <v>473582.35378999996</v>
      </c>
      <c r="P43" s="27">
        <v>468620.38078999997</v>
      </c>
      <c r="Q43" s="27">
        <v>467261.48200000002</v>
      </c>
    </row>
    <row r="44" spans="2:17" x14ac:dyDescent="0.25">
      <c r="B44" s="24"/>
      <c r="C44" s="26" t="s">
        <v>31</v>
      </c>
      <c r="D44" s="26"/>
      <c r="E44" s="26"/>
      <c r="F44" s="27">
        <v>0</v>
      </c>
      <c r="G44" s="27">
        <v>393248</v>
      </c>
      <c r="H44" s="27">
        <v>393248</v>
      </c>
      <c r="I44" s="27">
        <v>0</v>
      </c>
      <c r="J44" s="27">
        <v>0</v>
      </c>
      <c r="K44" s="27">
        <v>0</v>
      </c>
      <c r="L44" s="27">
        <v>0</v>
      </c>
      <c r="M44" s="27">
        <v>57504.313000000002</v>
      </c>
      <c r="N44" s="27">
        <v>886927.31299999997</v>
      </c>
      <c r="O44" s="27">
        <v>0</v>
      </c>
      <c r="P44" s="27">
        <v>0</v>
      </c>
      <c r="Q44" s="27">
        <v>0</v>
      </c>
    </row>
    <row r="45" spans="2:17" x14ac:dyDescent="0.25">
      <c r="B45" s="24"/>
      <c r="C45" s="26" t="s">
        <v>32</v>
      </c>
      <c r="D45" s="26"/>
      <c r="E45" s="26"/>
      <c r="F45" s="27">
        <v>1970206.3953599997</v>
      </c>
      <c r="G45" s="27">
        <v>1931062.96493</v>
      </c>
      <c r="H45" s="27">
        <v>1916212.1943300003</v>
      </c>
      <c r="I45" s="27">
        <v>2024626.33008</v>
      </c>
      <c r="J45" s="27">
        <v>1838916.1206599998</v>
      </c>
      <c r="K45" s="27">
        <v>2293861.0912799998</v>
      </c>
      <c r="L45" s="27">
        <v>2307130.8525200002</v>
      </c>
      <c r="M45" s="27">
        <v>2184089.01462</v>
      </c>
      <c r="N45" s="27">
        <v>2185188.1775500001</v>
      </c>
      <c r="O45" s="27">
        <v>2360182.3513000002</v>
      </c>
      <c r="P45" s="27">
        <v>2374155.7797300005</v>
      </c>
      <c r="Q45" s="27">
        <v>2244914.2718799999</v>
      </c>
    </row>
    <row r="46" spans="2:17" x14ac:dyDescent="0.25">
      <c r="B46" s="24"/>
      <c r="C46" s="55" t="s">
        <v>33</v>
      </c>
      <c r="D46" s="26"/>
      <c r="E46" s="26"/>
      <c r="F46" s="27">
        <v>658505.51796000008</v>
      </c>
      <c r="G46" s="27">
        <v>950411.34731999994</v>
      </c>
      <c r="H46" s="27">
        <v>713166.54721999995</v>
      </c>
      <c r="I46" s="27">
        <v>626226.57675000001</v>
      </c>
      <c r="J46" s="27">
        <v>687728.83875</v>
      </c>
      <c r="K46" s="27">
        <v>801278.34195000003</v>
      </c>
      <c r="L46" s="27">
        <v>208286.10211000001</v>
      </c>
      <c r="M46" s="27">
        <v>678663.17871000001</v>
      </c>
      <c r="N46" s="27">
        <v>616396.52542999992</v>
      </c>
      <c r="O46" s="27">
        <v>980557.23927999998</v>
      </c>
      <c r="P46" s="27">
        <v>870804.36618999997</v>
      </c>
      <c r="Q46" s="27">
        <v>362677.30152999994</v>
      </c>
    </row>
    <row r="47" spans="2:17" x14ac:dyDescent="0.25">
      <c r="B47" s="24"/>
      <c r="C47" s="26" t="s">
        <v>34</v>
      </c>
      <c r="D47" s="26"/>
      <c r="E47" s="26"/>
      <c r="F47" s="27">
        <v>165553.30843</v>
      </c>
      <c r="G47" s="27">
        <v>150841.68177000002</v>
      </c>
      <c r="H47" s="27">
        <v>220262.36761999998</v>
      </c>
      <c r="I47" s="27">
        <v>254900.00949000003</v>
      </c>
      <c r="J47" s="27">
        <v>177089.40028999999</v>
      </c>
      <c r="K47" s="27">
        <v>400589.95250999997</v>
      </c>
      <c r="L47" s="27">
        <v>269920.61739999999</v>
      </c>
      <c r="M47" s="27">
        <v>248431.87057999999</v>
      </c>
      <c r="N47" s="27">
        <v>393630.64483999996</v>
      </c>
      <c r="O47" s="27">
        <v>366761.70597999997</v>
      </c>
      <c r="P47" s="27">
        <v>299603.00429000001</v>
      </c>
      <c r="Q47" s="27">
        <v>318354.39431999996</v>
      </c>
    </row>
    <row r="48" spans="2:17" x14ac:dyDescent="0.25">
      <c r="B48" s="24"/>
      <c r="C48" s="55" t="s">
        <v>35</v>
      </c>
      <c r="D48" s="26"/>
      <c r="E48" s="26"/>
      <c r="F48" s="27">
        <v>177225.11516000002</v>
      </c>
      <c r="G48" s="27">
        <v>94022.589919999999</v>
      </c>
      <c r="H48" s="27">
        <v>45284.202619999996</v>
      </c>
      <c r="I48" s="27">
        <v>102631.353</v>
      </c>
      <c r="J48" s="27">
        <v>84600.234979999994</v>
      </c>
      <c r="K48" s="27">
        <v>72135.756939999992</v>
      </c>
      <c r="L48" s="27">
        <v>70535.157149999985</v>
      </c>
      <c r="M48" s="27">
        <v>79895.718359999999</v>
      </c>
      <c r="N48" s="27">
        <v>109298.274</v>
      </c>
      <c r="O48" s="27">
        <v>77720.116999999998</v>
      </c>
      <c r="P48" s="27">
        <v>80649.477039999998</v>
      </c>
      <c r="Q48" s="27">
        <v>83712.091</v>
      </c>
    </row>
    <row r="49" spans="2:18" ht="15.75" thickBot="1" x14ac:dyDescent="0.3">
      <c r="B49" s="30"/>
      <c r="C49" s="56" t="s">
        <v>36</v>
      </c>
      <c r="D49" s="32"/>
      <c r="E49" s="32"/>
      <c r="F49" s="27">
        <v>443409.56089999998</v>
      </c>
      <c r="G49" s="27">
        <v>430812.60820999998</v>
      </c>
      <c r="H49" s="27">
        <v>473238.04889999994</v>
      </c>
      <c r="I49" s="27">
        <v>325065.59299999999</v>
      </c>
      <c r="J49" s="27">
        <v>330895.27915999998</v>
      </c>
      <c r="K49" s="27">
        <v>432347.83100000001</v>
      </c>
      <c r="L49" s="27">
        <v>318354.57424000005</v>
      </c>
      <c r="M49" s="27">
        <v>279101.30099999998</v>
      </c>
      <c r="N49" s="27">
        <v>282732.86900000001</v>
      </c>
      <c r="O49" s="27">
        <v>386172.75599999999</v>
      </c>
      <c r="P49" s="27">
        <v>482392.00397214369</v>
      </c>
      <c r="Q49" s="27">
        <v>268820.82999999996</v>
      </c>
    </row>
    <row r="50" spans="2:18" ht="15.75" thickBot="1" x14ac:dyDescent="0.3">
      <c r="B50" s="52" t="s">
        <v>37</v>
      </c>
      <c r="C50" s="53"/>
      <c r="D50" s="53"/>
      <c r="E50" s="53"/>
      <c r="F50" s="23">
        <v>133250371.42584452</v>
      </c>
      <c r="G50" s="23">
        <f>[1]INDUSTRY!$G$40</f>
        <v>135545470.54545984</v>
      </c>
      <c r="H50" s="23">
        <f t="shared" ref="H50:K50" si="12">H40+H41</f>
        <v>142088482.52105454</v>
      </c>
      <c r="I50" s="23">
        <f>I40+I41</f>
        <v>140379773.06796995</v>
      </c>
      <c r="J50" s="23">
        <f>J40+J41</f>
        <v>140268761.51360452</v>
      </c>
      <c r="K50" s="23">
        <f t="shared" si="12"/>
        <v>142440308.55237994</v>
      </c>
      <c r="L50" s="23">
        <f>ROUNDUP(L40+L41,0)</f>
        <v>147781547</v>
      </c>
      <c r="M50" s="23">
        <f t="shared" ref="M50:Q50" si="13">M40+M41</f>
        <v>141361001.56380987</v>
      </c>
      <c r="N50" s="23">
        <f t="shared" si="13"/>
        <v>142279169.44668007</v>
      </c>
      <c r="O50" s="23">
        <f t="shared" si="13"/>
        <v>142132722.20348987</v>
      </c>
      <c r="P50" s="23">
        <f t="shared" si="13"/>
        <v>143302437.2249921</v>
      </c>
      <c r="Q50" s="23">
        <f t="shared" si="13"/>
        <v>144472209.92498982</v>
      </c>
    </row>
    <row r="51" spans="2:18" ht="15.75" thickBot="1" x14ac:dyDescent="0.3">
      <c r="B51" s="21"/>
      <c r="C51" s="22"/>
      <c r="D51" s="22"/>
      <c r="E51" s="22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</row>
    <row r="52" spans="2:18" x14ac:dyDescent="0.25">
      <c r="B52" s="33" t="s">
        <v>38</v>
      </c>
      <c r="C52" s="34"/>
      <c r="D52" s="34"/>
      <c r="E52" s="34"/>
      <c r="F52" s="23">
        <f>F53+F56+F57+F58</f>
        <v>18639674.0254451</v>
      </c>
      <c r="G52" s="23">
        <f>[1]INDUSTRY!$G$41</f>
        <v>18437975.7557557</v>
      </c>
      <c r="H52" s="23">
        <f t="shared" ref="H52:M52" si="14">H53+H56+H57+H58</f>
        <v>18531427.4031884</v>
      </c>
      <c r="I52" s="23">
        <f t="shared" si="14"/>
        <v>18831339.291830104</v>
      </c>
      <c r="J52" s="23">
        <f t="shared" si="14"/>
        <v>19030731.141918588</v>
      </c>
      <c r="K52" s="23">
        <f t="shared" si="14"/>
        <v>19158206.639370453</v>
      </c>
      <c r="L52" s="23">
        <f t="shared" si="14"/>
        <v>19366702.456659108</v>
      </c>
      <c r="M52" s="23">
        <f t="shared" si="14"/>
        <v>19700439.509760004</v>
      </c>
      <c r="N52" s="23">
        <f>N53+N56+N57+N58</f>
        <v>19124533.214359157</v>
      </c>
      <c r="O52" s="23">
        <f t="shared" ref="O52:Q52" si="15">O53+O56+O57+O58</f>
        <v>19261000.083329998</v>
      </c>
      <c r="P52" s="23">
        <f t="shared" si="15"/>
        <v>19559341.724973872</v>
      </c>
      <c r="Q52" s="23">
        <f t="shared" si="15"/>
        <v>19906848.0779</v>
      </c>
    </row>
    <row r="53" spans="2:18" x14ac:dyDescent="0.25">
      <c r="B53" s="24"/>
      <c r="C53" s="25" t="s">
        <v>39</v>
      </c>
      <c r="D53" s="26"/>
      <c r="E53" s="26"/>
      <c r="F53" s="23">
        <f>F54+F55</f>
        <v>1007345.65212</v>
      </c>
      <c r="G53" s="23">
        <f>[1]INDUSTRY!$G$42</f>
        <v>1007345.64212</v>
      </c>
      <c r="H53" s="23">
        <f t="shared" ref="H53:Q53" si="16">H54+H55</f>
        <v>1007345.64212</v>
      </c>
      <c r="I53" s="23">
        <f t="shared" si="16"/>
        <v>1007345.64212</v>
      </c>
      <c r="J53" s="23">
        <f t="shared" si="16"/>
        <v>1007345.64212</v>
      </c>
      <c r="K53" s="23">
        <f t="shared" si="16"/>
        <v>1007345.64212</v>
      </c>
      <c r="L53" s="23">
        <f t="shared" si="16"/>
        <v>1007345.64212</v>
      </c>
      <c r="M53" s="23">
        <f t="shared" si="16"/>
        <v>1040695.64212</v>
      </c>
      <c r="N53" s="23">
        <f t="shared" si="16"/>
        <v>1040695.64212</v>
      </c>
      <c r="O53" s="23">
        <f t="shared" si="16"/>
        <v>1040695.799</v>
      </c>
      <c r="P53" s="23">
        <f t="shared" si="16"/>
        <v>1040695.64212</v>
      </c>
      <c r="Q53" s="23">
        <f t="shared" si="16"/>
        <v>1040695.799</v>
      </c>
    </row>
    <row r="54" spans="2:18" x14ac:dyDescent="0.25">
      <c r="B54" s="57"/>
      <c r="C54" s="58"/>
      <c r="D54" s="58" t="s">
        <v>40</v>
      </c>
      <c r="E54" s="59"/>
      <c r="F54" s="27">
        <v>792260.80900000001</v>
      </c>
      <c r="G54" s="27">
        <v>792260.799</v>
      </c>
      <c r="H54" s="27">
        <v>792260.799</v>
      </c>
      <c r="I54" s="27">
        <v>792260.799</v>
      </c>
      <c r="J54" s="27">
        <v>792260.799</v>
      </c>
      <c r="K54" s="27">
        <v>792260.799</v>
      </c>
      <c r="L54" s="27">
        <v>792260.799</v>
      </c>
      <c r="M54" s="27">
        <v>825610.799</v>
      </c>
      <c r="N54" s="27">
        <v>825610.799</v>
      </c>
      <c r="O54" s="27">
        <v>825610.799</v>
      </c>
      <c r="P54" s="27">
        <v>825610.799</v>
      </c>
      <c r="Q54" s="27">
        <v>825610.799</v>
      </c>
    </row>
    <row r="55" spans="2:18" x14ac:dyDescent="0.25">
      <c r="B55" s="60"/>
      <c r="C55" s="37"/>
      <c r="D55" s="37" t="s">
        <v>41</v>
      </c>
      <c r="E55" s="46"/>
      <c r="F55" s="27">
        <v>215084.84312000001</v>
      </c>
      <c r="G55" s="27">
        <v>215084.84312000001</v>
      </c>
      <c r="H55" s="27">
        <v>215084.84312000001</v>
      </c>
      <c r="I55" s="27">
        <v>215084.84312000001</v>
      </c>
      <c r="J55" s="27">
        <v>215084.84312000001</v>
      </c>
      <c r="K55" s="27">
        <v>215084.84312000001</v>
      </c>
      <c r="L55" s="27">
        <v>215084.84312000001</v>
      </c>
      <c r="M55" s="27">
        <v>215084.84312000001</v>
      </c>
      <c r="N55" s="27">
        <v>215084.84312000001</v>
      </c>
      <c r="O55" s="27">
        <v>215085</v>
      </c>
      <c r="P55" s="27">
        <v>215084.84312000001</v>
      </c>
      <c r="Q55" s="27">
        <v>215085</v>
      </c>
    </row>
    <row r="56" spans="2:18" x14ac:dyDescent="0.25">
      <c r="B56" s="24"/>
      <c r="C56" s="25" t="s">
        <v>42</v>
      </c>
      <c r="D56" s="51"/>
      <c r="E56" s="51"/>
      <c r="F56" s="27">
        <v>2322947.8810000001</v>
      </c>
      <c r="G56" s="27">
        <v>2322947.8810000001</v>
      </c>
      <c r="H56" s="27">
        <v>2322948.8810000001</v>
      </c>
      <c r="I56" s="27">
        <v>2322947.8810000001</v>
      </c>
      <c r="J56" s="27">
        <v>2322947.8810000001</v>
      </c>
      <c r="K56" s="27">
        <v>2322947.8810000001</v>
      </c>
      <c r="L56" s="27">
        <v>2322947.8810000001</v>
      </c>
      <c r="M56" s="27">
        <v>2322947.8810000001</v>
      </c>
      <c r="N56" s="27">
        <v>2322947.8810000001</v>
      </c>
      <c r="O56" s="27">
        <v>2322947.88</v>
      </c>
      <c r="P56" s="27">
        <v>2322947.8810000001</v>
      </c>
      <c r="Q56" s="27">
        <v>2322947.88</v>
      </c>
    </row>
    <row r="57" spans="2:18" x14ac:dyDescent="0.25">
      <c r="B57" s="24"/>
      <c r="C57" s="25" t="s">
        <v>43</v>
      </c>
      <c r="D57" s="26"/>
      <c r="E57" s="26"/>
      <c r="F57" s="27">
        <v>136584.93706790864</v>
      </c>
      <c r="G57" s="27">
        <v>152628.13054803005</v>
      </c>
      <c r="H57" s="27">
        <v>133987.64428285597</v>
      </c>
      <c r="I57" s="27">
        <v>153380.02980533743</v>
      </c>
      <c r="J57" s="27">
        <v>192277.84164161317</v>
      </c>
      <c r="K57" s="27">
        <v>155385.61379942606</v>
      </c>
      <c r="L57" s="27">
        <v>141203.7041364756</v>
      </c>
      <c r="M57" s="27">
        <v>129957.41814240016</v>
      </c>
      <c r="N57" s="27">
        <v>182602.902076945</v>
      </c>
      <c r="O57" s="27">
        <v>175756.40562999999</v>
      </c>
      <c r="P57" s="27">
        <v>176764.09395924117</v>
      </c>
      <c r="Q57" s="27">
        <v>171967.12098000001</v>
      </c>
    </row>
    <row r="58" spans="2:18" x14ac:dyDescent="0.25">
      <c r="B58" s="24"/>
      <c r="C58" s="25" t="s">
        <v>44</v>
      </c>
      <c r="D58" s="51"/>
      <c r="E58" s="51"/>
      <c r="F58" s="23">
        <f>+F59+F60</f>
        <v>15172795.55525719</v>
      </c>
      <c r="G58" s="23">
        <f t="shared" ref="G58:Q58" si="17">+G59+G60</f>
        <v>14955053.611186912</v>
      </c>
      <c r="H58" s="23">
        <f t="shared" si="17"/>
        <v>15067145.235785544</v>
      </c>
      <c r="I58" s="23">
        <f>+I59+I60</f>
        <v>15347665.738904767</v>
      </c>
      <c r="J58" s="23">
        <f t="shared" si="17"/>
        <v>15508159.777156975</v>
      </c>
      <c r="K58" s="23">
        <f t="shared" si="17"/>
        <v>15672527.502451027</v>
      </c>
      <c r="L58" s="23">
        <f t="shared" si="17"/>
        <v>15895205.229402632</v>
      </c>
      <c r="M58" s="23">
        <f t="shared" si="17"/>
        <v>16206838.568497602</v>
      </c>
      <c r="N58" s="23">
        <f t="shared" si="17"/>
        <v>15578286.789162211</v>
      </c>
      <c r="O58" s="23">
        <f t="shared" si="17"/>
        <v>15721599.998699998</v>
      </c>
      <c r="P58" s="23">
        <f t="shared" si="17"/>
        <v>16018934.107894633</v>
      </c>
      <c r="Q58" s="23">
        <f t="shared" si="17"/>
        <v>16371237.27792</v>
      </c>
    </row>
    <row r="59" spans="2:18" x14ac:dyDescent="0.25">
      <c r="B59" s="24"/>
      <c r="C59" s="26"/>
      <c r="D59" s="26" t="s">
        <v>45</v>
      </c>
      <c r="E59" s="26"/>
      <c r="F59" s="27">
        <v>7771782.8490608605</v>
      </c>
      <c r="G59" s="27">
        <v>7771500.9054800002</v>
      </c>
      <c r="H59" s="27">
        <v>7866609.0251934994</v>
      </c>
      <c r="I59" s="27">
        <v>7906647.2695599999</v>
      </c>
      <c r="J59" s="27">
        <v>7931656.9928599996</v>
      </c>
      <c r="K59" s="27">
        <v>7971457.9888299992</v>
      </c>
      <c r="L59" s="27">
        <v>8627215.3108500019</v>
      </c>
      <c r="M59" s="27">
        <v>8726167.7875700016</v>
      </c>
      <c r="N59" s="27">
        <v>8743739.7673400007</v>
      </c>
      <c r="O59" s="27">
        <v>8762906.6079999991</v>
      </c>
      <c r="P59" s="27">
        <v>8818874.7912999988</v>
      </c>
      <c r="Q59" s="27">
        <v>8884081.1349999998</v>
      </c>
    </row>
    <row r="60" spans="2:18" ht="15.75" thickBot="1" x14ac:dyDescent="0.3">
      <c r="B60" s="30"/>
      <c r="C60" s="32"/>
      <c r="D60" s="32" t="s">
        <v>46</v>
      </c>
      <c r="E60" s="32"/>
      <c r="F60" s="27">
        <v>7401012.7061963286</v>
      </c>
      <c r="G60" s="27">
        <v>7183552.7057069121</v>
      </c>
      <c r="H60" s="27">
        <v>7200536.2105920454</v>
      </c>
      <c r="I60" s="27">
        <v>7441018.4693447659</v>
      </c>
      <c r="J60" s="27">
        <v>7576502.7842969764</v>
      </c>
      <c r="K60" s="27">
        <v>7701069.5136210276</v>
      </c>
      <c r="L60" s="27">
        <v>7267989.9185526296</v>
      </c>
      <c r="M60" s="27">
        <v>7480670.7809276003</v>
      </c>
      <c r="N60" s="27">
        <v>6834547.0218222113</v>
      </c>
      <c r="O60" s="27">
        <v>6958693.3906999994</v>
      </c>
      <c r="P60" s="27">
        <v>7200059.3165946342</v>
      </c>
      <c r="Q60" s="27">
        <v>7487156.1429199995</v>
      </c>
    </row>
    <row r="61" spans="2:18" ht="15.75" thickBot="1" x14ac:dyDescent="0.3">
      <c r="B61" s="38" t="s">
        <v>47</v>
      </c>
      <c r="C61" s="39"/>
      <c r="D61" s="39"/>
      <c r="E61" s="39"/>
      <c r="F61" s="27">
        <v>0</v>
      </c>
      <c r="G61" s="27">
        <v>0</v>
      </c>
      <c r="H61" s="27">
        <v>0</v>
      </c>
      <c r="I61" s="27">
        <v>0</v>
      </c>
      <c r="J61" s="27">
        <v>0</v>
      </c>
      <c r="K61" s="27">
        <v>0</v>
      </c>
      <c r="L61" s="27">
        <v>0</v>
      </c>
      <c r="M61" s="27">
        <v>0</v>
      </c>
      <c r="N61" s="27">
        <v>0</v>
      </c>
      <c r="O61" s="27">
        <v>0</v>
      </c>
      <c r="P61" s="27">
        <v>0</v>
      </c>
      <c r="Q61" s="27">
        <v>0</v>
      </c>
    </row>
    <row r="62" spans="2:18" ht="15.75" thickBot="1" x14ac:dyDescent="0.3">
      <c r="B62" s="21" t="s">
        <v>48</v>
      </c>
      <c r="C62" s="22"/>
      <c r="D62" s="22"/>
      <c r="E62" s="22"/>
      <c r="F62" s="23">
        <f t="shared" ref="F62:G62" si="18">ROUND(F50+F52+F61,0)</f>
        <v>151890045</v>
      </c>
      <c r="G62" s="23">
        <f t="shared" si="18"/>
        <v>153983446</v>
      </c>
      <c r="H62" s="23">
        <f>ROUND(H50+H52+H61,0)</f>
        <v>160619910</v>
      </c>
      <c r="I62" s="23">
        <f>ROUNDDOWN(I50+I52+I61,0)</f>
        <v>159211112</v>
      </c>
      <c r="J62" s="23">
        <f t="shared" ref="J62:K62" si="19">ROUND(J50+J52+J61,0)</f>
        <v>159299493</v>
      </c>
      <c r="K62" s="23">
        <f t="shared" si="19"/>
        <v>161598515</v>
      </c>
      <c r="L62" s="23">
        <f>L50+L52+L61</f>
        <v>167148249.45665911</v>
      </c>
      <c r="M62" s="23">
        <f t="shared" ref="M62" si="20">ROUND(M50+M52+M61,0)</f>
        <v>161061441</v>
      </c>
      <c r="N62" s="23">
        <f>ROUNDDOWN(N50+N52+N61,0)</f>
        <v>161403702</v>
      </c>
      <c r="O62" s="23">
        <f>ROUNDDOWN(O50+O52+O61,0)+1</f>
        <v>161393723</v>
      </c>
      <c r="P62" s="23">
        <f>ROUNDDOWN(P50+P52+P61,0)+2</f>
        <v>162861780</v>
      </c>
      <c r="Q62" s="23">
        <f>ROUNDDOWN(Q50+Q52+Q61,0)+1</f>
        <v>164379059</v>
      </c>
      <c r="R62" s="61"/>
    </row>
    <row r="63" spans="2:18" ht="15.75" thickBot="1" x14ac:dyDescent="0.3">
      <c r="B63" s="62" t="s">
        <v>49</v>
      </c>
      <c r="C63" s="63"/>
      <c r="D63" s="63"/>
      <c r="E63" s="63"/>
      <c r="F63" s="64"/>
      <c r="G63" s="64"/>
      <c r="H63" s="64"/>
      <c r="I63" s="64"/>
      <c r="J63" s="64"/>
      <c r="K63" s="64"/>
      <c r="L63" s="64"/>
      <c r="M63" s="64"/>
      <c r="N63" s="64"/>
      <c r="O63" s="64"/>
      <c r="P63" s="64"/>
      <c r="Q63" s="64"/>
    </row>
    <row r="64" spans="2:18" x14ac:dyDescent="0.25">
      <c r="B64" s="65" t="s">
        <v>50</v>
      </c>
      <c r="C64" s="66"/>
      <c r="D64" s="66"/>
      <c r="E64" s="66"/>
      <c r="F64" s="27">
        <v>555703.58792908792</v>
      </c>
      <c r="G64" s="27">
        <v>574866.09878135391</v>
      </c>
      <c r="H64" s="27">
        <v>517023.15118551994</v>
      </c>
      <c r="I64" s="27">
        <v>560301.59207702393</v>
      </c>
      <c r="J64" s="27">
        <v>554615.3217808</v>
      </c>
      <c r="K64" s="27">
        <v>581077.93962848</v>
      </c>
      <c r="L64" s="27">
        <v>586643.60281923204</v>
      </c>
      <c r="M64" s="27">
        <v>605435.25403211196</v>
      </c>
      <c r="N64" s="27">
        <v>605452.19212809636</v>
      </c>
      <c r="O64" s="27">
        <v>618544.27078814153</v>
      </c>
      <c r="P64" s="27">
        <v>571229.12782125291</v>
      </c>
      <c r="Q64" s="27">
        <v>545379</v>
      </c>
    </row>
    <row r="65" spans="2:17" x14ac:dyDescent="0.25">
      <c r="B65" s="67" t="s">
        <v>51</v>
      </c>
      <c r="C65" s="68"/>
      <c r="D65" s="68"/>
      <c r="E65" s="68"/>
      <c r="F65" s="27">
        <v>0</v>
      </c>
      <c r="G65" s="27">
        <v>0</v>
      </c>
      <c r="H65" s="27">
        <v>0</v>
      </c>
      <c r="I65" s="27">
        <v>0</v>
      </c>
      <c r="J65" s="27">
        <v>0</v>
      </c>
      <c r="K65" s="27">
        <v>0</v>
      </c>
      <c r="L65" s="27">
        <v>0</v>
      </c>
      <c r="M65" s="27">
        <v>0</v>
      </c>
      <c r="N65" s="27">
        <v>0</v>
      </c>
      <c r="O65" s="27">
        <v>0</v>
      </c>
      <c r="P65" s="27">
        <v>0</v>
      </c>
      <c r="Q65" s="27">
        <v>0</v>
      </c>
    </row>
    <row r="66" spans="2:17" x14ac:dyDescent="0.25">
      <c r="B66" s="67" t="s">
        <v>52</v>
      </c>
      <c r="C66" s="68"/>
      <c r="D66" s="68"/>
      <c r="E66" s="68"/>
      <c r="F66" s="27">
        <v>3</v>
      </c>
      <c r="G66" s="27">
        <v>453</v>
      </c>
      <c r="H66" s="27">
        <v>754</v>
      </c>
      <c r="I66" s="27">
        <v>1207</v>
      </c>
      <c r="J66" s="27">
        <v>1257</v>
      </c>
      <c r="K66" s="27">
        <v>1320</v>
      </c>
      <c r="L66" s="27">
        <v>1320</v>
      </c>
      <c r="M66" s="27">
        <v>1827</v>
      </c>
      <c r="N66" s="27">
        <v>1835</v>
      </c>
      <c r="O66" s="27">
        <v>2350</v>
      </c>
      <c r="P66" s="27">
        <v>2406</v>
      </c>
      <c r="Q66" s="27">
        <v>0</v>
      </c>
    </row>
    <row r="67" spans="2:17" x14ac:dyDescent="0.25">
      <c r="B67" s="67" t="s">
        <v>53</v>
      </c>
      <c r="C67" s="68"/>
      <c r="D67" s="68"/>
      <c r="E67" s="69"/>
      <c r="F67" s="27">
        <v>0</v>
      </c>
      <c r="G67" s="27">
        <v>0</v>
      </c>
      <c r="H67" s="27">
        <v>0</v>
      </c>
      <c r="I67" s="27">
        <v>0</v>
      </c>
      <c r="J67" s="27">
        <v>0</v>
      </c>
      <c r="K67" s="27">
        <v>0</v>
      </c>
      <c r="L67" s="27">
        <v>0</v>
      </c>
      <c r="M67" s="27">
        <v>0</v>
      </c>
      <c r="N67" s="27">
        <v>0</v>
      </c>
      <c r="O67" s="27">
        <v>0</v>
      </c>
      <c r="P67" s="27">
        <v>0</v>
      </c>
      <c r="Q67" s="27">
        <v>0</v>
      </c>
    </row>
    <row r="68" spans="2:17" x14ac:dyDescent="0.25">
      <c r="B68" s="67" t="s">
        <v>54</v>
      </c>
      <c r="C68" s="69"/>
      <c r="D68" s="69"/>
      <c r="E68" s="69"/>
      <c r="F68" s="27">
        <v>0</v>
      </c>
      <c r="G68" s="27">
        <v>0</v>
      </c>
      <c r="H68" s="27">
        <v>0</v>
      </c>
      <c r="I68" s="27">
        <v>0</v>
      </c>
      <c r="J68" s="27">
        <v>0</v>
      </c>
      <c r="K68" s="27">
        <v>0</v>
      </c>
      <c r="L68" s="27">
        <v>0</v>
      </c>
      <c r="M68" s="27">
        <v>0</v>
      </c>
      <c r="N68" s="27">
        <v>0</v>
      </c>
      <c r="O68" s="27">
        <v>0</v>
      </c>
      <c r="P68" s="27">
        <v>0</v>
      </c>
      <c r="Q68" s="27">
        <v>0</v>
      </c>
    </row>
    <row r="69" spans="2:17" ht="15.75" thickBot="1" x14ac:dyDescent="0.3">
      <c r="B69" s="70" t="s">
        <v>55</v>
      </c>
      <c r="C69" s="71"/>
      <c r="D69" s="71"/>
      <c r="E69" s="71"/>
      <c r="F69" s="27">
        <v>0</v>
      </c>
      <c r="G69" s="27">
        <v>0</v>
      </c>
      <c r="H69" s="27">
        <v>0</v>
      </c>
      <c r="I69" s="27">
        <v>0</v>
      </c>
      <c r="J69" s="27">
        <v>0</v>
      </c>
      <c r="K69" s="27">
        <v>0</v>
      </c>
      <c r="L69" s="27">
        <v>0</v>
      </c>
      <c r="M69" s="27">
        <v>0</v>
      </c>
      <c r="N69" s="27">
        <v>0</v>
      </c>
      <c r="O69" s="27">
        <v>0</v>
      </c>
      <c r="P69" s="27">
        <v>0</v>
      </c>
      <c r="Q69" s="27">
        <v>0</v>
      </c>
    </row>
    <row r="70" spans="2:17" x14ac:dyDescent="0.25">
      <c r="B70" s="110" t="s">
        <v>56</v>
      </c>
      <c r="C70" s="111"/>
      <c r="D70" s="111"/>
      <c r="E70" s="111"/>
      <c r="F70" s="72"/>
      <c r="G70" s="72"/>
      <c r="H70" s="72"/>
      <c r="I70" s="72"/>
      <c r="J70" s="72"/>
      <c r="K70" s="72"/>
      <c r="L70" s="72"/>
      <c r="M70" s="72"/>
      <c r="N70" s="72"/>
      <c r="O70" s="72"/>
      <c r="P70" s="72"/>
      <c r="Q70" s="72"/>
    </row>
    <row r="71" spans="2:17" ht="15.75" thickBot="1" x14ac:dyDescent="0.3">
      <c r="B71" s="112"/>
      <c r="C71" s="113"/>
      <c r="D71" s="113"/>
      <c r="E71" s="113"/>
      <c r="F71" s="73"/>
      <c r="G71" s="73"/>
      <c r="H71" s="73"/>
      <c r="I71" s="73"/>
      <c r="J71" s="73"/>
      <c r="K71" s="73"/>
      <c r="L71" s="73"/>
      <c r="M71" s="73"/>
      <c r="N71" s="73"/>
      <c r="O71" s="73"/>
      <c r="P71" s="73"/>
      <c r="Q71" s="73"/>
    </row>
    <row r="72" spans="2:17" x14ac:dyDescent="0.25">
      <c r="B72" s="38" t="s">
        <v>57</v>
      </c>
      <c r="C72" s="36"/>
      <c r="D72" s="36"/>
      <c r="E72" s="36"/>
      <c r="F72" s="74">
        <f>[1]INDUSTRY!$F$61</f>
        <v>15618623.481699998</v>
      </c>
      <c r="G72" s="74">
        <f t="shared" ref="G72:K72" si="21">G73+G74+G75+G79</f>
        <v>15783536.942607341</v>
      </c>
      <c r="H72" s="74">
        <f t="shared" si="21"/>
        <v>24033378.3387115</v>
      </c>
      <c r="I72" s="74">
        <f t="shared" si="21"/>
        <v>24399310.14815972</v>
      </c>
      <c r="J72" s="74">
        <f t="shared" si="21"/>
        <v>24253412.119275734</v>
      </c>
      <c r="K72" s="74">
        <f t="shared" si="21"/>
        <v>25988074.276618056</v>
      </c>
      <c r="L72" s="74">
        <f>L73+L74+L75+L79</f>
        <v>30718651.386013579</v>
      </c>
      <c r="M72" s="74">
        <f t="shared" ref="M72:Q72" si="22">M73+M74+M75+M79</f>
        <v>23905637.908473875</v>
      </c>
      <c r="N72" s="74">
        <f t="shared" si="22"/>
        <v>23291403.537747264</v>
      </c>
      <c r="O72" s="74">
        <f t="shared" si="22"/>
        <v>24135819.035417177</v>
      </c>
      <c r="P72" s="74">
        <f t="shared" si="22"/>
        <v>25591609.109602779</v>
      </c>
      <c r="Q72" s="74">
        <f t="shared" si="22"/>
        <v>26497482.800889619</v>
      </c>
    </row>
    <row r="73" spans="2:17" x14ac:dyDescent="0.25">
      <c r="B73" s="24"/>
      <c r="C73" s="26" t="s">
        <v>58</v>
      </c>
      <c r="D73" s="75"/>
      <c r="E73" s="75"/>
      <c r="F73" s="27">
        <f>[1]INDUSTRY!$F$62</f>
        <v>1363379.1703274504</v>
      </c>
      <c r="G73" s="27">
        <f>[1]INDUSTRY!$G$62</f>
        <v>1250471.1308273</v>
      </c>
      <c r="H73" s="27">
        <f>[1]INDUSTRY!$H$62</f>
        <v>1406510.1540999999</v>
      </c>
      <c r="I73" s="27">
        <f>[1]INDUSTRY!$I$62</f>
        <v>1291618.0149482</v>
      </c>
      <c r="J73" s="27">
        <f>[1]INDUSTRY!$J$62</f>
        <v>1448038.6456212001</v>
      </c>
      <c r="K73" s="27">
        <f>[1]INDUSTRY!$K$62</f>
        <v>1333853.7117846501</v>
      </c>
      <c r="L73" s="27">
        <f>[1]INDUSTRY!$L$62</f>
        <v>1270896.4474019501</v>
      </c>
      <c r="M73" s="27">
        <f>[1]INDUSTRY!$M$62</f>
        <v>1512586.0696313498</v>
      </c>
      <c r="N73" s="27">
        <f>[1]INDUSTRY!$N$62</f>
        <v>1384046.5250166499</v>
      </c>
      <c r="O73" s="27">
        <f>[1]INDUSTRY!$O$62</f>
        <v>1389853.1246943502</v>
      </c>
      <c r="P73" s="27">
        <f>[1]INDUSTRY!$P$62</f>
        <v>1497363.21259645</v>
      </c>
      <c r="Q73" s="27">
        <f>[1]INDUSTRY!$Q$62</f>
        <v>1579436.0107531999</v>
      </c>
    </row>
    <row r="74" spans="2:17" x14ac:dyDescent="0.25">
      <c r="B74" s="24"/>
      <c r="C74" s="26" t="s">
        <v>59</v>
      </c>
      <c r="D74" s="26"/>
      <c r="E74" s="26"/>
      <c r="F74" s="27">
        <f>[1]INDUSTRY!$F$63</f>
        <v>141105.70922254951</v>
      </c>
      <c r="G74" s="27">
        <f>[1]INDUSTRY!$G$63</f>
        <v>141847.5548027</v>
      </c>
      <c r="H74" s="27">
        <f>[1]INDUSTRY!$H$63</f>
        <v>142030.42243999999</v>
      </c>
      <c r="I74" s="27">
        <f>[1]INDUSTRY!$I$63</f>
        <v>110467.09385179999</v>
      </c>
      <c r="J74" s="27">
        <f>[1]INDUSTRY!$J$63</f>
        <v>144447.21212879999</v>
      </c>
      <c r="K74" s="27">
        <f>[1]INDUSTRY!$K$63</f>
        <v>140561.36263534997</v>
      </c>
      <c r="L74" s="27">
        <f>[1]INDUSTRY!$L$63</f>
        <v>147691.00840804999</v>
      </c>
      <c r="M74" s="27">
        <f>[1]INDUSTRY!$M$63</f>
        <v>216860.39616865001</v>
      </c>
      <c r="N74" s="27">
        <f>[1]INDUSTRY!$N$63</f>
        <v>108348.42519334999</v>
      </c>
      <c r="O74" s="27">
        <f>[1]INDUSTRY!$O$63</f>
        <v>152639.77422565001</v>
      </c>
      <c r="P74" s="27">
        <f>[1]INDUSTRY!$P$63</f>
        <v>176373.05067354999</v>
      </c>
      <c r="Q74" s="27">
        <f>[1]INDUSTRY!$Q$63</f>
        <v>210530.33802679999</v>
      </c>
    </row>
    <row r="75" spans="2:17" x14ac:dyDescent="0.25">
      <c r="B75" s="76"/>
      <c r="C75" s="28" t="s">
        <v>60</v>
      </c>
      <c r="D75" s="28"/>
      <c r="E75" s="39"/>
      <c r="F75" s="23">
        <f>F76+F77+F78</f>
        <v>3997799.65282</v>
      </c>
      <c r="G75" s="23">
        <f t="shared" ref="G75:Q75" si="23">G76+G77+G78</f>
        <v>4072130.4537999998</v>
      </c>
      <c r="H75" s="23">
        <f t="shared" si="23"/>
        <v>3892870.9356899997</v>
      </c>
      <c r="I75" s="23">
        <f t="shared" si="23"/>
        <v>4291889.74156</v>
      </c>
      <c r="J75" s="23">
        <f t="shared" si="23"/>
        <v>4570216.89396</v>
      </c>
      <c r="K75" s="23">
        <f t="shared" si="23"/>
        <v>7055372.7454300001</v>
      </c>
      <c r="L75" s="23">
        <f t="shared" si="23"/>
        <v>8503572.7107600011</v>
      </c>
      <c r="M75" s="23">
        <f t="shared" si="23"/>
        <v>4312564.9607899999</v>
      </c>
      <c r="N75" s="23">
        <f t="shared" si="23"/>
        <v>5647862.2867999999</v>
      </c>
      <c r="O75" s="23">
        <f t="shared" si="23"/>
        <v>3654272.8553200001</v>
      </c>
      <c r="P75" s="23">
        <f t="shared" si="23"/>
        <v>4982215.1954100002</v>
      </c>
      <c r="Q75" s="23">
        <f t="shared" si="23"/>
        <v>6886002.2854300002</v>
      </c>
    </row>
    <row r="76" spans="2:17" x14ac:dyDescent="0.25">
      <c r="B76" s="24"/>
      <c r="C76" s="26"/>
      <c r="D76" s="26" t="s">
        <v>61</v>
      </c>
      <c r="E76" s="26"/>
      <c r="F76" s="27">
        <f>[1]INDUSTRY!$F$65</f>
        <v>1318220.4024100001</v>
      </c>
      <c r="G76" s="27">
        <f>[1]INDUSTRY!$G$65</f>
        <v>1302379.59724</v>
      </c>
      <c r="H76" s="27">
        <f>[1]INDUSTRY!$H$65</f>
        <v>1327381.1367300001</v>
      </c>
      <c r="I76" s="27">
        <f>[1]INDUSTRY!$I$65</f>
        <v>1365129.85023</v>
      </c>
      <c r="J76" s="27">
        <f>[1]INDUSTRY!$J$65</f>
        <v>1381698.4629299997</v>
      </c>
      <c r="K76" s="27">
        <f>[1]INDUSTRY!$K$65</f>
        <v>1386541.2459800001</v>
      </c>
      <c r="L76" s="27">
        <f>[1]INDUSTRY!$L$65</f>
        <v>1400765.4891600001</v>
      </c>
      <c r="M76" s="27">
        <f>[1]INDUSTRY!$M$65</f>
        <v>1411369.3814000001</v>
      </c>
      <c r="N76" s="27">
        <f>[1]INDUSTRY!$N$65</f>
        <v>1439796.1728000001</v>
      </c>
      <c r="O76" s="27">
        <f>[1]INDUSTRY!$O$65</f>
        <v>1424808.71374</v>
      </c>
      <c r="P76" s="27">
        <f>[1]INDUSTRY!$P$65</f>
        <v>1387589.29143</v>
      </c>
      <c r="Q76" s="27">
        <f>[1]INDUSTRY!$Q$65</f>
        <v>1428643.55372</v>
      </c>
    </row>
    <row r="77" spans="2:17" x14ac:dyDescent="0.25">
      <c r="B77" s="24"/>
      <c r="C77" s="26"/>
      <c r="D77" s="26" t="s">
        <v>62</v>
      </c>
      <c r="E77" s="26"/>
      <c r="F77" s="27">
        <f>[1]INDUSTRY!$F$66</f>
        <v>1359884.2504099999</v>
      </c>
      <c r="G77" s="27">
        <f>[1]INDUSTRY!$G$66</f>
        <v>1763459.8565599998</v>
      </c>
      <c r="H77" s="27">
        <f>[1]INDUSTRY!$H$66</f>
        <v>1414572.7987800001</v>
      </c>
      <c r="I77" s="27">
        <f>[1]INDUSTRY!$I$66</f>
        <v>1927357.89133</v>
      </c>
      <c r="J77" s="27">
        <f>[1]INDUSTRY!$J$66</f>
        <v>1402371.4310300001</v>
      </c>
      <c r="K77" s="27">
        <f>[1]INDUSTRY!$K$66</f>
        <v>1518380.5001400001</v>
      </c>
      <c r="L77" s="27">
        <f>[1]INDUSTRY!$L$66</f>
        <v>2722179.2215999998</v>
      </c>
      <c r="M77" s="27">
        <f>[1]INDUSTRY!$M$66</f>
        <v>1490130.5793900001</v>
      </c>
      <c r="N77" s="27">
        <f>[1]INDUSTRY!$N$66</f>
        <v>1486950.7482799999</v>
      </c>
      <c r="O77" s="27">
        <f>[1]INDUSTRY!$O$66</f>
        <v>1181674.6415800001</v>
      </c>
      <c r="P77" s="27">
        <f>[1]INDUSTRY!$P$66</f>
        <v>2155219.9039800004</v>
      </c>
      <c r="Q77" s="27">
        <f>[1]INDUSTRY!$Q$66</f>
        <v>2073327.73071</v>
      </c>
    </row>
    <row r="78" spans="2:17" x14ac:dyDescent="0.25">
      <c r="B78" s="24"/>
      <c r="C78" s="26"/>
      <c r="D78" s="26" t="s">
        <v>63</v>
      </c>
      <c r="E78" s="26"/>
      <c r="F78" s="27">
        <f>[1]INDUSTRY!$F$67</f>
        <v>1319695</v>
      </c>
      <c r="G78" s="27">
        <f>[1]INDUSTRY!$G$67</f>
        <v>1006291</v>
      </c>
      <c r="H78" s="27">
        <f>[1]INDUSTRY!$H$67</f>
        <v>1150917.0001799997</v>
      </c>
      <c r="I78" s="27">
        <f>[1]INDUSTRY!$I$67</f>
        <v>999402</v>
      </c>
      <c r="J78" s="27">
        <f>[1]INDUSTRY!$J$67</f>
        <v>1786147</v>
      </c>
      <c r="K78" s="27">
        <f>[1]INDUSTRY!$K$67</f>
        <v>4150450.9993099999</v>
      </c>
      <c r="L78" s="27">
        <f>[1]INDUSTRY!$L$67</f>
        <v>4380628</v>
      </c>
      <c r="M78" s="27">
        <f>[1]INDUSTRY!$M$67</f>
        <v>1411065</v>
      </c>
      <c r="N78" s="27">
        <f>[1]INDUSTRY!$N$67</f>
        <v>2721115.3657200001</v>
      </c>
      <c r="O78" s="27">
        <f>[1]INDUSTRY!$O$67</f>
        <v>1047789.5</v>
      </c>
      <c r="P78" s="27">
        <f>[1]INDUSTRY!$P$67</f>
        <v>1439406</v>
      </c>
      <c r="Q78" s="27">
        <f>[1]INDUSTRY!$Q$67</f>
        <v>3384031.0010000002</v>
      </c>
    </row>
    <row r="79" spans="2:17" x14ac:dyDescent="0.25">
      <c r="B79" s="24"/>
      <c r="C79" s="77" t="s">
        <v>64</v>
      </c>
      <c r="D79" s="37"/>
      <c r="E79" s="26"/>
      <c r="F79" s="23">
        <f>[1]INDUSTRY!$F$68</f>
        <v>10116338.949329996</v>
      </c>
      <c r="G79" s="23">
        <f t="shared" ref="G79:Q79" si="24">G80+G81</f>
        <v>10319087.803177342</v>
      </c>
      <c r="H79" s="23">
        <f t="shared" si="24"/>
        <v>18591966.826481499</v>
      </c>
      <c r="I79" s="23">
        <f t="shared" si="24"/>
        <v>18705335.297799721</v>
      </c>
      <c r="J79" s="23">
        <f t="shared" si="24"/>
        <v>18090709.367565732</v>
      </c>
      <c r="K79" s="23">
        <f t="shared" si="24"/>
        <v>17458286.456768055</v>
      </c>
      <c r="L79" s="23">
        <f t="shared" si="24"/>
        <v>20796491.219443578</v>
      </c>
      <c r="M79" s="23">
        <f t="shared" si="24"/>
        <v>17863626.481883876</v>
      </c>
      <c r="N79" s="23">
        <f t="shared" si="24"/>
        <v>16151146.300737264</v>
      </c>
      <c r="O79" s="23">
        <f t="shared" si="24"/>
        <v>18939053.281177178</v>
      </c>
      <c r="P79" s="23">
        <f t="shared" si="24"/>
        <v>18935657.650922779</v>
      </c>
      <c r="Q79" s="23">
        <f t="shared" si="24"/>
        <v>17821514.166679617</v>
      </c>
    </row>
    <row r="80" spans="2:17" x14ac:dyDescent="0.25">
      <c r="B80" s="24"/>
      <c r="C80" s="37"/>
      <c r="D80" s="78" t="s">
        <v>65</v>
      </c>
      <c r="E80" s="26"/>
      <c r="F80" s="27">
        <f>[1]INDUSTRY!$F$69</f>
        <v>4975884.5607899968</v>
      </c>
      <c r="G80" s="27">
        <f>[1]INDUSTRY!$G$69</f>
        <v>5381841.6332473429</v>
      </c>
      <c r="H80" s="27">
        <f>[1]INDUSTRY!$H$69</f>
        <v>12075738.062151499</v>
      </c>
      <c r="I80" s="27">
        <f>[1]INDUSTRY!$I$69</f>
        <v>11775879.827079723</v>
      </c>
      <c r="J80" s="27">
        <f>[1]INDUSTRY!$J$69</f>
        <v>12087027.346964398</v>
      </c>
      <c r="K80" s="27">
        <f>[1]INDUSTRY!$K$69</f>
        <v>12775845.538748056</v>
      </c>
      <c r="L80" s="27">
        <f>[1]INDUSTRY!$L$69</f>
        <v>15198975.641246913</v>
      </c>
      <c r="M80" s="27">
        <f>[1]INDUSTRY!$M$69</f>
        <v>12144663.252733877</v>
      </c>
      <c r="N80" s="27">
        <f>[1]INDUSTRY!$N$69</f>
        <v>12054555.390517263</v>
      </c>
      <c r="O80" s="27">
        <f>[1]INDUSTRY!$O$69</f>
        <v>12455642.679647177</v>
      </c>
      <c r="P80" s="27">
        <f>[1]INDUSTRY!$P$69</f>
        <v>12936527.541252779</v>
      </c>
      <c r="Q80" s="27">
        <f>[1]INDUSTRY!$Q$69</f>
        <v>13298921.962409617</v>
      </c>
    </row>
    <row r="81" spans="2:17" ht="15.75" thickBot="1" x14ac:dyDescent="0.3">
      <c r="B81" s="79"/>
      <c r="C81" s="51"/>
      <c r="D81" s="80" t="s">
        <v>66</v>
      </c>
      <c r="E81" s="39"/>
      <c r="F81" s="27">
        <f>[1]INDUSTRY!$F$70</f>
        <v>5140454.3885400007</v>
      </c>
      <c r="G81" s="27">
        <f>[1]INDUSTRY!$G$70</f>
        <v>4937246.1699299999</v>
      </c>
      <c r="H81" s="27">
        <f>[1]INDUSTRY!$H$70</f>
        <v>6516228.7643299997</v>
      </c>
      <c r="I81" s="27">
        <f>[1]INDUSTRY!$I$70</f>
        <v>6929455.4707200006</v>
      </c>
      <c r="J81" s="27">
        <f>[1]INDUSTRY!$J$70</f>
        <v>6003682.0206013331</v>
      </c>
      <c r="K81" s="27">
        <f>[1]INDUSTRY!$K$70</f>
        <v>4682440.9180199997</v>
      </c>
      <c r="L81" s="27">
        <f>[1]INDUSTRY!$L$70</f>
        <v>5597515.5781966662</v>
      </c>
      <c r="M81" s="27">
        <f>[1]INDUSTRY!$M$70</f>
        <v>5718963.2291499991</v>
      </c>
      <c r="N81" s="27">
        <f>[1]INDUSTRY!$N$70</f>
        <v>4096590.9102200004</v>
      </c>
      <c r="O81" s="27">
        <f>[1]INDUSTRY!$O$70</f>
        <v>6483410.6015299996</v>
      </c>
      <c r="P81" s="27">
        <f>[1]INDUSTRY!$P$70</f>
        <v>5999130.1096699992</v>
      </c>
      <c r="Q81" s="27">
        <f>[1]INDUSTRY!$Q$70</f>
        <v>4522592.2042699996</v>
      </c>
    </row>
    <row r="82" spans="2:17" x14ac:dyDescent="0.25">
      <c r="B82" s="33" t="s">
        <v>67</v>
      </c>
      <c r="C82" s="34"/>
      <c r="D82" s="54"/>
      <c r="E82" s="54"/>
      <c r="F82" s="23">
        <f>SUM(F83:F85)-F86</f>
        <v>18869462.233622376</v>
      </c>
      <c r="G82" s="23">
        <f t="shared" ref="G82" si="25">SUM(G83:G85)-G86</f>
        <v>19013987.820480373</v>
      </c>
      <c r="H82" s="23">
        <f t="shared" ref="H82:K82" si="26">SUM(H83:H85)-H86</f>
        <v>21489938.139428496</v>
      </c>
      <c r="I82" s="23">
        <f t="shared" si="26"/>
        <v>19240149.926400281</v>
      </c>
      <c r="J82" s="23">
        <f t="shared" si="26"/>
        <v>19998592.058555491</v>
      </c>
      <c r="K82" s="23">
        <f t="shared" si="26"/>
        <v>20461718.36925</v>
      </c>
      <c r="L82" s="23">
        <f t="shared" ref="L82:Q82" si="27">SUM(L83:L85)-L86</f>
        <v>20121839.25108711</v>
      </c>
      <c r="M82" s="23">
        <f t="shared" si="27"/>
        <v>21566862.26240737</v>
      </c>
      <c r="N82" s="23">
        <f t="shared" si="27"/>
        <v>21215499.569412626</v>
      </c>
      <c r="O82" s="23">
        <f t="shared" si="27"/>
        <v>21249030.531136002</v>
      </c>
      <c r="P82" s="23">
        <f t="shared" si="27"/>
        <v>20466162.6832509</v>
      </c>
      <c r="Q82" s="23">
        <f t="shared" si="27"/>
        <v>20622268.659883521</v>
      </c>
    </row>
    <row r="83" spans="2:17" x14ac:dyDescent="0.25">
      <c r="B83" s="35"/>
      <c r="C83" s="37" t="s">
        <v>68</v>
      </c>
      <c r="D83" s="81"/>
      <c r="E83" s="82"/>
      <c r="F83" s="27">
        <f>[1]INDUSTRY!$F$72</f>
        <v>101079.95675</v>
      </c>
      <c r="G83" s="27">
        <f>[1]INDUSTRY!$G$72</f>
        <v>102778.66731</v>
      </c>
      <c r="H83" s="27">
        <f>[1]INDUSTRY!$H$72</f>
        <v>103059.96213</v>
      </c>
      <c r="I83" s="27">
        <f>[1]INDUSTRY!$I$72</f>
        <v>164213.87275000001</v>
      </c>
      <c r="J83" s="27">
        <f>[1]INDUSTRY!$J$72</f>
        <v>164602.17190000002</v>
      </c>
      <c r="K83" s="27">
        <f>[1]INDUSTRY!$K$72</f>
        <v>163851.42877</v>
      </c>
      <c r="L83" s="27">
        <f>[1]INDUSTRY!$L$72</f>
        <v>164530.53927000001</v>
      </c>
      <c r="M83" s="27">
        <f>[1]INDUSTRY!$M$72</f>
        <v>165065.01725</v>
      </c>
      <c r="N83" s="27">
        <f>[1]INDUSTRY!$N$72</f>
        <v>4650552.8120999997</v>
      </c>
      <c r="O83" s="27">
        <f>[1]INDUSTRY!$O$72</f>
        <v>164203.19615</v>
      </c>
      <c r="P83" s="27">
        <f>[1]INDUSTRY!$P$72</f>
        <v>165136.28015999999</v>
      </c>
      <c r="Q83" s="27">
        <f>[1]INDUSTRY!$Q$72</f>
        <v>166066.00013999999</v>
      </c>
    </row>
    <row r="84" spans="2:17" x14ac:dyDescent="0.25">
      <c r="B84" s="35"/>
      <c r="C84" s="77" t="s">
        <v>69</v>
      </c>
      <c r="D84" s="51"/>
      <c r="E84" s="37"/>
      <c r="F84" s="27">
        <f>[1]INDUSTRY!$F$73</f>
        <v>16724419.654992372</v>
      </c>
      <c r="G84" s="27">
        <f>[1]INDUSTRY!$G$73</f>
        <v>16816447.253591359</v>
      </c>
      <c r="H84" s="27">
        <f>[1]INDUSTRY!$H$73</f>
        <v>19272689.866759997</v>
      </c>
      <c r="I84" s="27">
        <f>[1]INDUSTRY!$I$73</f>
        <v>16909711.895220004</v>
      </c>
      <c r="J84" s="27">
        <f>[1]INDUSTRY!$J$73</f>
        <v>17668226.158609997</v>
      </c>
      <c r="K84" s="27">
        <f>[1]INDUSTRY!$K$73</f>
        <v>17432346.15134</v>
      </c>
      <c r="L84" s="27">
        <f>[1]INDUSTRY!$L$73</f>
        <v>17769464.367839999</v>
      </c>
      <c r="M84" s="27">
        <f>[1]INDUSTRY!$M$73</f>
        <v>19084582.218879998</v>
      </c>
      <c r="N84" s="27">
        <f>[1]INDUSTRY!$N$73</f>
        <v>14333712.058569999</v>
      </c>
      <c r="O84" s="27">
        <f>[1]INDUSTRY!$O$73</f>
        <v>18878995.813060001</v>
      </c>
      <c r="P84" s="27">
        <f>[1]INDUSTRY!$P$73</f>
        <v>18413950.35094</v>
      </c>
      <c r="Q84" s="27">
        <f>[1]INDUSTRY!$Q$73</f>
        <v>18149005.86104</v>
      </c>
    </row>
    <row r="85" spans="2:17" x14ac:dyDescent="0.25">
      <c r="B85" s="35"/>
      <c r="C85" s="77" t="s">
        <v>63</v>
      </c>
      <c r="D85" s="83"/>
      <c r="E85" s="37"/>
      <c r="F85" s="27">
        <f>[1]INDUSTRY!$F$74</f>
        <v>2046593.6218800012</v>
      </c>
      <c r="G85" s="27">
        <f>[1]INDUSTRY!$G$74</f>
        <v>2097293.8995790137</v>
      </c>
      <c r="H85" s="27">
        <f>[1]INDUSTRY!$H$74</f>
        <v>2116792.3105385001</v>
      </c>
      <c r="I85" s="27">
        <f>[1]INDUSTRY!$I$74</f>
        <v>2169748.1584302802</v>
      </c>
      <c r="J85" s="27">
        <f>[1]INDUSTRY!$J$74</f>
        <v>2169338.728045492</v>
      </c>
      <c r="K85" s="27">
        <f>[1]INDUSTRY!$K$74</f>
        <v>2870044.7891400005</v>
      </c>
      <c r="L85" s="27">
        <f>[1]INDUSTRY!$L$74</f>
        <v>2192368.3439771128</v>
      </c>
      <c r="M85" s="27">
        <f>[1]INDUSTRY!$M$74</f>
        <v>2321739.0262773703</v>
      </c>
      <c r="N85" s="27">
        <f>[1]INDUSTRY!$N$74</f>
        <v>2236005.69874263</v>
      </c>
      <c r="O85" s="27">
        <f>[1]INDUSTRY!$O$74</f>
        <v>2210425.5219259998</v>
      </c>
      <c r="P85" s="27">
        <f>[1]INDUSTRY!$P$74</f>
        <v>1891687.0521509021</v>
      </c>
      <c r="Q85" s="27">
        <f>[1]INDUSTRY!$Q$74</f>
        <v>2311747.7987035206</v>
      </c>
    </row>
    <row r="86" spans="2:17" ht="15.75" thickBot="1" x14ac:dyDescent="0.3">
      <c r="B86" s="84"/>
      <c r="C86" s="55" t="s">
        <v>70</v>
      </c>
      <c r="D86" s="26"/>
      <c r="E86" s="26"/>
      <c r="F86" s="27">
        <f>[1]INDUSTRY!$F$75</f>
        <v>2631</v>
      </c>
      <c r="G86" s="27">
        <f>[1]INDUSTRY!$G$75</f>
        <v>2532</v>
      </c>
      <c r="H86" s="27">
        <f>[1]INDUSTRY!$H$75</f>
        <v>2604</v>
      </c>
      <c r="I86" s="27">
        <f>[1]INDUSTRY!$I$75</f>
        <v>3524</v>
      </c>
      <c r="J86" s="27">
        <f>[1]INDUSTRY!$J$75</f>
        <v>3575</v>
      </c>
      <c r="K86" s="27">
        <f>[1]INDUSTRY!$K$75</f>
        <v>4524</v>
      </c>
      <c r="L86" s="27">
        <f>[1]INDUSTRY!$L$75</f>
        <v>4524</v>
      </c>
      <c r="M86" s="27">
        <f>[1]INDUSTRY!$M$75</f>
        <v>4524</v>
      </c>
      <c r="N86" s="27">
        <f>[1]INDUSTRY!$N$75</f>
        <v>4771</v>
      </c>
      <c r="O86" s="27">
        <f>[1]INDUSTRY!$O$75</f>
        <v>4594</v>
      </c>
      <c r="P86" s="27">
        <f>[1]INDUSTRY!$P$75</f>
        <v>4611</v>
      </c>
      <c r="Q86" s="27">
        <f>[1]INDUSTRY!$Q$75</f>
        <v>4551</v>
      </c>
    </row>
    <row r="87" spans="2:17" x14ac:dyDescent="0.25">
      <c r="B87" s="33" t="s">
        <v>71</v>
      </c>
      <c r="C87" s="34"/>
      <c r="D87" s="54"/>
      <c r="E87" s="54"/>
      <c r="F87" s="23">
        <f>SUM(F88:F101)</f>
        <v>109648194.00751999</v>
      </c>
      <c r="G87" s="23">
        <f t="shared" ref="G87:Q87" si="28">SUM(G88:G101)</f>
        <v>111977968.81035365</v>
      </c>
      <c r="H87" s="23">
        <f t="shared" si="28"/>
        <v>106872257.35461001</v>
      </c>
      <c r="I87" s="23">
        <f t="shared" si="28"/>
        <v>108284409.08668</v>
      </c>
      <c r="J87" s="23">
        <f t="shared" si="28"/>
        <v>108507286.79601011</v>
      </c>
      <c r="K87" s="23">
        <f t="shared" si="28"/>
        <v>107502849.92351194</v>
      </c>
      <c r="L87" s="23">
        <f t="shared" si="28"/>
        <v>108076358.69414513</v>
      </c>
      <c r="M87" s="23">
        <f t="shared" si="28"/>
        <v>108262584.11962271</v>
      </c>
      <c r="N87" s="23">
        <f t="shared" si="28"/>
        <v>108861019.65998407</v>
      </c>
      <c r="O87" s="23">
        <f t="shared" si="28"/>
        <v>108639543.06671079</v>
      </c>
      <c r="P87" s="23">
        <f t="shared" si="28"/>
        <v>109339260.16038026</v>
      </c>
      <c r="Q87" s="23">
        <f t="shared" si="28"/>
        <v>109965870.40990081</v>
      </c>
    </row>
    <row r="88" spans="2:17" x14ac:dyDescent="0.25">
      <c r="B88" s="35"/>
      <c r="C88" s="37" t="s">
        <v>72</v>
      </c>
      <c r="D88" s="81"/>
      <c r="E88" s="82"/>
      <c r="F88" s="27">
        <f>[1]INDUSTRY!$F$77</f>
        <v>0</v>
      </c>
      <c r="G88" s="27">
        <f>[1]INDUSTRY!$G$77</f>
        <v>0</v>
      </c>
      <c r="H88" s="27">
        <f>[1]INDUSTRY!$H$77</f>
        <v>0</v>
      </c>
      <c r="I88" s="27">
        <f>[1]INDUSTRY!$I$77</f>
        <v>0</v>
      </c>
      <c r="J88" s="27">
        <f>[1]INDUSTRY!$J$77</f>
        <v>0</v>
      </c>
      <c r="K88" s="27">
        <f>[1]INDUSTRY!$K$77</f>
        <v>0</v>
      </c>
      <c r="L88" s="27">
        <f>[1]INDUSTRY!$L$77</f>
        <v>0</v>
      </c>
      <c r="M88" s="27">
        <f>[1]INDUSTRY!$M$77</f>
        <v>0</v>
      </c>
      <c r="N88" s="27">
        <f>[1]INDUSTRY!$N$77</f>
        <v>0</v>
      </c>
      <c r="O88" s="27">
        <f>[1]INDUSTRY!$O$77</f>
        <v>0</v>
      </c>
      <c r="P88" s="27">
        <f>[1]INDUSTRY!$P$77</f>
        <v>0</v>
      </c>
      <c r="Q88" s="27">
        <f>[1]INDUSTRY!$Q$77</f>
        <v>0</v>
      </c>
    </row>
    <row r="89" spans="2:17" x14ac:dyDescent="0.25">
      <c r="B89" s="35"/>
      <c r="C89" s="77" t="s">
        <v>73</v>
      </c>
      <c r="D89" s="51"/>
      <c r="E89" s="37"/>
      <c r="F89" s="27">
        <f>[1]INDUSTRY!$F$78</f>
        <v>0</v>
      </c>
      <c r="G89" s="27">
        <f>[1]INDUSTRY!$G$78</f>
        <v>0</v>
      </c>
      <c r="H89" s="27">
        <f>[1]INDUSTRY!$H$78</f>
        <v>0</v>
      </c>
      <c r="I89" s="27">
        <f>[1]INDUSTRY!$I$78</f>
        <v>0</v>
      </c>
      <c r="J89" s="27">
        <f>[1]INDUSTRY!$J$78</f>
        <v>0</v>
      </c>
      <c r="K89" s="27">
        <f>[1]INDUSTRY!$K$78</f>
        <v>0</v>
      </c>
      <c r="L89" s="27">
        <f>[1]INDUSTRY!$L$78</f>
        <v>0</v>
      </c>
      <c r="M89" s="27">
        <f>[1]INDUSTRY!$M$78</f>
        <v>0</v>
      </c>
      <c r="N89" s="27">
        <f>[1]INDUSTRY!$N$78</f>
        <v>0</v>
      </c>
      <c r="O89" s="27">
        <f>[1]INDUSTRY!$O$78</f>
        <v>0</v>
      </c>
      <c r="P89" s="27">
        <f>[1]INDUSTRY!$P$78</f>
        <v>0</v>
      </c>
      <c r="Q89" s="27">
        <f>[1]INDUSTRY!$Q$78</f>
        <v>0</v>
      </c>
    </row>
    <row r="90" spans="2:17" x14ac:dyDescent="0.25">
      <c r="B90" s="35"/>
      <c r="C90" s="77" t="s">
        <v>74</v>
      </c>
      <c r="D90" s="83"/>
      <c r="E90" s="37"/>
      <c r="F90" s="27">
        <f>[1]INDUSTRY!$F$79</f>
        <v>61868.68808</v>
      </c>
      <c r="G90" s="27">
        <f>[1]INDUSTRY!$G$79</f>
        <v>132210.97881</v>
      </c>
      <c r="H90" s="27">
        <f>[1]INDUSTRY!$H$79</f>
        <v>130408.36314</v>
      </c>
      <c r="I90" s="27">
        <f>[1]INDUSTRY!$I$79</f>
        <v>230710.40267000001</v>
      </c>
      <c r="J90" s="27">
        <f>[1]INDUSTRY!$J$79</f>
        <v>255706.46624000001</v>
      </c>
      <c r="K90" s="27">
        <f>[1]INDUSTRY!$K$79</f>
        <v>383510.283</v>
      </c>
      <c r="L90" s="27">
        <f>[1]INDUSTRY!$L$79</f>
        <v>267828.99719999998</v>
      </c>
      <c r="M90" s="27">
        <f>[1]INDUSTRY!$M$79</f>
        <v>278794.39616</v>
      </c>
      <c r="N90" s="27">
        <f>[1]INDUSTRY!$N$79</f>
        <v>342666.32808000001</v>
      </c>
      <c r="O90" s="27">
        <f>[1]INDUSTRY!$O$79</f>
        <v>170751.18277000001</v>
      </c>
      <c r="P90" s="27">
        <f>[1]INDUSTRY!$P$79</f>
        <v>261420.00639999998</v>
      </c>
      <c r="Q90" s="27">
        <f>[1]INDUSTRY!$Q$79</f>
        <v>370289.88705000002</v>
      </c>
    </row>
    <row r="91" spans="2:17" x14ac:dyDescent="0.25">
      <c r="B91" s="84"/>
      <c r="C91" s="114" t="s">
        <v>75</v>
      </c>
      <c r="D91" s="114"/>
      <c r="E91" s="114"/>
      <c r="F91" s="27">
        <f>[1]INDUSTRY!$F$80</f>
        <v>10207833.545</v>
      </c>
      <c r="G91" s="27">
        <f>[1]INDUSTRY!$G$80</f>
        <v>10340885.74989</v>
      </c>
      <c r="H91" s="27">
        <f>[1]INDUSTRY!$H$80</f>
        <v>10430467.571430001</v>
      </c>
      <c r="I91" s="27">
        <f>[1]INDUSTRY!$I$80</f>
        <v>10374084.772160001</v>
      </c>
      <c r="J91" s="27">
        <f>[1]INDUSTRY!$J$80</f>
        <v>10435572.22586</v>
      </c>
      <c r="K91" s="27">
        <f>[1]INDUSTRY!$K$80</f>
        <v>10482500.792400001</v>
      </c>
      <c r="L91" s="27">
        <f>[1]INDUSTRY!$L$80</f>
        <v>10485442.708009999</v>
      </c>
      <c r="M91" s="27">
        <f>[1]INDUSTRY!$M$80</f>
        <v>10594846.219489999</v>
      </c>
      <c r="N91" s="27">
        <f>[1]INDUSTRY!$N$80</f>
        <v>10628000.070093958</v>
      </c>
      <c r="O91" s="27">
        <f>[1]INDUSTRY!$O$80</f>
        <v>10753460.89174</v>
      </c>
      <c r="P91" s="27">
        <f>[1]INDUSTRY!$P$80</f>
        <v>10840913.63044</v>
      </c>
      <c r="Q91" s="27">
        <f>[1]INDUSTRY!$Q$80</f>
        <v>10910841.63026</v>
      </c>
    </row>
    <row r="92" spans="2:17" x14ac:dyDescent="0.25">
      <c r="B92" s="24"/>
      <c r="C92" s="26" t="s">
        <v>76</v>
      </c>
      <c r="D92" s="26"/>
      <c r="E92" s="26"/>
      <c r="F92" s="27">
        <f>[1]INDUSTRY!$F$81</f>
        <v>42998280.595079996</v>
      </c>
      <c r="G92" s="27">
        <f>[1]INDUSTRY!$G$81</f>
        <v>43082040.182100005</v>
      </c>
      <c r="H92" s="27">
        <f>[1]INDUSTRY!$H$81</f>
        <v>43220028.374860004</v>
      </c>
      <c r="I92" s="27">
        <f>[1]INDUSTRY!$I$81</f>
        <v>43306013.893840007</v>
      </c>
      <c r="J92" s="27">
        <f>[1]INDUSTRY!$J$81</f>
        <v>43441514.764489993</v>
      </c>
      <c r="K92" s="27">
        <f>[1]INDUSTRY!$K$81</f>
        <v>43377009.524809994</v>
      </c>
      <c r="L92" s="27">
        <f>[1]INDUSTRY!$L$81</f>
        <v>43568159.959432781</v>
      </c>
      <c r="M92" s="27">
        <f>[1]INDUSTRY!$M$81</f>
        <v>43676340.196572781</v>
      </c>
      <c r="N92" s="27">
        <f>[1]INDUSTRY!$N$81</f>
        <v>43790679.024159998</v>
      </c>
      <c r="O92" s="27">
        <f>[1]INDUSTRY!$O$81</f>
        <v>43989771.937682785</v>
      </c>
      <c r="P92" s="27">
        <f>[1]INDUSTRY!$P$81</f>
        <v>44173043.753962785</v>
      </c>
      <c r="Q92" s="27">
        <f>[1]INDUSTRY!$Q$81</f>
        <v>44247636.637672789</v>
      </c>
    </row>
    <row r="93" spans="2:17" x14ac:dyDescent="0.25">
      <c r="B93" s="24"/>
      <c r="C93" s="26" t="s">
        <v>77</v>
      </c>
      <c r="D93" s="26"/>
      <c r="E93" s="26"/>
      <c r="F93" s="27">
        <f>[1]INDUSTRY!$F$82</f>
        <v>13367023.756660001</v>
      </c>
      <c r="G93" s="27">
        <f>[1]INDUSTRY!$G$82</f>
        <v>13560879.36974</v>
      </c>
      <c r="H93" s="27">
        <f>[1]INDUSTRY!$H$82</f>
        <v>13730052.287320003</v>
      </c>
      <c r="I93" s="27">
        <f>[1]INDUSTRY!$I$82</f>
        <v>14035619.65896</v>
      </c>
      <c r="J93" s="27">
        <f>[1]INDUSTRY!$J$82</f>
        <v>13853268.597600002</v>
      </c>
      <c r="K93" s="27">
        <f>[1]INDUSTRY!$K$82</f>
        <v>13725516.24825</v>
      </c>
      <c r="L93" s="27">
        <f>[1]INDUSTRY!$L$82</f>
        <v>13737360.041226376</v>
      </c>
      <c r="M93" s="27">
        <f>[1]INDUSTRY!$M$82</f>
        <v>13404197.857571891</v>
      </c>
      <c r="N93" s="27">
        <f>[1]INDUSTRY!$N$82</f>
        <v>12998095.989050001</v>
      </c>
      <c r="O93" s="27">
        <f>[1]INDUSTRY!$O$82</f>
        <v>12999571.38722356</v>
      </c>
      <c r="P93" s="27">
        <f>[1]INDUSTRY!$P$82</f>
        <v>12977649.769314295</v>
      </c>
      <c r="Q93" s="27">
        <f>[1]INDUSTRY!$Q$82</f>
        <v>12978489.742202654</v>
      </c>
    </row>
    <row r="94" spans="2:17" x14ac:dyDescent="0.25">
      <c r="B94" s="24"/>
      <c r="C94" s="26" t="s">
        <v>78</v>
      </c>
      <c r="D94" s="26"/>
      <c r="E94" s="26"/>
      <c r="F94" s="27">
        <f>[1]INDUSTRY!$F$83</f>
        <v>7637535.9662100011</v>
      </c>
      <c r="G94" s="27">
        <f>[1]INDUSTRY!$G$83</f>
        <v>7655592.9369100006</v>
      </c>
      <c r="H94" s="27">
        <f>[1]INDUSTRY!$H$83</f>
        <v>7678292.1032299995</v>
      </c>
      <c r="I94" s="27">
        <f>[1]INDUSTRY!$I$83</f>
        <v>7725356.7839699993</v>
      </c>
      <c r="J94" s="27">
        <f>[1]INDUSTRY!$J$83</f>
        <v>7779396.0677100001</v>
      </c>
      <c r="K94" s="27">
        <f>[1]INDUSTRY!$K$83</f>
        <v>7897170.2585300002</v>
      </c>
      <c r="L94" s="27">
        <f>[1]INDUSTRY!$L$83</f>
        <v>7930958.8346199989</v>
      </c>
      <c r="M94" s="27">
        <f>[1]INDUSTRY!$M$83</f>
        <v>8012453.5828100005</v>
      </c>
      <c r="N94" s="27">
        <f>[1]INDUSTRY!$N$83</f>
        <v>8159200.83311</v>
      </c>
      <c r="O94" s="27">
        <f>[1]INDUSTRY!$O$83</f>
        <v>8434146.9862600006</v>
      </c>
      <c r="P94" s="27">
        <f>[1]INDUSTRY!$P$83</f>
        <v>8811474.5770500004</v>
      </c>
      <c r="Q94" s="27">
        <f>[1]INDUSTRY!$Q$83</f>
        <v>9005919.524629999</v>
      </c>
    </row>
    <row r="95" spans="2:17" x14ac:dyDescent="0.25">
      <c r="B95" s="24"/>
      <c r="C95" s="26" t="s">
        <v>79</v>
      </c>
      <c r="D95" s="26"/>
      <c r="E95" s="26"/>
      <c r="F95" s="27">
        <f>[1]INDUSTRY!$F$84</f>
        <v>16994435.299689997</v>
      </c>
      <c r="G95" s="27">
        <f>[1]INDUSTRY!$G$84</f>
        <v>16977680.998453643</v>
      </c>
      <c r="H95" s="27">
        <f>[1]INDUSTRY!$H$84</f>
        <v>16689883.84196</v>
      </c>
      <c r="I95" s="27">
        <f>[1]INDUSTRY!$I$84</f>
        <v>16987365.613030002</v>
      </c>
      <c r="J95" s="27">
        <f>[1]INDUSTRY!$J$84</f>
        <v>16821808.69555011</v>
      </c>
      <c r="K95" s="27">
        <f>[1]INDUSTRY!$K$84</f>
        <v>16773164.988051945</v>
      </c>
      <c r="L95" s="27">
        <f>[1]INDUSTRY!$L$84</f>
        <v>16849692.513995972</v>
      </c>
      <c r="M95" s="27">
        <f>[1]INDUSTRY!$M$84</f>
        <v>16715451.096908035</v>
      </c>
      <c r="N95" s="27">
        <f>[1]INDUSTRY!$N$84</f>
        <v>17198524.904200111</v>
      </c>
      <c r="O95" s="27">
        <f>[1]INDUSTRY!$O$84</f>
        <v>17285727.586104434</v>
      </c>
      <c r="P95" s="27">
        <f>[1]INDUSTRY!$P$84</f>
        <v>17221157.171353191</v>
      </c>
      <c r="Q95" s="27">
        <f>[1]INDUSTRY!$Q$84</f>
        <v>17157464.590505376</v>
      </c>
    </row>
    <row r="96" spans="2:17" x14ac:dyDescent="0.25">
      <c r="B96" s="24"/>
      <c r="C96" s="55" t="s">
        <v>80</v>
      </c>
      <c r="D96" s="26"/>
      <c r="E96" s="26"/>
      <c r="F96" s="27">
        <f>[1]INDUSTRY!$F$85</f>
        <v>13442662.17303</v>
      </c>
      <c r="G96" s="27">
        <f>[1]INDUSTRY!$G$85</f>
        <v>13004150.530340001</v>
      </c>
      <c r="H96" s="27">
        <f>[1]INDUSTRY!$H$85</f>
        <v>12472966.042029999</v>
      </c>
      <c r="I96" s="27">
        <f>[1]INDUSTRY!$I$85</f>
        <v>13070818.374359999</v>
      </c>
      <c r="J96" s="27">
        <f>[1]INDUSTRY!$J$85</f>
        <v>12391140.6469</v>
      </c>
      <c r="K96" s="27">
        <f>[1]INDUSTRY!$K$85</f>
        <v>11680959.667679999</v>
      </c>
      <c r="L96" s="27">
        <f>[1]INDUSTRY!$L$85</f>
        <v>11886306.42207</v>
      </c>
      <c r="M96" s="27">
        <f>[1]INDUSTRY!$M$85</f>
        <v>12215107.543280002</v>
      </c>
      <c r="N96" s="27">
        <f>[1]INDUSTRY!$N$85</f>
        <v>12284055.659849999</v>
      </c>
      <c r="O96" s="27">
        <f>[1]INDUSTRY!$O$85</f>
        <v>11855801.69631</v>
      </c>
      <c r="P96" s="27">
        <f>[1]INDUSTRY!$P$85</f>
        <v>12210815.782429999</v>
      </c>
      <c r="Q96" s="27">
        <f>[1]INDUSTRY!$Q$85</f>
        <v>11984376.37689</v>
      </c>
    </row>
    <row r="97" spans="2:17" x14ac:dyDescent="0.25">
      <c r="B97" s="24"/>
      <c r="C97" s="26" t="s">
        <v>81</v>
      </c>
      <c r="D97" s="26"/>
      <c r="E97" s="26"/>
      <c r="F97" s="27">
        <f>[1]INDUSTRY!$F$86</f>
        <v>720955.97665000008</v>
      </c>
      <c r="G97" s="27">
        <f>[1]INDUSTRY!$G$86</f>
        <v>737440.36531000002</v>
      </c>
      <c r="H97" s="27">
        <f>[1]INDUSTRY!$H$86</f>
        <v>725400.56718999997</v>
      </c>
      <c r="I97" s="27">
        <f>[1]INDUSTRY!$I$86</f>
        <v>735115.26668999996</v>
      </c>
      <c r="J97" s="27">
        <f>[1]INDUSTRY!$J$86</f>
        <v>752604.5596700001</v>
      </c>
      <c r="K97" s="27">
        <f>[1]INDUSTRY!$K$86</f>
        <v>747808.72218000004</v>
      </c>
      <c r="L97" s="27">
        <f>[1]INDUSTRY!$L$86</f>
        <v>749667.50043000001</v>
      </c>
      <c r="M97" s="27">
        <f>[1]INDUSTRY!$M$86</f>
        <v>758067.80322999996</v>
      </c>
      <c r="N97" s="27">
        <f>[1]INDUSTRY!$N$86</f>
        <v>762882.48444000003</v>
      </c>
      <c r="O97" s="27">
        <f>[1]INDUSTRY!$O$86</f>
        <v>759080.24962000013</v>
      </c>
      <c r="P97" s="27">
        <f>[1]INDUSTRY!$P$86</f>
        <v>777991.53264000011</v>
      </c>
      <c r="Q97" s="27">
        <f>[1]INDUSTRY!$Q$86</f>
        <v>763252.98668999993</v>
      </c>
    </row>
    <row r="98" spans="2:17" x14ac:dyDescent="0.25">
      <c r="B98" s="24"/>
      <c r="C98" s="55" t="s">
        <v>82</v>
      </c>
      <c r="D98" s="26"/>
      <c r="E98" s="26"/>
      <c r="F98" s="27">
        <f>[1]INDUSTRY!$F$87</f>
        <v>227833</v>
      </c>
      <c r="G98" s="27">
        <f>[1]INDUSTRY!$G$87</f>
        <v>248766</v>
      </c>
      <c r="H98" s="27">
        <f>[1]INDUSTRY!$H$87</f>
        <v>248775</v>
      </c>
      <c r="I98" s="27">
        <f>[1]INDUSTRY!$I$87</f>
        <v>248734</v>
      </c>
      <c r="J98" s="27">
        <f>[1]INDUSTRY!$J$87</f>
        <v>398407</v>
      </c>
      <c r="K98" s="27">
        <f>[1]INDUSTRY!$K$87</f>
        <v>248652</v>
      </c>
      <c r="L98" s="27">
        <f>[1]INDUSTRY!$L$87</f>
        <v>248653</v>
      </c>
      <c r="M98" s="27">
        <f>[1]INDUSTRY!$M$87</f>
        <v>466314</v>
      </c>
      <c r="N98" s="27">
        <f>[1]INDUSTRY!$N$87</f>
        <v>498586</v>
      </c>
      <c r="O98" s="27">
        <f>[1]INDUSTRY!$O$87</f>
        <v>343007</v>
      </c>
      <c r="P98" s="27">
        <f>[1]INDUSTRY!$P$87</f>
        <v>0</v>
      </c>
      <c r="Q98" s="27">
        <f>[1]INDUSTRY!$Q$87</f>
        <v>341652</v>
      </c>
    </row>
    <row r="99" spans="2:17" x14ac:dyDescent="0.25">
      <c r="B99" s="76"/>
      <c r="C99" s="85" t="s">
        <v>83</v>
      </c>
      <c r="D99" s="28"/>
      <c r="E99" s="28"/>
      <c r="F99" s="27">
        <f>[1]INDUSTRY!$F$88</f>
        <v>2441168</v>
      </c>
      <c r="G99" s="27">
        <f>[1]INDUSTRY!$G$88</f>
        <v>4754634</v>
      </c>
      <c r="H99" s="27">
        <f>[1]INDUSTRY!$H$88</f>
        <v>33291.849390000345</v>
      </c>
      <c r="I99" s="27">
        <f>[1]INDUSTRY!$I$88</f>
        <v>55358</v>
      </c>
      <c r="J99" s="27">
        <f>[1]INDUSTRY!$J$88</f>
        <v>68047</v>
      </c>
      <c r="K99" s="27">
        <f>[1]INDUSTRY!$K$88</f>
        <v>41764</v>
      </c>
      <c r="L99" s="27">
        <f>[1]INDUSTRY!$L$88</f>
        <v>32026</v>
      </c>
      <c r="M99" s="27">
        <f>[1]INDUSTRY!$M$88</f>
        <v>40324</v>
      </c>
      <c r="N99" s="27">
        <f>[1]INDUSTRY!$N$88</f>
        <v>39575</v>
      </c>
      <c r="O99" s="27">
        <f>[1]INDUSTRY!$O$88</f>
        <v>38276</v>
      </c>
      <c r="P99" s="27">
        <f>[1]INDUSTRY!$P$88</f>
        <v>38474</v>
      </c>
      <c r="Q99" s="27">
        <f>[1]INDUSTRY!$Q$88</f>
        <v>39143</v>
      </c>
    </row>
    <row r="100" spans="2:17" x14ac:dyDescent="0.25">
      <c r="B100" s="79"/>
      <c r="C100" s="85" t="s">
        <v>84</v>
      </c>
      <c r="D100" s="28"/>
      <c r="E100" s="28"/>
      <c r="F100" s="27">
        <f>[1]INDUSTRY!$F$89</f>
        <v>1273943</v>
      </c>
      <c r="G100" s="27">
        <f>[1]INDUSTRY!$G$89</f>
        <v>1278855</v>
      </c>
      <c r="H100" s="27">
        <f>[1]INDUSTRY!$H$89</f>
        <v>1257104</v>
      </c>
      <c r="I100" s="27">
        <f>[1]INDUSTRY!$I$89</f>
        <v>1162584</v>
      </c>
      <c r="J100" s="27">
        <f>[1]INDUSTRY!$J$89</f>
        <v>1936148</v>
      </c>
      <c r="K100" s="27">
        <f>[1]INDUSTRY!$K$89</f>
        <v>1938060</v>
      </c>
      <c r="L100" s="27">
        <f>[1]INDUSTRY!$L$89</f>
        <v>1919498</v>
      </c>
      <c r="M100" s="27">
        <f>[1]INDUSTRY!$M$89</f>
        <v>1924362</v>
      </c>
      <c r="N100" s="27">
        <f>[1]INDUSTRY!$N$89</f>
        <v>1925310</v>
      </c>
      <c r="O100" s="27">
        <f>[1]INDUSTRY!$O$89</f>
        <v>1905468</v>
      </c>
      <c r="P100" s="27">
        <f>[1]INDUSTRY!$P$89</f>
        <v>1909669</v>
      </c>
      <c r="Q100" s="27">
        <f>[1]INDUSTRY!$Q$89</f>
        <v>1902690</v>
      </c>
    </row>
    <row r="101" spans="2:17" x14ac:dyDescent="0.25">
      <c r="B101" s="86"/>
      <c r="C101" s="59" t="s">
        <v>85</v>
      </c>
      <c r="D101" s="58"/>
      <c r="E101" s="58"/>
      <c r="F101" s="27">
        <f>[1]INDUSTRY!$F$90</f>
        <v>274654.00712000002</v>
      </c>
      <c r="G101" s="27">
        <f>[1]INDUSTRY!$G$90</f>
        <v>204832.69879999998</v>
      </c>
      <c r="H101" s="27">
        <f>[1]INDUSTRY!$H$90</f>
        <v>255587.35405999998</v>
      </c>
      <c r="I101" s="27">
        <f>[1]INDUSTRY!$I$90</f>
        <v>352648.321</v>
      </c>
      <c r="J101" s="27">
        <f>[1]INDUSTRY!$J$90</f>
        <v>373672.77198999998</v>
      </c>
      <c r="K101" s="27">
        <f>[1]INDUSTRY!$K$90</f>
        <v>206733.43860999998</v>
      </c>
      <c r="L101" s="27">
        <f>[1]INDUSTRY!$L$90</f>
        <v>400764.71716</v>
      </c>
      <c r="M101" s="27">
        <f>[1]INDUSTRY!$M$90</f>
        <v>176325.42360000001</v>
      </c>
      <c r="N101" s="27">
        <f>[1]INDUSTRY!$N$90</f>
        <v>233443.367</v>
      </c>
      <c r="O101" s="27">
        <f>[1]INDUSTRY!$O$90</f>
        <v>104480.149</v>
      </c>
      <c r="P101" s="27">
        <f>[1]INDUSTRY!$P$90</f>
        <v>116650.93679000001</v>
      </c>
      <c r="Q101" s="27">
        <f>[1]INDUSTRY!$Q$90</f>
        <v>264114.03399999999</v>
      </c>
    </row>
    <row r="102" spans="2:17" x14ac:dyDescent="0.25">
      <c r="B102" s="87"/>
      <c r="C102" s="36" t="s">
        <v>70</v>
      </c>
      <c r="D102" s="36"/>
      <c r="E102" s="36"/>
      <c r="F102" s="27">
        <f>[1]INDUSTRY!$F$91</f>
        <v>1923499.3670142007</v>
      </c>
      <c r="G102" s="27">
        <f>[1]INDUSTRY!$G$91</f>
        <v>1935051.0109504</v>
      </c>
      <c r="H102" s="27">
        <f>[1]INDUSTRY!$H$91</f>
        <v>1963722.9765639997</v>
      </c>
      <c r="I102" s="27">
        <f>[1]INDUSTRY!$I$91</f>
        <v>1945832.0909500001</v>
      </c>
      <c r="J102" s="27">
        <f>[1]INDUSTRY!$J$91</f>
        <v>1954426.5035309999</v>
      </c>
      <c r="K102" s="27">
        <f>[1]INDUSTRY!$K$91</f>
        <v>1863517.9993789999</v>
      </c>
      <c r="L102" s="27">
        <f>[1]INDUSTRY!$L$91</f>
        <v>1909883.2612167608</v>
      </c>
      <c r="M102" s="27">
        <f>[1]INDUSTRY!$M$91</f>
        <v>1913655.1263489574</v>
      </c>
      <c r="N102" s="27">
        <f>[1]INDUSTRY!$N$91</f>
        <v>1944015.2993339573</v>
      </c>
      <c r="O102" s="27">
        <f>[1]INDUSTRY!$O$91</f>
        <v>1955168.4278439572</v>
      </c>
      <c r="P102" s="27">
        <f>[1]INDUSTRY!$P$91</f>
        <v>1926274.1453759572</v>
      </c>
      <c r="Q102" s="27">
        <f>[1]INDUSTRY!$Q$91</f>
        <v>1842301.6022139571</v>
      </c>
    </row>
    <row r="103" spans="2:17" x14ac:dyDescent="0.25">
      <c r="B103" s="87"/>
      <c r="C103" s="25" t="s">
        <v>86</v>
      </c>
      <c r="D103" s="36"/>
      <c r="E103" s="36"/>
      <c r="F103" s="27">
        <f>[1]INDUSTRY!$F$92</f>
        <v>1575755.2283471401</v>
      </c>
      <c r="G103" s="27">
        <f>[1]INDUSTRY!$G$92</f>
        <v>1532463.2514211999</v>
      </c>
      <c r="H103" s="27">
        <f>[1]INDUSTRY!$H$92</f>
        <v>1536929.7514501999</v>
      </c>
      <c r="I103" s="27">
        <f>[1]INDUSTRY!$I$92</f>
        <v>1478335.84977</v>
      </c>
      <c r="J103" s="27">
        <f>[1]INDUSTRY!$J$92</f>
        <v>1483370.0408182</v>
      </c>
      <c r="K103" s="27">
        <f>[1]INDUSTRY!$K$92</f>
        <v>1436199.7080275998</v>
      </c>
      <c r="L103" s="27">
        <f>[1]INDUSTRY!$L$92</f>
        <v>1453713.4354922003</v>
      </c>
      <c r="M103" s="27">
        <f>[1]INDUSTRY!$M$92</f>
        <v>1452770.1328219001</v>
      </c>
      <c r="N103" s="27">
        <f>[1]INDUSTRY!$N$92</f>
        <v>1453875.06556</v>
      </c>
      <c r="O103" s="27">
        <f>[1]INDUSTRY!$O$92</f>
        <v>1468232.7998200001</v>
      </c>
      <c r="P103" s="27">
        <f>[1]INDUSTRY!$P$92</f>
        <v>1498335.3319692998</v>
      </c>
      <c r="Q103" s="27">
        <f>[1]INDUSTRY!$Q$92</f>
        <v>1514449.21924</v>
      </c>
    </row>
    <row r="104" spans="2:17" ht="15.75" thickBot="1" x14ac:dyDescent="0.3">
      <c r="B104" s="88"/>
      <c r="C104" s="31" t="s">
        <v>87</v>
      </c>
      <c r="D104" s="31"/>
      <c r="E104" s="31"/>
      <c r="F104" s="27">
        <f>[1]INDUSTRY!$F$93</f>
        <v>611470.80563999992</v>
      </c>
      <c r="G104" s="27">
        <f>[1]INDUSTRY!$G$93</f>
        <v>611359.64104999998</v>
      </c>
      <c r="H104" s="27">
        <f>[1]INDUSTRY!$H$93</f>
        <v>617000.19215999986</v>
      </c>
      <c r="I104" s="27">
        <f>[1]INDUSTRY!$I$93</f>
        <v>619196.83736</v>
      </c>
      <c r="J104" s="27">
        <f>[1]INDUSTRY!$J$93</f>
        <v>632114.11851000006</v>
      </c>
      <c r="K104" s="27">
        <f>[1]INDUSTRY!$K$93</f>
        <v>686472.0933999999</v>
      </c>
      <c r="L104" s="27">
        <f>[1]INDUSTRY!$L$93</f>
        <v>670508.22945999994</v>
      </c>
      <c r="M104" s="27">
        <f>[1]INDUSTRY!$M$93</f>
        <v>720562.92478</v>
      </c>
      <c r="N104" s="27">
        <f>[1]INDUSTRY!$N$93</f>
        <v>741633.42532000004</v>
      </c>
      <c r="O104" s="27">
        <f>[1]INDUSTRY!$O$93</f>
        <v>763498.05035999999</v>
      </c>
      <c r="P104" s="27">
        <f>[1]INDUSTRY!$P$93</f>
        <v>767820.94042999996</v>
      </c>
      <c r="Q104" s="27">
        <f>[1]INDUSTRY!$Q$93</f>
        <v>819035.30985999992</v>
      </c>
    </row>
    <row r="105" spans="2:17" ht="15.75" thickBot="1" x14ac:dyDescent="0.3">
      <c r="B105" s="89" t="s">
        <v>88</v>
      </c>
      <c r="C105" s="90"/>
      <c r="D105" s="90"/>
      <c r="E105" s="90"/>
      <c r="F105" s="23">
        <f>F87-F102-F103-F104</f>
        <v>105537468.60651866</v>
      </c>
      <c r="G105" s="23">
        <f t="shared" ref="G105:Q105" si="29">G87-G102-G103-G104</f>
        <v>107899094.90693206</v>
      </c>
      <c r="H105" s="23">
        <f t="shared" si="29"/>
        <v>102754604.43443581</v>
      </c>
      <c r="I105" s="23">
        <f t="shared" si="29"/>
        <v>104241044.30860001</v>
      </c>
      <c r="J105" s="23">
        <f t="shared" si="29"/>
        <v>104437376.13315092</v>
      </c>
      <c r="K105" s="23">
        <f t="shared" si="29"/>
        <v>103516660.12270534</v>
      </c>
      <c r="L105" s="23">
        <f t="shared" si="29"/>
        <v>104042253.76797616</v>
      </c>
      <c r="M105" s="23">
        <f t="shared" si="29"/>
        <v>104175595.93567185</v>
      </c>
      <c r="N105" s="23">
        <f t="shared" si="29"/>
        <v>104721495.86977011</v>
      </c>
      <c r="O105" s="23">
        <f t="shared" si="29"/>
        <v>104452643.78868683</v>
      </c>
      <c r="P105" s="23">
        <f t="shared" si="29"/>
        <v>105146829.742605</v>
      </c>
      <c r="Q105" s="23">
        <f t="shared" si="29"/>
        <v>105790084.27858685</v>
      </c>
    </row>
    <row r="106" spans="2:17" x14ac:dyDescent="0.25">
      <c r="B106" s="21" t="s">
        <v>89</v>
      </c>
      <c r="C106" s="22"/>
      <c r="D106" s="22"/>
      <c r="E106" s="22"/>
      <c r="F106" s="23">
        <f>SUM(F107:F110)</f>
        <v>3258777.7348499997</v>
      </c>
      <c r="G106" s="23">
        <f t="shared" ref="G106:Q106" si="30">SUM(G107:G110)</f>
        <v>3159886.2811699999</v>
      </c>
      <c r="H106" s="23">
        <f t="shared" si="30"/>
        <v>3233418.30045</v>
      </c>
      <c r="I106" s="23">
        <f t="shared" si="30"/>
        <v>3367825.3450799999</v>
      </c>
      <c r="J106" s="23">
        <f t="shared" si="30"/>
        <v>3203566.8149800003</v>
      </c>
      <c r="K106" s="23">
        <f t="shared" si="30"/>
        <v>3298063.3468300002</v>
      </c>
      <c r="L106" s="23">
        <f t="shared" si="30"/>
        <v>3420897.5496499999</v>
      </c>
      <c r="M106" s="23">
        <f t="shared" si="30"/>
        <v>3129372.5833799997</v>
      </c>
      <c r="N106" s="23">
        <f t="shared" si="30"/>
        <v>3636168.9665399999</v>
      </c>
      <c r="O106" s="23">
        <f t="shared" si="30"/>
        <v>3115062.3771200003</v>
      </c>
      <c r="P106" s="23">
        <f t="shared" si="30"/>
        <v>2998694.4856400001</v>
      </c>
      <c r="Q106" s="23">
        <f t="shared" si="30"/>
        <v>3072078.9673100002</v>
      </c>
    </row>
    <row r="107" spans="2:17" x14ac:dyDescent="0.25">
      <c r="B107" s="24"/>
      <c r="C107" s="26" t="s">
        <v>90</v>
      </c>
      <c r="D107" s="26"/>
      <c r="E107" s="26"/>
      <c r="F107" s="27">
        <f>[1]INDUSTRY!$F$96</f>
        <v>1589118.872</v>
      </c>
      <c r="G107" s="27">
        <f>[1]INDUSTRY!$G$96</f>
        <v>1484189.0109999999</v>
      </c>
      <c r="H107" s="27">
        <f>[1]INDUSTRY!$H$96</f>
        <v>1510800.9720000001</v>
      </c>
      <c r="I107" s="27">
        <f>[1]INDUSTRY!$I$96</f>
        <v>1563484.466</v>
      </c>
      <c r="J107" s="27">
        <f>[1]INDUSTRY!$J$96</f>
        <v>1494527.061</v>
      </c>
      <c r="K107" s="27">
        <f>[1]INDUSTRY!$K$96</f>
        <v>1478285.5330000001</v>
      </c>
      <c r="L107" s="27">
        <f>[1]INDUSTRY!$L$96</f>
        <v>1572703.8149999999</v>
      </c>
      <c r="M107" s="27">
        <f>[1]INDUSTRY!$M$96</f>
        <v>1585233.26</v>
      </c>
      <c r="N107" s="27">
        <f>[1]INDUSTRY!$N$96</f>
        <v>1902950.9269999999</v>
      </c>
      <c r="O107" s="27">
        <f>[1]INDUSTRY!$O$96</f>
        <v>1404887.648</v>
      </c>
      <c r="P107" s="27">
        <f>[1]INDUSTRY!$P$96</f>
        <v>1403363.517</v>
      </c>
      <c r="Q107" s="27">
        <f>[1]INDUSTRY!$Q$96</f>
        <v>1437061.8840000001</v>
      </c>
    </row>
    <row r="108" spans="2:17" x14ac:dyDescent="0.25">
      <c r="B108" s="24"/>
      <c r="C108" s="26" t="s">
        <v>91</v>
      </c>
      <c r="D108" s="26"/>
      <c r="E108" s="26"/>
      <c r="F108" s="27">
        <f>[1]INDUSTRY!$F$97</f>
        <v>0</v>
      </c>
      <c r="G108" s="27">
        <f>[1]INDUSTRY!$G$97</f>
        <v>0</v>
      </c>
      <c r="H108" s="27">
        <f>[1]INDUSTRY!$H$97</f>
        <v>0</v>
      </c>
      <c r="I108" s="27">
        <f>[1]INDUSTRY!$I$97</f>
        <v>0</v>
      </c>
      <c r="J108" s="27">
        <f>[1]INDUSTRY!$J$97</f>
        <v>0</v>
      </c>
      <c r="K108" s="27">
        <f>[1]INDUSTRY!$K$97</f>
        <v>0</v>
      </c>
      <c r="L108" s="27">
        <f>[1]INDUSTRY!$L$97</f>
        <v>0</v>
      </c>
      <c r="M108" s="27">
        <f>[1]INDUSTRY!$M$97</f>
        <v>0</v>
      </c>
      <c r="N108" s="27">
        <f>[1]INDUSTRY!$N$97</f>
        <v>0</v>
      </c>
      <c r="O108" s="27">
        <f>[1]INDUSTRY!$O$97</f>
        <v>0</v>
      </c>
      <c r="P108" s="27">
        <f>[1]INDUSTRY!$P$97</f>
        <v>0</v>
      </c>
      <c r="Q108" s="27">
        <f>[1]INDUSTRY!$Q$97</f>
        <v>0</v>
      </c>
    </row>
    <row r="109" spans="2:17" x14ac:dyDescent="0.25">
      <c r="B109" s="76"/>
      <c r="C109" s="28" t="s">
        <v>92</v>
      </c>
      <c r="D109" s="28"/>
      <c r="E109" s="28"/>
      <c r="F109" s="27">
        <f>[1]INDUSTRY!$F$98</f>
        <v>166000.86285</v>
      </c>
      <c r="G109" s="27">
        <f>[1]INDUSTRY!$G$98</f>
        <v>170414.27017</v>
      </c>
      <c r="H109" s="27">
        <f>[1]INDUSTRY!$H$98</f>
        <v>224424.32844999997</v>
      </c>
      <c r="I109" s="27">
        <f>[1]INDUSTRY!$I$98</f>
        <v>281051.87907999998</v>
      </c>
      <c r="J109" s="27">
        <f>[1]INDUSTRY!$J$98</f>
        <v>196085.75398000001</v>
      </c>
      <c r="K109" s="27">
        <f>[1]INDUSTRY!$K$98</f>
        <v>290347.81383</v>
      </c>
      <c r="L109" s="27">
        <f>[1]INDUSTRY!$L$98</f>
        <v>278194.73465</v>
      </c>
      <c r="M109" s="27">
        <f>[1]INDUSTRY!$M$98</f>
        <v>261145.32338000002</v>
      </c>
      <c r="N109" s="27">
        <f>[1]INDUSTRY!$N$98</f>
        <v>427276.03954000003</v>
      </c>
      <c r="O109" s="27">
        <f>[1]INDUSTRY!$O$98</f>
        <v>394554.72912000003</v>
      </c>
      <c r="P109" s="27">
        <f>[1]INDUSTRY!$P$98</f>
        <v>310822.96863999998</v>
      </c>
      <c r="Q109" s="27">
        <f>[1]INDUSTRY!$Q$98</f>
        <v>343953.08331000002</v>
      </c>
    </row>
    <row r="110" spans="2:17" ht="15.75" thickBot="1" x14ac:dyDescent="0.3">
      <c r="B110" s="30"/>
      <c r="C110" s="32" t="s">
        <v>63</v>
      </c>
      <c r="D110" s="32"/>
      <c r="E110" s="32"/>
      <c r="F110" s="27">
        <f>[1]INDUSTRY!$F$99</f>
        <v>1503658</v>
      </c>
      <c r="G110" s="27">
        <f>[1]INDUSTRY!$G$99</f>
        <v>1505283</v>
      </c>
      <c r="H110" s="27">
        <f>[1]INDUSTRY!$H$99</f>
        <v>1498193</v>
      </c>
      <c r="I110" s="27">
        <f>[1]INDUSTRY!$I$99</f>
        <v>1523289</v>
      </c>
      <c r="J110" s="27">
        <f>[1]INDUSTRY!$J$99</f>
        <v>1512954</v>
      </c>
      <c r="K110" s="27">
        <f>[1]INDUSTRY!$K$99</f>
        <v>1529430</v>
      </c>
      <c r="L110" s="27">
        <f>[1]INDUSTRY!$L$99</f>
        <v>1569999</v>
      </c>
      <c r="M110" s="27">
        <f>[1]INDUSTRY!$M$99</f>
        <v>1282994</v>
      </c>
      <c r="N110" s="27">
        <f>[1]INDUSTRY!$N$99</f>
        <v>1305942</v>
      </c>
      <c r="O110" s="27">
        <f>[1]INDUSTRY!$O$99</f>
        <v>1315620</v>
      </c>
      <c r="P110" s="27">
        <f>[1]INDUSTRY!$P$99</f>
        <v>1284508</v>
      </c>
      <c r="Q110" s="27">
        <f>[1]INDUSTRY!$Q$99</f>
        <v>1291064</v>
      </c>
    </row>
    <row r="111" spans="2:17" x14ac:dyDescent="0.25">
      <c r="B111" s="35" t="s">
        <v>93</v>
      </c>
      <c r="C111" s="36"/>
      <c r="D111" s="36"/>
      <c r="E111" s="36"/>
      <c r="F111" s="23">
        <f>SUM(F112:F114)</f>
        <v>2049431.64805</v>
      </c>
      <c r="G111" s="23">
        <f t="shared" ref="G111:Q111" si="31">SUM(G112:G114)</f>
        <v>2038342.9334200001</v>
      </c>
      <c r="H111" s="23">
        <f t="shared" si="31"/>
        <v>2071491.8193699999</v>
      </c>
      <c r="I111" s="23">
        <f>SUM(I112:I114)</f>
        <v>1465357.1169800004</v>
      </c>
      <c r="J111" s="23">
        <f t="shared" si="31"/>
        <v>1304599.9556686669</v>
      </c>
      <c r="K111" s="23">
        <f t="shared" si="31"/>
        <v>1314077.6733899999</v>
      </c>
      <c r="L111" s="23">
        <f t="shared" si="31"/>
        <v>1314333.0652033333</v>
      </c>
      <c r="M111" s="23">
        <f t="shared" si="31"/>
        <v>1319730.0512999999</v>
      </c>
      <c r="N111" s="23">
        <f t="shared" si="31"/>
        <v>1322065.7504499997</v>
      </c>
      <c r="O111" s="23">
        <f t="shared" si="31"/>
        <v>1330682.6415000001</v>
      </c>
      <c r="P111" s="23">
        <f t="shared" si="31"/>
        <v>1342305.8702600002</v>
      </c>
      <c r="Q111" s="23">
        <f t="shared" si="31"/>
        <v>1376891.82522</v>
      </c>
    </row>
    <row r="112" spans="2:17" x14ac:dyDescent="0.25">
      <c r="B112" s="24"/>
      <c r="C112" s="26" t="s">
        <v>94</v>
      </c>
      <c r="D112" s="26"/>
      <c r="E112" s="26"/>
      <c r="F112" s="27">
        <f>[1]INDUSTRY!$F$101</f>
        <v>148849.364</v>
      </c>
      <c r="G112" s="27">
        <f>[1]INDUSTRY!$G$101</f>
        <v>149101.84</v>
      </c>
      <c r="H112" s="27">
        <f>[1]INDUSTRY!$H$101</f>
        <v>149705.0925</v>
      </c>
      <c r="I112" s="27">
        <f>[1]INDUSTRY!$I$101</f>
        <v>344486.929</v>
      </c>
      <c r="J112" s="27">
        <f>[1]INDUSTRY!$J$101</f>
        <v>145823.50050000002</v>
      </c>
      <c r="K112" s="27">
        <f>[1]INDUSTRY!$K$101</f>
        <v>145537.84649999999</v>
      </c>
      <c r="L112" s="27">
        <f>[1]INDUSTRY!$L$101</f>
        <v>145718.609</v>
      </c>
      <c r="M112" s="27">
        <f>[1]INDUSTRY!$M$101</f>
        <v>146725.837</v>
      </c>
      <c r="N112" s="27">
        <f>[1]INDUSTRY!$N$101</f>
        <v>143471.31599999999</v>
      </c>
      <c r="O112" s="27">
        <f>[1]INDUSTRY!$O$101</f>
        <v>142803.97500000001</v>
      </c>
      <c r="P112" s="27">
        <f>[1]INDUSTRY!$P$101</f>
        <v>125541.745</v>
      </c>
      <c r="Q112" s="27">
        <f>[1]INDUSTRY!$Q$101</f>
        <v>123876.234</v>
      </c>
    </row>
    <row r="113" spans="2:17" x14ac:dyDescent="0.25">
      <c r="B113" s="24"/>
      <c r="C113" s="26" t="s">
        <v>95</v>
      </c>
      <c r="D113" s="26"/>
      <c r="E113" s="26"/>
      <c r="F113" s="27">
        <f>[1]INDUSTRY!$F$102</f>
        <v>20051</v>
      </c>
      <c r="G113" s="27">
        <f>[1]INDUSTRY!$G$102</f>
        <v>23880</v>
      </c>
      <c r="H113" s="27">
        <f>[1]INDUSTRY!$H$102</f>
        <v>25596</v>
      </c>
      <c r="I113" s="27">
        <f>[1]INDUSTRY!$I$102</f>
        <v>24480</v>
      </c>
      <c r="J113" s="27">
        <f>[1]INDUSTRY!$J$102</f>
        <v>24539</v>
      </c>
      <c r="K113" s="27">
        <f>[1]INDUSTRY!$K$102</f>
        <v>30052</v>
      </c>
      <c r="L113" s="27">
        <f>[1]INDUSTRY!$L$102</f>
        <v>26019</v>
      </c>
      <c r="M113" s="27">
        <f>[1]INDUSTRY!$M$102</f>
        <v>25591</v>
      </c>
      <c r="N113" s="27">
        <f>[1]INDUSTRY!$N$102</f>
        <v>26683</v>
      </c>
      <c r="O113" s="27">
        <f>[1]INDUSTRY!$O$102</f>
        <v>30772</v>
      </c>
      <c r="P113" s="27">
        <f>[1]INDUSTRY!$P$102</f>
        <v>30899</v>
      </c>
      <c r="Q113" s="27">
        <f>[1]INDUSTRY!$Q$102</f>
        <v>61127</v>
      </c>
    </row>
    <row r="114" spans="2:17" ht="15.75" thickBot="1" x14ac:dyDescent="0.3">
      <c r="B114" s="30"/>
      <c r="C114" s="32" t="s">
        <v>96</v>
      </c>
      <c r="D114" s="32"/>
      <c r="E114" s="32"/>
      <c r="F114" s="27">
        <f>[1]INDUSTRY!$F$103</f>
        <v>1880531.2840499999</v>
      </c>
      <c r="G114" s="27">
        <f>[1]INDUSTRY!$G$103</f>
        <v>1865361.09342</v>
      </c>
      <c r="H114" s="27">
        <f>[1]INDUSTRY!$H$103</f>
        <v>1896190.7268699999</v>
      </c>
      <c r="I114" s="27">
        <f>[1]INDUSTRY!$I$103</f>
        <v>1096390.1879800004</v>
      </c>
      <c r="J114" s="27">
        <f>[1]INDUSTRY!$J$103</f>
        <v>1134237.4551686668</v>
      </c>
      <c r="K114" s="27">
        <f>[1]INDUSTRY!$K$103</f>
        <v>1138487.8268899999</v>
      </c>
      <c r="L114" s="27">
        <f>[1]INDUSTRY!$L$103</f>
        <v>1142595.4562033333</v>
      </c>
      <c r="M114" s="27">
        <f>[1]INDUSTRY!$M$103</f>
        <v>1147413.2142999999</v>
      </c>
      <c r="N114" s="27">
        <f>[1]INDUSTRY!$N$103</f>
        <v>1151911.4344499998</v>
      </c>
      <c r="O114" s="27">
        <f>[1]INDUSTRY!$O$103</f>
        <v>1157106.6665000001</v>
      </c>
      <c r="P114" s="27">
        <f>[1]INDUSTRY!$P$103</f>
        <v>1185865.1252600001</v>
      </c>
      <c r="Q114" s="27">
        <f>[1]INDUSTRY!$Q$103</f>
        <v>1191888.5912200001</v>
      </c>
    </row>
    <row r="115" spans="2:17" x14ac:dyDescent="0.25">
      <c r="B115" s="35" t="s">
        <v>97</v>
      </c>
      <c r="C115" s="36"/>
      <c r="D115" s="36"/>
      <c r="E115" s="36"/>
      <c r="F115" s="23">
        <f>SUM(F116:F118)</f>
        <v>837351.64483</v>
      </c>
      <c r="G115" s="23">
        <f t="shared" ref="G115:Q115" si="32">SUM(G116:G118)</f>
        <v>781644.14283000003</v>
      </c>
      <c r="H115" s="23">
        <f t="shared" si="32"/>
        <v>875214.61605000007</v>
      </c>
      <c r="I115" s="23">
        <f t="shared" si="32"/>
        <v>899066.46406999999</v>
      </c>
      <c r="J115" s="23">
        <f t="shared" si="32"/>
        <v>955852.33534999995</v>
      </c>
      <c r="K115" s="23">
        <f t="shared" si="32"/>
        <v>910776.25744000007</v>
      </c>
      <c r="L115" s="23">
        <f t="shared" si="32"/>
        <v>1017610.2768700001</v>
      </c>
      <c r="M115" s="23">
        <f t="shared" si="32"/>
        <v>1401151.02734</v>
      </c>
      <c r="N115" s="23">
        <f t="shared" si="32"/>
        <v>1594684.85525</v>
      </c>
      <c r="O115" s="23">
        <f t="shared" si="32"/>
        <v>1369893</v>
      </c>
      <c r="P115" s="23">
        <f t="shared" si="32"/>
        <v>1487090.4385000002</v>
      </c>
      <c r="Q115" s="23">
        <f t="shared" si="32"/>
        <v>1408686</v>
      </c>
    </row>
    <row r="116" spans="2:17" x14ac:dyDescent="0.25">
      <c r="B116" s="24"/>
      <c r="C116" s="26" t="s">
        <v>94</v>
      </c>
      <c r="D116" s="26"/>
      <c r="E116" s="26"/>
      <c r="F116" s="27">
        <f>[1]INDUSTRY!$F$105</f>
        <v>837351.64483</v>
      </c>
      <c r="G116" s="27">
        <f>[1]INDUSTRY!$G$105</f>
        <v>781644.14283000003</v>
      </c>
      <c r="H116" s="27">
        <f>[1]INDUSTRY!$H$105</f>
        <v>875214.61605000007</v>
      </c>
      <c r="I116" s="27">
        <f>[1]INDUSTRY!$I$105</f>
        <v>899066.46406999999</v>
      </c>
      <c r="J116" s="27">
        <f>[1]INDUSTRY!$J$105</f>
        <v>955852.33534999995</v>
      </c>
      <c r="K116" s="27">
        <f>[1]INDUSTRY!$K$105</f>
        <v>910776.25744000007</v>
      </c>
      <c r="L116" s="27">
        <f>[1]INDUSTRY!$L$105</f>
        <v>1017610.2768700001</v>
      </c>
      <c r="M116" s="27">
        <f>[1]INDUSTRY!$M$105</f>
        <v>1401151.02734</v>
      </c>
      <c r="N116" s="27">
        <f>[1]INDUSTRY!$N$105</f>
        <v>1594684.85525</v>
      </c>
      <c r="O116" s="27">
        <f>[1]INDUSTRY!$O$105</f>
        <v>1369893</v>
      </c>
      <c r="P116" s="27">
        <f>[1]INDUSTRY!$P$105</f>
        <v>1487090.4385000002</v>
      </c>
      <c r="Q116" s="27">
        <f>[1]INDUSTRY!$Q$105</f>
        <v>1408686</v>
      </c>
    </row>
    <row r="117" spans="2:17" x14ac:dyDescent="0.25">
      <c r="B117" s="24"/>
      <c r="C117" s="26" t="s">
        <v>96</v>
      </c>
      <c r="D117" s="26"/>
      <c r="E117" s="26"/>
      <c r="F117" s="27">
        <f>[1]INDUSTRY!$F$106</f>
        <v>0</v>
      </c>
      <c r="G117" s="27">
        <f>[1]INDUSTRY!$G$106</f>
        <v>0</v>
      </c>
      <c r="H117" s="27">
        <f>[1]INDUSTRY!$H$106</f>
        <v>0</v>
      </c>
      <c r="I117" s="27">
        <f>[1]INDUSTRY!$I$106</f>
        <v>0</v>
      </c>
      <c r="J117" s="27">
        <f>[1]INDUSTRY!$J$106</f>
        <v>0</v>
      </c>
      <c r="K117" s="27">
        <f>[1]INDUSTRY!$K$106</f>
        <v>0</v>
      </c>
      <c r="L117" s="27">
        <f>[1]INDUSTRY!$L$106</f>
        <v>0</v>
      </c>
      <c r="M117" s="27">
        <f>[1]INDUSTRY!$M$106</f>
        <v>0</v>
      </c>
      <c r="N117" s="27">
        <f>[1]INDUSTRY!$N$106</f>
        <v>0</v>
      </c>
      <c r="O117" s="27">
        <f>[1]INDUSTRY!$O$106</f>
        <v>0</v>
      </c>
      <c r="P117" s="27">
        <f>[1]INDUSTRY!$P$106</f>
        <v>0</v>
      </c>
      <c r="Q117" s="27">
        <f>[1]INDUSTRY!$Q$106</f>
        <v>0</v>
      </c>
    </row>
    <row r="118" spans="2:17" ht="15.75" thickBot="1" x14ac:dyDescent="0.3">
      <c r="B118" s="76"/>
      <c r="C118" s="28" t="s">
        <v>98</v>
      </c>
      <c r="D118" s="28"/>
      <c r="E118" s="28"/>
      <c r="F118" s="27">
        <f>[1]INDUSTRY!$F$107</f>
        <v>0</v>
      </c>
      <c r="G118" s="27">
        <f>[1]INDUSTRY!$G$107</f>
        <v>0</v>
      </c>
      <c r="H118" s="27">
        <f>[1]INDUSTRY!$H$107</f>
        <v>0</v>
      </c>
      <c r="I118" s="27">
        <f>[1]INDUSTRY!$I$107</f>
        <v>0</v>
      </c>
      <c r="J118" s="27">
        <f>[1]INDUSTRY!$J$107</f>
        <v>0</v>
      </c>
      <c r="K118" s="27">
        <f>[1]INDUSTRY!$K$107</f>
        <v>0</v>
      </c>
      <c r="L118" s="27">
        <f>[1]INDUSTRY!$L$107</f>
        <v>0</v>
      </c>
      <c r="M118" s="27">
        <f>[1]INDUSTRY!$M$107</f>
        <v>0</v>
      </c>
      <c r="N118" s="27">
        <f>[1]INDUSTRY!$N$107</f>
        <v>0</v>
      </c>
      <c r="O118" s="27">
        <f>[1]INDUSTRY!$O$107</f>
        <v>0</v>
      </c>
      <c r="P118" s="27">
        <f>[1]INDUSTRY!$P$107</f>
        <v>0</v>
      </c>
      <c r="Q118" s="27">
        <f>[1]INDUSTRY!$Q$107</f>
        <v>0</v>
      </c>
    </row>
    <row r="119" spans="2:17" ht="15.75" thickBot="1" x14ac:dyDescent="0.3">
      <c r="B119" s="115" t="s">
        <v>99</v>
      </c>
      <c r="C119" s="116"/>
      <c r="D119" s="116"/>
      <c r="E119" s="116"/>
      <c r="F119" s="27">
        <f>[1]INDUSTRY!$F$108</f>
        <v>6041.1003899999996</v>
      </c>
      <c r="G119" s="27">
        <f>[1]INDUSTRY!$G$108</f>
        <v>6041.1003899999996</v>
      </c>
      <c r="H119" s="27">
        <f>[1]INDUSTRY!$H$108</f>
        <v>6041.1003899999996</v>
      </c>
      <c r="I119" s="27">
        <f>[1]INDUSTRY!$I$108</f>
        <v>6041.1003899999996</v>
      </c>
      <c r="J119" s="27">
        <f>[1]INDUSTRY!$J$108</f>
        <v>6041.1003899999996</v>
      </c>
      <c r="K119" s="27">
        <f>[1]INDUSTRY!$K$108</f>
        <v>6041.1003899999996</v>
      </c>
      <c r="L119" s="27">
        <f>[1]INDUSTRY!$L$108</f>
        <v>6041.1003899999996</v>
      </c>
      <c r="M119" s="27">
        <f>[1]INDUSTRY!$M$108</f>
        <v>6041.1003899999996</v>
      </c>
      <c r="N119" s="27">
        <f>[1]INDUSTRY!$N$108</f>
        <v>6041.1003899999996</v>
      </c>
      <c r="O119" s="27">
        <f>[1]INDUSTRY!$O$108</f>
        <v>6041.1003899999996</v>
      </c>
      <c r="P119" s="27">
        <f>[1]INDUSTRY!$P$108</f>
        <v>6041.1003899999996</v>
      </c>
      <c r="Q119" s="27">
        <f>[1]INDUSTRY!$Q$108</f>
        <v>6041.1003899999996</v>
      </c>
    </row>
    <row r="120" spans="2:17" ht="15.75" thickBot="1" x14ac:dyDescent="0.3">
      <c r="B120" s="52" t="s">
        <v>100</v>
      </c>
      <c r="C120" s="53"/>
      <c r="D120" s="53"/>
      <c r="E120" s="53"/>
      <c r="F120" s="23">
        <f>F106+F111+F115+F119</f>
        <v>6151602.1281199995</v>
      </c>
      <c r="G120" s="23">
        <f t="shared" ref="G120:Q120" si="33">G106+G111+G115+G119</f>
        <v>5985914.4578100005</v>
      </c>
      <c r="H120" s="23">
        <f t="shared" si="33"/>
        <v>6186165.8362600002</v>
      </c>
      <c r="I120" s="23">
        <f t="shared" si="33"/>
        <v>5738290.0265200008</v>
      </c>
      <c r="J120" s="23">
        <f t="shared" si="33"/>
        <v>5470060.2063886682</v>
      </c>
      <c r="K120" s="23">
        <f t="shared" si="33"/>
        <v>5528958.3780500004</v>
      </c>
      <c r="L120" s="23">
        <f t="shared" si="33"/>
        <v>5758881.9921133341</v>
      </c>
      <c r="M120" s="23">
        <f t="shared" si="33"/>
        <v>5856294.76241</v>
      </c>
      <c r="N120" s="23">
        <f t="shared" si="33"/>
        <v>6558960.6726299999</v>
      </c>
      <c r="O120" s="23">
        <f t="shared" si="33"/>
        <v>5821679.1190100005</v>
      </c>
      <c r="P120" s="23">
        <f t="shared" si="33"/>
        <v>5834131.8947900012</v>
      </c>
      <c r="Q120" s="23">
        <f t="shared" si="33"/>
        <v>5863697.8929200005</v>
      </c>
    </row>
    <row r="121" spans="2:17" x14ac:dyDescent="0.25">
      <c r="B121" s="21" t="s">
        <v>101</v>
      </c>
      <c r="C121" s="22"/>
      <c r="D121" s="22"/>
      <c r="E121" s="22"/>
      <c r="F121" s="91">
        <f>SUM(F122:F125)</f>
        <v>2456265.6573299998</v>
      </c>
      <c r="G121" s="91">
        <f t="shared" ref="G121:Q121" si="34">SUM(G122:G125)</f>
        <v>2484097.1099299998</v>
      </c>
      <c r="H121" s="91">
        <f t="shared" si="34"/>
        <v>2486524.7382999999</v>
      </c>
      <c r="I121" s="91">
        <f t="shared" si="34"/>
        <v>2476707.7065300001</v>
      </c>
      <c r="J121" s="91">
        <f t="shared" si="34"/>
        <v>2459184.4199599996</v>
      </c>
      <c r="K121" s="91">
        <f t="shared" si="34"/>
        <v>2683226.2035800004</v>
      </c>
      <c r="L121" s="91">
        <f t="shared" si="34"/>
        <v>2680426.0418899995</v>
      </c>
      <c r="M121" s="91">
        <f t="shared" si="34"/>
        <v>2704072.24034</v>
      </c>
      <c r="N121" s="91">
        <f t="shared" si="34"/>
        <v>2704439.6050300002</v>
      </c>
      <c r="O121" s="91">
        <f t="shared" si="34"/>
        <v>2731228.4509100001</v>
      </c>
      <c r="P121" s="91">
        <f t="shared" si="34"/>
        <v>2746901.1891199993</v>
      </c>
      <c r="Q121" s="91">
        <f t="shared" si="34"/>
        <v>2821390.6948299999</v>
      </c>
    </row>
    <row r="122" spans="2:17" x14ac:dyDescent="0.25">
      <c r="B122" s="60"/>
      <c r="C122" s="37" t="s">
        <v>102</v>
      </c>
      <c r="D122" s="37"/>
      <c r="E122" s="37"/>
      <c r="F122" s="27">
        <f>[1]INDUSTRY!$F$111</f>
        <v>1218853.4512299998</v>
      </c>
      <c r="G122" s="27">
        <f>[1]INDUSTRY!$G$111</f>
        <v>1213223.3923899999</v>
      </c>
      <c r="H122" s="27">
        <f>[1]INDUSTRY!$H$111</f>
        <v>1209917.3398999998</v>
      </c>
      <c r="I122" s="27">
        <f>[1]INDUSTRY!$I$111</f>
        <v>1204853.27272</v>
      </c>
      <c r="J122" s="27">
        <f>[1]INDUSTRY!$J$111</f>
        <v>1197775.8567899999</v>
      </c>
      <c r="K122" s="27">
        <f>[1]INDUSTRY!$K$111</f>
        <v>1407429.9872000001</v>
      </c>
      <c r="L122" s="27">
        <f>[1]INDUSTRY!$L$111</f>
        <v>1403795.9664699999</v>
      </c>
      <c r="M122" s="27">
        <f>[1]INDUSTRY!$M$111</f>
        <v>1397959.23205</v>
      </c>
      <c r="N122" s="27">
        <f>[1]INDUSTRY!$N$111</f>
        <v>1390049.40129</v>
      </c>
      <c r="O122" s="27">
        <f>[1]INDUSTRY!$O$111</f>
        <v>1426937.5530300001</v>
      </c>
      <c r="P122" s="27">
        <f>[1]INDUSTRY!$P$111</f>
        <v>1432038.5435999997</v>
      </c>
      <c r="Q122" s="27">
        <f>[1]INDUSTRY!$Q$111</f>
        <v>1490877.0276500001</v>
      </c>
    </row>
    <row r="123" spans="2:17" x14ac:dyDescent="0.25">
      <c r="B123" s="24"/>
      <c r="C123" s="26" t="s">
        <v>103</v>
      </c>
      <c r="D123" s="26"/>
      <c r="E123" s="26"/>
      <c r="F123" s="27">
        <f>[1]INDUSTRY!$F$112</f>
        <v>162642.10295999999</v>
      </c>
      <c r="G123" s="27">
        <f>[1]INDUSTRY!$G$112</f>
        <v>157739.37205999999</v>
      </c>
      <c r="H123" s="27">
        <f>[1]INDUSTRY!$H$112</f>
        <v>153029.03411000001</v>
      </c>
      <c r="I123" s="27">
        <f>[1]INDUSTRY!$I$112</f>
        <v>147641.41050999999</v>
      </c>
      <c r="J123" s="27">
        <f>[1]INDUSTRY!$J$112</f>
        <v>143647.3652</v>
      </c>
      <c r="K123" s="27">
        <f>[1]INDUSTRY!$K$112</f>
        <v>153808.71799</v>
      </c>
      <c r="L123" s="27">
        <f>[1]INDUSTRY!$L$112</f>
        <v>149359.75446</v>
      </c>
      <c r="M123" s="27">
        <f>[1]INDUSTRY!$M$112</f>
        <v>144904.72652</v>
      </c>
      <c r="N123" s="27">
        <f>[1]INDUSTRY!$N$112</f>
        <v>140450.22364000001</v>
      </c>
      <c r="O123" s="27">
        <f>[1]INDUSTRY!$O$112</f>
        <v>136093</v>
      </c>
      <c r="P123" s="27">
        <f>[1]INDUSTRY!$P$112</f>
        <v>131893.19785</v>
      </c>
      <c r="Q123" s="27">
        <f>[1]INDUSTRY!$Q$112</f>
        <v>151259</v>
      </c>
    </row>
    <row r="124" spans="2:17" x14ac:dyDescent="0.25">
      <c r="B124" s="24"/>
      <c r="C124" s="26" t="s">
        <v>104</v>
      </c>
      <c r="D124" s="26"/>
      <c r="E124" s="26"/>
      <c r="F124" s="27">
        <f>[1]INDUSTRY!$F$113</f>
        <v>731692.32996</v>
      </c>
      <c r="G124" s="27">
        <f>[1]INDUSTRY!$G$113</f>
        <v>746973.90093999996</v>
      </c>
      <c r="H124" s="27">
        <f>[1]INDUSTRY!$H$113</f>
        <v>760859.60453000013</v>
      </c>
      <c r="I124" s="27">
        <f>[1]INDUSTRY!$I$113</f>
        <v>775684.36311000003</v>
      </c>
      <c r="J124" s="27">
        <f>[1]INDUSTRY!$J$113</f>
        <v>776391.49485000013</v>
      </c>
      <c r="K124" s="27">
        <f>[1]INDUSTRY!$K$113</f>
        <v>783740.22444999998</v>
      </c>
      <c r="L124" s="27">
        <f>[1]INDUSTRY!$L$113</f>
        <v>793663.22502000001</v>
      </c>
      <c r="M124" s="27">
        <f>[1]INDUSTRY!$M$113</f>
        <v>830464.12761000008</v>
      </c>
      <c r="N124" s="27">
        <f>[1]INDUSTRY!$N$113</f>
        <v>844880.95536999998</v>
      </c>
      <c r="O124" s="27">
        <f>[1]INDUSTRY!$O$113</f>
        <v>844299.99002000003</v>
      </c>
      <c r="P124" s="27">
        <f>[1]INDUSTRY!$P$113</f>
        <v>861535.67262999993</v>
      </c>
      <c r="Q124" s="27">
        <f>[1]INDUSTRY!$Q$113</f>
        <v>860344.90009999997</v>
      </c>
    </row>
    <row r="125" spans="2:17" x14ac:dyDescent="0.25">
      <c r="B125" s="57"/>
      <c r="C125" s="58" t="s">
        <v>105</v>
      </c>
      <c r="D125" s="58"/>
      <c r="E125" s="58"/>
      <c r="F125" s="27">
        <f>[1]INDUSTRY!$F$114</f>
        <v>343077.77318000002</v>
      </c>
      <c r="G125" s="27">
        <f>[1]INDUSTRY!$G$114</f>
        <v>366160.44454</v>
      </c>
      <c r="H125" s="27">
        <f>[1]INDUSTRY!$H$114</f>
        <v>362718.75975999999</v>
      </c>
      <c r="I125" s="27">
        <f>[1]INDUSTRY!$I$114</f>
        <v>348528.66018999997</v>
      </c>
      <c r="J125" s="27">
        <f>[1]INDUSTRY!$J$114</f>
        <v>341369.70311999996</v>
      </c>
      <c r="K125" s="27">
        <f>[1]INDUSTRY!$K$114</f>
        <v>338247.27393999998</v>
      </c>
      <c r="L125" s="27">
        <f>[1]INDUSTRY!$L$114</f>
        <v>333607.09593999997</v>
      </c>
      <c r="M125" s="27">
        <f>[1]INDUSTRY!$M$114</f>
        <v>330744.15415999998</v>
      </c>
      <c r="N125" s="27">
        <f>[1]INDUSTRY!$N$114</f>
        <v>329059.02473</v>
      </c>
      <c r="O125" s="27">
        <f>[1]INDUSTRY!$O$114</f>
        <v>323897.90786000004</v>
      </c>
      <c r="P125" s="27">
        <f>[1]INDUSTRY!$P$114</f>
        <v>321433.77503999998</v>
      </c>
      <c r="Q125" s="27">
        <f>[1]INDUSTRY!$Q$114</f>
        <v>318909.76708000002</v>
      </c>
    </row>
    <row r="126" spans="2:17" x14ac:dyDescent="0.25">
      <c r="B126" s="92" t="s">
        <v>106</v>
      </c>
      <c r="C126" s="93"/>
      <c r="D126" s="93"/>
      <c r="E126" s="94"/>
      <c r="F126" s="23">
        <f>[1]INDUSTRY!$F$115</f>
        <v>3256623.1173799997</v>
      </c>
      <c r="G126" s="23">
        <f t="shared" ref="G126:Q126" si="35">SUM(G127:G131)</f>
        <v>2816816.3761999998</v>
      </c>
      <c r="H126" s="23">
        <f t="shared" si="35"/>
        <v>3669298.4571599998</v>
      </c>
      <c r="I126" s="23">
        <f t="shared" si="35"/>
        <v>3115608.2489200002</v>
      </c>
      <c r="J126" s="23">
        <f t="shared" si="35"/>
        <v>2680867.82064</v>
      </c>
      <c r="K126" s="23">
        <f t="shared" si="35"/>
        <v>3419877.8642699998</v>
      </c>
      <c r="L126" s="23">
        <f t="shared" si="35"/>
        <v>3826196.7213099999</v>
      </c>
      <c r="M126" s="23">
        <f t="shared" si="35"/>
        <v>2852978.1819099998</v>
      </c>
      <c r="N126" s="23">
        <f t="shared" si="35"/>
        <v>2911902.0825299998</v>
      </c>
      <c r="O126" s="23">
        <f t="shared" si="35"/>
        <v>3003323.1012300001</v>
      </c>
      <c r="P126" s="23">
        <f t="shared" si="35"/>
        <v>3076145.0845900001</v>
      </c>
      <c r="Q126" s="23">
        <f t="shared" si="35"/>
        <v>2784134.7683700002</v>
      </c>
    </row>
    <row r="127" spans="2:17" x14ac:dyDescent="0.25">
      <c r="B127" s="60"/>
      <c r="C127" s="37" t="s">
        <v>107</v>
      </c>
      <c r="D127" s="37"/>
      <c r="E127" s="37"/>
      <c r="F127" s="95">
        <f>[1]INDUSTRY!$F$116</f>
        <v>186692.96474</v>
      </c>
      <c r="G127" s="95">
        <f>[1]INDUSTRY!$G$116</f>
        <v>200863.56474</v>
      </c>
      <c r="H127" s="95">
        <f>[1]INDUSTRY!$H$116</f>
        <v>224962.90974</v>
      </c>
      <c r="I127" s="95">
        <f>[1]INDUSTRY!$I$116</f>
        <v>240668.38674000002</v>
      </c>
      <c r="J127" s="95">
        <f>[1]INDUSTRY!$J$116</f>
        <v>256797.66873999999</v>
      </c>
      <c r="K127" s="95">
        <f>[1]INDUSTRY!$K$116</f>
        <v>255050.87974</v>
      </c>
      <c r="L127" s="95">
        <f>[1]INDUSTRY!$L$116</f>
        <v>245561.38174000001</v>
      </c>
      <c r="M127" s="95">
        <f>[1]INDUSTRY!$M$116</f>
        <v>246858.83674</v>
      </c>
      <c r="N127" s="95">
        <f>[1]INDUSTRY!$N$116</f>
        <v>248390.51874</v>
      </c>
      <c r="O127" s="95">
        <f>[1]INDUSTRY!$O$116</f>
        <v>241547.74274000002</v>
      </c>
      <c r="P127" s="95">
        <f>[1]INDUSTRY!$P$116</f>
        <v>218632.05038999999</v>
      </c>
      <c r="Q127" s="95">
        <f>[1]INDUSTRY!$Q$116</f>
        <v>208937.49439000001</v>
      </c>
    </row>
    <row r="128" spans="2:17" x14ac:dyDescent="0.25">
      <c r="B128" s="24"/>
      <c r="C128" s="26" t="s">
        <v>33</v>
      </c>
      <c r="D128" s="26"/>
      <c r="E128" s="26"/>
      <c r="F128" s="95">
        <f>[1]INDUSTRY!$F$117</f>
        <v>612580.54879000003</v>
      </c>
      <c r="G128" s="95">
        <f>[1]INDUSTRY!$G$117</f>
        <v>305056.63324</v>
      </c>
      <c r="H128" s="95">
        <f>[1]INDUSTRY!$H$117</f>
        <v>1543010.35512</v>
      </c>
      <c r="I128" s="95">
        <f>[1]INDUSTRY!$I$117</f>
        <v>806527.2042700001</v>
      </c>
      <c r="J128" s="95">
        <f>[1]INDUSTRY!$J$117</f>
        <v>652263.43216000008</v>
      </c>
      <c r="K128" s="95">
        <f>[1]INDUSTRY!$K$117</f>
        <v>348022.86956000002</v>
      </c>
      <c r="L128" s="95">
        <f>[1]INDUSTRY!$L$117</f>
        <v>1549296.0981899998</v>
      </c>
      <c r="M128" s="95">
        <f>[1]INDUSTRY!$M$117</f>
        <v>212876.78178000002</v>
      </c>
      <c r="N128" s="95">
        <f>[1]INDUSTRY!$N$117</f>
        <v>258580.6275</v>
      </c>
      <c r="O128" s="95">
        <f>[1]INDUSTRY!$O$117</f>
        <v>415904.11106999998</v>
      </c>
      <c r="P128" s="95">
        <f>[1]INDUSTRY!$P$117</f>
        <v>521441.38792000001</v>
      </c>
      <c r="Q128" s="95">
        <f>[1]INDUSTRY!$Q$117</f>
        <v>148511.59902999998</v>
      </c>
    </row>
    <row r="129" spans="2:17" x14ac:dyDescent="0.25">
      <c r="B129" s="24"/>
      <c r="C129" s="26" t="s">
        <v>108</v>
      </c>
      <c r="D129" s="26"/>
      <c r="E129" s="26"/>
      <c r="F129" s="95">
        <f>[1]INDUSTRY!$F$118</f>
        <v>1073175.4882499999</v>
      </c>
      <c r="G129" s="95">
        <f>[1]INDUSTRY!$G$118</f>
        <v>947987.69394999999</v>
      </c>
      <c r="H129" s="95">
        <f>[1]INDUSTRY!$H$118</f>
        <v>532299.39192999993</v>
      </c>
      <c r="I129" s="95">
        <f>[1]INDUSTRY!$I$118</f>
        <v>702967.4418599999</v>
      </c>
      <c r="J129" s="95">
        <f>[1]INDUSTRY!$J$118</f>
        <v>398038.63737000001</v>
      </c>
      <c r="K129" s="95">
        <f>[1]INDUSTRY!$K$118</f>
        <v>1094522.24511</v>
      </c>
      <c r="L129" s="95">
        <f>[1]INDUSTRY!$L$118</f>
        <v>420518.01013000001</v>
      </c>
      <c r="M129" s="95">
        <f>[1]INDUSTRY!$M$118</f>
        <v>792734.28414</v>
      </c>
      <c r="N129" s="95">
        <f>[1]INDUSTRY!$N$118</f>
        <v>888614.37071000005</v>
      </c>
      <c r="O129" s="95">
        <f>[1]INDUSTRY!$O$118</f>
        <v>802779.20304000005</v>
      </c>
      <c r="P129" s="95">
        <f>[1]INDUSTRY!$P$118</f>
        <v>774261.27292000002</v>
      </c>
      <c r="Q129" s="95">
        <f>[1]INDUSTRY!$Q$118</f>
        <v>939849.27781</v>
      </c>
    </row>
    <row r="130" spans="2:17" x14ac:dyDescent="0.25">
      <c r="B130" s="24"/>
      <c r="C130" s="26" t="s">
        <v>109</v>
      </c>
      <c r="D130" s="26"/>
      <c r="E130" s="26"/>
      <c r="F130" s="95">
        <f>[1]INDUSTRY!$F$119</f>
        <v>413679.21616999997</v>
      </c>
      <c r="G130" s="95">
        <f>[1]INDUSTRY!$G$119</f>
        <v>405176.37016999995</v>
      </c>
      <c r="H130" s="95">
        <f>[1]INDUSTRY!$H$119</f>
        <v>398757.00470999995</v>
      </c>
      <c r="I130" s="95">
        <f>[1]INDUSTRY!$I$119</f>
        <v>398579.94270999992</v>
      </c>
      <c r="J130" s="95">
        <f>[1]INDUSTRY!$J$119</f>
        <v>430875.99470999994</v>
      </c>
      <c r="K130" s="95">
        <f>[1]INDUSTRY!$K$119</f>
        <v>540301.83036000002</v>
      </c>
      <c r="L130" s="95">
        <f>[1]INDUSTRY!$L$119</f>
        <v>499380.49247</v>
      </c>
      <c r="M130" s="95">
        <f>[1]INDUSTRY!$M$119</f>
        <v>481436.67896999995</v>
      </c>
      <c r="N130" s="95">
        <f>[1]INDUSTRY!$N$119</f>
        <v>491108.93075999996</v>
      </c>
      <c r="O130" s="95">
        <f>[1]INDUSTRY!$O$119</f>
        <v>503128.68437999999</v>
      </c>
      <c r="P130" s="95">
        <f>[1]INDUSTRY!$P$119</f>
        <v>506478.21035999997</v>
      </c>
      <c r="Q130" s="95">
        <f>[1]INDUSTRY!$Q$119</f>
        <v>506091.25971000001</v>
      </c>
    </row>
    <row r="131" spans="2:17" ht="15.75" thickBot="1" x14ac:dyDescent="0.3">
      <c r="B131" s="30"/>
      <c r="C131" s="32" t="s">
        <v>63</v>
      </c>
      <c r="D131" s="32"/>
      <c r="E131" s="32"/>
      <c r="F131" s="95">
        <f>[1]INDUSTRY!$F$120+2</f>
        <v>970496.89942999987</v>
      </c>
      <c r="G131" s="95">
        <f>[1]INDUSTRY!$G$120+1</f>
        <v>957732.11410000001</v>
      </c>
      <c r="H131" s="95">
        <f>[1]INDUSTRY!$H$120</f>
        <v>970268.79565999995</v>
      </c>
      <c r="I131" s="95">
        <f>[1]INDUSTRY!$I$120</f>
        <v>966865.27334000007</v>
      </c>
      <c r="J131" s="95">
        <f>[1]INDUSTRY!$J$120</f>
        <v>942892.08766000008</v>
      </c>
      <c r="K131" s="95">
        <f>[1]INDUSTRY!$K$120</f>
        <v>1181980.0395</v>
      </c>
      <c r="L131" s="95">
        <f>[1]INDUSTRY!$L$120</f>
        <v>1111440.73878</v>
      </c>
      <c r="M131" s="95">
        <f>[1]INDUSTRY!$M$120</f>
        <v>1119071.6002799999</v>
      </c>
      <c r="N131" s="95">
        <f>[1]INDUSTRY!$N$120</f>
        <v>1025207.6348199999</v>
      </c>
      <c r="O131" s="95">
        <f>[1]INDUSTRY!$O$120</f>
        <v>1039963.36</v>
      </c>
      <c r="P131" s="95">
        <f>[1]INDUSTRY!$P$120</f>
        <v>1055332.1630000002</v>
      </c>
      <c r="Q131" s="95">
        <f>[1]INDUSTRY!$Q$120</f>
        <v>980745.13743</v>
      </c>
    </row>
    <row r="132" spans="2:17" ht="15.75" thickBot="1" x14ac:dyDescent="0.3">
      <c r="B132" s="38" t="s">
        <v>110</v>
      </c>
      <c r="C132" s="96"/>
      <c r="D132" s="96"/>
      <c r="E132" s="96"/>
      <c r="F132" s="23">
        <f>[1]INDUSTRY!$F$121</f>
        <v>151890045.22467104</v>
      </c>
      <c r="G132" s="23">
        <f>ROUND(G72+G82+G105+G120+G121+G126,0)-1</f>
        <v>153983447</v>
      </c>
      <c r="H132" s="23">
        <f t="shared" ref="H132:K132" si="36">ROUND(H72+H82+H105+H120+H121+H126,0)</f>
        <v>160619910</v>
      </c>
      <c r="I132" s="23">
        <f>[1]INDUSTRY!$I$121</f>
        <v>159211112.03512999</v>
      </c>
      <c r="J132" s="23">
        <f t="shared" si="36"/>
        <v>159299493</v>
      </c>
      <c r="K132" s="23">
        <f t="shared" si="36"/>
        <v>161598515</v>
      </c>
      <c r="L132" s="23">
        <f>ROUND(L72+L82+L105+L120+L121+L126,0)</f>
        <v>167148249</v>
      </c>
      <c r="M132" s="23">
        <f t="shared" ref="M132:N132" si="37">ROUND(M72+M82+M105+M120+M121+M126,0)</f>
        <v>161061441</v>
      </c>
      <c r="N132" s="23">
        <f t="shared" si="37"/>
        <v>161403701</v>
      </c>
      <c r="O132" s="23">
        <f>ROUND(O72+O82+O105+O120+O121+O126,0)-1</f>
        <v>161393723</v>
      </c>
      <c r="P132" s="23">
        <f t="shared" ref="P132:Q132" si="38">ROUND(P72+P82+P105+P120+P121+P126,0)</f>
        <v>162861780</v>
      </c>
      <c r="Q132" s="23">
        <f t="shared" si="38"/>
        <v>164379059</v>
      </c>
    </row>
    <row r="133" spans="2:17" ht="15.75" thickBot="1" x14ac:dyDescent="0.3">
      <c r="B133" s="97" t="s">
        <v>49</v>
      </c>
      <c r="C133" s="98"/>
      <c r="D133" s="99"/>
      <c r="E133" s="99"/>
      <c r="F133" s="100"/>
      <c r="G133" s="100"/>
      <c r="H133" s="100"/>
      <c r="I133" s="100"/>
      <c r="J133" s="100"/>
      <c r="K133" s="100"/>
      <c r="L133" s="100"/>
      <c r="M133" s="100"/>
      <c r="N133" s="100"/>
      <c r="O133" s="100"/>
      <c r="P133" s="100"/>
      <c r="Q133" s="100"/>
    </row>
    <row r="134" spans="2:17" x14ac:dyDescent="0.25">
      <c r="B134" s="60" t="s">
        <v>111</v>
      </c>
      <c r="C134" s="37"/>
      <c r="D134" s="37"/>
      <c r="E134" s="37"/>
      <c r="F134" s="27">
        <f>[1]INDUSTRY!$F$123</f>
        <v>3078590.906</v>
      </c>
      <c r="G134" s="27">
        <f>[1]INDUSTRY!$G$123</f>
        <v>3049808.9959999998</v>
      </c>
      <c r="H134" s="27">
        <f>[1]INDUSTRY!$H$123</f>
        <v>3099940.0989999999</v>
      </c>
      <c r="I134" s="27">
        <f>[1]INDUSTRY!$I$123</f>
        <v>3220295.99</v>
      </c>
      <c r="J134" s="27">
        <f>[1]INDUSTRY!$J$123</f>
        <v>275795.06799999997</v>
      </c>
      <c r="K134" s="27">
        <f>[1]INDUSTRY!$K$123</f>
        <v>3153514.5210000002</v>
      </c>
      <c r="L134" s="27">
        <f>[1]INDUSTRY!$L$123</f>
        <v>3281858.8</v>
      </c>
      <c r="M134" s="27">
        <f>[1]INDUSTRY!$M$123</f>
        <v>2965822.2590000001</v>
      </c>
      <c r="N134" s="27">
        <f>[1]INDUSTRY!$N$123</f>
        <v>3258605.2960000001</v>
      </c>
      <c r="O134" s="27">
        <f>[1]INDUSTRY!$O$123</f>
        <v>2890706.361</v>
      </c>
      <c r="P134" s="27">
        <f>[1]INDUSTRY!$P$123</f>
        <v>2865685.8339999998</v>
      </c>
      <c r="Q134" s="27">
        <f>[1]INDUSTRY!$Q$123</f>
        <v>2880758</v>
      </c>
    </row>
    <row r="135" spans="2:17" x14ac:dyDescent="0.25">
      <c r="B135" s="24" t="s">
        <v>112</v>
      </c>
      <c r="C135" s="26"/>
      <c r="D135" s="26"/>
      <c r="E135" s="26"/>
      <c r="F135" s="27">
        <f>[1]INDUSTRY!$F$124</f>
        <v>8681981.7300396003</v>
      </c>
      <c r="G135" s="27">
        <f>[1]INDUSTRY!$G$124</f>
        <v>8856547.9834096003</v>
      </c>
      <c r="H135" s="27">
        <f>[1]INDUSTRY!$H$124</f>
        <v>11212851.850859599</v>
      </c>
      <c r="I135" s="27">
        <f>[1]INDUSTRY!$I$124</f>
        <v>8442877.3969695996</v>
      </c>
      <c r="J135" s="27">
        <f>[1]INDUSTRY!$J$124</f>
        <v>8638221.7681582663</v>
      </c>
      <c r="K135" s="27">
        <f>[1]INDUSTRY!$K$124</f>
        <v>8510047.9548796006</v>
      </c>
      <c r="L135" s="27">
        <f>[1]INDUSTRY!$L$124</f>
        <v>8269105.1751929335</v>
      </c>
      <c r="M135" s="27">
        <f>[1]INDUSTRY!$M$124</f>
        <v>8804192.2002895996</v>
      </c>
      <c r="N135" s="27">
        <f>[1]INDUSTRY!$N$124</f>
        <v>8533029.739413999</v>
      </c>
      <c r="O135" s="27">
        <f>[1]INDUSTRY!$O$124</f>
        <v>8702973.2924639992</v>
      </c>
      <c r="P135" s="27">
        <f>[1]INDUSTRY!$P$124</f>
        <v>8292980.2122360002</v>
      </c>
      <c r="Q135" s="27">
        <f>[1]INDUSTRY!$Q$124</f>
        <v>8577089</v>
      </c>
    </row>
    <row r="136" spans="2:17" ht="15.75" thickBot="1" x14ac:dyDescent="0.3">
      <c r="B136" s="101" t="s">
        <v>113</v>
      </c>
      <c r="C136" s="102"/>
      <c r="D136" s="102"/>
      <c r="E136" s="102"/>
      <c r="F136" s="103">
        <f>[1]INDUSTRY!$F$125</f>
        <v>0</v>
      </c>
      <c r="G136" s="103">
        <f>[1]INDUSTRY!$G$125</f>
        <v>0</v>
      </c>
      <c r="H136" s="103">
        <f>[2]INDUSTRY!$F$125</f>
        <v>0</v>
      </c>
      <c r="I136" s="103">
        <f>[2]INDUSTRY!$F$125</f>
        <v>0</v>
      </c>
      <c r="J136" s="103">
        <f>[2]INDUSTRY!$F$125</f>
        <v>0</v>
      </c>
      <c r="K136" s="103">
        <f>[2]INDUSTRY!$F$125</f>
        <v>0</v>
      </c>
      <c r="L136" s="103">
        <f>[2]INDUSTRY!$F$125</f>
        <v>0</v>
      </c>
      <c r="M136" s="103">
        <f>[2]INDUSTRY!$F$125</f>
        <v>0</v>
      </c>
      <c r="N136" s="103">
        <f>[2]INDUSTRY!$F$125</f>
        <v>0</v>
      </c>
      <c r="O136" s="103">
        <f>[2]INDUSTRY!$F$125</f>
        <v>0</v>
      </c>
      <c r="P136" s="103">
        <f>[2]INDUSTRY!$F$125</f>
        <v>0</v>
      </c>
      <c r="Q136" s="103">
        <f>[2]INDUSTRY!$F$125</f>
        <v>0</v>
      </c>
    </row>
    <row r="137" spans="2:17" x14ac:dyDescent="0.25">
      <c r="F137" s="61"/>
      <c r="G137" s="61"/>
      <c r="H137" s="61"/>
      <c r="I137" s="104"/>
      <c r="J137" s="61"/>
      <c r="K137" s="61"/>
      <c r="L137" s="61"/>
      <c r="M137" s="61"/>
      <c r="N137" s="61"/>
      <c r="O137" s="61"/>
      <c r="P137" s="61"/>
      <c r="Q137" s="61"/>
    </row>
    <row r="138" spans="2:17" x14ac:dyDescent="0.25">
      <c r="F138" s="61"/>
      <c r="G138" s="61"/>
      <c r="H138" s="61"/>
      <c r="I138" s="61"/>
      <c r="J138" s="61"/>
      <c r="K138" s="61"/>
      <c r="L138" s="61"/>
      <c r="M138" s="61"/>
      <c r="N138" s="61"/>
      <c r="O138" s="61">
        <f t="shared" ref="O138:Q138" si="39">O62-O132</f>
        <v>0</v>
      </c>
      <c r="P138" s="61">
        <f t="shared" si="39"/>
        <v>0</v>
      </c>
      <c r="Q138" s="61">
        <f t="shared" si="39"/>
        <v>0</v>
      </c>
    </row>
    <row r="139" spans="2:17" x14ac:dyDescent="0.25">
      <c r="O139" s="10"/>
      <c r="P139" s="10"/>
      <c r="Q139" s="10"/>
    </row>
    <row r="140" spans="2:17" x14ac:dyDescent="0.25">
      <c r="O140" s="10"/>
      <c r="P140" s="10"/>
      <c r="Q140" s="10"/>
    </row>
    <row r="141" spans="2:17" x14ac:dyDescent="0.25">
      <c r="O141" s="10"/>
      <c r="P141" s="10"/>
      <c r="Q141" s="10"/>
    </row>
    <row r="142" spans="2:17" x14ac:dyDescent="0.25">
      <c r="O142" s="10"/>
      <c r="P142" s="10"/>
      <c r="Q142" s="10"/>
    </row>
    <row r="143" spans="2:17" x14ac:dyDescent="0.25">
      <c r="O143" s="10"/>
      <c r="P143" s="10"/>
      <c r="Q143" s="10"/>
    </row>
    <row r="144" spans="2:17" x14ac:dyDescent="0.25">
      <c r="O144" s="10"/>
      <c r="P144" s="10"/>
      <c r="Q144" s="10"/>
    </row>
    <row r="145" spans="15:17" x14ac:dyDescent="0.25">
      <c r="O145" s="10"/>
      <c r="P145" s="10"/>
      <c r="Q145" s="10"/>
    </row>
    <row r="146" spans="15:17" x14ac:dyDescent="0.25">
      <c r="O146" s="10"/>
      <c r="P146" s="10"/>
      <c r="Q146" s="10"/>
    </row>
    <row r="147" spans="15:17" x14ac:dyDescent="0.25">
      <c r="O147" s="10"/>
      <c r="P147" s="10"/>
      <c r="Q147" s="10"/>
    </row>
    <row r="148" spans="15:17" x14ac:dyDescent="0.25">
      <c r="O148" s="10"/>
      <c r="P148" s="10"/>
      <c r="Q148" s="10"/>
    </row>
    <row r="149" spans="15:17" x14ac:dyDescent="0.25">
      <c r="O149" s="10"/>
      <c r="P149" s="10"/>
      <c r="Q149" s="10"/>
    </row>
    <row r="150" spans="15:17" x14ac:dyDescent="0.25">
      <c r="O150" s="10"/>
      <c r="P150" s="10"/>
      <c r="Q150" s="10"/>
    </row>
    <row r="151" spans="15:17" x14ac:dyDescent="0.25">
      <c r="O151" s="10"/>
      <c r="P151" s="10"/>
      <c r="Q151" s="10"/>
    </row>
    <row r="152" spans="15:17" x14ac:dyDescent="0.25">
      <c r="O152" s="10"/>
      <c r="P152" s="10"/>
      <c r="Q152" s="10"/>
    </row>
    <row r="153" spans="15:17" x14ac:dyDescent="0.25">
      <c r="O153" s="10"/>
      <c r="P153" s="10"/>
      <c r="Q153" s="10"/>
    </row>
    <row r="154" spans="15:17" x14ac:dyDescent="0.25">
      <c r="O154" s="10"/>
      <c r="P154" s="10"/>
      <c r="Q154" s="10"/>
    </row>
    <row r="155" spans="15:17" x14ac:dyDescent="0.25">
      <c r="O155" s="10"/>
      <c r="P155" s="10"/>
      <c r="Q155" s="10"/>
    </row>
    <row r="156" spans="15:17" x14ac:dyDescent="0.25">
      <c r="O156" s="10"/>
      <c r="P156" s="10"/>
      <c r="Q156" s="10"/>
    </row>
    <row r="157" spans="15:17" x14ac:dyDescent="0.25">
      <c r="O157" s="10"/>
      <c r="P157" s="10"/>
      <c r="Q157" s="10"/>
    </row>
    <row r="158" spans="15:17" x14ac:dyDescent="0.25">
      <c r="O158" s="10"/>
      <c r="P158" s="10"/>
      <c r="Q158" s="10"/>
    </row>
    <row r="159" spans="15:17" x14ac:dyDescent="0.25">
      <c r="O159" s="10"/>
      <c r="P159" s="10"/>
      <c r="Q159" s="10"/>
    </row>
    <row r="160" spans="15:17" x14ac:dyDescent="0.25">
      <c r="O160" s="10"/>
      <c r="P160" s="10"/>
      <c r="Q160" s="10"/>
    </row>
    <row r="161" spans="15:17" x14ac:dyDescent="0.25">
      <c r="O161" s="10"/>
      <c r="P161" s="10"/>
      <c r="Q161" s="10"/>
    </row>
    <row r="162" spans="15:17" x14ac:dyDescent="0.25">
      <c r="O162" s="10"/>
      <c r="P162" s="10"/>
      <c r="Q162" s="10"/>
    </row>
    <row r="163" spans="15:17" x14ac:dyDescent="0.25">
      <c r="O163" s="10"/>
      <c r="P163" s="10"/>
      <c r="Q163" s="10"/>
    </row>
    <row r="164" spans="15:17" x14ac:dyDescent="0.25">
      <c r="O164" s="10"/>
      <c r="P164" s="10"/>
      <c r="Q164" s="10"/>
    </row>
    <row r="165" spans="15:17" x14ac:dyDescent="0.25">
      <c r="O165" s="10"/>
      <c r="P165" s="10"/>
      <c r="Q165" s="10"/>
    </row>
    <row r="166" spans="15:17" x14ac:dyDescent="0.25">
      <c r="O166" s="10"/>
      <c r="P166" s="10"/>
      <c r="Q166" s="10"/>
    </row>
    <row r="167" spans="15:17" x14ac:dyDescent="0.25">
      <c r="O167" s="10"/>
      <c r="P167" s="10"/>
      <c r="Q167" s="10"/>
    </row>
    <row r="168" spans="15:17" x14ac:dyDescent="0.25">
      <c r="O168" s="10"/>
      <c r="P168" s="10"/>
      <c r="Q168" s="10"/>
    </row>
    <row r="169" spans="15:17" x14ac:dyDescent="0.25">
      <c r="O169" s="10"/>
      <c r="P169" s="10"/>
      <c r="Q169" s="10"/>
    </row>
    <row r="170" spans="15:17" x14ac:dyDescent="0.25">
      <c r="O170" s="10"/>
      <c r="P170" s="10"/>
      <c r="Q170" s="10"/>
    </row>
    <row r="171" spans="15:17" x14ac:dyDescent="0.25">
      <c r="O171" s="10"/>
      <c r="P171" s="10"/>
      <c r="Q171" s="10"/>
    </row>
    <row r="172" spans="15:17" x14ac:dyDescent="0.25">
      <c r="O172" s="10"/>
      <c r="P172" s="10"/>
      <c r="Q172" s="10"/>
    </row>
    <row r="173" spans="15:17" x14ac:dyDescent="0.25">
      <c r="O173" s="10"/>
      <c r="P173" s="10"/>
      <c r="Q173" s="10"/>
    </row>
    <row r="174" spans="15:17" x14ac:dyDescent="0.25">
      <c r="O174" s="10"/>
      <c r="P174" s="10"/>
      <c r="Q174" s="10"/>
    </row>
    <row r="175" spans="15:17" x14ac:dyDescent="0.25">
      <c r="O175" s="10"/>
      <c r="P175" s="10"/>
      <c r="Q175" s="10"/>
    </row>
    <row r="176" spans="15:17" x14ac:dyDescent="0.25">
      <c r="O176" s="10"/>
      <c r="P176" s="10"/>
      <c r="Q176" s="10"/>
    </row>
    <row r="177" spans="15:17" x14ac:dyDescent="0.25">
      <c r="O177" s="10"/>
      <c r="P177" s="10"/>
      <c r="Q177" s="10"/>
    </row>
    <row r="178" spans="15:17" x14ac:dyDescent="0.25">
      <c r="O178" s="10"/>
      <c r="P178" s="10"/>
      <c r="Q178" s="10"/>
    </row>
    <row r="179" spans="15:17" x14ac:dyDescent="0.25">
      <c r="O179" s="10"/>
      <c r="P179" s="10"/>
      <c r="Q179" s="10"/>
    </row>
    <row r="180" spans="15:17" x14ac:dyDescent="0.25">
      <c r="O180" s="10"/>
      <c r="P180" s="10"/>
      <c r="Q180" s="10"/>
    </row>
    <row r="181" spans="15:17" x14ac:dyDescent="0.25">
      <c r="O181" s="10"/>
      <c r="P181" s="10"/>
      <c r="Q181" s="10"/>
    </row>
    <row r="182" spans="15:17" x14ac:dyDescent="0.25">
      <c r="O182" s="10"/>
      <c r="P182" s="10"/>
      <c r="Q182" s="10"/>
    </row>
    <row r="183" spans="15:17" x14ac:dyDescent="0.25">
      <c r="O183" s="10"/>
      <c r="P183" s="10"/>
      <c r="Q183" s="10"/>
    </row>
    <row r="184" spans="15:17" x14ac:dyDescent="0.25">
      <c r="O184" s="10"/>
      <c r="P184" s="10"/>
      <c r="Q184" s="10"/>
    </row>
    <row r="185" spans="15:17" x14ac:dyDescent="0.25">
      <c r="O185" s="10"/>
      <c r="P185" s="10"/>
      <c r="Q185" s="10"/>
    </row>
    <row r="186" spans="15:17" x14ac:dyDescent="0.25">
      <c r="O186" s="10"/>
      <c r="P186" s="10"/>
      <c r="Q186" s="10"/>
    </row>
    <row r="187" spans="15:17" x14ac:dyDescent="0.25">
      <c r="O187" s="10"/>
      <c r="P187" s="10"/>
      <c r="Q187" s="10"/>
    </row>
    <row r="188" spans="15:17" x14ac:dyDescent="0.25">
      <c r="O188" s="10"/>
      <c r="P188" s="10"/>
      <c r="Q188" s="10"/>
    </row>
    <row r="189" spans="15:17" x14ac:dyDescent="0.25">
      <c r="O189" s="10"/>
      <c r="P189" s="10"/>
      <c r="Q189" s="10"/>
    </row>
    <row r="190" spans="15:17" x14ac:dyDescent="0.25">
      <c r="O190" s="10"/>
      <c r="P190" s="10"/>
      <c r="Q190" s="10"/>
    </row>
    <row r="191" spans="15:17" x14ac:dyDescent="0.25">
      <c r="O191" s="10"/>
      <c r="P191" s="10"/>
      <c r="Q191" s="10"/>
    </row>
    <row r="192" spans="15:17" x14ac:dyDescent="0.25">
      <c r="O192" s="10"/>
      <c r="P192" s="10"/>
      <c r="Q192" s="10"/>
    </row>
    <row r="193" spans="15:17" x14ac:dyDescent="0.25">
      <c r="O193" s="10"/>
      <c r="P193" s="10"/>
      <c r="Q193" s="10"/>
    </row>
    <row r="194" spans="15:17" x14ac:dyDescent="0.25">
      <c r="O194" s="10"/>
      <c r="P194" s="10"/>
      <c r="Q194" s="10"/>
    </row>
    <row r="195" spans="15:17" x14ac:dyDescent="0.25">
      <c r="O195" s="10"/>
      <c r="P195" s="10"/>
      <c r="Q195" s="10"/>
    </row>
  </sheetData>
  <mergeCells count="28">
    <mergeCell ref="B9:Q9"/>
    <mergeCell ref="E2:E4"/>
    <mergeCell ref="F2:F4"/>
    <mergeCell ref="H2:I4"/>
    <mergeCell ref="B5:N5"/>
    <mergeCell ref="B8:Q8"/>
    <mergeCell ref="B10:Q10"/>
    <mergeCell ref="B11:E16"/>
    <mergeCell ref="F11:H12"/>
    <mergeCell ref="I11:K12"/>
    <mergeCell ref="L11:N12"/>
    <mergeCell ref="O11:Q12"/>
    <mergeCell ref="F13:F16"/>
    <mergeCell ref="G13:G16"/>
    <mergeCell ref="H13:H16"/>
    <mergeCell ref="I13:I16"/>
    <mergeCell ref="B119:E119"/>
    <mergeCell ref="J13:J16"/>
    <mergeCell ref="K13:K16"/>
    <mergeCell ref="L13:L16"/>
    <mergeCell ref="M13:M16"/>
    <mergeCell ref="P13:P16"/>
    <mergeCell ref="Q13:Q16"/>
    <mergeCell ref="B17:E17"/>
    <mergeCell ref="B70:E71"/>
    <mergeCell ref="C91:E91"/>
    <mergeCell ref="N13:N16"/>
    <mergeCell ref="O13:O16"/>
  </mergeCells>
  <pageMargins left="0.7" right="0.7" top="0.75" bottom="0.75" header="0.3" footer="0.3"/>
  <headerFooter>
    <oddFooter>&amp;L_x000D_&amp;1#&amp;"Calibri"&amp;10&amp;K000000 Public</oddFooter>
  </headerFooter>
  <drawing r:id="rId1"/>
</worksheet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contentBits="2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BIR-201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Andreas, Aili</dc:creator>
  <cp:lastModifiedBy>Andreas, Aili</cp:lastModifiedBy>
  <dcterms:created xsi:type="dcterms:W3CDTF">2024-09-03T09:06:04Z</dcterms:created>
  <dcterms:modified xsi:type="dcterms:W3CDTF">2024-09-03T09:56:24Z</dcterms:modified>
</cp:coreProperties>
</file>