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1\PDFs\Dec\Excel sheet\"/>
    </mc:Choice>
  </mc:AlternateContent>
  <xr:revisionPtr revIDLastSave="0" documentId="13_ncr:1_{DEE96E14-5D19-4EE5-A633-5760FC0B41E7}" xr6:coauthVersionLast="47" xr6:coauthVersionMax="47" xr10:uidLastSave="{00000000-0000-0000-0000-000000000000}"/>
  <bookViews>
    <workbookView xWindow="22932" yWindow="4848" windowWidth="23256" windowHeight="12456" xr2:uid="{00000000-000D-0000-FFFF-FFFF00000000}"/>
  </bookViews>
  <sheets>
    <sheet name="2021" sheetId="25" r:id="rId1"/>
  </sheets>
  <externalReferences>
    <externalReference r:id="rId2"/>
  </externalReferences>
  <definedNames>
    <definedName name="_xlnm.Print_Area" localSheetId="0">'2021'!$B$2:$Q$136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2" i="25" l="1"/>
  <c r="P52" i="25"/>
  <c r="O52" i="25"/>
  <c r="Q50" i="25"/>
  <c r="P50" i="25"/>
  <c r="O50" i="25"/>
  <c r="Q25" i="25"/>
  <c r="P25" i="25"/>
  <c r="O25" i="25"/>
  <c r="M19" i="25" l="1"/>
  <c r="N19" i="25"/>
  <c r="M22" i="25"/>
  <c r="N22" i="25"/>
  <c r="L25" i="25"/>
  <c r="M25" i="25"/>
  <c r="N25" i="25"/>
  <c r="L27" i="25"/>
  <c r="N50" i="25"/>
  <c r="N52" i="25"/>
  <c r="L53" i="25"/>
  <c r="M53" i="25"/>
  <c r="M52" i="25" s="1"/>
  <c r="N53" i="25"/>
  <c r="M58" i="25"/>
  <c r="L58" i="25"/>
  <c r="N58" i="25"/>
  <c r="L75" i="25"/>
  <c r="M75" i="25"/>
  <c r="N75" i="25"/>
  <c r="L79" i="25"/>
  <c r="M79" i="25"/>
  <c r="L82" i="25"/>
  <c r="N82" i="25"/>
  <c r="N106" i="25"/>
  <c r="L106" i="25"/>
  <c r="L111" i="25"/>
  <c r="N115" i="25"/>
  <c r="N126" i="25"/>
  <c r="L72" i="25" l="1"/>
  <c r="L52" i="25"/>
  <c r="M72" i="25"/>
  <c r="M106" i="25"/>
  <c r="M82" i="25"/>
  <c r="N62" i="25"/>
  <c r="M27" i="25"/>
  <c r="M18" i="25"/>
  <c r="N87" i="25"/>
  <c r="N105" i="25" s="1"/>
  <c r="L87" i="25"/>
  <c r="L105" i="25" s="1"/>
  <c r="N79" i="25"/>
  <c r="N72" i="25" s="1"/>
  <c r="N41" i="25"/>
  <c r="M41" i="25"/>
  <c r="N27" i="25"/>
  <c r="L19" i="25"/>
  <c r="M87" i="25"/>
  <c r="M105" i="25" s="1"/>
  <c r="L41" i="25"/>
  <c r="L22" i="25"/>
  <c r="N18" i="25"/>
  <c r="M121" i="25"/>
  <c r="M34" i="25"/>
  <c r="N121" i="25"/>
  <c r="M115" i="25"/>
  <c r="L34" i="25"/>
  <c r="L26" i="25" s="1"/>
  <c r="N111" i="25"/>
  <c r="M111" i="25"/>
  <c r="M126" i="25"/>
  <c r="L121" i="25"/>
  <c r="L126" i="25"/>
  <c r="L115" i="25"/>
  <c r="N34" i="25"/>
  <c r="N120" i="25"/>
  <c r="L120" i="25"/>
  <c r="M120" i="25" l="1"/>
  <c r="M132" i="25" s="1"/>
  <c r="L132" i="25"/>
  <c r="N26" i="25"/>
  <c r="M26" i="25"/>
  <c r="M40" i="25" s="1"/>
  <c r="M50" i="25" s="1"/>
  <c r="M62" i="25" s="1"/>
  <c r="N40" i="25"/>
  <c r="L18" i="25"/>
  <c r="L40" i="25" s="1"/>
  <c r="L50" i="25" s="1"/>
  <c r="L62" i="25" s="1"/>
  <c r="N132" i="25"/>
  <c r="G79" i="25"/>
  <c r="G82" i="25"/>
  <c r="F106" i="25"/>
  <c r="F115" i="25"/>
  <c r="K79" i="25"/>
  <c r="K106" i="25"/>
  <c r="J79" i="25"/>
  <c r="I106" i="25"/>
  <c r="P126" i="25"/>
  <c r="O126" i="25"/>
  <c r="P121" i="25"/>
  <c r="O121" i="25"/>
  <c r="Q115" i="25"/>
  <c r="P115" i="25"/>
  <c r="O115" i="25"/>
  <c r="Q111" i="25"/>
  <c r="P111" i="25"/>
  <c r="O106" i="25"/>
  <c r="Q87" i="25"/>
  <c r="Q105" i="25" s="1"/>
  <c r="Q82" i="25"/>
  <c r="O82" i="25"/>
  <c r="P79" i="25"/>
  <c r="O79" i="25"/>
  <c r="Q75" i="25"/>
  <c r="P75" i="25"/>
  <c r="J58" i="25"/>
  <c r="O53" i="25"/>
  <c r="Q53" i="25"/>
  <c r="P53" i="25"/>
  <c r="J53" i="25"/>
  <c r="I53" i="25"/>
  <c r="Q62" i="25"/>
  <c r="Q34" i="25"/>
  <c r="Q27" i="25"/>
  <c r="P27" i="25"/>
  <c r="K27" i="25"/>
  <c r="H27" i="25"/>
  <c r="K25" i="25"/>
  <c r="J25" i="25"/>
  <c r="I25" i="25"/>
  <c r="H25" i="25"/>
  <c r="G25" i="25"/>
  <c r="F25" i="25"/>
  <c r="F22" i="25"/>
  <c r="Q19" i="25"/>
  <c r="P19" i="25"/>
  <c r="P22" i="25"/>
  <c r="O19" i="25"/>
  <c r="G19" i="25"/>
  <c r="O111" i="25"/>
  <c r="H53" i="25"/>
  <c r="G53" i="25"/>
  <c r="F53" i="25"/>
  <c r="F19" i="25"/>
  <c r="F58" i="25"/>
  <c r="O62" i="25"/>
  <c r="O58" i="25"/>
  <c r="G126" i="25" l="1"/>
  <c r="F41" i="25"/>
  <c r="K53" i="25"/>
  <c r="F52" i="25"/>
  <c r="I115" i="25"/>
  <c r="J126" i="25"/>
  <c r="K115" i="25"/>
  <c r="G41" i="25"/>
  <c r="J121" i="25"/>
  <c r="K111" i="25"/>
  <c r="K82" i="25"/>
  <c r="F75" i="25"/>
  <c r="G115" i="25"/>
  <c r="G87" i="25"/>
  <c r="G105" i="25" s="1"/>
  <c r="H22" i="25"/>
  <c r="G121" i="25"/>
  <c r="G22" i="25"/>
  <c r="I22" i="25"/>
  <c r="F82" i="25"/>
  <c r="I41" i="25"/>
  <c r="H87" i="25"/>
  <c r="H105" i="25" s="1"/>
  <c r="I34" i="25"/>
  <c r="P18" i="25"/>
  <c r="N138" i="25"/>
  <c r="F72" i="25"/>
  <c r="F18" i="25"/>
  <c r="F126" i="25"/>
  <c r="G111" i="25"/>
  <c r="J22" i="25"/>
  <c r="F34" i="25"/>
  <c r="O34" i="25"/>
  <c r="P41" i="25"/>
  <c r="I58" i="25"/>
  <c r="I52" i="25" s="1"/>
  <c r="O75" i="25"/>
  <c r="O72" i="25" s="1"/>
  <c r="P87" i="25"/>
  <c r="P105" i="25" s="1"/>
  <c r="P106" i="25"/>
  <c r="P120" i="25" s="1"/>
  <c r="K87" i="25"/>
  <c r="K105" i="25" s="1"/>
  <c r="G75" i="25"/>
  <c r="G72" i="25" s="1"/>
  <c r="I87" i="25"/>
  <c r="I105" i="25" s="1"/>
  <c r="H106" i="25"/>
  <c r="K22" i="25"/>
  <c r="G34" i="25"/>
  <c r="H41" i="25"/>
  <c r="Q106" i="25"/>
  <c r="Q120" i="25" s="1"/>
  <c r="H111" i="25"/>
  <c r="I126" i="25"/>
  <c r="J115" i="25"/>
  <c r="J75" i="25"/>
  <c r="J72" i="25" s="1"/>
  <c r="O120" i="25"/>
  <c r="G18" i="25"/>
  <c r="I27" i="25"/>
  <c r="F27" i="25"/>
  <c r="P34" i="25"/>
  <c r="P26" i="25" s="1"/>
  <c r="Q41" i="25"/>
  <c r="H75" i="25"/>
  <c r="Q79" i="25"/>
  <c r="Q72" i="25" s="1"/>
  <c r="Q121" i="25"/>
  <c r="Q126" i="25"/>
  <c r="J82" i="25"/>
  <c r="K75" i="25"/>
  <c r="K72" i="25" s="1"/>
  <c r="F79" i="25"/>
  <c r="J52" i="25"/>
  <c r="H19" i="25"/>
  <c r="H18" i="25" s="1"/>
  <c r="K19" i="25"/>
  <c r="J27" i="25"/>
  <c r="G27" i="25"/>
  <c r="G26" i="25" s="1"/>
  <c r="J34" i="25"/>
  <c r="P62" i="25"/>
  <c r="K58" i="25"/>
  <c r="H82" i="25"/>
  <c r="I111" i="25"/>
  <c r="J111" i="25"/>
  <c r="J87" i="25"/>
  <c r="J105" i="25" s="1"/>
  <c r="F87" i="25"/>
  <c r="F105" i="25" s="1"/>
  <c r="G106" i="25"/>
  <c r="J41" i="25"/>
  <c r="I19" i="25"/>
  <c r="Q22" i="25"/>
  <c r="O27" i="25"/>
  <c r="K34" i="25"/>
  <c r="K26" i="25" s="1"/>
  <c r="H34" i="25"/>
  <c r="H26" i="25" s="1"/>
  <c r="G58" i="25"/>
  <c r="G52" i="25" s="1"/>
  <c r="P58" i="25"/>
  <c r="P82" i="25"/>
  <c r="O87" i="25"/>
  <c r="O105" i="25" s="1"/>
  <c r="I121" i="25"/>
  <c r="I82" i="25"/>
  <c r="K121" i="25"/>
  <c r="F121" i="25"/>
  <c r="I75" i="25"/>
  <c r="J19" i="25"/>
  <c r="O22" i="25"/>
  <c r="O18" i="25" s="1"/>
  <c r="O41" i="25"/>
  <c r="K41" i="25"/>
  <c r="H58" i="25"/>
  <c r="H52" i="25" s="1"/>
  <c r="Q58" i="25"/>
  <c r="H79" i="25"/>
  <c r="H72" i="25" s="1"/>
  <c r="H115" i="25"/>
  <c r="H121" i="25"/>
  <c r="H126" i="25"/>
  <c r="I79" i="25"/>
  <c r="J106" i="25"/>
  <c r="K126" i="25"/>
  <c r="F111" i="25"/>
  <c r="F120" i="25" s="1"/>
  <c r="Q26" i="25"/>
  <c r="K120" i="25"/>
  <c r="Q18" i="25"/>
  <c r="K52" i="25"/>
  <c r="P72" i="25"/>
  <c r="O132" i="25" l="1"/>
  <c r="I120" i="25"/>
  <c r="G120" i="25"/>
  <c r="K132" i="25"/>
  <c r="G132" i="25"/>
  <c r="F26" i="25"/>
  <c r="F40" i="25" s="1"/>
  <c r="F50" i="25" s="1"/>
  <c r="F62" i="25" s="1"/>
  <c r="I26" i="25"/>
  <c r="I40" i="25" s="1"/>
  <c r="I50" i="25" s="1"/>
  <c r="I62" i="25" s="1"/>
  <c r="I18" i="25"/>
  <c r="J18" i="25"/>
  <c r="P40" i="25"/>
  <c r="P132" i="25"/>
  <c r="I72" i="25"/>
  <c r="G40" i="25"/>
  <c r="G50" i="25" s="1"/>
  <c r="G62" i="25" s="1"/>
  <c r="K18" i="25"/>
  <c r="K40" i="25" s="1"/>
  <c r="K50" i="25" s="1"/>
  <c r="K62" i="25" s="1"/>
  <c r="K138" i="25" s="1"/>
  <c r="Q132" i="25"/>
  <c r="J120" i="25"/>
  <c r="J132" i="25" s="1"/>
  <c r="Q40" i="25"/>
  <c r="M138" i="25"/>
  <c r="H120" i="25"/>
  <c r="H132" i="25" s="1"/>
  <c r="F132" i="25"/>
  <c r="J26" i="25"/>
  <c r="J40" i="25" s="1"/>
  <c r="J50" i="25" s="1"/>
  <c r="J62" i="25" s="1"/>
  <c r="H40" i="25"/>
  <c r="H50" i="25" s="1"/>
  <c r="H62" i="25" s="1"/>
  <c r="O26" i="25"/>
  <c r="O40" i="25" s="1"/>
  <c r="L138" i="25"/>
  <c r="I132" i="25" l="1"/>
  <c r="I138" i="25" s="1"/>
  <c r="G138" i="25"/>
  <c r="J138" i="25"/>
  <c r="F138" i="25"/>
  <c r="H138" i="25"/>
</calcChain>
</file>

<file path=xl/sharedStrings.xml><?xml version="1.0" encoding="utf-8"?>
<sst xmlns="http://schemas.openxmlformats.org/spreadsheetml/2006/main" count="126" uniqueCount="114">
  <si>
    <t>Savings deposits</t>
  </si>
  <si>
    <t>Fixed and notice deposits</t>
  </si>
  <si>
    <t>Loans received under repurchase agreements</t>
  </si>
  <si>
    <t>Debt instruments issued</t>
  </si>
  <si>
    <t>Taxes payable</t>
  </si>
  <si>
    <t>Deferred Tax Payable</t>
  </si>
  <si>
    <t>Dividends payable</t>
  </si>
  <si>
    <t>Accrued expenses</t>
  </si>
  <si>
    <t>Others</t>
  </si>
  <si>
    <t>Ordinary share capital</t>
  </si>
  <si>
    <t>Preference share capital</t>
  </si>
  <si>
    <t>Share Premium</t>
  </si>
  <si>
    <t>Non-Distributable Reserves</t>
  </si>
  <si>
    <t>General reserve</t>
  </si>
  <si>
    <t>Retained income</t>
  </si>
  <si>
    <t>Other currency holdings, gold coins and bullion</t>
  </si>
  <si>
    <t>Statutory reserve account</t>
  </si>
  <si>
    <t>Clearing account</t>
  </si>
  <si>
    <t>Other</t>
  </si>
  <si>
    <t>Instalment debtors, hire purchase, suspensive sales and leases</t>
  </si>
  <si>
    <t>Overdraft</t>
  </si>
  <si>
    <t>Acknowledgement of debts discounted</t>
  </si>
  <si>
    <t>Loans granted under resale agreement</t>
  </si>
  <si>
    <t>Less: Specific provisions</t>
  </si>
  <si>
    <t>Less: General provisions</t>
  </si>
  <si>
    <t>Less: Interest- in- suspense</t>
  </si>
  <si>
    <t>Equities</t>
  </si>
  <si>
    <t>Others- (including unlisted equities)</t>
  </si>
  <si>
    <t>Less: Specific provisions on investments</t>
  </si>
  <si>
    <t>Premises of banking institution</t>
  </si>
  <si>
    <t>Other fixed property</t>
  </si>
  <si>
    <t>Computer equipments including peripherals</t>
  </si>
  <si>
    <t>Other- including vehicles, furniture and fittings</t>
  </si>
  <si>
    <t>Other assets</t>
  </si>
  <si>
    <t>Remittances in transit</t>
  </si>
  <si>
    <t>Receivables (net of provision)</t>
  </si>
  <si>
    <t>TOTAL ASSETS</t>
  </si>
  <si>
    <t>Memorandum items:</t>
  </si>
  <si>
    <t xml:space="preserve"> Nominal value of trading portfolio</t>
  </si>
  <si>
    <t xml:space="preserve">Intragroup </t>
  </si>
  <si>
    <t xml:space="preserve">Interbank </t>
  </si>
  <si>
    <t>Negotiable Certificates of Deposits</t>
  </si>
  <si>
    <t>Foreign currency deposits</t>
  </si>
  <si>
    <t>Trading Liabilities</t>
  </si>
  <si>
    <t>Foreign currency loans received</t>
  </si>
  <si>
    <t>Other borrowings</t>
  </si>
  <si>
    <t xml:space="preserve">TOTAL LIABILITIES AND  CAPITAL </t>
  </si>
  <si>
    <t xml:space="preserve">Intragroup bank deposits denominated in foreign currency </t>
  </si>
  <si>
    <t xml:space="preserve">Interbank deposits denominated in foreign currency </t>
  </si>
  <si>
    <t xml:space="preserve">Intragroup bank borrowings denominated in foreign currency </t>
  </si>
  <si>
    <t xml:space="preserve">Interbank borrowings denominated in foreign currency </t>
  </si>
  <si>
    <t xml:space="preserve">Non-bank group deposits denominated in foreign currency </t>
  </si>
  <si>
    <t xml:space="preserve">Non-bank group borrowings denominated in foreign currency </t>
  </si>
  <si>
    <t xml:space="preserve">Cash and Balances with the Banks </t>
  </si>
  <si>
    <t xml:space="preserve">Legal tender in Namibia </t>
  </si>
  <si>
    <t xml:space="preserve">Balances with Bank of Namibia </t>
  </si>
  <si>
    <t xml:space="preserve">Balances with Banks </t>
  </si>
  <si>
    <t>Denominated in legal tender in Namibia</t>
  </si>
  <si>
    <t>Denominated in foreign currencies</t>
  </si>
  <si>
    <t xml:space="preserve">Total Loans and Advances </t>
  </si>
  <si>
    <t>Loans to banks- repayable in legal tender</t>
  </si>
  <si>
    <t xml:space="preserve">Loans to banks - repayable in foreign currencies </t>
  </si>
  <si>
    <t xml:space="preserve">Loans to non-banks - repayable in foreign currencies </t>
  </si>
  <si>
    <t>Personal loans</t>
  </si>
  <si>
    <t>Fixed term loans</t>
  </si>
  <si>
    <t>Preference shares held to provide credit</t>
  </si>
  <si>
    <t xml:space="preserve">Net loans and advances </t>
  </si>
  <si>
    <t xml:space="preserve">Trading Securities- after mark-to-market adjustments </t>
  </si>
  <si>
    <t>Fixed Income</t>
  </si>
  <si>
    <t>Derivative instruments</t>
  </si>
  <si>
    <t xml:space="preserve">Available for sale securities - after marking-to-market </t>
  </si>
  <si>
    <t>Fixed Income- (including NCDs held with banks)</t>
  </si>
  <si>
    <t xml:space="preserve">Listed equities </t>
  </si>
  <si>
    <t xml:space="preserve">Held to maturity securities </t>
  </si>
  <si>
    <t>Investments in unconsolidated subsidiaries, associates and joint ventures</t>
  </si>
  <si>
    <t>Total trading and investment securities</t>
  </si>
  <si>
    <t>Property, plant and equipment</t>
  </si>
  <si>
    <t>Repossesed items</t>
  </si>
  <si>
    <t>Deferred taxation</t>
  </si>
  <si>
    <t xml:space="preserve"> Nominal value of available for sale investment portfolio</t>
  </si>
  <si>
    <t xml:space="preserve"> Market value of held-to-maturity investment portfolio</t>
  </si>
  <si>
    <t>NAMIBIAN BANKING INDUSTRY</t>
  </si>
  <si>
    <t>ITEM DESCRIPTION</t>
  </si>
  <si>
    <t>ASSETS</t>
  </si>
  <si>
    <t>LIABILITIES AND CAPITAL</t>
  </si>
  <si>
    <t>Current accounts</t>
  </si>
  <si>
    <t>Call deposits</t>
  </si>
  <si>
    <t>Derivativ financial instruments</t>
  </si>
  <si>
    <t>Other trading liabilities</t>
  </si>
  <si>
    <t>Short-Term Negotiable Securities</t>
  </si>
  <si>
    <t>Negotiable Certificates of Deposits (NCDs)</t>
  </si>
  <si>
    <t>Treasury Bills</t>
  </si>
  <si>
    <t>Residential mortgages</t>
  </si>
  <si>
    <t>Commercial real estate mortgages</t>
  </si>
  <si>
    <t>Crdit card debtors</t>
  </si>
  <si>
    <t>Other loans and advances</t>
  </si>
  <si>
    <t>AGGREGATED BALANCE SHEET (BIR 101)</t>
  </si>
  <si>
    <t xml:space="preserve">Bank Funding -Deposits &amp; Borrowings </t>
  </si>
  <si>
    <t xml:space="preserve">Deposits </t>
  </si>
  <si>
    <t xml:space="preserve">Borrowings </t>
  </si>
  <si>
    <t>Balances Due To Bank Of Namibia</t>
  </si>
  <si>
    <t>Non-Bank Funding</t>
  </si>
  <si>
    <t xml:space="preserve">Total Funding-Related Liabilities </t>
  </si>
  <si>
    <t>Non-Funding Related Liabilities</t>
  </si>
  <si>
    <t>Capital and Reserves</t>
  </si>
  <si>
    <t xml:space="preserve">Issued Share Capital </t>
  </si>
  <si>
    <t xml:space="preserve">Distributable Reserves </t>
  </si>
  <si>
    <t>Minority Interest</t>
  </si>
  <si>
    <t xml:space="preserve">Total Liabilities  </t>
  </si>
  <si>
    <t>First Quarter</t>
  </si>
  <si>
    <t>Second Quarter</t>
  </si>
  <si>
    <t>Third Quarter</t>
  </si>
  <si>
    <t>Fourth Quarter</t>
  </si>
  <si>
    <t>QUARTERLY FIGURES FOR THE YEAR 2021 (N$'000)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</si>
</sst>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rgb="FF6F0B15"/>
      <name val="Calibri"/>
      <family val="2"/>
      <scheme val="minor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2" tint="-9.9978637043366805E-2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/>
    <xf numFmtId="0" fontId="1" fillId="4" borderId="30" xfId="17" applyFill="1" applyBorder="1"/>
    <xf numFmtId="0" fontId="6" fillId="4" borderId="2" xfId="17" applyFont="1" applyFill="1" applyBorder="1" applyProtection="1">
      <protection hidden="1"/>
    </xf>
    <xf numFmtId="0" fontId="6" fillId="4" borderId="3" xfId="17" applyFont="1" applyFill="1" applyBorder="1" applyProtection="1">
      <protection hidden="1"/>
    </xf>
    <xf numFmtId="165" fontId="2" fillId="4" borderId="38" xfId="18" applyNumberFormat="1" applyFont="1" applyFill="1" applyBorder="1" applyProtection="1"/>
    <xf numFmtId="0" fontId="7" fillId="4" borderId="32" xfId="17" applyFont="1" applyFill="1" applyBorder="1" applyProtection="1">
      <protection hidden="1"/>
    </xf>
    <xf numFmtId="0" fontId="6" fillId="4" borderId="25" xfId="17" applyFont="1" applyFill="1" applyBorder="1" applyProtection="1">
      <protection hidden="1"/>
    </xf>
    <xf numFmtId="0" fontId="7" fillId="4" borderId="25" xfId="17" applyFont="1" applyFill="1" applyBorder="1" applyProtection="1">
      <protection hidden="1"/>
    </xf>
    <xf numFmtId="165" fontId="1" fillId="4" borderId="38" xfId="18" applyNumberFormat="1" applyFont="1" applyFill="1" applyBorder="1" applyProtection="1"/>
    <xf numFmtId="0" fontId="7" fillId="4" borderId="26" xfId="17" applyFont="1" applyFill="1" applyBorder="1" applyProtection="1">
      <protection hidden="1"/>
    </xf>
    <xf numFmtId="0" fontId="6" fillId="4" borderId="26" xfId="17" applyFont="1" applyFill="1" applyBorder="1" applyProtection="1">
      <protection hidden="1"/>
    </xf>
    <xf numFmtId="0" fontId="7" fillId="4" borderId="35" xfId="17" applyFont="1" applyFill="1" applyBorder="1" applyProtection="1">
      <protection hidden="1"/>
    </xf>
    <xf numFmtId="0" fontId="6" fillId="4" borderId="21" xfId="17" applyFont="1" applyFill="1" applyBorder="1" applyProtection="1">
      <protection hidden="1"/>
    </xf>
    <xf numFmtId="0" fontId="7" fillId="4" borderId="21" xfId="17" applyFont="1" applyFill="1" applyBorder="1" applyProtection="1">
      <protection hidden="1"/>
    </xf>
    <xf numFmtId="0" fontId="6" fillId="4" borderId="33" xfId="17" applyFont="1" applyFill="1" applyBorder="1" applyProtection="1">
      <protection hidden="1"/>
    </xf>
    <xf numFmtId="0" fontId="6" fillId="4" borderId="27" xfId="17" applyFont="1" applyFill="1" applyBorder="1" applyProtection="1">
      <protection hidden="1"/>
    </xf>
    <xf numFmtId="0" fontId="6" fillId="4" borderId="31" xfId="17" applyFont="1" applyFill="1" applyBorder="1" applyProtection="1">
      <protection hidden="1"/>
    </xf>
    <xf numFmtId="0" fontId="6" fillId="4" borderId="13" xfId="17" applyFont="1" applyFill="1" applyBorder="1" applyProtection="1">
      <protection hidden="1"/>
    </xf>
    <xf numFmtId="0" fontId="7" fillId="4" borderId="13" xfId="17" applyFont="1" applyFill="1" applyBorder="1" applyProtection="1">
      <protection hidden="1"/>
    </xf>
    <xf numFmtId="0" fontId="6" fillId="4" borderId="4" xfId="17" applyFont="1" applyFill="1" applyBorder="1" applyProtection="1">
      <protection hidden="1"/>
    </xf>
    <xf numFmtId="0" fontId="7" fillId="4" borderId="0" xfId="17" applyFont="1" applyFill="1" applyProtection="1">
      <protection hidden="1"/>
    </xf>
    <xf numFmtId="0" fontId="6" fillId="4" borderId="14" xfId="17" applyFont="1" applyFill="1" applyBorder="1" applyProtection="1">
      <protection hidden="1"/>
    </xf>
    <xf numFmtId="0" fontId="7" fillId="4" borderId="15" xfId="17" applyFont="1" applyFill="1" applyBorder="1" applyProtection="1">
      <protection hidden="1"/>
    </xf>
    <xf numFmtId="0" fontId="1" fillId="4" borderId="15" xfId="17" applyFill="1" applyBorder="1" applyProtection="1">
      <protection hidden="1"/>
    </xf>
    <xf numFmtId="0" fontId="6" fillId="4" borderId="11" xfId="17" applyFont="1" applyFill="1" applyBorder="1" applyProtection="1">
      <protection hidden="1"/>
    </xf>
    <xf numFmtId="0" fontId="6" fillId="4" borderId="12" xfId="17" applyFont="1" applyFill="1" applyBorder="1" applyProtection="1">
      <protection hidden="1"/>
    </xf>
    <xf numFmtId="0" fontId="7" fillId="4" borderId="12" xfId="17" applyFont="1" applyFill="1" applyBorder="1" applyProtection="1">
      <protection hidden="1"/>
    </xf>
    <xf numFmtId="0" fontId="1" fillId="4" borderId="12" xfId="17" applyFill="1" applyBorder="1" applyProtection="1">
      <protection hidden="1"/>
    </xf>
    <xf numFmtId="0" fontId="7" fillId="4" borderId="28" xfId="17" applyFont="1" applyFill="1" applyBorder="1" applyProtection="1">
      <protection hidden="1"/>
    </xf>
    <xf numFmtId="0" fontId="6" fillId="4" borderId="23" xfId="17" applyFont="1" applyFill="1" applyBorder="1" applyProtection="1">
      <protection hidden="1"/>
    </xf>
    <xf numFmtId="0" fontId="1" fillId="4" borderId="16" xfId="17" applyFill="1" applyBorder="1" applyProtection="1">
      <protection hidden="1"/>
    </xf>
    <xf numFmtId="0" fontId="7" fillId="4" borderId="16" xfId="17" applyFont="1" applyFill="1" applyBorder="1" applyProtection="1">
      <protection hidden="1"/>
    </xf>
    <xf numFmtId="0" fontId="1" fillId="4" borderId="0" xfId="17" applyFill="1" applyProtection="1">
      <protection hidden="1"/>
    </xf>
    <xf numFmtId="0" fontId="6" fillId="4" borderId="22" xfId="17" applyFont="1" applyFill="1" applyBorder="1" applyProtection="1">
      <protection hidden="1"/>
    </xf>
    <xf numFmtId="0" fontId="6" fillId="4" borderId="10" xfId="17" applyFont="1" applyFill="1" applyBorder="1" applyProtection="1">
      <protection hidden="1"/>
    </xf>
    <xf numFmtId="0" fontId="8" fillId="4" borderId="27" xfId="17" applyFont="1" applyFill="1" applyBorder="1" applyProtection="1">
      <protection hidden="1"/>
    </xf>
    <xf numFmtId="0" fontId="1" fillId="4" borderId="25" xfId="17" applyFill="1" applyBorder="1" applyProtection="1">
      <protection hidden="1"/>
    </xf>
    <xf numFmtId="0" fontId="1" fillId="4" borderId="21" xfId="17" applyFill="1" applyBorder="1" applyProtection="1">
      <protection hidden="1"/>
    </xf>
    <xf numFmtId="0" fontId="7" fillId="4" borderId="36" xfId="17" applyFont="1" applyFill="1" applyBorder="1" applyProtection="1">
      <protection hidden="1"/>
    </xf>
    <xf numFmtId="0" fontId="7" fillId="4" borderId="19" xfId="17" applyFont="1" applyFill="1" applyBorder="1" applyProtection="1">
      <protection hidden="1"/>
    </xf>
    <xf numFmtId="0" fontId="1" fillId="4" borderId="19" xfId="17" applyFill="1" applyBorder="1" applyProtection="1">
      <protection hidden="1"/>
    </xf>
    <xf numFmtId="0" fontId="7" fillId="4" borderId="31" xfId="17" applyFont="1" applyFill="1" applyBorder="1" applyProtection="1">
      <protection hidden="1"/>
    </xf>
    <xf numFmtId="0" fontId="6" fillId="5" borderId="2" xfId="17" applyFont="1" applyFill="1" applyBorder="1" applyProtection="1">
      <protection hidden="1"/>
    </xf>
    <xf numFmtId="0" fontId="6" fillId="5" borderId="3" xfId="17" applyFont="1" applyFill="1" applyBorder="1" applyProtection="1">
      <protection hidden="1"/>
    </xf>
    <xf numFmtId="0" fontId="7" fillId="5" borderId="39" xfId="17" applyFont="1" applyFill="1" applyBorder="1"/>
    <xf numFmtId="0" fontId="9" fillId="4" borderId="20" xfId="17" applyFont="1" applyFill="1" applyBorder="1" applyProtection="1">
      <protection hidden="1"/>
    </xf>
    <xf numFmtId="0" fontId="9" fillId="4" borderId="3" xfId="17" applyFont="1" applyFill="1" applyBorder="1" applyProtection="1">
      <protection hidden="1"/>
    </xf>
    <xf numFmtId="0" fontId="9" fillId="4" borderId="11" xfId="17" applyFont="1" applyFill="1" applyBorder="1" applyProtection="1">
      <protection hidden="1"/>
    </xf>
    <xf numFmtId="0" fontId="9" fillId="4" borderId="12" xfId="17" applyFont="1" applyFill="1" applyBorder="1" applyProtection="1">
      <protection hidden="1"/>
    </xf>
    <xf numFmtId="0" fontId="10" fillId="4" borderId="12" xfId="17" applyFont="1" applyFill="1" applyBorder="1" applyProtection="1">
      <protection hidden="1"/>
    </xf>
    <xf numFmtId="0" fontId="9" fillId="4" borderId="17" xfId="17" applyFont="1" applyFill="1" applyBorder="1" applyProtection="1">
      <protection hidden="1"/>
    </xf>
    <xf numFmtId="0" fontId="10" fillId="4" borderId="18" xfId="17" applyFont="1" applyFill="1" applyBorder="1" applyProtection="1">
      <protection hidden="1"/>
    </xf>
    <xf numFmtId="0" fontId="1" fillId="4" borderId="30" xfId="18" applyNumberFormat="1" applyFont="1" applyFill="1" applyBorder="1"/>
    <xf numFmtId="0" fontId="1" fillId="4" borderId="29" xfId="18" applyNumberFormat="1" applyFont="1" applyFill="1" applyBorder="1"/>
    <xf numFmtId="165" fontId="2" fillId="4" borderId="40" xfId="18" applyNumberFormat="1" applyFont="1" applyFill="1" applyBorder="1" applyProtection="1"/>
    <xf numFmtId="0" fontId="9" fillId="4" borderId="25" xfId="17" applyFont="1" applyFill="1" applyBorder="1" applyProtection="1">
      <protection hidden="1"/>
    </xf>
    <xf numFmtId="0" fontId="7" fillId="4" borderId="34" xfId="17" applyFont="1" applyFill="1" applyBorder="1" applyProtection="1">
      <protection hidden="1"/>
    </xf>
    <xf numFmtId="0" fontId="1" fillId="4" borderId="13" xfId="17" applyFill="1" applyBorder="1" applyProtection="1">
      <protection hidden="1"/>
    </xf>
    <xf numFmtId="49" fontId="7" fillId="4" borderId="25" xfId="17" applyNumberFormat="1" applyFont="1" applyFill="1" applyBorder="1" applyProtection="1">
      <protection hidden="1"/>
    </xf>
    <xf numFmtId="0" fontId="7" fillId="4" borderId="4" xfId="17" applyFont="1" applyFill="1" applyBorder="1" applyProtection="1">
      <protection hidden="1"/>
    </xf>
    <xf numFmtId="49" fontId="1" fillId="4" borderId="26" xfId="17" applyNumberFormat="1" applyFill="1" applyBorder="1" applyProtection="1">
      <protection hidden="1"/>
    </xf>
    <xf numFmtId="49" fontId="7" fillId="4" borderId="19" xfId="17" applyNumberFormat="1" applyFont="1" applyFill="1" applyBorder="1" applyProtection="1">
      <protection hidden="1"/>
    </xf>
    <xf numFmtId="0" fontId="9" fillId="4" borderId="13" xfId="17" applyFont="1" applyFill="1" applyBorder="1" applyProtection="1">
      <protection hidden="1"/>
    </xf>
    <xf numFmtId="49" fontId="7" fillId="4" borderId="26" xfId="17" applyNumberFormat="1" applyFont="1" applyFill="1" applyBorder="1" applyProtection="1">
      <protection hidden="1"/>
    </xf>
    <xf numFmtId="0" fontId="6" fillId="4" borderId="32" xfId="17" applyFont="1" applyFill="1" applyBorder="1" applyProtection="1">
      <protection hidden="1"/>
    </xf>
    <xf numFmtId="0" fontId="1" fillId="4" borderId="26" xfId="17" applyFill="1" applyBorder="1" applyProtection="1">
      <protection hidden="1"/>
    </xf>
    <xf numFmtId="0" fontId="7" fillId="4" borderId="23" xfId="17" applyFont="1" applyFill="1" applyBorder="1" applyProtection="1">
      <protection hidden="1"/>
    </xf>
    <xf numFmtId="0" fontId="1" fillId="4" borderId="4" xfId="17" applyFill="1" applyBorder="1" applyProtection="1">
      <protection hidden="1"/>
    </xf>
    <xf numFmtId="0" fontId="1" fillId="4" borderId="24" xfId="17" applyFill="1" applyBorder="1" applyProtection="1">
      <protection hidden="1"/>
    </xf>
    <xf numFmtId="0" fontId="6" fillId="4" borderId="24" xfId="17" applyFont="1" applyFill="1" applyBorder="1" applyProtection="1">
      <protection hidden="1"/>
    </xf>
    <xf numFmtId="0" fontId="6" fillId="4" borderId="6" xfId="17" applyFont="1" applyFill="1" applyBorder="1" applyProtection="1">
      <protection hidden="1"/>
    </xf>
    <xf numFmtId="0" fontId="6" fillId="4" borderId="0" xfId="17" applyFont="1" applyFill="1" applyProtection="1">
      <protection hidden="1"/>
    </xf>
    <xf numFmtId="0" fontId="6" fillId="5" borderId="22" xfId="17" applyFont="1" applyFill="1" applyBorder="1" applyProtection="1">
      <protection hidden="1"/>
    </xf>
    <xf numFmtId="0" fontId="6" fillId="5" borderId="10" xfId="17" applyFont="1" applyFill="1" applyBorder="1" applyProtection="1">
      <protection hidden="1"/>
    </xf>
    <xf numFmtId="0" fontId="7" fillId="5" borderId="10" xfId="17" applyFont="1" applyFill="1" applyBorder="1" applyProtection="1">
      <protection hidden="1"/>
    </xf>
    <xf numFmtId="0" fontId="7" fillId="5" borderId="38" xfId="17" applyFont="1" applyFill="1" applyBorder="1"/>
    <xf numFmtId="0" fontId="7" fillId="4" borderId="24" xfId="17" applyFont="1" applyFill="1" applyBorder="1" applyProtection="1">
      <protection hidden="1"/>
    </xf>
    <xf numFmtId="0" fontId="7" fillId="4" borderId="6" xfId="17" applyFont="1" applyFill="1" applyBorder="1" applyProtection="1">
      <protection hidden="1"/>
    </xf>
    <xf numFmtId="165" fontId="1" fillId="4" borderId="29" xfId="18" applyNumberFormat="1" applyFont="1" applyFill="1" applyBorder="1" applyProtection="1"/>
    <xf numFmtId="0" fontId="11" fillId="0" borderId="0" xfId="0" applyFont="1"/>
    <xf numFmtId="165" fontId="1" fillId="4" borderId="40" xfId="18" applyNumberFormat="1" applyFont="1" applyFill="1" applyBorder="1" applyProtection="1"/>
    <xf numFmtId="165" fontId="2" fillId="4" borderId="39" xfId="18" applyNumberFormat="1" applyFont="1" applyFill="1" applyBorder="1" applyProtection="1"/>
    <xf numFmtId="0" fontId="6" fillId="4" borderId="8" xfId="17" applyFont="1" applyFill="1" applyBorder="1" applyProtection="1">
      <protection hidden="1"/>
    </xf>
    <xf numFmtId="0" fontId="12" fillId="0" borderId="0" xfId="0" applyFont="1"/>
    <xf numFmtId="0" fontId="0" fillId="2" borderId="0" xfId="0" applyFill="1"/>
    <xf numFmtId="16" fontId="2" fillId="2" borderId="0" xfId="1" applyNumberFormat="1" applyFont="1" applyFill="1" applyAlignment="1" applyProtection="1">
      <alignment horizontal="center" vertical="center"/>
      <protection hidden="1"/>
    </xf>
    <xf numFmtId="0" fontId="6" fillId="4" borderId="7" xfId="17" applyFont="1" applyFill="1" applyBorder="1" applyProtection="1">
      <protection hidden="1"/>
    </xf>
    <xf numFmtId="0" fontId="0" fillId="0" borderId="2" xfId="0" applyBorder="1"/>
    <xf numFmtId="0" fontId="3" fillId="0" borderId="3" xfId="0" applyFont="1" applyBorder="1"/>
    <xf numFmtId="0" fontId="0" fillId="0" borderId="3" xfId="0" applyBorder="1"/>
    <xf numFmtId="0" fontId="11" fillId="0" borderId="3" xfId="0" applyFont="1" applyBorder="1"/>
    <xf numFmtId="0" fontId="11" fillId="0" borderId="1" xfId="0" applyFont="1" applyBorder="1"/>
    <xf numFmtId="0" fontId="0" fillId="0" borderId="4" xfId="0" applyBorder="1"/>
    <xf numFmtId="0" fontId="11" fillId="0" borderId="5" xfId="0" applyFont="1" applyBorder="1"/>
    <xf numFmtId="0" fontId="4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4" borderId="9" xfId="17" applyFont="1" applyFill="1" applyBorder="1" applyProtection="1">
      <protection hidden="1"/>
    </xf>
    <xf numFmtId="0" fontId="4" fillId="0" borderId="2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1" fillId="0" borderId="6" xfId="0" applyFont="1" applyBorder="1"/>
    <xf numFmtId="0" fontId="11" fillId="0" borderId="37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6" borderId="0" xfId="1" applyFont="1" applyFill="1" applyAlignment="1" applyProtection="1">
      <alignment horizontal="center"/>
      <protection hidden="1"/>
    </xf>
    <xf numFmtId="16" fontId="2" fillId="3" borderId="41" xfId="1" applyNumberFormat="1" applyFont="1" applyFill="1" applyBorder="1" applyAlignment="1" applyProtection="1">
      <alignment horizontal="center" vertical="center"/>
      <protection hidden="1"/>
    </xf>
    <xf numFmtId="16" fontId="2" fillId="3" borderId="42" xfId="1" applyNumberFormat="1" applyFont="1" applyFill="1" applyBorder="1" applyAlignment="1" applyProtection="1">
      <alignment horizontal="center" vertical="center"/>
      <protection hidden="1"/>
    </xf>
    <xf numFmtId="16" fontId="2" fillId="3" borderId="43" xfId="1" applyNumberFormat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4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3" borderId="5" xfId="1" applyFont="1" applyFill="1" applyBorder="1" applyAlignment="1" applyProtection="1">
      <alignment horizontal="center" vertical="center"/>
      <protection hidden="1"/>
    </xf>
    <xf numFmtId="0" fontId="2" fillId="3" borderId="24" xfId="1" applyFont="1" applyFill="1" applyBorder="1" applyAlignment="1" applyProtection="1">
      <alignment horizontal="center" vertical="center"/>
      <protection hidden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6" fillId="4" borderId="22" xfId="17" applyFont="1" applyFill="1" applyBorder="1" applyAlignment="1" applyProtection="1">
      <alignment horizontal="left" vertical="center" wrapText="1"/>
      <protection hidden="1"/>
    </xf>
    <xf numFmtId="0" fontId="6" fillId="4" borderId="10" xfId="17" applyFont="1" applyFill="1" applyBorder="1" applyAlignment="1" applyProtection="1">
      <alignment horizontal="left" vertical="center" wrapText="1"/>
      <protection hidden="1"/>
    </xf>
    <xf numFmtId="0" fontId="6" fillId="4" borderId="2" xfId="17" applyFont="1" applyFill="1" applyBorder="1" applyAlignment="1" applyProtection="1">
      <alignment vertical="center" wrapText="1"/>
      <protection hidden="1"/>
    </xf>
    <xf numFmtId="0" fontId="6" fillId="4" borderId="3" xfId="17" applyFont="1" applyFill="1" applyBorder="1" applyAlignment="1" applyProtection="1">
      <alignment vertical="center" wrapText="1"/>
      <protection hidden="1"/>
    </xf>
    <xf numFmtId="0" fontId="6" fillId="4" borderId="24" xfId="17" applyFont="1" applyFill="1" applyBorder="1" applyAlignment="1" applyProtection="1">
      <alignment vertical="center" wrapText="1"/>
      <protection hidden="1"/>
    </xf>
    <xf numFmtId="0" fontId="6" fillId="4" borderId="6" xfId="17" applyFont="1" applyFill="1" applyBorder="1" applyAlignment="1" applyProtection="1">
      <alignment vertical="center" wrapText="1"/>
      <protection hidden="1"/>
    </xf>
    <xf numFmtId="0" fontId="6" fillId="4" borderId="22" xfId="17" applyFont="1" applyFill="1" applyBorder="1" applyAlignment="1" applyProtection="1">
      <alignment wrapText="1"/>
      <protection hidden="1"/>
    </xf>
    <xf numFmtId="0" fontId="1" fillId="4" borderId="25" xfId="17" applyFill="1" applyBorder="1" applyAlignment="1" applyProtection="1">
      <alignment horizontal="left" vertical="top" wrapText="1"/>
      <protection hidden="1"/>
    </xf>
    <xf numFmtId="0" fontId="2" fillId="3" borderId="1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/>
    </xf>
    <xf numFmtId="0" fontId="5" fillId="6" borderId="6" xfId="1" applyFont="1" applyFill="1" applyBorder="1" applyAlignment="1" applyProtection="1">
      <alignment horizontal="center"/>
      <protection hidden="1"/>
    </xf>
    <xf numFmtId="0" fontId="6" fillId="4" borderId="10" xfId="17" applyFont="1" applyFill="1" applyBorder="1" applyAlignment="1" applyProtection="1">
      <alignment wrapText="1"/>
      <protection hidden="1"/>
    </xf>
    <xf numFmtId="0" fontId="5" fillId="6" borderId="4" xfId="1" applyFont="1" applyFill="1" applyBorder="1" applyAlignment="1" applyProtection="1">
      <alignment horizontal="center"/>
      <protection hidden="1"/>
    </xf>
    <xf numFmtId="0" fontId="5" fillId="6" borderId="5" xfId="1" applyFont="1" applyFill="1" applyBorder="1" applyAlignment="1" applyProtection="1">
      <alignment horizontal="center"/>
      <protection hidden="1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6" borderId="2" xfId="1" applyFont="1" applyFill="1" applyBorder="1" applyAlignment="1" applyProtection="1">
      <alignment horizontal="center"/>
      <protection hidden="1"/>
    </xf>
    <xf numFmtId="0" fontId="5" fillId="6" borderId="3" xfId="1" applyFont="1" applyFill="1" applyBorder="1" applyAlignment="1" applyProtection="1">
      <alignment horizontal="center"/>
      <protection hidden="1"/>
    </xf>
    <xf numFmtId="0" fontId="5" fillId="6" borderId="1" xfId="1" applyFont="1" applyFill="1" applyBorder="1" applyAlignment="1" applyProtection="1">
      <alignment horizontal="center"/>
      <protection hidden="1"/>
    </xf>
    <xf numFmtId="0" fontId="5" fillId="6" borderId="24" xfId="1" applyFont="1" applyFill="1" applyBorder="1" applyAlignment="1" applyProtection="1">
      <alignment horizontal="center"/>
      <protection hidden="1"/>
    </xf>
    <xf numFmtId="0" fontId="5" fillId="6" borderId="37" xfId="1" applyFont="1" applyFill="1" applyBorder="1" applyAlignment="1" applyProtection="1">
      <alignment horizontal="center"/>
      <protection hidden="1"/>
    </xf>
    <xf numFmtId="16" fontId="2" fillId="3" borderId="1" xfId="1" applyNumberFormat="1" applyFont="1" applyFill="1" applyBorder="1" applyAlignment="1" applyProtection="1">
      <alignment horizontal="center" vertical="center"/>
      <protection hidden="1"/>
    </xf>
    <xf numFmtId="16" fontId="2" fillId="3" borderId="5" xfId="1" applyNumberFormat="1" applyFont="1" applyFill="1" applyBorder="1" applyAlignment="1" applyProtection="1">
      <alignment horizontal="center" vertical="center"/>
      <protection hidden="1"/>
    </xf>
    <xf numFmtId="16" fontId="2" fillId="3" borderId="37" xfId="1" applyNumberFormat="1" applyFont="1" applyFill="1" applyBorder="1" applyAlignment="1" applyProtection="1">
      <alignment horizontal="center" vertical="center"/>
      <protection hidden="1"/>
    </xf>
  </cellXfs>
  <cellStyles count="19">
    <cellStyle name="Comma 10" xfId="18" xr:uid="{00000000-0005-0000-0000-000000000000}"/>
    <cellStyle name="Comma 2" xfId="2" xr:uid="{00000000-0005-0000-0000-000001000000}"/>
    <cellStyle name="Comma 3" xfId="4" xr:uid="{00000000-0005-0000-0000-000002000000}"/>
    <cellStyle name="Comma 4" xfId="6" xr:uid="{00000000-0005-0000-0000-000003000000}"/>
    <cellStyle name="Comma 5" xfId="8" xr:uid="{00000000-0005-0000-0000-000004000000}"/>
    <cellStyle name="Comma 6" xfId="10" xr:uid="{00000000-0005-0000-0000-000005000000}"/>
    <cellStyle name="Comma 7" xfId="12" xr:uid="{00000000-0005-0000-0000-000006000000}"/>
    <cellStyle name="Comma 8" xfId="14" xr:uid="{00000000-0005-0000-0000-000007000000}"/>
    <cellStyle name="Comma 9" xfId="16" xr:uid="{00000000-0005-0000-0000-000008000000}"/>
    <cellStyle name="Normal" xfId="0" builtinId="0"/>
    <cellStyle name="Normal 10" xfId="17" xr:uid="{00000000-0005-0000-0000-00000A000000}"/>
    <cellStyle name="Normal 2" xfId="1" xr:uid="{00000000-0005-0000-0000-00000B000000}"/>
    <cellStyle name="Normal 3" xfId="3" xr:uid="{00000000-0005-0000-0000-00000C000000}"/>
    <cellStyle name="Normal 4" xfId="5" xr:uid="{00000000-0005-0000-0000-00000D000000}"/>
    <cellStyle name="Normal 5" xfId="7" xr:uid="{00000000-0005-0000-0000-00000E000000}"/>
    <cellStyle name="Normal 6" xfId="9" xr:uid="{00000000-0005-0000-0000-00000F000000}"/>
    <cellStyle name="Normal 7" xfId="11" xr:uid="{00000000-0005-0000-0000-000010000000}"/>
    <cellStyle name="Normal 8" xfId="13" xr:uid="{00000000-0005-0000-0000-000011000000}"/>
    <cellStyle name="Normal 9" xfId="15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3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2000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91875" y="2000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3</xdr:row>
      <xdr:rowOff>171450</xdr:rowOff>
    </xdr:to>
    <xdr:pic>
      <xdr:nvPicPr>
        <xdr:cNvPr id="4" name="Picture 3" descr="Bank of Namibia Logo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2000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3</xdr:row>
      <xdr:rowOff>171450</xdr:rowOff>
    </xdr:to>
    <xdr:pic>
      <xdr:nvPicPr>
        <xdr:cNvPr id="5" name="Picture 4" descr="Bank of Namibia Log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2000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130175</xdr:colOff>
      <xdr:row>1</xdr:row>
      <xdr:rowOff>179917</xdr:rowOff>
    </xdr:from>
    <xdr:to>
      <xdr:col>10</xdr:col>
      <xdr:colOff>156845</xdr:colOff>
      <xdr:row>6</xdr:row>
      <xdr:rowOff>75142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54875" y="379942"/>
          <a:ext cx="22669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1/BIR%20101%20Balance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NEDB"/>
      <sheetName val="FNB"/>
      <sheetName val="STDB"/>
      <sheetName val="BIC"/>
      <sheetName val="TBN"/>
      <sheetName val="LBN"/>
      <sheetName val="ATL"/>
    </sheetNames>
    <sheetDataSet>
      <sheetData sheetId="0">
        <row r="10">
          <cell r="F10">
            <v>2662400.3276000004</v>
          </cell>
        </row>
        <row r="15">
          <cell r="F15">
            <v>846139.94500000007</v>
          </cell>
          <cell r="G15">
            <v>0</v>
          </cell>
          <cell r="H15">
            <v>0</v>
          </cell>
          <cell r="I15">
            <v>591494</v>
          </cell>
          <cell r="J15">
            <v>1107054.2379999999</v>
          </cell>
          <cell r="K15">
            <v>1452981.3969999999</v>
          </cell>
          <cell r="L15">
            <v>1022005.87291</v>
          </cell>
          <cell r="M15">
            <v>632389</v>
          </cell>
          <cell r="N15">
            <v>907918.13500000001</v>
          </cell>
          <cell r="O15">
            <v>201000</v>
          </cell>
          <cell r="P15">
            <v>688904.80799999996</v>
          </cell>
          <cell r="Q15">
            <v>-299370</v>
          </cell>
        </row>
        <row r="40">
          <cell r="N40">
            <v>127833967.40243998</v>
          </cell>
          <cell r="O40">
            <v>129784324.29847999</v>
          </cell>
          <cell r="P40">
            <v>130176936.30641995</v>
          </cell>
          <cell r="Q40">
            <v>129829312.94604468</v>
          </cell>
        </row>
        <row r="41">
          <cell r="N41">
            <v>17923867.460579976</v>
          </cell>
          <cell r="O41">
            <v>17981972.490061678</v>
          </cell>
          <cell r="P41">
            <v>18179511.051091123</v>
          </cell>
          <cell r="Q41">
            <v>18291526.451120254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224A-8303-49CA-AFF8-64EC88A5B139}">
  <sheetPr>
    <pageSetUpPr fitToPage="1"/>
  </sheetPr>
  <dimension ref="B1:R195"/>
  <sheetViews>
    <sheetView tabSelected="1" view="pageBreakPreview" topLeftCell="D112" zoomScale="88" zoomScaleNormal="90" zoomScaleSheetLayoutView="88" workbookViewId="0">
      <selection activeCell="J138" sqref="J138"/>
    </sheetView>
  </sheetViews>
  <sheetFormatPr defaultColWidth="9.140625" defaultRowHeight="15" x14ac:dyDescent="0.25"/>
  <cols>
    <col min="5" max="5" width="29.140625" customWidth="1"/>
    <col min="6" max="6" width="14.28515625" customWidth="1"/>
    <col min="7" max="7" width="13.5703125" customWidth="1"/>
    <col min="8" max="8" width="13.28515625" customWidth="1"/>
    <col min="9" max="9" width="16.42578125" style="87" customWidth="1"/>
    <col min="10" max="10" width="17.140625" customWidth="1"/>
    <col min="11" max="11" width="13.42578125" customWidth="1"/>
    <col min="12" max="12" width="14" customWidth="1"/>
    <col min="13" max="13" width="15.28515625" customWidth="1"/>
    <col min="14" max="14" width="15.7109375" customWidth="1"/>
    <col min="15" max="15" width="15" customWidth="1"/>
    <col min="16" max="16" width="13.5703125" customWidth="1"/>
    <col min="17" max="17" width="15" customWidth="1"/>
    <col min="20" max="20" width="20.28515625" customWidth="1"/>
    <col min="21" max="21" width="15.42578125" customWidth="1"/>
    <col min="22" max="22" width="12.5703125" customWidth="1"/>
    <col min="23" max="23" width="14" customWidth="1"/>
    <col min="24" max="24" width="14.5703125" customWidth="1"/>
  </cols>
  <sheetData>
    <row r="1" spans="2:17" ht="15.75" thickBot="1" x14ac:dyDescent="0.3"/>
    <row r="2" spans="2:17" ht="15.75" x14ac:dyDescent="0.25">
      <c r="B2" s="90"/>
      <c r="C2" s="91"/>
      <c r="D2" s="91"/>
      <c r="E2" s="137"/>
      <c r="F2" s="137"/>
      <c r="G2" s="91"/>
      <c r="H2" s="137"/>
      <c r="I2" s="137"/>
      <c r="J2" s="91"/>
      <c r="K2" s="91"/>
      <c r="L2" s="92"/>
      <c r="M2" s="91"/>
      <c r="N2" s="92"/>
      <c r="O2" s="93"/>
      <c r="P2" s="93"/>
      <c r="Q2" s="94"/>
    </row>
    <row r="3" spans="2:17" ht="18.75" x14ac:dyDescent="0.3">
      <c r="B3" s="95"/>
      <c r="C3" s="1"/>
      <c r="D3" s="1"/>
      <c r="E3" s="106"/>
      <c r="F3" s="106"/>
      <c r="G3" s="1"/>
      <c r="H3" s="106"/>
      <c r="I3" s="106"/>
      <c r="J3" s="86"/>
      <c r="O3" s="82"/>
      <c r="P3" s="82"/>
      <c r="Q3" s="96"/>
    </row>
    <row r="4" spans="2:17" ht="15.75" x14ac:dyDescent="0.25">
      <c r="B4" s="95"/>
      <c r="C4" s="1"/>
      <c r="D4" s="1"/>
      <c r="E4" s="106"/>
      <c r="F4" s="106"/>
      <c r="G4" s="1"/>
      <c r="H4" s="106"/>
      <c r="I4" s="106"/>
      <c r="J4" s="1"/>
      <c r="O4" s="82"/>
      <c r="P4" s="82"/>
      <c r="Q4" s="96"/>
    </row>
    <row r="5" spans="2:17" x14ac:dyDescent="0.25">
      <c r="B5" s="138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82"/>
      <c r="P5" s="82"/>
      <c r="Q5" s="96"/>
    </row>
    <row r="6" spans="2:17" x14ac:dyDescent="0.25">
      <c r="B6" s="97"/>
      <c r="C6" s="2"/>
      <c r="D6" s="2"/>
      <c r="E6" s="2"/>
      <c r="F6" s="2"/>
      <c r="G6" s="2"/>
      <c r="H6" s="2"/>
      <c r="I6" s="98"/>
      <c r="J6" s="2"/>
      <c r="K6" s="2"/>
      <c r="L6" s="2"/>
      <c r="M6" s="2"/>
      <c r="N6" s="2"/>
      <c r="O6" s="82"/>
      <c r="P6" s="82"/>
      <c r="Q6" s="96"/>
    </row>
    <row r="7" spans="2:17" ht="15.75" thickBot="1" x14ac:dyDescent="0.3">
      <c r="B7" s="100"/>
      <c r="C7" s="101"/>
      <c r="D7" s="101"/>
      <c r="E7" s="101"/>
      <c r="F7" s="101"/>
      <c r="G7" s="101"/>
      <c r="H7" s="101"/>
      <c r="I7" s="102"/>
      <c r="J7" s="101"/>
      <c r="K7" s="101"/>
      <c r="L7" s="101"/>
      <c r="M7" s="101"/>
      <c r="N7" s="101"/>
      <c r="O7" s="103"/>
      <c r="P7" s="103"/>
      <c r="Q7" s="104"/>
    </row>
    <row r="8" spans="2:17" ht="15.75" x14ac:dyDescent="0.25">
      <c r="B8" s="139" t="s">
        <v>81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1"/>
    </row>
    <row r="9" spans="2:17" ht="15.75" x14ac:dyDescent="0.25">
      <c r="B9" s="135" t="s">
        <v>96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36"/>
    </row>
    <row r="10" spans="2:17" ht="16.5" thickBot="1" x14ac:dyDescent="0.3">
      <c r="B10" s="142" t="s">
        <v>113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43"/>
    </row>
    <row r="11" spans="2:17" x14ac:dyDescent="0.25">
      <c r="B11" s="111" t="s">
        <v>82</v>
      </c>
      <c r="C11" s="112"/>
      <c r="D11" s="112"/>
      <c r="E11" s="113"/>
      <c r="F11" s="119" t="s">
        <v>109</v>
      </c>
      <c r="G11" s="120"/>
      <c r="H11" s="131"/>
      <c r="I11" s="119" t="s">
        <v>110</v>
      </c>
      <c r="J11" s="120"/>
      <c r="K11" s="131"/>
      <c r="L11" s="119" t="s">
        <v>111</v>
      </c>
      <c r="M11" s="120"/>
      <c r="N11" s="131"/>
      <c r="O11" s="119" t="s">
        <v>112</v>
      </c>
      <c r="P11" s="120"/>
      <c r="Q11" s="131"/>
    </row>
    <row r="12" spans="2:17" ht="15.75" thickBot="1" x14ac:dyDescent="0.3">
      <c r="B12" s="114"/>
      <c r="C12" s="115"/>
      <c r="D12" s="115"/>
      <c r="E12" s="116"/>
      <c r="F12" s="121"/>
      <c r="G12" s="122"/>
      <c r="H12" s="132"/>
      <c r="I12" s="121"/>
      <c r="J12" s="122"/>
      <c r="K12" s="132"/>
      <c r="L12" s="121"/>
      <c r="M12" s="122"/>
      <c r="N12" s="132"/>
      <c r="O12" s="121"/>
      <c r="P12" s="122"/>
      <c r="Q12" s="132"/>
    </row>
    <row r="13" spans="2:17" x14ac:dyDescent="0.25">
      <c r="B13" s="114"/>
      <c r="C13" s="115"/>
      <c r="D13" s="115"/>
      <c r="E13" s="115"/>
      <c r="F13" s="108">
        <v>42400</v>
      </c>
      <c r="G13" s="108">
        <v>42429</v>
      </c>
      <c r="H13" s="108">
        <v>42460</v>
      </c>
      <c r="I13" s="108">
        <v>42490</v>
      </c>
      <c r="J13" s="108">
        <v>42521</v>
      </c>
      <c r="K13" s="144">
        <v>42551</v>
      </c>
      <c r="L13" s="144">
        <v>42582</v>
      </c>
      <c r="M13" s="144">
        <v>42613</v>
      </c>
      <c r="N13" s="144">
        <v>42643</v>
      </c>
      <c r="O13" s="144">
        <v>42674</v>
      </c>
      <c r="P13" s="144">
        <v>42704</v>
      </c>
      <c r="Q13" s="144">
        <v>42735</v>
      </c>
    </row>
    <row r="14" spans="2:17" x14ac:dyDescent="0.25">
      <c r="B14" s="114"/>
      <c r="C14" s="115"/>
      <c r="D14" s="115"/>
      <c r="E14" s="115"/>
      <c r="F14" s="109"/>
      <c r="G14" s="109"/>
      <c r="H14" s="109"/>
      <c r="I14" s="109"/>
      <c r="J14" s="109"/>
      <c r="K14" s="145"/>
      <c r="L14" s="145"/>
      <c r="M14" s="145"/>
      <c r="N14" s="145"/>
      <c r="O14" s="145"/>
      <c r="P14" s="145"/>
      <c r="Q14" s="145"/>
    </row>
    <row r="15" spans="2:17" x14ac:dyDescent="0.25">
      <c r="B15" s="114"/>
      <c r="C15" s="115"/>
      <c r="D15" s="115"/>
      <c r="E15" s="115"/>
      <c r="F15" s="109"/>
      <c r="G15" s="109"/>
      <c r="H15" s="109"/>
      <c r="I15" s="109"/>
      <c r="J15" s="109"/>
      <c r="K15" s="145"/>
      <c r="L15" s="145"/>
      <c r="M15" s="145"/>
      <c r="N15" s="145"/>
      <c r="O15" s="145"/>
      <c r="P15" s="145"/>
      <c r="Q15" s="145"/>
    </row>
    <row r="16" spans="2:17" ht="15.75" thickBot="1" x14ac:dyDescent="0.3">
      <c r="B16" s="117"/>
      <c r="C16" s="118"/>
      <c r="D16" s="118"/>
      <c r="E16" s="118"/>
      <c r="F16" s="110"/>
      <c r="G16" s="110"/>
      <c r="H16" s="110"/>
      <c r="I16" s="110"/>
      <c r="J16" s="110"/>
      <c r="K16" s="146"/>
      <c r="L16" s="146"/>
      <c r="M16" s="146"/>
      <c r="N16" s="146"/>
      <c r="O16" s="146"/>
      <c r="P16" s="146"/>
      <c r="Q16" s="146"/>
    </row>
    <row r="17" spans="2:17" ht="15.75" thickBot="1" x14ac:dyDescent="0.3">
      <c r="B17" s="123" t="s">
        <v>84</v>
      </c>
      <c r="C17" s="124"/>
      <c r="D17" s="124"/>
      <c r="E17" s="12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x14ac:dyDescent="0.25">
      <c r="B18" s="5" t="s">
        <v>97</v>
      </c>
      <c r="C18" s="6"/>
      <c r="D18" s="6"/>
      <c r="E18" s="6"/>
      <c r="F18" s="7">
        <f t="shared" ref="F18:G18" si="0">F19+F22+F25</f>
        <v>4621758.3196700001</v>
      </c>
      <c r="G18" s="7">
        <f t="shared" si="0"/>
        <v>4066548.4606900001</v>
      </c>
      <c r="H18" s="7">
        <f>H19+H22+H25</f>
        <v>4344663.3755360274</v>
      </c>
      <c r="I18" s="7">
        <f t="shared" ref="I18:Q18" si="1">I19+I22+I25</f>
        <v>5053923.8939151727</v>
      </c>
      <c r="J18" s="7">
        <f t="shared" si="1"/>
        <v>5015043.4183900002</v>
      </c>
      <c r="K18" s="7">
        <f t="shared" si="1"/>
        <v>6078112.0178938266</v>
      </c>
      <c r="L18" s="7">
        <f t="shared" ref="L18" si="2">L19+L22+L25</f>
        <v>4826667.2091083601</v>
      </c>
      <c r="M18" s="7">
        <f t="shared" si="1"/>
        <v>4243183.27842566</v>
      </c>
      <c r="N18" s="7">
        <f t="shared" si="1"/>
        <v>4890758.5511799995</v>
      </c>
      <c r="O18" s="7">
        <f t="shared" si="1"/>
        <v>3610656.8373299995</v>
      </c>
      <c r="P18" s="7">
        <f t="shared" si="1"/>
        <v>4927699.9402399994</v>
      </c>
      <c r="Q18" s="7">
        <f t="shared" si="1"/>
        <v>3736524.2407499999</v>
      </c>
    </row>
    <row r="19" spans="2:17" x14ac:dyDescent="0.25">
      <c r="B19" s="8"/>
      <c r="C19" s="9" t="s">
        <v>98</v>
      </c>
      <c r="D19" s="10"/>
      <c r="E19" s="10"/>
      <c r="F19" s="7">
        <f>F20+F21</f>
        <v>3648471.7283900003</v>
      </c>
      <c r="G19" s="7">
        <f t="shared" ref="G19:Q19" si="3">G20+G21</f>
        <v>3381412.5806900002</v>
      </c>
      <c r="H19" s="7">
        <f t="shared" si="3"/>
        <v>4134929.3022160269</v>
      </c>
      <c r="I19" s="7">
        <f t="shared" si="3"/>
        <v>4134750.7745451727</v>
      </c>
      <c r="J19" s="7">
        <f t="shared" si="3"/>
        <v>3602999.1403899998</v>
      </c>
      <c r="K19" s="7">
        <f t="shared" si="3"/>
        <v>3933850.8203438269</v>
      </c>
      <c r="L19" s="7">
        <f t="shared" ref="L19" si="4">L20+L21</f>
        <v>3563958.8475883603</v>
      </c>
      <c r="M19" s="7">
        <f t="shared" si="3"/>
        <v>3140656.9763856605</v>
      </c>
      <c r="N19" s="7">
        <f t="shared" si="3"/>
        <v>3586581.4788899999</v>
      </c>
      <c r="O19" s="7">
        <f t="shared" si="3"/>
        <v>3162634.5367099997</v>
      </c>
      <c r="P19" s="7">
        <f t="shared" si="3"/>
        <v>4066651.9624099997</v>
      </c>
      <c r="Q19" s="7">
        <f t="shared" si="3"/>
        <v>3056240.9031199999</v>
      </c>
    </row>
    <row r="20" spans="2:17" x14ac:dyDescent="0.25">
      <c r="B20" s="8"/>
      <c r="C20" s="10"/>
      <c r="D20" s="10" t="s">
        <v>39</v>
      </c>
      <c r="E20" s="10"/>
      <c r="F20" s="11">
        <v>2662400.3276000004</v>
      </c>
      <c r="G20" s="11">
        <v>2456781.2029599999</v>
      </c>
      <c r="H20" s="11">
        <v>2845713.4493800001</v>
      </c>
      <c r="I20" s="11">
        <v>2658747.4334400003</v>
      </c>
      <c r="J20" s="11">
        <v>2434134.11491</v>
      </c>
      <c r="K20" s="11">
        <v>3223277.0536000002</v>
      </c>
      <c r="L20" s="11">
        <v>2894153.2863600003</v>
      </c>
      <c r="M20" s="11">
        <v>2390508.92234</v>
      </c>
      <c r="N20" s="11">
        <v>3048489.1675100001</v>
      </c>
      <c r="O20" s="11">
        <v>2715305.7802299997</v>
      </c>
      <c r="P20" s="11">
        <v>2770779.2069499996</v>
      </c>
      <c r="Q20" s="11">
        <v>2483304.5512600001</v>
      </c>
    </row>
    <row r="21" spans="2:17" x14ac:dyDescent="0.25">
      <c r="B21" s="8"/>
      <c r="C21" s="12"/>
      <c r="D21" s="12" t="s">
        <v>40</v>
      </c>
      <c r="E21" s="10"/>
      <c r="F21" s="11">
        <v>986071.40078999999</v>
      </c>
      <c r="G21" s="11">
        <v>924631.37773000007</v>
      </c>
      <c r="H21" s="11">
        <v>1289215.852836027</v>
      </c>
      <c r="I21" s="11">
        <v>1476003.3411051724</v>
      </c>
      <c r="J21" s="11">
        <v>1168865.0254799998</v>
      </c>
      <c r="K21" s="11">
        <v>710573.76674382645</v>
      </c>
      <c r="L21" s="11">
        <v>669805.56122835993</v>
      </c>
      <c r="M21" s="11">
        <v>750148.05404566054</v>
      </c>
      <c r="N21" s="11">
        <v>538092.31137999997</v>
      </c>
      <c r="O21" s="11">
        <v>447328.75647999998</v>
      </c>
      <c r="P21" s="11">
        <v>1295872.7554600001</v>
      </c>
      <c r="Q21" s="11">
        <v>572936.35185999994</v>
      </c>
    </row>
    <row r="22" spans="2:17" x14ac:dyDescent="0.25">
      <c r="B22" s="8"/>
      <c r="C22" s="13" t="s">
        <v>99</v>
      </c>
      <c r="D22" s="12"/>
      <c r="E22" s="10"/>
      <c r="F22" s="7">
        <f>F23+F24</f>
        <v>127146.64628</v>
      </c>
      <c r="G22" s="7">
        <f t="shared" ref="G22:Q22" si="5">G23+G24</f>
        <v>685135.88</v>
      </c>
      <c r="H22" s="7">
        <f t="shared" si="5"/>
        <v>209734.07332000002</v>
      </c>
      <c r="I22" s="7">
        <f t="shared" si="5"/>
        <v>327679.11937000009</v>
      </c>
      <c r="J22" s="7">
        <f t="shared" si="5"/>
        <v>304990.03999999998</v>
      </c>
      <c r="K22" s="7">
        <f t="shared" si="5"/>
        <v>691279.80055000004</v>
      </c>
      <c r="L22" s="7">
        <f t="shared" ref="L22" si="6">L23+L24</f>
        <v>240702.48861</v>
      </c>
      <c r="M22" s="7">
        <f t="shared" si="5"/>
        <v>470137.30203999998</v>
      </c>
      <c r="N22" s="7">
        <f t="shared" si="5"/>
        <v>396258.93728999997</v>
      </c>
      <c r="O22" s="7">
        <f t="shared" si="5"/>
        <v>247022.30061999999</v>
      </c>
      <c r="P22" s="7">
        <f t="shared" si="5"/>
        <v>172143.16982999997</v>
      </c>
      <c r="Q22" s="7">
        <f t="shared" si="5"/>
        <v>979653.33762999997</v>
      </c>
    </row>
    <row r="23" spans="2:17" x14ac:dyDescent="0.25">
      <c r="B23" s="8"/>
      <c r="C23" s="12"/>
      <c r="D23" s="10" t="s">
        <v>39</v>
      </c>
      <c r="E23" s="10"/>
      <c r="F23" s="11">
        <v>112146.605</v>
      </c>
      <c r="G23" s="11">
        <v>119447.88</v>
      </c>
      <c r="H23" s="11">
        <v>120011.46</v>
      </c>
      <c r="I23" s="11">
        <v>118207.66</v>
      </c>
      <c r="J23" s="11">
        <v>101730.04</v>
      </c>
      <c r="K23" s="11">
        <v>102321.77</v>
      </c>
      <c r="L23" s="11">
        <v>101190.36</v>
      </c>
      <c r="M23" s="11">
        <v>95316.065000000002</v>
      </c>
      <c r="N23" s="11">
        <v>102501.81</v>
      </c>
      <c r="O23" s="11">
        <v>103114.87</v>
      </c>
      <c r="P23" s="11">
        <v>102323.7</v>
      </c>
      <c r="Q23" s="11">
        <v>101180.77</v>
      </c>
    </row>
    <row r="24" spans="2:17" x14ac:dyDescent="0.25">
      <c r="B24" s="8"/>
      <c r="C24" s="12"/>
      <c r="D24" s="12" t="s">
        <v>40</v>
      </c>
      <c r="E24" s="10"/>
      <c r="F24" s="11">
        <v>15000.041280000005</v>
      </c>
      <c r="G24" s="11">
        <v>565688</v>
      </c>
      <c r="H24" s="11">
        <v>89722.613320000004</v>
      </c>
      <c r="I24" s="11">
        <v>209471.45937000008</v>
      </c>
      <c r="J24" s="11">
        <v>203260</v>
      </c>
      <c r="K24" s="11">
        <v>588958.03055000002</v>
      </c>
      <c r="L24" s="11">
        <v>139512.12860999999</v>
      </c>
      <c r="M24" s="11">
        <v>374821.23703999998</v>
      </c>
      <c r="N24" s="11">
        <v>293757.12728999997</v>
      </c>
      <c r="O24" s="11">
        <v>143907.43062</v>
      </c>
      <c r="P24" s="11">
        <v>69819.469829999958</v>
      </c>
      <c r="Q24" s="11">
        <v>878472.56762999995</v>
      </c>
    </row>
    <row r="25" spans="2:17" ht="15.75" thickBot="1" x14ac:dyDescent="0.3">
      <c r="B25" s="14"/>
      <c r="C25" s="15" t="s">
        <v>100</v>
      </c>
      <c r="D25" s="16"/>
      <c r="E25" s="16"/>
      <c r="F25" s="7">
        <f>[1]INDUSTRY!$F$15</f>
        <v>846139.94500000007</v>
      </c>
      <c r="G25" s="7">
        <f>[1]INDUSTRY!$G$15</f>
        <v>0</v>
      </c>
      <c r="H25" s="7">
        <f>[1]INDUSTRY!$H$15</f>
        <v>0</v>
      </c>
      <c r="I25" s="7">
        <f>[1]INDUSTRY!$I$15</f>
        <v>591494</v>
      </c>
      <c r="J25" s="7">
        <f>[1]INDUSTRY!$J$15</f>
        <v>1107054.2379999999</v>
      </c>
      <c r="K25" s="7">
        <f>[1]INDUSTRY!$K$15</f>
        <v>1452981.3969999999</v>
      </c>
      <c r="L25" s="7">
        <f>[1]INDUSTRY!$L$15</f>
        <v>1022005.87291</v>
      </c>
      <c r="M25" s="7">
        <f>[1]INDUSTRY!$M$15</f>
        <v>632389</v>
      </c>
      <c r="N25" s="7">
        <f>[1]INDUSTRY!$N$15</f>
        <v>907918.13500000001</v>
      </c>
      <c r="O25" s="7">
        <f>[1]INDUSTRY!$O$15</f>
        <v>201000</v>
      </c>
      <c r="P25" s="7">
        <f>[1]INDUSTRY!$P$15</f>
        <v>688904.80799999996</v>
      </c>
      <c r="Q25" s="7">
        <f>[1]INDUSTRY!$Q$15</f>
        <v>-299370</v>
      </c>
    </row>
    <row r="26" spans="2:17" x14ac:dyDescent="0.25">
      <c r="B26" s="17" t="s">
        <v>101</v>
      </c>
      <c r="C26" s="18"/>
      <c r="D26" s="18"/>
      <c r="E26" s="18"/>
      <c r="F26" s="7">
        <f>F27+F34</f>
        <v>118086940.52525465</v>
      </c>
      <c r="G26" s="7">
        <f t="shared" ref="G26:Q26" si="7">G27+G34</f>
        <v>116557589.95080465</v>
      </c>
      <c r="H26" s="7">
        <f t="shared" si="7"/>
        <v>121796856.08908862</v>
      </c>
      <c r="I26" s="7">
        <f t="shared" si="7"/>
        <v>117989567.97883947</v>
      </c>
      <c r="J26" s="7">
        <f t="shared" si="7"/>
        <v>115980641.52166997</v>
      </c>
      <c r="K26" s="7">
        <f t="shared" si="7"/>
        <v>115886174.04909083</v>
      </c>
      <c r="L26" s="7">
        <f t="shared" ref="L26" si="8">L27+L34</f>
        <v>117437973.28764629</v>
      </c>
      <c r="M26" s="7">
        <f t="shared" si="7"/>
        <v>117569216.51398434</v>
      </c>
      <c r="N26" s="7">
        <f t="shared" si="7"/>
        <v>118330275.91494</v>
      </c>
      <c r="O26" s="7">
        <f t="shared" si="7"/>
        <v>122710258.36353999</v>
      </c>
      <c r="P26" s="7">
        <f t="shared" si="7"/>
        <v>121061096.42034</v>
      </c>
      <c r="Q26" s="7">
        <f t="shared" si="7"/>
        <v>122574024.83613463</v>
      </c>
    </row>
    <row r="27" spans="2:17" x14ac:dyDescent="0.25">
      <c r="B27" s="19"/>
      <c r="C27" s="20" t="s">
        <v>98</v>
      </c>
      <c r="D27" s="20"/>
      <c r="E27" s="21"/>
      <c r="F27" s="7">
        <f>SUM(F28:F33)</f>
        <v>110732498.53158465</v>
      </c>
      <c r="G27" s="7">
        <f t="shared" ref="G27:Q27" si="9">SUM(G28:G33)</f>
        <v>109281740.03129466</v>
      </c>
      <c r="H27" s="7">
        <f t="shared" si="9"/>
        <v>114344470.05226862</v>
      </c>
      <c r="I27" s="7">
        <f t="shared" si="9"/>
        <v>110316407.63549948</v>
      </c>
      <c r="J27" s="7">
        <f t="shared" si="9"/>
        <v>108311921.44164997</v>
      </c>
      <c r="K27" s="7">
        <f t="shared" si="9"/>
        <v>108099911.30535083</v>
      </c>
      <c r="L27" s="7">
        <f t="shared" ref="L27" si="10">SUM(L28:L33)</f>
        <v>108817466.83304629</v>
      </c>
      <c r="M27" s="7">
        <f t="shared" si="9"/>
        <v>109469663.34220433</v>
      </c>
      <c r="N27" s="7">
        <f t="shared" si="9"/>
        <v>110204706.31629001</v>
      </c>
      <c r="O27" s="7">
        <f t="shared" si="9"/>
        <v>114488214.61590999</v>
      </c>
      <c r="P27" s="7">
        <f t="shared" si="9"/>
        <v>112339965.19738001</v>
      </c>
      <c r="Q27" s="7">
        <f t="shared" si="9"/>
        <v>113842559.87573463</v>
      </c>
    </row>
    <row r="28" spans="2:17" x14ac:dyDescent="0.25">
      <c r="B28" s="19"/>
      <c r="C28" s="21"/>
      <c r="D28" s="10" t="s">
        <v>85</v>
      </c>
      <c r="E28" s="21"/>
      <c r="F28" s="11">
        <v>32086234.343915131</v>
      </c>
      <c r="G28" s="11">
        <v>33461561.624705132</v>
      </c>
      <c r="H28" s="11">
        <v>35157916.701605134</v>
      </c>
      <c r="I28" s="11">
        <v>32482480.077945132</v>
      </c>
      <c r="J28" s="11">
        <v>31223630.73734</v>
      </c>
      <c r="K28" s="11">
        <v>31398475.646485131</v>
      </c>
      <c r="L28" s="11">
        <v>32148544.337975126</v>
      </c>
      <c r="M28" s="11">
        <v>32225138.906369999</v>
      </c>
      <c r="N28" s="11">
        <v>33497947.318770003</v>
      </c>
      <c r="O28" s="11">
        <v>34541428.230980001</v>
      </c>
      <c r="P28" s="11">
        <v>35354476.308230005</v>
      </c>
      <c r="Q28" s="11">
        <v>34538485.868685126</v>
      </c>
    </row>
    <row r="29" spans="2:17" x14ac:dyDescent="0.25">
      <c r="B29" s="19"/>
      <c r="C29" s="21"/>
      <c r="D29" s="10" t="s">
        <v>86</v>
      </c>
      <c r="E29" s="10"/>
      <c r="F29" s="11">
        <v>25358452.406989999</v>
      </c>
      <c r="G29" s="11">
        <v>23900423.6006</v>
      </c>
      <c r="H29" s="11">
        <v>25298314.886100002</v>
      </c>
      <c r="I29" s="11">
        <v>24476965.382010002</v>
      </c>
      <c r="J29" s="11">
        <v>24668962.478489999</v>
      </c>
      <c r="K29" s="11">
        <v>23803338.445119999</v>
      </c>
      <c r="L29" s="11">
        <v>23708489.280750003</v>
      </c>
      <c r="M29" s="11">
        <v>25542849.66195</v>
      </c>
      <c r="N29" s="11">
        <v>25437954.10478</v>
      </c>
      <c r="O29" s="11">
        <v>28317416.34496</v>
      </c>
      <c r="P29" s="11">
        <v>26784341.824900001</v>
      </c>
      <c r="Q29" s="11">
        <v>26647075.469209995</v>
      </c>
    </row>
    <row r="30" spans="2:17" x14ac:dyDescent="0.25">
      <c r="B30" s="19"/>
      <c r="C30" s="21"/>
      <c r="D30" s="10" t="s">
        <v>0</v>
      </c>
      <c r="E30" s="10"/>
      <c r="F30" s="11">
        <v>3904030.8394995201</v>
      </c>
      <c r="G30" s="11">
        <v>2846001.3427495202</v>
      </c>
      <c r="H30" s="11">
        <v>2983125.64500952</v>
      </c>
      <c r="I30" s="11">
        <v>2998749.5058195195</v>
      </c>
      <c r="J30" s="11">
        <v>2989775.54165</v>
      </c>
      <c r="K30" s="11">
        <v>3073493.3375395201</v>
      </c>
      <c r="L30" s="11">
        <v>3230561.3665195201</v>
      </c>
      <c r="M30" s="11">
        <v>3201719.73269</v>
      </c>
      <c r="N30" s="11">
        <v>3369395.9504800001</v>
      </c>
      <c r="O30" s="11">
        <v>3319320.42515</v>
      </c>
      <c r="P30" s="11">
        <v>3370938.30406</v>
      </c>
      <c r="Q30" s="11">
        <v>3407011.2487395201</v>
      </c>
    </row>
    <row r="31" spans="2:17" x14ac:dyDescent="0.25">
      <c r="B31" s="22"/>
      <c r="C31" s="23"/>
      <c r="D31" s="23" t="s">
        <v>1</v>
      </c>
      <c r="E31" s="23"/>
      <c r="F31" s="11">
        <v>22997421.819860004</v>
      </c>
      <c r="G31" s="11">
        <v>22916408.451569997</v>
      </c>
      <c r="H31" s="11">
        <v>23101339.558713976</v>
      </c>
      <c r="I31" s="11">
        <v>22712798.495984823</v>
      </c>
      <c r="J31" s="11">
        <v>22589240.326009996</v>
      </c>
      <c r="K31" s="11">
        <v>23301242.762866173</v>
      </c>
      <c r="L31" s="11">
        <v>22934193.75177164</v>
      </c>
      <c r="M31" s="11">
        <v>22750094.314544342</v>
      </c>
      <c r="N31" s="11">
        <v>22458828.026900001</v>
      </c>
      <c r="O31" s="11">
        <v>22927704.641180009</v>
      </c>
      <c r="P31" s="11">
        <v>22091664.037710004</v>
      </c>
      <c r="Q31" s="11">
        <v>23847370.018370003</v>
      </c>
    </row>
    <row r="32" spans="2:17" x14ac:dyDescent="0.25">
      <c r="B32" s="22"/>
      <c r="C32" s="23"/>
      <c r="D32" s="23" t="s">
        <v>41</v>
      </c>
      <c r="E32" s="23"/>
      <c r="F32" s="11">
        <v>20039756.164439999</v>
      </c>
      <c r="G32" s="11">
        <v>20314856.265409999</v>
      </c>
      <c r="H32" s="11">
        <v>21739327.178430002</v>
      </c>
      <c r="I32" s="11">
        <v>21847010.024890002</v>
      </c>
      <c r="J32" s="11">
        <v>21546555.39161</v>
      </c>
      <c r="K32" s="11">
        <v>21807737.726480003</v>
      </c>
      <c r="L32" s="11">
        <v>21677369.664340001</v>
      </c>
      <c r="M32" s="11">
        <v>20774455.113469999</v>
      </c>
      <c r="N32" s="11">
        <v>21013819.693770003</v>
      </c>
      <c r="O32" s="11">
        <v>20313513.098700002</v>
      </c>
      <c r="P32" s="11">
        <v>19835442.765349999</v>
      </c>
      <c r="Q32" s="11">
        <v>20367362.52417</v>
      </c>
    </row>
    <row r="33" spans="2:17" x14ac:dyDescent="0.25">
      <c r="B33" s="24"/>
      <c r="C33" s="25"/>
      <c r="D33" s="26" t="s">
        <v>42</v>
      </c>
      <c r="E33" s="25"/>
      <c r="F33" s="11">
        <v>6346602.9568799995</v>
      </c>
      <c r="G33" s="11">
        <v>5842488.7462600004</v>
      </c>
      <c r="H33" s="11">
        <v>6064446.0824100003</v>
      </c>
      <c r="I33" s="11">
        <v>5798404.1488499995</v>
      </c>
      <c r="J33" s="11">
        <v>5293756.96655</v>
      </c>
      <c r="K33" s="11">
        <v>4715623.38686</v>
      </c>
      <c r="L33" s="11">
        <v>5118308.43169</v>
      </c>
      <c r="M33" s="11">
        <v>4975405.6131800003</v>
      </c>
      <c r="N33" s="11">
        <v>4426761.2215900002</v>
      </c>
      <c r="O33" s="11">
        <v>5068831.8749399995</v>
      </c>
      <c r="P33" s="11">
        <v>4903101.95713</v>
      </c>
      <c r="Q33" s="11">
        <v>5035254.7465599999</v>
      </c>
    </row>
    <row r="34" spans="2:17" x14ac:dyDescent="0.25">
      <c r="B34" s="27"/>
      <c r="C34" s="28" t="s">
        <v>99</v>
      </c>
      <c r="D34" s="29"/>
      <c r="E34" s="29"/>
      <c r="F34" s="7">
        <f>SUM(F35:F39)</f>
        <v>7354441.9936699998</v>
      </c>
      <c r="G34" s="7">
        <f t="shared" ref="G34:Q34" si="11">SUM(G35:G39)</f>
        <v>7275849.9195099995</v>
      </c>
      <c r="H34" s="7">
        <f t="shared" si="11"/>
        <v>7452386.03682</v>
      </c>
      <c r="I34" s="7">
        <f t="shared" si="11"/>
        <v>7673160.3433400001</v>
      </c>
      <c r="J34" s="7">
        <f t="shared" si="11"/>
        <v>7668720.0800199993</v>
      </c>
      <c r="K34" s="7">
        <f t="shared" si="11"/>
        <v>7786262.7437400008</v>
      </c>
      <c r="L34" s="7">
        <f t="shared" ref="L34" si="12">SUM(L35:L39)</f>
        <v>8620506.4545999989</v>
      </c>
      <c r="M34" s="7">
        <f t="shared" si="11"/>
        <v>8099553.1717800004</v>
      </c>
      <c r="N34" s="7">
        <f t="shared" si="11"/>
        <v>8125569.5986499991</v>
      </c>
      <c r="O34" s="7">
        <f t="shared" si="11"/>
        <v>8222043.7476300001</v>
      </c>
      <c r="P34" s="7">
        <f t="shared" si="11"/>
        <v>8721131.222959999</v>
      </c>
      <c r="Q34" s="7">
        <f t="shared" si="11"/>
        <v>8731464.9604000002</v>
      </c>
    </row>
    <row r="35" spans="2:17" x14ac:dyDescent="0.25">
      <c r="B35" s="27"/>
      <c r="C35" s="29"/>
      <c r="D35" s="29" t="s">
        <v>43</v>
      </c>
      <c r="E35" s="29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</row>
    <row r="36" spans="2:17" x14ac:dyDescent="0.25">
      <c r="B36" s="27"/>
      <c r="C36" s="30"/>
      <c r="D36" s="31" t="s">
        <v>2</v>
      </c>
      <c r="E36" s="29"/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</row>
    <row r="37" spans="2:17" x14ac:dyDescent="0.25">
      <c r="B37" s="32"/>
      <c r="C37" s="33"/>
      <c r="D37" s="34" t="s">
        <v>3</v>
      </c>
      <c r="E37" s="34"/>
      <c r="F37" s="11">
        <v>5317174.12017</v>
      </c>
      <c r="G37" s="11">
        <v>5279835.8377799997</v>
      </c>
      <c r="H37" s="11">
        <v>5486061.5455900002</v>
      </c>
      <c r="I37" s="11">
        <v>5714245.3822000008</v>
      </c>
      <c r="J37" s="11">
        <v>5741341.0730799995</v>
      </c>
      <c r="K37" s="11">
        <v>5973723.1244300008</v>
      </c>
      <c r="L37" s="11">
        <v>6832649.0828599995</v>
      </c>
      <c r="M37" s="11">
        <v>6279786.2434100006</v>
      </c>
      <c r="N37" s="11">
        <v>6273384.5317099998</v>
      </c>
      <c r="O37" s="11">
        <v>6338321.4225300001</v>
      </c>
      <c r="P37" s="11">
        <v>6260677.0771599999</v>
      </c>
      <c r="Q37" s="11">
        <v>6411090.2659799997</v>
      </c>
    </row>
    <row r="38" spans="2:17" x14ac:dyDescent="0.25">
      <c r="B38" s="22"/>
      <c r="C38" s="30"/>
      <c r="D38" s="29" t="s">
        <v>44</v>
      </c>
      <c r="E38" s="29"/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</row>
    <row r="39" spans="2:17" ht="15.75" thickBot="1" x14ac:dyDescent="0.3">
      <c r="B39" s="24"/>
      <c r="C39" s="35"/>
      <c r="D39" s="23" t="s">
        <v>45</v>
      </c>
      <c r="E39" s="23"/>
      <c r="F39" s="11">
        <v>2037267.8734999998</v>
      </c>
      <c r="G39" s="11">
        <v>1996014.0817299997</v>
      </c>
      <c r="H39" s="11">
        <v>1966324.4912299996</v>
      </c>
      <c r="I39" s="11">
        <v>1958914.9611399998</v>
      </c>
      <c r="J39" s="11">
        <v>1927379.0069400002</v>
      </c>
      <c r="K39" s="11">
        <v>1812539.6193099997</v>
      </c>
      <c r="L39" s="11">
        <v>1787857.3717399999</v>
      </c>
      <c r="M39" s="11">
        <v>1819766.9283699999</v>
      </c>
      <c r="N39" s="11">
        <v>1852185.0669399998</v>
      </c>
      <c r="O39" s="11">
        <v>1883722.3250999996</v>
      </c>
      <c r="P39" s="11">
        <v>2460454.1458000001</v>
      </c>
      <c r="Q39" s="11">
        <v>2320374.6944200001</v>
      </c>
    </row>
    <row r="40" spans="2:17" ht="15.75" thickBot="1" x14ac:dyDescent="0.3">
      <c r="B40" s="36" t="s">
        <v>102</v>
      </c>
      <c r="C40" s="37"/>
      <c r="D40" s="37"/>
      <c r="E40" s="37"/>
      <c r="F40" s="7">
        <f>F18+F26</f>
        <v>122708698.84492466</v>
      </c>
      <c r="G40" s="7">
        <f t="shared" ref="G40:Q40" si="13">G18+G26</f>
        <v>120624138.41149466</v>
      </c>
      <c r="H40" s="7">
        <f t="shared" si="13"/>
        <v>126141519.46462464</v>
      </c>
      <c r="I40" s="7">
        <f t="shared" si="13"/>
        <v>123043491.87275465</v>
      </c>
      <c r="J40" s="7">
        <f t="shared" si="13"/>
        <v>120995684.94005997</v>
      </c>
      <c r="K40" s="7">
        <f t="shared" si="13"/>
        <v>121964286.06698465</v>
      </c>
      <c r="L40" s="7">
        <f t="shared" ref="L40" si="14">L18+L26</f>
        <v>122264640.49675465</v>
      </c>
      <c r="M40" s="7">
        <f t="shared" si="13"/>
        <v>121812399.79241</v>
      </c>
      <c r="N40" s="7">
        <f t="shared" si="13"/>
        <v>123221034.46612</v>
      </c>
      <c r="O40" s="7">
        <f t="shared" si="13"/>
        <v>126320915.20086999</v>
      </c>
      <c r="P40" s="7">
        <f t="shared" si="13"/>
        <v>125988796.36058</v>
      </c>
      <c r="Q40" s="7">
        <f t="shared" si="13"/>
        <v>126310549.07688463</v>
      </c>
    </row>
    <row r="41" spans="2:17" x14ac:dyDescent="0.25">
      <c r="B41" s="17" t="s">
        <v>103</v>
      </c>
      <c r="C41" s="18"/>
      <c r="D41" s="18"/>
      <c r="E41" s="38"/>
      <c r="F41" s="7">
        <f>SUM(F42:F49)</f>
        <v>4289729.8954999996</v>
      </c>
      <c r="G41" s="7">
        <f t="shared" ref="G41:Q41" si="15">SUM(G42:G49)</f>
        <v>4588659.1700000046</v>
      </c>
      <c r="H41" s="7">
        <f t="shared" si="15"/>
        <v>5231453.2534600291</v>
      </c>
      <c r="I41" s="7">
        <f t="shared" si="15"/>
        <v>4446054.0739200385</v>
      </c>
      <c r="J41" s="7">
        <f t="shared" si="15"/>
        <v>4297993.6537000714</v>
      </c>
      <c r="K41" s="7">
        <f t="shared" si="15"/>
        <v>4087514.7902000071</v>
      </c>
      <c r="L41" s="7">
        <f t="shared" ref="L41" si="16">SUM(L42:L49)</f>
        <v>4156287.365050117</v>
      </c>
      <c r="M41" s="7">
        <f t="shared" si="15"/>
        <v>4263569.2202900006</v>
      </c>
      <c r="N41" s="7">
        <f t="shared" si="15"/>
        <v>4612931.9363199836</v>
      </c>
      <c r="O41" s="7">
        <f t="shared" si="15"/>
        <v>3463409.0976099675</v>
      </c>
      <c r="P41" s="7">
        <f t="shared" si="15"/>
        <v>4188139.9458399508</v>
      </c>
      <c r="Q41" s="7">
        <f t="shared" si="15"/>
        <v>3518763.8691600123</v>
      </c>
    </row>
    <row r="42" spans="2:17" x14ac:dyDescent="0.25">
      <c r="B42" s="8"/>
      <c r="C42" s="10" t="s">
        <v>4</v>
      </c>
      <c r="D42" s="10"/>
      <c r="E42" s="10"/>
      <c r="F42" s="11">
        <v>73599.880690000005</v>
      </c>
      <c r="G42" s="11">
        <v>112515.1789700051</v>
      </c>
      <c r="H42" s="11">
        <v>157955.49215003001</v>
      </c>
      <c r="I42" s="11">
        <v>254210.18454003811</v>
      </c>
      <c r="J42" s="11">
        <v>313596.58482007153</v>
      </c>
      <c r="K42" s="11">
        <v>77761.238460006789</v>
      </c>
      <c r="L42" s="11">
        <v>104923.77125998316</v>
      </c>
      <c r="M42" s="11">
        <v>235815.30533999999</v>
      </c>
      <c r="N42" s="11">
        <v>278779.00091998372</v>
      </c>
      <c r="O42" s="11">
        <v>364214.83704996709</v>
      </c>
      <c r="P42" s="11">
        <v>454199.8488799507</v>
      </c>
      <c r="Q42" s="11">
        <v>72994.999510012596</v>
      </c>
    </row>
    <row r="43" spans="2:17" x14ac:dyDescent="0.25">
      <c r="B43" s="8"/>
      <c r="C43" s="10" t="s">
        <v>5</v>
      </c>
      <c r="D43" s="10"/>
      <c r="E43" s="10"/>
      <c r="F43" s="11">
        <v>568259.10285000002</v>
      </c>
      <c r="G43" s="11">
        <v>566038.14085000008</v>
      </c>
      <c r="H43" s="11">
        <v>564632.28985000006</v>
      </c>
      <c r="I43" s="11">
        <v>567243.23885000008</v>
      </c>
      <c r="J43" s="11">
        <v>563324.50485000003</v>
      </c>
      <c r="K43" s="11">
        <v>378582.01384999999</v>
      </c>
      <c r="L43" s="11">
        <v>366491.05709999998</v>
      </c>
      <c r="M43" s="11">
        <v>375130.32385000004</v>
      </c>
      <c r="N43" s="11">
        <v>377013.31685</v>
      </c>
      <c r="O43" s="11">
        <v>376083.64585000003</v>
      </c>
      <c r="P43" s="11">
        <v>373178.39085000003</v>
      </c>
      <c r="Q43" s="11">
        <v>368031.62378999998</v>
      </c>
    </row>
    <row r="44" spans="2:17" x14ac:dyDescent="0.25">
      <c r="B44" s="8"/>
      <c r="C44" s="10" t="s">
        <v>6</v>
      </c>
      <c r="D44" s="10"/>
      <c r="E44" s="10"/>
      <c r="F44" s="11">
        <v>0</v>
      </c>
      <c r="G44" s="11">
        <v>251538</v>
      </c>
      <c r="H44" s="11">
        <v>251538</v>
      </c>
      <c r="I44" s="11">
        <v>0.21</v>
      </c>
      <c r="J44" s="11">
        <v>0</v>
      </c>
      <c r="K44" s="11">
        <v>0</v>
      </c>
      <c r="L44" s="11">
        <v>0</v>
      </c>
      <c r="M44" s="11">
        <v>348861.67599999998</v>
      </c>
      <c r="N44" s="11">
        <v>348861.67599999998</v>
      </c>
      <c r="O44" s="11">
        <v>0</v>
      </c>
      <c r="P44" s="11">
        <v>0</v>
      </c>
      <c r="Q44" s="11">
        <v>0</v>
      </c>
    </row>
    <row r="45" spans="2:17" x14ac:dyDescent="0.25">
      <c r="B45" s="8"/>
      <c r="C45" s="10" t="s">
        <v>7</v>
      </c>
      <c r="D45" s="10"/>
      <c r="E45" s="10"/>
      <c r="F45" s="11">
        <v>1919889.9327999998</v>
      </c>
      <c r="G45" s="11">
        <v>1731529.7393899998</v>
      </c>
      <c r="H45" s="11">
        <v>1747936.99254</v>
      </c>
      <c r="I45" s="11">
        <v>1730575.5332400003</v>
      </c>
      <c r="J45" s="11">
        <v>1726250.1695400001</v>
      </c>
      <c r="K45" s="11">
        <v>2137911.4161800002</v>
      </c>
      <c r="L45" s="11">
        <v>2029059.5564599999</v>
      </c>
      <c r="M45" s="11">
        <v>1689377.9952100001</v>
      </c>
      <c r="N45" s="11">
        <v>1794377.7629600002</v>
      </c>
      <c r="O45" s="11">
        <v>1646556.2226499999</v>
      </c>
      <c r="P45" s="11">
        <v>2038942.1823400001</v>
      </c>
      <c r="Q45" s="11">
        <v>1799531.01829</v>
      </c>
    </row>
    <row r="46" spans="2:17" x14ac:dyDescent="0.25">
      <c r="B46" s="8"/>
      <c r="C46" s="39" t="s">
        <v>34</v>
      </c>
      <c r="D46" s="10"/>
      <c r="E46" s="10"/>
      <c r="F46" s="11">
        <v>578701.09312999994</v>
      </c>
      <c r="G46" s="11">
        <v>731817.82563999994</v>
      </c>
      <c r="H46" s="11">
        <v>987031.67073000001</v>
      </c>
      <c r="I46" s="11">
        <v>1002656.6119</v>
      </c>
      <c r="J46" s="11">
        <v>759102.7932500001</v>
      </c>
      <c r="K46" s="11">
        <v>594932.45093000005</v>
      </c>
      <c r="L46" s="11">
        <v>1026677.3911201342</v>
      </c>
      <c r="M46" s="11">
        <v>1034330.8768800001</v>
      </c>
      <c r="N46" s="11">
        <v>1132765.8649599999</v>
      </c>
      <c r="O46" s="11">
        <v>530161.18623999995</v>
      </c>
      <c r="P46" s="11">
        <v>502130.98181000003</v>
      </c>
      <c r="Q46" s="11">
        <v>695200.08668000007</v>
      </c>
    </row>
    <row r="47" spans="2:17" x14ac:dyDescent="0.25">
      <c r="B47" s="8"/>
      <c r="C47" s="10" t="s">
        <v>87</v>
      </c>
      <c r="D47" s="10"/>
      <c r="E47" s="10"/>
      <c r="F47" s="11">
        <v>718166.08875999996</v>
      </c>
      <c r="G47" s="11">
        <v>732761.81273000001</v>
      </c>
      <c r="H47" s="11">
        <v>630866.91469000001</v>
      </c>
      <c r="I47" s="11">
        <v>498597.54680999997</v>
      </c>
      <c r="J47" s="11">
        <v>513423.90023999999</v>
      </c>
      <c r="K47" s="11">
        <v>408868.98356999998</v>
      </c>
      <c r="L47" s="11">
        <v>346824.83608000004</v>
      </c>
      <c r="M47" s="11">
        <v>264660.31001000002</v>
      </c>
      <c r="N47" s="11">
        <v>242301.47963000002</v>
      </c>
      <c r="O47" s="11">
        <v>226339.41707999998</v>
      </c>
      <c r="P47" s="11">
        <v>285176.70996000001</v>
      </c>
      <c r="Q47" s="11">
        <v>207500.36794</v>
      </c>
    </row>
    <row r="48" spans="2:17" x14ac:dyDescent="0.25">
      <c r="B48" s="8"/>
      <c r="C48" s="39" t="s">
        <v>88</v>
      </c>
      <c r="D48" s="10"/>
      <c r="E48" s="10"/>
      <c r="F48" s="11">
        <v>94974.433369999999</v>
      </c>
      <c r="G48" s="11">
        <v>14767.249429999996</v>
      </c>
      <c r="H48" s="11">
        <v>60513.840909999999</v>
      </c>
      <c r="I48" s="11">
        <v>26947.467600000004</v>
      </c>
      <c r="J48" s="11">
        <v>62101.236000000004</v>
      </c>
      <c r="K48" s="11">
        <v>71922.933049999992</v>
      </c>
      <c r="L48" s="11">
        <v>86895.855960000001</v>
      </c>
      <c r="M48" s="11">
        <v>101115.678</v>
      </c>
      <c r="N48" s="11">
        <v>56189.074999999997</v>
      </c>
      <c r="O48" s="11">
        <v>71006.927739999999</v>
      </c>
      <c r="P48" s="11">
        <v>97942.144</v>
      </c>
      <c r="Q48" s="11">
        <v>77025.167170000001</v>
      </c>
    </row>
    <row r="49" spans="2:18" ht="15.75" thickBot="1" x14ac:dyDescent="0.3">
      <c r="B49" s="14"/>
      <c r="C49" s="40" t="s">
        <v>8</v>
      </c>
      <c r="D49" s="16"/>
      <c r="E49" s="16"/>
      <c r="F49" s="11">
        <v>336139.3639</v>
      </c>
      <c r="G49" s="11">
        <v>447691.22299000004</v>
      </c>
      <c r="H49" s="11">
        <v>830978.05258999998</v>
      </c>
      <c r="I49" s="11">
        <v>365823.28098000004</v>
      </c>
      <c r="J49" s="11">
        <v>360194.46499999997</v>
      </c>
      <c r="K49" s="11">
        <v>417535.75415999995</v>
      </c>
      <c r="L49" s="11">
        <v>195414.89707000001</v>
      </c>
      <c r="M49" s="11">
        <v>214277.05499999999</v>
      </c>
      <c r="N49" s="11">
        <v>382643.76</v>
      </c>
      <c r="O49" s="11">
        <v>249046.861</v>
      </c>
      <c r="P49" s="11">
        <v>436569.68799999997</v>
      </c>
      <c r="Q49" s="11">
        <v>298480.60577999998</v>
      </c>
    </row>
    <row r="50" spans="2:18" ht="15.75" thickBot="1" x14ac:dyDescent="0.3">
      <c r="B50" s="36" t="s">
        <v>108</v>
      </c>
      <c r="C50" s="37"/>
      <c r="D50" s="37"/>
      <c r="E50" s="37"/>
      <c r="F50" s="7">
        <f>F40+F41</f>
        <v>126998428.74042466</v>
      </c>
      <c r="G50" s="7">
        <f t="shared" ref="G50:M50" si="17">G40+G41</f>
        <v>125212797.58149466</v>
      </c>
      <c r="H50" s="7">
        <f t="shared" si="17"/>
        <v>131372972.71808468</v>
      </c>
      <c r="I50" s="7">
        <f t="shared" si="17"/>
        <v>127489545.94667469</v>
      </c>
      <c r="J50" s="7">
        <f t="shared" si="17"/>
        <v>125293678.59376004</v>
      </c>
      <c r="K50" s="7">
        <f t="shared" si="17"/>
        <v>126051800.85718466</v>
      </c>
      <c r="L50" s="7">
        <f t="shared" ref="L50" si="18">L40+L41</f>
        <v>126420927.86180477</v>
      </c>
      <c r="M50" s="7">
        <f t="shared" si="17"/>
        <v>126075969.01270001</v>
      </c>
      <c r="N50" s="7">
        <f>[1]INDUSTRY!$N$40</f>
        <v>127833967.40243998</v>
      </c>
      <c r="O50" s="7">
        <f>[1]INDUSTRY!$O$40</f>
        <v>129784324.29847999</v>
      </c>
      <c r="P50" s="7">
        <f>[1]INDUSTRY!$P$40</f>
        <v>130176936.30641995</v>
      </c>
      <c r="Q50" s="7">
        <f>[1]INDUSTRY!$Q$40</f>
        <v>129829312.94604468</v>
      </c>
    </row>
    <row r="51" spans="2:18" ht="15.75" thickBot="1" x14ac:dyDescent="0.3">
      <c r="B51" s="5"/>
      <c r="C51" s="6"/>
      <c r="D51" s="6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8" x14ac:dyDescent="0.25">
      <c r="B52" s="17" t="s">
        <v>104</v>
      </c>
      <c r="C52" s="18"/>
      <c r="D52" s="18"/>
      <c r="E52" s="18"/>
      <c r="F52" s="7">
        <f>F53+F56+F57+F58</f>
        <v>17102521.170366637</v>
      </c>
      <c r="G52" s="7">
        <f t="shared" ref="G52:M52" si="19">G53+G56+G57+G58</f>
        <v>17041712.28777178</v>
      </c>
      <c r="H52" s="7">
        <f t="shared" si="19"/>
        <v>17106502.094925549</v>
      </c>
      <c r="I52" s="7">
        <f t="shared" si="19"/>
        <v>17282430.109274112</v>
      </c>
      <c r="J52" s="7">
        <f t="shared" si="19"/>
        <v>17396135.926550537</v>
      </c>
      <c r="K52" s="7">
        <f t="shared" si="19"/>
        <v>17607411.091738839</v>
      </c>
      <c r="L52" s="7">
        <f t="shared" ref="L52" si="20">L53+L56+L57+L58</f>
        <v>17846545.076003373</v>
      </c>
      <c r="M52" s="7">
        <f t="shared" si="19"/>
        <v>17782040.360400476</v>
      </c>
      <c r="N52" s="7">
        <f>[1]INDUSTRY!$N$41</f>
        <v>17923867.460579976</v>
      </c>
      <c r="O52" s="7">
        <f>[1]INDUSTRY!$O$41</f>
        <v>17981972.490061678</v>
      </c>
      <c r="P52" s="7">
        <f>[1]INDUSTRY!$P$41</f>
        <v>18179511.051091123</v>
      </c>
      <c r="Q52" s="7">
        <f>[1]INDUSTRY!$Q$41</f>
        <v>18291526.451120254</v>
      </c>
    </row>
    <row r="53" spans="2:18" x14ac:dyDescent="0.25">
      <c r="B53" s="8"/>
      <c r="C53" s="9" t="s">
        <v>105</v>
      </c>
      <c r="D53" s="10"/>
      <c r="E53" s="10"/>
      <c r="F53" s="7">
        <f>F54+F55</f>
        <v>974045.51711999997</v>
      </c>
      <c r="G53" s="7">
        <f t="shared" ref="G53:Q53" si="21">G54+G55</f>
        <v>1007345.51712</v>
      </c>
      <c r="H53" s="7">
        <f t="shared" si="21"/>
        <v>1007345.51712</v>
      </c>
      <c r="I53" s="7">
        <f t="shared" si="21"/>
        <v>1007345.51712</v>
      </c>
      <c r="J53" s="7">
        <f t="shared" si="21"/>
        <v>1007345.51712</v>
      </c>
      <c r="K53" s="7">
        <f t="shared" si="21"/>
        <v>1007345.51712</v>
      </c>
      <c r="L53" s="7">
        <f t="shared" ref="L53" si="22">L54+L55</f>
        <v>1007345.51712</v>
      </c>
      <c r="M53" s="7">
        <f t="shared" si="21"/>
        <v>1007345.51712</v>
      </c>
      <c r="N53" s="7">
        <f t="shared" si="21"/>
        <v>1007345.65212</v>
      </c>
      <c r="O53" s="7">
        <f t="shared" si="21"/>
        <v>1007345.65212</v>
      </c>
      <c r="P53" s="7">
        <f t="shared" si="21"/>
        <v>1007345.799</v>
      </c>
      <c r="Q53" s="7">
        <f t="shared" si="21"/>
        <v>1007345.65212</v>
      </c>
    </row>
    <row r="54" spans="2:18" x14ac:dyDescent="0.25">
      <c r="B54" s="41"/>
      <c r="C54" s="42"/>
      <c r="D54" s="42" t="s">
        <v>9</v>
      </c>
      <c r="E54" s="43"/>
      <c r="F54" s="11">
        <v>758960.674</v>
      </c>
      <c r="G54" s="11">
        <v>792260.674</v>
      </c>
      <c r="H54" s="11">
        <v>792260.674</v>
      </c>
      <c r="I54" s="11">
        <v>792260.674</v>
      </c>
      <c r="J54" s="11">
        <v>792260.674</v>
      </c>
      <c r="K54" s="11">
        <v>792260.674</v>
      </c>
      <c r="L54" s="11">
        <v>792260.674</v>
      </c>
      <c r="M54" s="11">
        <v>792260.674</v>
      </c>
      <c r="N54" s="11">
        <v>792260.80900000001</v>
      </c>
      <c r="O54" s="11">
        <v>792260.80900000001</v>
      </c>
      <c r="P54" s="11">
        <v>792260.799</v>
      </c>
      <c r="Q54" s="11">
        <v>792260.80900000001</v>
      </c>
    </row>
    <row r="55" spans="2:18" x14ac:dyDescent="0.25">
      <c r="B55" s="44"/>
      <c r="C55" s="21"/>
      <c r="D55" s="21" t="s">
        <v>10</v>
      </c>
      <c r="E55" s="30"/>
      <c r="F55" s="11">
        <v>215084.84312000001</v>
      </c>
      <c r="G55" s="11">
        <v>215084.84312000001</v>
      </c>
      <c r="H55" s="11">
        <v>215084.84312000001</v>
      </c>
      <c r="I55" s="11">
        <v>215084.84312000001</v>
      </c>
      <c r="J55" s="11">
        <v>215084.84312000001</v>
      </c>
      <c r="K55" s="11">
        <v>215084.84312000001</v>
      </c>
      <c r="L55" s="11">
        <v>215084.84312000001</v>
      </c>
      <c r="M55" s="11">
        <v>215084.84312000001</v>
      </c>
      <c r="N55" s="11">
        <v>215084.84312000001</v>
      </c>
      <c r="O55" s="11">
        <v>215084.84312000001</v>
      </c>
      <c r="P55" s="11">
        <v>215085</v>
      </c>
      <c r="Q55" s="11">
        <v>215084.84312000001</v>
      </c>
    </row>
    <row r="56" spans="2:18" x14ac:dyDescent="0.25">
      <c r="B56" s="8"/>
      <c r="C56" s="9" t="s">
        <v>11</v>
      </c>
      <c r="D56" s="35"/>
      <c r="E56" s="35"/>
      <c r="F56" s="11">
        <v>2322078.0160000003</v>
      </c>
      <c r="G56" s="11">
        <v>2322078.0160000003</v>
      </c>
      <c r="H56" s="11">
        <v>2322078.0160000003</v>
      </c>
      <c r="I56" s="11">
        <v>2322078.0160000003</v>
      </c>
      <c r="J56" s="11">
        <v>2322078.0160000003</v>
      </c>
      <c r="K56" s="11">
        <v>2322078.0160000003</v>
      </c>
      <c r="L56" s="11">
        <v>2322078.0160000003</v>
      </c>
      <c r="M56" s="11">
        <v>2322078.0160000003</v>
      </c>
      <c r="N56" s="11">
        <v>2322077.8810000001</v>
      </c>
      <c r="O56" s="11">
        <v>2322077.8810000001</v>
      </c>
      <c r="P56" s="11">
        <v>2322077.88</v>
      </c>
      <c r="Q56" s="11">
        <v>2322947.8810000001</v>
      </c>
    </row>
    <row r="57" spans="2:18" x14ac:dyDescent="0.25">
      <c r="B57" s="8"/>
      <c r="C57" s="9" t="s">
        <v>12</v>
      </c>
      <c r="D57" s="10"/>
      <c r="E57" s="10"/>
      <c r="F57" s="11">
        <v>199598.26981237187</v>
      </c>
      <c r="G57" s="11">
        <v>366047.32139156887</v>
      </c>
      <c r="H57" s="11">
        <v>416852.51294860896</v>
      </c>
      <c r="I57" s="11">
        <v>412734.29615121684</v>
      </c>
      <c r="J57" s="11">
        <v>423749.529491806</v>
      </c>
      <c r="K57" s="11">
        <v>405567.99586584204</v>
      </c>
      <c r="L57" s="11">
        <v>418758.8039</v>
      </c>
      <c r="M57" s="11">
        <v>415958.90076560195</v>
      </c>
      <c r="N57" s="11">
        <v>418339.71373999998</v>
      </c>
      <c r="O57" s="11">
        <v>449781.62753526296</v>
      </c>
      <c r="P57" s="11">
        <v>264679.34419435298</v>
      </c>
      <c r="Q57" s="11">
        <v>177004.49070343998</v>
      </c>
    </row>
    <row r="58" spans="2:18" x14ac:dyDescent="0.25">
      <c r="B58" s="8"/>
      <c r="C58" s="9" t="s">
        <v>106</v>
      </c>
      <c r="D58" s="35"/>
      <c r="E58" s="35"/>
      <c r="F58" s="7">
        <f>+F59+F60</f>
        <v>13606799.367434267</v>
      </c>
      <c r="G58" s="7">
        <f t="shared" ref="G58:Q58" si="23">+G59+G60</f>
        <v>13346241.43326021</v>
      </c>
      <c r="H58" s="7">
        <f t="shared" si="23"/>
        <v>13360226.04885694</v>
      </c>
      <c r="I58" s="7">
        <f t="shared" si="23"/>
        <v>13540272.280002896</v>
      </c>
      <c r="J58" s="7">
        <f t="shared" si="23"/>
        <v>13642962.86393873</v>
      </c>
      <c r="K58" s="7">
        <f t="shared" si="23"/>
        <v>13872419.562752996</v>
      </c>
      <c r="L58" s="7">
        <f t="shared" ref="L58" si="24">+L59+L60</f>
        <v>14098362.738983374</v>
      </c>
      <c r="M58" s="7">
        <f t="shared" si="23"/>
        <v>14036657.926514875</v>
      </c>
      <c r="N58" s="7">
        <f t="shared" si="23"/>
        <v>14176104.213719975</v>
      </c>
      <c r="O58" s="7">
        <f t="shared" si="23"/>
        <v>14202767.329406414</v>
      </c>
      <c r="P58" s="7">
        <f t="shared" si="23"/>
        <v>14585408.027896771</v>
      </c>
      <c r="Q58" s="7">
        <f t="shared" si="23"/>
        <v>14784228.427296814</v>
      </c>
    </row>
    <row r="59" spans="2:18" x14ac:dyDescent="0.25">
      <c r="B59" s="8"/>
      <c r="C59" s="10"/>
      <c r="D59" s="10" t="s">
        <v>13</v>
      </c>
      <c r="E59" s="10"/>
      <c r="F59" s="11">
        <v>7544684.77097</v>
      </c>
      <c r="G59" s="11">
        <v>7334608.7680000002</v>
      </c>
      <c r="H59" s="11">
        <v>7332975.8081339998</v>
      </c>
      <c r="I59" s="11">
        <v>7331732.79464</v>
      </c>
      <c r="J59" s="11">
        <v>7264056.3808000004</v>
      </c>
      <c r="K59" s="11">
        <v>7303348.9724699995</v>
      </c>
      <c r="L59" s="11">
        <v>7504039.4693799997</v>
      </c>
      <c r="M59" s="11">
        <v>7524280.7299800003</v>
      </c>
      <c r="N59" s="11">
        <v>7524358.1571800001</v>
      </c>
      <c r="O59" s="11">
        <v>7524069.5684699994</v>
      </c>
      <c r="P59" s="11">
        <v>7524365.8530000001</v>
      </c>
      <c r="Q59" s="11">
        <v>7448453.9782999996</v>
      </c>
    </row>
    <row r="60" spans="2:18" ht="15.75" thickBot="1" x14ac:dyDescent="0.3">
      <c r="B60" s="14"/>
      <c r="C60" s="16"/>
      <c r="D60" s="16" t="s">
        <v>14</v>
      </c>
      <c r="E60" s="16"/>
      <c r="F60" s="11">
        <v>6062114.5964642661</v>
      </c>
      <c r="G60" s="11">
        <v>6011632.6652602106</v>
      </c>
      <c r="H60" s="11">
        <v>6027250.2407229394</v>
      </c>
      <c r="I60" s="11">
        <v>6208539.4853628967</v>
      </c>
      <c r="J60" s="11">
        <v>6378906.4831387307</v>
      </c>
      <c r="K60" s="11">
        <v>6569070.5902829971</v>
      </c>
      <c r="L60" s="11">
        <v>6594323.2696033744</v>
      </c>
      <c r="M60" s="11">
        <v>6512377.1965348748</v>
      </c>
      <c r="N60" s="11">
        <v>6651746.056539976</v>
      </c>
      <c r="O60" s="11">
        <v>6678697.7609364158</v>
      </c>
      <c r="P60" s="11">
        <v>7061042.1748967711</v>
      </c>
      <c r="Q60" s="11">
        <v>7335774.4489968149</v>
      </c>
    </row>
    <row r="61" spans="2:18" ht="15.75" thickBot="1" x14ac:dyDescent="0.3">
      <c r="B61" s="22" t="s">
        <v>107</v>
      </c>
      <c r="C61" s="23"/>
      <c r="D61" s="23"/>
      <c r="E61" s="23"/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</row>
    <row r="62" spans="2:18" ht="15.75" thickBot="1" x14ac:dyDescent="0.3">
      <c r="B62" s="5" t="s">
        <v>46</v>
      </c>
      <c r="C62" s="6"/>
      <c r="D62" s="6"/>
      <c r="E62" s="6"/>
      <c r="F62" s="7">
        <f t="shared" ref="F62:Q62" si="25">ROUND(F50+F52+F61,0)</f>
        <v>144100950</v>
      </c>
      <c r="G62" s="7">
        <f t="shared" si="25"/>
        <v>142254510</v>
      </c>
      <c r="H62" s="7">
        <f t="shared" si="25"/>
        <v>148479475</v>
      </c>
      <c r="I62" s="7">
        <f t="shared" si="25"/>
        <v>144771976</v>
      </c>
      <c r="J62" s="7">
        <f t="shared" si="25"/>
        <v>142689815</v>
      </c>
      <c r="K62" s="7">
        <f t="shared" si="25"/>
        <v>143659212</v>
      </c>
      <c r="L62" s="7">
        <f t="shared" ref="L62" si="26">ROUND(L50+L52+L61,0)</f>
        <v>144267473</v>
      </c>
      <c r="M62" s="7">
        <f>ROUND(M50+M52+M61,0)</f>
        <v>143858009</v>
      </c>
      <c r="N62" s="7">
        <f t="shared" si="25"/>
        <v>145757835</v>
      </c>
      <c r="O62" s="7">
        <f t="shared" si="25"/>
        <v>147766297</v>
      </c>
      <c r="P62" s="7">
        <f t="shared" si="25"/>
        <v>148356447</v>
      </c>
      <c r="Q62" s="7">
        <f t="shared" si="25"/>
        <v>148120839</v>
      </c>
      <c r="R62" s="3"/>
    </row>
    <row r="63" spans="2:18" ht="15.75" thickBot="1" x14ac:dyDescent="0.3">
      <c r="B63" s="45" t="s">
        <v>37</v>
      </c>
      <c r="C63" s="46"/>
      <c r="D63" s="46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2:18" x14ac:dyDescent="0.25">
      <c r="B64" s="48" t="s">
        <v>47</v>
      </c>
      <c r="C64" s="49"/>
      <c r="D64" s="49"/>
      <c r="E64" s="49"/>
      <c r="F64" s="11">
        <v>257945.254663233</v>
      </c>
      <c r="G64" s="11">
        <v>257640.280706238</v>
      </c>
      <c r="H64" s="11">
        <v>350454.49532318756</v>
      </c>
      <c r="I64" s="11">
        <v>338706.55718478753</v>
      </c>
      <c r="J64" s="11">
        <v>326133.18428001</v>
      </c>
      <c r="K64" s="11">
        <v>309167.11583351099</v>
      </c>
      <c r="L64" s="11">
        <v>314712.59811990301</v>
      </c>
      <c r="M64" s="11">
        <v>496168.31030748604</v>
      </c>
      <c r="N64" s="11">
        <v>295790.05121879204</v>
      </c>
      <c r="O64" s="11">
        <v>297097.77800763398</v>
      </c>
      <c r="P64" s="11">
        <v>312709.55888949201</v>
      </c>
      <c r="Q64" s="11">
        <v>598100.75458889606</v>
      </c>
    </row>
    <row r="65" spans="2:17" x14ac:dyDescent="0.25">
      <c r="B65" s="50" t="s">
        <v>48</v>
      </c>
      <c r="C65" s="51"/>
      <c r="D65" s="51"/>
      <c r="E65" s="51"/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2:17" x14ac:dyDescent="0.25">
      <c r="B66" s="50" t="s">
        <v>49</v>
      </c>
      <c r="C66" s="51"/>
      <c r="D66" s="51"/>
      <c r="E66" s="51"/>
      <c r="F66" s="11">
        <v>18929</v>
      </c>
      <c r="G66" s="11">
        <v>18900</v>
      </c>
      <c r="H66" s="11">
        <v>18857</v>
      </c>
      <c r="I66" s="11">
        <v>18188</v>
      </c>
      <c r="J66" s="11">
        <v>1101</v>
      </c>
      <c r="K66" s="11">
        <v>1103</v>
      </c>
      <c r="L66" s="11">
        <v>1151</v>
      </c>
      <c r="M66" s="11">
        <v>1211</v>
      </c>
      <c r="N66" s="11">
        <v>1262</v>
      </c>
      <c r="O66" s="11">
        <v>1262</v>
      </c>
      <c r="P66" s="11">
        <v>1753</v>
      </c>
      <c r="Q66" s="11">
        <v>0</v>
      </c>
    </row>
    <row r="67" spans="2:17" x14ac:dyDescent="0.25">
      <c r="B67" s="50" t="s">
        <v>50</v>
      </c>
      <c r="C67" s="51"/>
      <c r="D67" s="51"/>
      <c r="E67" s="52"/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2:17" x14ac:dyDescent="0.25">
      <c r="B68" s="50" t="s">
        <v>51</v>
      </c>
      <c r="C68" s="52"/>
      <c r="D68" s="52"/>
      <c r="E68" s="52"/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</row>
    <row r="69" spans="2:17" ht="15.75" thickBot="1" x14ac:dyDescent="0.3">
      <c r="B69" s="53" t="s">
        <v>52</v>
      </c>
      <c r="C69" s="54"/>
      <c r="D69" s="54"/>
      <c r="E69" s="54"/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</row>
    <row r="70" spans="2:17" x14ac:dyDescent="0.25">
      <c r="B70" s="125" t="s">
        <v>83</v>
      </c>
      <c r="C70" s="126"/>
      <c r="D70" s="126"/>
      <c r="E70" s="126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</row>
    <row r="71" spans="2:17" ht="15.75" thickBot="1" x14ac:dyDescent="0.3">
      <c r="B71" s="127"/>
      <c r="C71" s="128"/>
      <c r="D71" s="128"/>
      <c r="E71" s="128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</row>
    <row r="72" spans="2:17" x14ac:dyDescent="0.25">
      <c r="B72" s="22" t="s">
        <v>53</v>
      </c>
      <c r="C72" s="20"/>
      <c r="D72" s="20"/>
      <c r="E72" s="20"/>
      <c r="F72" s="57">
        <f>F73+F74+F75+F79</f>
        <v>15557883.904669758</v>
      </c>
      <c r="G72" s="57">
        <f t="shared" ref="G72:Q72" si="27">G73+G74+G75+G79</f>
        <v>14363276.015639562</v>
      </c>
      <c r="H72" s="57">
        <f t="shared" si="27"/>
        <v>18763132.245028552</v>
      </c>
      <c r="I72" s="57">
        <f t="shared" si="27"/>
        <v>16152567.16956294</v>
      </c>
      <c r="J72" s="57">
        <f t="shared" ref="J72" si="28">J73+J74+J75+J79</f>
        <v>15401185.789522381</v>
      </c>
      <c r="K72" s="57">
        <f t="shared" si="27"/>
        <v>14688307.866049385</v>
      </c>
      <c r="L72" s="57">
        <f t="shared" ref="L72" si="29">L73+L74+L75+L79</f>
        <v>14791726.083945047</v>
      </c>
      <c r="M72" s="57">
        <f t="shared" si="27"/>
        <v>14664161.125731921</v>
      </c>
      <c r="N72" s="57">
        <f t="shared" si="27"/>
        <v>15004271.175789818</v>
      </c>
      <c r="O72" s="57">
        <f t="shared" si="27"/>
        <v>16020825.515332285</v>
      </c>
      <c r="P72" s="57">
        <f t="shared" si="27"/>
        <v>17041974.879869998</v>
      </c>
      <c r="Q72" s="57">
        <f t="shared" si="27"/>
        <v>16928932.237979814</v>
      </c>
    </row>
    <row r="73" spans="2:17" x14ac:dyDescent="0.25">
      <c r="B73" s="8"/>
      <c r="C73" s="10" t="s">
        <v>54</v>
      </c>
      <c r="D73" s="58"/>
      <c r="E73" s="58"/>
      <c r="F73" s="11">
        <v>1280908.3108371897</v>
      </c>
      <c r="G73" s="11">
        <v>1118211.6669560301</v>
      </c>
      <c r="H73" s="11">
        <v>1458613.8300521099</v>
      </c>
      <c r="I73" s="11">
        <v>1299263.2781282701</v>
      </c>
      <c r="J73" s="11">
        <v>1325626.3896500501</v>
      </c>
      <c r="K73" s="11">
        <v>1238538.4528494</v>
      </c>
      <c r="L73" s="11">
        <v>1139618.6754846501</v>
      </c>
      <c r="M73" s="11">
        <v>1346557.84409312</v>
      </c>
      <c r="N73" s="11">
        <v>1243659.9752823601</v>
      </c>
      <c r="O73" s="11">
        <v>1160528.7804848498</v>
      </c>
      <c r="P73" s="11">
        <v>1401971.126468152</v>
      </c>
      <c r="Q73" s="11">
        <v>1511382.6072366845</v>
      </c>
    </row>
    <row r="74" spans="2:17" x14ac:dyDescent="0.25">
      <c r="B74" s="8"/>
      <c r="C74" s="10" t="s">
        <v>15</v>
      </c>
      <c r="D74" s="10"/>
      <c r="E74" s="10"/>
      <c r="F74" s="11">
        <v>151722.37139280999</v>
      </c>
      <c r="G74" s="11">
        <v>148916.62220397001</v>
      </c>
      <c r="H74" s="11">
        <v>159089.67683789003</v>
      </c>
      <c r="I74" s="11">
        <v>202965.73721172998</v>
      </c>
      <c r="J74" s="11">
        <v>208457.88747995</v>
      </c>
      <c r="K74" s="11">
        <v>70560.235640599989</v>
      </c>
      <c r="L74" s="11">
        <v>92972.863325350001</v>
      </c>
      <c r="M74" s="11">
        <v>99787.710956880008</v>
      </c>
      <c r="N74" s="11">
        <v>163401.64825763999</v>
      </c>
      <c r="O74" s="11">
        <v>143678.84966514999</v>
      </c>
      <c r="P74" s="11">
        <v>132187.59088184801</v>
      </c>
      <c r="Q74" s="11">
        <v>160713.56823331548</v>
      </c>
    </row>
    <row r="75" spans="2:17" x14ac:dyDescent="0.25">
      <c r="B75" s="59"/>
      <c r="C75" s="12" t="s">
        <v>55</v>
      </c>
      <c r="D75" s="12"/>
      <c r="E75" s="23"/>
      <c r="F75" s="7">
        <f>F76+F77+F78</f>
        <v>2963503.7823999999</v>
      </c>
      <c r="G75" s="7">
        <f t="shared" ref="G75:Q75" si="30">G76+G77+G78</f>
        <v>2388526.5628299997</v>
      </c>
      <c r="H75" s="7">
        <f t="shared" si="30"/>
        <v>5486793.7231600005</v>
      </c>
      <c r="I75" s="7">
        <f t="shared" si="30"/>
        <v>2885478.03449</v>
      </c>
      <c r="J75" s="7">
        <f t="shared" ref="J75" si="31">J76+J77+J78</f>
        <v>2939906.2955600005</v>
      </c>
      <c r="K75" s="7">
        <f t="shared" si="30"/>
        <v>2552929.6127300002</v>
      </c>
      <c r="L75" s="7">
        <f t="shared" ref="L75" si="32">L76+L77+L78</f>
        <v>3756429.0399000002</v>
      </c>
      <c r="M75" s="7">
        <f t="shared" si="30"/>
        <v>2919394.1277100001</v>
      </c>
      <c r="N75" s="7">
        <f t="shared" si="30"/>
        <v>3983860.4549500002</v>
      </c>
      <c r="O75" s="7">
        <f t="shared" si="30"/>
        <v>3808377.09864</v>
      </c>
      <c r="P75" s="7">
        <f t="shared" si="30"/>
        <v>4608507.8905999996</v>
      </c>
      <c r="Q75" s="7">
        <f t="shared" si="30"/>
        <v>4597675.6346000005</v>
      </c>
    </row>
    <row r="76" spans="2:17" x14ac:dyDescent="0.25">
      <c r="B76" s="8"/>
      <c r="C76" s="10"/>
      <c r="D76" s="10" t="s">
        <v>16</v>
      </c>
      <c r="E76" s="10"/>
      <c r="F76" s="11">
        <v>1255487.41833</v>
      </c>
      <c r="G76" s="11">
        <v>1254676.7202899999</v>
      </c>
      <c r="H76" s="11">
        <v>1248875.4080800002</v>
      </c>
      <c r="I76" s="11">
        <v>1268611.74866</v>
      </c>
      <c r="J76" s="11">
        <v>1271862.5833800002</v>
      </c>
      <c r="K76" s="11">
        <v>1237678.57754</v>
      </c>
      <c r="L76" s="11">
        <v>1230364.3878599999</v>
      </c>
      <c r="M76" s="11">
        <v>1245175.6815500001</v>
      </c>
      <c r="N76" s="11">
        <v>1244753.4822500001</v>
      </c>
      <c r="O76" s="11">
        <v>1255264.0983800001</v>
      </c>
      <c r="P76" s="11">
        <v>1269777.9606900001</v>
      </c>
      <c r="Q76" s="11">
        <v>1283891.8686899999</v>
      </c>
    </row>
    <row r="77" spans="2:17" x14ac:dyDescent="0.25">
      <c r="B77" s="8"/>
      <c r="C77" s="10"/>
      <c r="D77" s="10" t="s">
        <v>17</v>
      </c>
      <c r="E77" s="10"/>
      <c r="F77" s="11">
        <v>1190078.8640699999</v>
      </c>
      <c r="G77" s="11">
        <v>716210.84253999998</v>
      </c>
      <c r="H77" s="11">
        <v>3257193.0650800001</v>
      </c>
      <c r="I77" s="11">
        <v>1029809.7858299999</v>
      </c>
      <c r="J77" s="11">
        <v>1271226.71218</v>
      </c>
      <c r="K77" s="11">
        <v>919309.03518999997</v>
      </c>
      <c r="L77" s="11">
        <v>1684114.6520400001</v>
      </c>
      <c r="M77" s="11">
        <v>1195637.4461600001</v>
      </c>
      <c r="N77" s="11">
        <v>1781339.9726999998</v>
      </c>
      <c r="O77" s="11">
        <v>1422652.0002599999</v>
      </c>
      <c r="P77" s="11">
        <v>2079374.9299099999</v>
      </c>
      <c r="Q77" s="11">
        <v>1476338.7659100001</v>
      </c>
    </row>
    <row r="78" spans="2:17" x14ac:dyDescent="0.25">
      <c r="B78" s="8"/>
      <c r="C78" s="10"/>
      <c r="D78" s="10" t="s">
        <v>18</v>
      </c>
      <c r="E78" s="10"/>
      <c r="F78" s="11">
        <v>517937.5</v>
      </c>
      <c r="G78" s="11">
        <v>417639</v>
      </c>
      <c r="H78" s="11">
        <v>980725.25</v>
      </c>
      <c r="I78" s="11">
        <v>587056.5</v>
      </c>
      <c r="J78" s="11">
        <v>396817</v>
      </c>
      <c r="K78" s="11">
        <v>395942</v>
      </c>
      <c r="L78" s="11">
        <v>841950</v>
      </c>
      <c r="M78" s="11">
        <v>478581</v>
      </c>
      <c r="N78" s="11">
        <v>957767</v>
      </c>
      <c r="O78" s="11">
        <v>1130461</v>
      </c>
      <c r="P78" s="11">
        <v>1259355</v>
      </c>
      <c r="Q78" s="11">
        <v>1837445</v>
      </c>
    </row>
    <row r="79" spans="2:17" x14ac:dyDescent="0.25">
      <c r="B79" s="8"/>
      <c r="C79" s="60" t="s">
        <v>56</v>
      </c>
      <c r="D79" s="21"/>
      <c r="E79" s="10"/>
      <c r="F79" s="7">
        <f>F80+F81</f>
        <v>11161749.440039758</v>
      </c>
      <c r="G79" s="7">
        <f t="shared" ref="G79:Q79" si="33">G80+G81</f>
        <v>10707621.163649563</v>
      </c>
      <c r="H79" s="7">
        <f t="shared" si="33"/>
        <v>11658635.01497855</v>
      </c>
      <c r="I79" s="7">
        <f t="shared" si="33"/>
        <v>11764860.119732939</v>
      </c>
      <c r="J79" s="7">
        <f t="shared" si="33"/>
        <v>10927195.216832381</v>
      </c>
      <c r="K79" s="7">
        <f t="shared" si="33"/>
        <v>10826279.564829385</v>
      </c>
      <c r="L79" s="7">
        <f t="shared" ref="L79" si="34">L80+L81</f>
        <v>9802705.5052350461</v>
      </c>
      <c r="M79" s="7">
        <f t="shared" si="33"/>
        <v>10298421.442971921</v>
      </c>
      <c r="N79" s="7">
        <f t="shared" si="33"/>
        <v>9613349.0972998179</v>
      </c>
      <c r="O79" s="7">
        <f t="shared" si="33"/>
        <v>10908240.786542285</v>
      </c>
      <c r="P79" s="7">
        <f t="shared" si="33"/>
        <v>10899308.271919999</v>
      </c>
      <c r="Q79" s="7">
        <f t="shared" si="33"/>
        <v>10659160.427909814</v>
      </c>
    </row>
    <row r="80" spans="2:17" x14ac:dyDescent="0.25">
      <c r="B80" s="8"/>
      <c r="C80" s="21"/>
      <c r="D80" s="61" t="s">
        <v>57</v>
      </c>
      <c r="E80" s="10"/>
      <c r="F80" s="11">
        <v>4916750.982519757</v>
      </c>
      <c r="G80" s="11">
        <v>5296736.5121495631</v>
      </c>
      <c r="H80" s="11">
        <v>5564564.0854485491</v>
      </c>
      <c r="I80" s="11">
        <v>6031365.6788229402</v>
      </c>
      <c r="J80" s="11">
        <v>5668321.6453173812</v>
      </c>
      <c r="K80" s="11">
        <v>6182993.1089627147</v>
      </c>
      <c r="L80" s="11">
        <v>4978705.4310307158</v>
      </c>
      <c r="M80" s="11">
        <v>5966542.5627305871</v>
      </c>
      <c r="N80" s="11">
        <v>5912612.4912198167</v>
      </c>
      <c r="O80" s="11">
        <v>5472866.6079822872</v>
      </c>
      <c r="P80" s="11">
        <v>6082371.5078799995</v>
      </c>
      <c r="Q80" s="11">
        <v>5437614.339335829</v>
      </c>
    </row>
    <row r="81" spans="2:17" ht="15.75" thickBot="1" x14ac:dyDescent="0.3">
      <c r="B81" s="62"/>
      <c r="C81" s="35"/>
      <c r="D81" s="63" t="s">
        <v>58</v>
      </c>
      <c r="E81" s="23"/>
      <c r="F81" s="11">
        <v>6244998.4575199997</v>
      </c>
      <c r="G81" s="11">
        <v>5410884.6514999997</v>
      </c>
      <c r="H81" s="11">
        <v>6094070.9295300003</v>
      </c>
      <c r="I81" s="11">
        <v>5733494.4409099994</v>
      </c>
      <c r="J81" s="11">
        <v>5258873.5715149995</v>
      </c>
      <c r="K81" s="11">
        <v>4643286.4558666702</v>
      </c>
      <c r="L81" s="11">
        <v>4824000.0742043294</v>
      </c>
      <c r="M81" s="11">
        <v>4331878.8802413335</v>
      </c>
      <c r="N81" s="11">
        <v>3700736.6060800003</v>
      </c>
      <c r="O81" s="11">
        <v>5435374.178559999</v>
      </c>
      <c r="P81" s="11">
        <v>4816936.7640400007</v>
      </c>
      <c r="Q81" s="11">
        <v>5221546.0885739848</v>
      </c>
    </row>
    <row r="82" spans="2:17" x14ac:dyDescent="0.25">
      <c r="B82" s="17" t="s">
        <v>89</v>
      </c>
      <c r="C82" s="18"/>
      <c r="D82" s="38"/>
      <c r="E82" s="38"/>
      <c r="F82" s="7">
        <f>SUM(F83:F85)-F86</f>
        <v>16039463.626640242</v>
      </c>
      <c r="G82" s="7">
        <f t="shared" ref="G82:H82" si="35">SUM(G83:G85)-G86</f>
        <v>15832419.748813231</v>
      </c>
      <c r="H82" s="7">
        <f t="shared" si="35"/>
        <v>17118639.075925261</v>
      </c>
      <c r="I82" s="7">
        <f t="shared" ref="I82:K82" si="36">SUM(I83:I85)-I86</f>
        <v>17105186.704497062</v>
      </c>
      <c r="J82" s="7">
        <f t="shared" ref="J82" si="37">SUM(J83:J85)-J86</f>
        <v>16155136.548252622</v>
      </c>
      <c r="K82" s="7">
        <f t="shared" si="36"/>
        <v>15973136.564527284</v>
      </c>
      <c r="L82" s="7">
        <f t="shared" ref="L82" si="38">SUM(L83:L85)-L86</f>
        <v>17603231.432709284</v>
      </c>
      <c r="M82" s="7">
        <f t="shared" ref="M82:Q82" si="39">SUM(M83:M85)-M86</f>
        <v>18136837.811333224</v>
      </c>
      <c r="N82" s="7">
        <f t="shared" si="39"/>
        <v>18265646.06534018</v>
      </c>
      <c r="O82" s="7">
        <f t="shared" si="39"/>
        <v>19047160.519391522</v>
      </c>
      <c r="P82" s="7">
        <f t="shared" si="39"/>
        <v>18393674.56216</v>
      </c>
      <c r="Q82" s="7">
        <f t="shared" si="39"/>
        <v>18965908.075264174</v>
      </c>
    </row>
    <row r="83" spans="2:17" x14ac:dyDescent="0.25">
      <c r="B83" s="19"/>
      <c r="C83" s="21" t="s">
        <v>90</v>
      </c>
      <c r="D83" s="64"/>
      <c r="E83" s="65"/>
      <c r="F83" s="11">
        <v>250246.44886999999</v>
      </c>
      <c r="G83" s="11">
        <v>250839.00740999999</v>
      </c>
      <c r="H83" s="11">
        <v>525276.45236</v>
      </c>
      <c r="I83" s="11">
        <v>326000.22070999997</v>
      </c>
      <c r="J83" s="11">
        <v>242446.20387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100299.58453000001</v>
      </c>
      <c r="Q83" s="11">
        <v>100698.57775</v>
      </c>
    </row>
    <row r="84" spans="2:17" x14ac:dyDescent="0.25">
      <c r="B84" s="19"/>
      <c r="C84" s="60" t="s">
        <v>91</v>
      </c>
      <c r="D84" s="35"/>
      <c r="E84" s="21"/>
      <c r="F84" s="11">
        <v>14315773.102880001</v>
      </c>
      <c r="G84" s="11">
        <v>14203263.973760001</v>
      </c>
      <c r="H84" s="11">
        <v>15122480.445870001</v>
      </c>
      <c r="I84" s="11">
        <v>15267859.713339999</v>
      </c>
      <c r="J84" s="11">
        <v>14437122.557030002</v>
      </c>
      <c r="K84" s="11">
        <v>14480940.85437</v>
      </c>
      <c r="L84" s="11">
        <v>16100659.567709999</v>
      </c>
      <c r="M84" s="11">
        <v>16503638.624850001</v>
      </c>
      <c r="N84" s="11">
        <v>16717557.962489998</v>
      </c>
      <c r="O84" s="11">
        <v>17346110.268929999</v>
      </c>
      <c r="P84" s="11">
        <v>16374991.666230001</v>
      </c>
      <c r="Q84" s="11">
        <v>16939746.147750001</v>
      </c>
    </row>
    <row r="85" spans="2:17" x14ac:dyDescent="0.25">
      <c r="B85" s="19"/>
      <c r="C85" s="60" t="s">
        <v>18</v>
      </c>
      <c r="D85" s="66"/>
      <c r="E85" s="21"/>
      <c r="F85" s="11">
        <v>1475662.0748902417</v>
      </c>
      <c r="G85" s="11">
        <v>1380417.7676432303</v>
      </c>
      <c r="H85" s="11">
        <v>1472914.177695259</v>
      </c>
      <c r="I85" s="11">
        <v>1513356.7704470612</v>
      </c>
      <c r="J85" s="11">
        <v>1477614.7873526192</v>
      </c>
      <c r="K85" s="11">
        <v>1494870.7101572852</v>
      </c>
      <c r="L85" s="11">
        <v>1505246.8649992836</v>
      </c>
      <c r="M85" s="11">
        <v>1635874.1864832216</v>
      </c>
      <c r="N85" s="11">
        <v>1550763.1028501822</v>
      </c>
      <c r="O85" s="11">
        <v>1703725.2504615227</v>
      </c>
      <c r="P85" s="11">
        <v>1920960.3114000007</v>
      </c>
      <c r="Q85" s="11">
        <v>1927971.3497641722</v>
      </c>
    </row>
    <row r="86" spans="2:17" ht="15.75" thickBot="1" x14ac:dyDescent="0.3">
      <c r="B86" s="67"/>
      <c r="C86" s="39" t="s">
        <v>23</v>
      </c>
      <c r="D86" s="10"/>
      <c r="E86" s="10"/>
      <c r="F86" s="11">
        <v>2218</v>
      </c>
      <c r="G86" s="11">
        <v>2101</v>
      </c>
      <c r="H86" s="11">
        <v>2032</v>
      </c>
      <c r="I86" s="11">
        <v>2030</v>
      </c>
      <c r="J86" s="11">
        <v>2047</v>
      </c>
      <c r="K86" s="11">
        <v>2675</v>
      </c>
      <c r="L86" s="11">
        <v>2675</v>
      </c>
      <c r="M86" s="11">
        <v>2675</v>
      </c>
      <c r="N86" s="11">
        <v>2675</v>
      </c>
      <c r="O86" s="11">
        <v>2675</v>
      </c>
      <c r="P86" s="11">
        <v>2577</v>
      </c>
      <c r="Q86" s="11">
        <v>2508</v>
      </c>
    </row>
    <row r="87" spans="2:17" x14ac:dyDescent="0.25">
      <c r="B87" s="17" t="s">
        <v>59</v>
      </c>
      <c r="C87" s="18"/>
      <c r="D87" s="38"/>
      <c r="E87" s="38"/>
      <c r="F87" s="7">
        <f>SUM(F88:F101)</f>
        <v>105119903.73731001</v>
      </c>
      <c r="G87" s="7">
        <f t="shared" ref="G87:Q87" si="40">SUM(G88:G101)</f>
        <v>104912680.6268672</v>
      </c>
      <c r="H87" s="7">
        <f t="shared" si="40"/>
        <v>104522490.5374162</v>
      </c>
      <c r="I87" s="7">
        <f t="shared" si="40"/>
        <v>104261970.40493</v>
      </c>
      <c r="J87" s="7">
        <f t="shared" ref="J87" si="41">SUM(J88:J101)</f>
        <v>104111343.49514</v>
      </c>
      <c r="K87" s="7">
        <f t="shared" si="40"/>
        <v>104477581.70659</v>
      </c>
      <c r="L87" s="7">
        <f t="shared" ref="L87" si="42">SUM(L88:L101)</f>
        <v>104025693.55836</v>
      </c>
      <c r="M87" s="7">
        <f t="shared" si="40"/>
        <v>104650540.4377462</v>
      </c>
      <c r="N87" s="7">
        <f t="shared" si="40"/>
        <v>105659990.97749002</v>
      </c>
      <c r="O87" s="7">
        <f t="shared" si="40"/>
        <v>106273911.01943617</v>
      </c>
      <c r="P87" s="7">
        <f t="shared" si="40"/>
        <v>106002967.35769001</v>
      </c>
      <c r="Q87" s="7">
        <f t="shared" si="40"/>
        <v>105684318.30813001</v>
      </c>
    </row>
    <row r="88" spans="2:17" x14ac:dyDescent="0.25">
      <c r="B88" s="19"/>
      <c r="C88" s="21" t="s">
        <v>60</v>
      </c>
      <c r="D88" s="64"/>
      <c r="E88" s="65"/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200</v>
      </c>
      <c r="N88" s="11">
        <v>0</v>
      </c>
      <c r="O88" s="11">
        <v>0</v>
      </c>
      <c r="P88" s="11">
        <v>0</v>
      </c>
      <c r="Q88" s="11">
        <v>41</v>
      </c>
    </row>
    <row r="89" spans="2:17" x14ac:dyDescent="0.25">
      <c r="B89" s="19"/>
      <c r="C89" s="60" t="s">
        <v>61</v>
      </c>
      <c r="D89" s="35"/>
      <c r="E89" s="21"/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</row>
    <row r="90" spans="2:17" x14ac:dyDescent="0.25">
      <c r="B90" s="19"/>
      <c r="C90" s="60" t="s">
        <v>62</v>
      </c>
      <c r="D90" s="66"/>
      <c r="E90" s="21"/>
      <c r="F90" s="11">
        <v>59687.246639999998</v>
      </c>
      <c r="G90" s="11">
        <v>87742.243279999995</v>
      </c>
      <c r="H90" s="11">
        <v>88298.894899999999</v>
      </c>
      <c r="I90" s="11">
        <v>67895.734280000004</v>
      </c>
      <c r="J90" s="11">
        <v>243649.04027999999</v>
      </c>
      <c r="K90" s="11">
        <v>142485.63228000002</v>
      </c>
      <c r="L90" s="11">
        <v>38942.231010000003</v>
      </c>
      <c r="M90" s="11">
        <v>67991.627429999993</v>
      </c>
      <c r="N90" s="11">
        <v>97321.497999999992</v>
      </c>
      <c r="O90" s="11">
        <v>312020.99900000001</v>
      </c>
      <c r="P90" s="11">
        <v>177516.65098000001</v>
      </c>
      <c r="Q90" s="11">
        <v>205292.26764999999</v>
      </c>
    </row>
    <row r="91" spans="2:17" x14ac:dyDescent="0.25">
      <c r="B91" s="67"/>
      <c r="C91" s="130" t="s">
        <v>19</v>
      </c>
      <c r="D91" s="130"/>
      <c r="E91" s="130"/>
      <c r="F91" s="11">
        <v>10043262.048699999</v>
      </c>
      <c r="G91" s="11">
        <v>10002031.652490001</v>
      </c>
      <c r="H91" s="11">
        <v>9974955.1553199999</v>
      </c>
      <c r="I91" s="11">
        <v>9902203.7834099997</v>
      </c>
      <c r="J91" s="11">
        <v>9898660.3716000002</v>
      </c>
      <c r="K91" s="11">
        <v>9958675.2238299996</v>
      </c>
      <c r="L91" s="11">
        <v>9962062.1085899994</v>
      </c>
      <c r="M91" s="11">
        <v>10017912.479899999</v>
      </c>
      <c r="N91" s="11">
        <v>10040736.02534</v>
      </c>
      <c r="O91" s="11">
        <v>10092270.63356</v>
      </c>
      <c r="P91" s="11">
        <v>10220029.587049998</v>
      </c>
      <c r="Q91" s="11">
        <v>10242104.289950002</v>
      </c>
    </row>
    <row r="92" spans="2:17" x14ac:dyDescent="0.25">
      <c r="B92" s="8"/>
      <c r="C92" s="10" t="s">
        <v>92</v>
      </c>
      <c r="D92" s="10"/>
      <c r="E92" s="10"/>
      <c r="F92" s="11">
        <v>41887239.964780003</v>
      </c>
      <c r="G92" s="11">
        <v>41972756.823210001</v>
      </c>
      <c r="H92" s="11">
        <v>42082344.951010011</v>
      </c>
      <c r="I92" s="11">
        <v>42170584.708099999</v>
      </c>
      <c r="J92" s="11">
        <v>42245490.881839998</v>
      </c>
      <c r="K92" s="11">
        <v>42440713.449089997</v>
      </c>
      <c r="L92" s="11">
        <v>42514961.254700005</v>
      </c>
      <c r="M92" s="11">
        <v>42767011.078610003</v>
      </c>
      <c r="N92" s="11">
        <v>42887107.942419998</v>
      </c>
      <c r="O92" s="11">
        <v>43065946.476959996</v>
      </c>
      <c r="P92" s="11">
        <v>43183174.944859996</v>
      </c>
      <c r="Q92" s="11">
        <v>43016686.7412</v>
      </c>
    </row>
    <row r="93" spans="2:17" x14ac:dyDescent="0.25">
      <c r="B93" s="8"/>
      <c r="C93" s="10" t="s">
        <v>93</v>
      </c>
      <c r="D93" s="10"/>
      <c r="E93" s="10"/>
      <c r="F93" s="11">
        <v>13054575.018409999</v>
      </c>
      <c r="G93" s="11">
        <v>13053991.665229999</v>
      </c>
      <c r="H93" s="11">
        <v>13114062.70221</v>
      </c>
      <c r="I93" s="11">
        <v>13253797.457369998</v>
      </c>
      <c r="J93" s="11">
        <v>13310063.30634</v>
      </c>
      <c r="K93" s="11">
        <v>13258988.00405</v>
      </c>
      <c r="L93" s="11">
        <v>13193052.739759998</v>
      </c>
      <c r="M93" s="11">
        <v>13438290.795599999</v>
      </c>
      <c r="N93" s="11">
        <v>13538554.236230001</v>
      </c>
      <c r="O93" s="11">
        <v>13587695.583780002</v>
      </c>
      <c r="P93" s="11">
        <v>13612729.73147</v>
      </c>
      <c r="Q93" s="11">
        <v>13407389.222759999</v>
      </c>
    </row>
    <row r="94" spans="2:17" x14ac:dyDescent="0.25">
      <c r="B94" s="8"/>
      <c r="C94" s="10" t="s">
        <v>63</v>
      </c>
      <c r="D94" s="10"/>
      <c r="E94" s="10"/>
      <c r="F94" s="11">
        <v>7426098.4064600002</v>
      </c>
      <c r="G94" s="11">
        <v>7403106.3567700004</v>
      </c>
      <c r="H94" s="11">
        <v>7363593.4660100006</v>
      </c>
      <c r="I94" s="11">
        <v>7342806.0032000011</v>
      </c>
      <c r="J94" s="11">
        <v>7374724.4655100005</v>
      </c>
      <c r="K94" s="11">
        <v>7406596.2219799999</v>
      </c>
      <c r="L94" s="11">
        <v>7404227.7857799996</v>
      </c>
      <c r="M94" s="11">
        <v>7436686.8353300001</v>
      </c>
      <c r="N94" s="11">
        <v>7490497.4024100006</v>
      </c>
      <c r="O94" s="11">
        <v>7552087.6124099996</v>
      </c>
      <c r="P94" s="11">
        <v>7602886.5287799994</v>
      </c>
      <c r="Q94" s="11">
        <v>7610018.56556</v>
      </c>
    </row>
    <row r="95" spans="2:17" x14ac:dyDescent="0.25">
      <c r="B95" s="8"/>
      <c r="C95" s="10" t="s">
        <v>64</v>
      </c>
      <c r="D95" s="10"/>
      <c r="E95" s="10"/>
      <c r="F95" s="11">
        <v>16460446.54666</v>
      </c>
      <c r="G95" s="11">
        <v>16444772.072567206</v>
      </c>
      <c r="H95" s="11">
        <v>16324350.359086193</v>
      </c>
      <c r="I95" s="11">
        <v>15922861.03726</v>
      </c>
      <c r="J95" s="11">
        <v>15634517.225649999</v>
      </c>
      <c r="K95" s="11">
        <v>15874180.77987</v>
      </c>
      <c r="L95" s="11">
        <v>15714354.28273</v>
      </c>
      <c r="M95" s="11">
        <v>16124583.973066192</v>
      </c>
      <c r="N95" s="11">
        <v>16377769.28607</v>
      </c>
      <c r="O95" s="11">
        <v>16331597.659646191</v>
      </c>
      <c r="P95" s="11">
        <v>16293225.68836</v>
      </c>
      <c r="Q95" s="11">
        <v>16623431.377590001</v>
      </c>
    </row>
    <row r="96" spans="2:17" x14ac:dyDescent="0.25">
      <c r="B96" s="8"/>
      <c r="C96" s="39" t="s">
        <v>20</v>
      </c>
      <c r="D96" s="10"/>
      <c r="E96" s="10"/>
      <c r="F96" s="11">
        <v>13689205.17289</v>
      </c>
      <c r="G96" s="11">
        <v>13491797.503999999</v>
      </c>
      <c r="H96" s="11">
        <v>13131003.637940001</v>
      </c>
      <c r="I96" s="11">
        <v>13238883.368320001</v>
      </c>
      <c r="J96" s="11">
        <v>12928287.32237</v>
      </c>
      <c r="K96" s="11">
        <v>12900511.222509999</v>
      </c>
      <c r="L96" s="11">
        <v>12846071.001259999</v>
      </c>
      <c r="M96" s="11">
        <v>12189593.708310001</v>
      </c>
      <c r="N96" s="11">
        <v>12521902.274680002</v>
      </c>
      <c r="O96" s="11">
        <v>12607779.98914</v>
      </c>
      <c r="P96" s="11">
        <v>12304467.16319</v>
      </c>
      <c r="Q96" s="11">
        <v>11851335.27809</v>
      </c>
    </row>
    <row r="97" spans="2:17" x14ac:dyDescent="0.25">
      <c r="B97" s="8"/>
      <c r="C97" s="10" t="s">
        <v>94</v>
      </c>
      <c r="D97" s="10"/>
      <c r="E97" s="10"/>
      <c r="F97" s="11">
        <v>716891.13978999993</v>
      </c>
      <c r="G97" s="11">
        <v>717506.34987999999</v>
      </c>
      <c r="H97" s="11">
        <v>704110.72423999989</v>
      </c>
      <c r="I97" s="11">
        <v>717426.80603999994</v>
      </c>
      <c r="J97" s="11">
        <v>713644.08455000003</v>
      </c>
      <c r="K97" s="11">
        <v>710571.77683999995</v>
      </c>
      <c r="L97" s="11">
        <v>694389.03995000001</v>
      </c>
      <c r="M97" s="11">
        <v>707689.01049999997</v>
      </c>
      <c r="N97" s="11">
        <v>715033.72134000005</v>
      </c>
      <c r="O97" s="11">
        <v>716166.58963000006</v>
      </c>
      <c r="P97" s="11">
        <v>722967.696</v>
      </c>
      <c r="Q97" s="11">
        <v>704702.64813999995</v>
      </c>
    </row>
    <row r="98" spans="2:17" x14ac:dyDescent="0.25">
      <c r="B98" s="8"/>
      <c r="C98" s="39" t="s">
        <v>21</v>
      </c>
      <c r="D98" s="10"/>
      <c r="E98" s="10"/>
      <c r="F98" s="11">
        <v>141227</v>
      </c>
      <c r="G98" s="11">
        <v>135796</v>
      </c>
      <c r="H98" s="11">
        <v>145889</v>
      </c>
      <c r="I98" s="11">
        <v>169882</v>
      </c>
      <c r="J98" s="11">
        <v>169484</v>
      </c>
      <c r="K98" s="11">
        <v>145056</v>
      </c>
      <c r="L98" s="11">
        <v>161741</v>
      </c>
      <c r="M98" s="11">
        <v>194978</v>
      </c>
      <c r="N98" s="11">
        <v>210910</v>
      </c>
      <c r="O98" s="11">
        <v>210709</v>
      </c>
      <c r="P98" s="11">
        <v>248857</v>
      </c>
      <c r="Q98" s="11">
        <v>248857</v>
      </c>
    </row>
    <row r="99" spans="2:17" x14ac:dyDescent="0.25">
      <c r="B99" s="59"/>
      <c r="C99" s="68" t="s">
        <v>22</v>
      </c>
      <c r="D99" s="12"/>
      <c r="E99" s="12"/>
      <c r="F99" s="11">
        <v>63207</v>
      </c>
      <c r="G99" s="11">
        <v>0</v>
      </c>
      <c r="H99" s="11">
        <v>0</v>
      </c>
      <c r="I99" s="11">
        <v>0</v>
      </c>
      <c r="J99" s="11">
        <v>34907</v>
      </c>
      <c r="K99" s="11">
        <v>21726</v>
      </c>
      <c r="L99" s="11">
        <v>35799</v>
      </c>
      <c r="M99" s="11">
        <v>50646</v>
      </c>
      <c r="N99" s="11">
        <v>49901</v>
      </c>
      <c r="O99" s="11">
        <v>33238</v>
      </c>
      <c r="P99" s="11">
        <v>33342</v>
      </c>
      <c r="Q99" s="11">
        <v>26541</v>
      </c>
    </row>
    <row r="100" spans="2:17" x14ac:dyDescent="0.25">
      <c r="B100" s="62"/>
      <c r="C100" s="68" t="s">
        <v>65</v>
      </c>
      <c r="D100" s="12"/>
      <c r="E100" s="12"/>
      <c r="F100" s="11">
        <v>1347478.088</v>
      </c>
      <c r="G100" s="11">
        <v>1331000.7379999999</v>
      </c>
      <c r="H100" s="11">
        <v>1310079</v>
      </c>
      <c r="I100" s="11">
        <v>1289121</v>
      </c>
      <c r="J100" s="11">
        <v>1277492</v>
      </c>
      <c r="K100" s="11">
        <v>1279519</v>
      </c>
      <c r="L100" s="11">
        <v>1260186</v>
      </c>
      <c r="M100" s="11">
        <v>1301392</v>
      </c>
      <c r="N100" s="11">
        <v>1344710</v>
      </c>
      <c r="O100" s="11">
        <v>1325423</v>
      </c>
      <c r="P100" s="11">
        <v>1292572</v>
      </c>
      <c r="Q100" s="11">
        <v>1293361</v>
      </c>
    </row>
    <row r="101" spans="2:17" x14ac:dyDescent="0.25">
      <c r="B101" s="69"/>
      <c r="C101" s="43" t="s">
        <v>95</v>
      </c>
      <c r="D101" s="42"/>
      <c r="E101" s="42"/>
      <c r="F101" s="11">
        <v>230586.10498</v>
      </c>
      <c r="G101" s="11">
        <v>272179.22143999999</v>
      </c>
      <c r="H101" s="11">
        <v>283802.64669999998</v>
      </c>
      <c r="I101" s="11">
        <v>186508.50695000001</v>
      </c>
      <c r="J101" s="11">
        <v>280423.79699999996</v>
      </c>
      <c r="K101" s="11">
        <v>338558.39614000003</v>
      </c>
      <c r="L101" s="11">
        <v>199907.11457999999</v>
      </c>
      <c r="M101" s="11">
        <v>353564.929</v>
      </c>
      <c r="N101" s="11">
        <v>385547.59100000001</v>
      </c>
      <c r="O101" s="11">
        <v>438975.47531000001</v>
      </c>
      <c r="P101" s="11">
        <v>311198.36700000003</v>
      </c>
      <c r="Q101" s="11">
        <v>454557.91719000001</v>
      </c>
    </row>
    <row r="102" spans="2:17" x14ac:dyDescent="0.25">
      <c r="B102" s="70"/>
      <c r="C102" s="20" t="s">
        <v>23</v>
      </c>
      <c r="D102" s="20"/>
      <c r="E102" s="20"/>
      <c r="F102" s="11">
        <v>1997796.1788269449</v>
      </c>
      <c r="G102" s="11">
        <v>2046132.9856998769</v>
      </c>
      <c r="H102" s="11">
        <v>2075583.1744878977</v>
      </c>
      <c r="I102" s="11">
        <v>2124839.4783632308</v>
      </c>
      <c r="J102" s="11">
        <v>2158278.5917147072</v>
      </c>
      <c r="K102" s="11">
        <v>2060564.2040422978</v>
      </c>
      <c r="L102" s="11">
        <v>2088117.8901640733</v>
      </c>
      <c r="M102" s="11">
        <v>2143558.9082599035</v>
      </c>
      <c r="N102" s="11">
        <v>2225281.8553575692</v>
      </c>
      <c r="O102" s="11">
        <v>2223797.4697134108</v>
      </c>
      <c r="P102" s="11">
        <v>2300237.7171486039</v>
      </c>
      <c r="Q102" s="11">
        <v>2311765.7978683067</v>
      </c>
    </row>
    <row r="103" spans="2:17" x14ac:dyDescent="0.25">
      <c r="B103" s="70"/>
      <c r="C103" s="9" t="s">
        <v>24</v>
      </c>
      <c r="D103" s="20"/>
      <c r="E103" s="20"/>
      <c r="F103" s="11">
        <v>1447064.8854730548</v>
      </c>
      <c r="G103" s="11">
        <v>1416979.1331001231</v>
      </c>
      <c r="H103" s="11">
        <v>1446375.9497281024</v>
      </c>
      <c r="I103" s="11">
        <v>1457327.038706769</v>
      </c>
      <c r="J103" s="11">
        <v>1477058.1153552928</v>
      </c>
      <c r="K103" s="11">
        <v>1553267.0224677024</v>
      </c>
      <c r="L103" s="11">
        <v>1565295.6037559267</v>
      </c>
      <c r="M103" s="11">
        <v>1565439.5165400966</v>
      </c>
      <c r="N103" s="11">
        <v>1564136.9872824305</v>
      </c>
      <c r="O103" s="11">
        <v>1584091.8566194889</v>
      </c>
      <c r="P103" s="11">
        <v>1544425.7126813959</v>
      </c>
      <c r="Q103" s="11">
        <v>1258250.1698874927</v>
      </c>
    </row>
    <row r="104" spans="2:17" ht="15.75" thickBot="1" x14ac:dyDescent="0.3">
      <c r="B104" s="71"/>
      <c r="C104" s="15" t="s">
        <v>25</v>
      </c>
      <c r="D104" s="15"/>
      <c r="E104" s="15"/>
      <c r="F104" s="11">
        <v>804604.51473000005</v>
      </c>
      <c r="G104" s="11">
        <v>806942.70532000007</v>
      </c>
      <c r="H104" s="11">
        <v>723752.15088999993</v>
      </c>
      <c r="I104" s="11">
        <v>720962.59267000004</v>
      </c>
      <c r="J104" s="11">
        <v>704357.54578000004</v>
      </c>
      <c r="K104" s="11">
        <v>670923.61601999996</v>
      </c>
      <c r="L104" s="11">
        <v>682066.86884999997</v>
      </c>
      <c r="M104" s="11">
        <v>698100.53865</v>
      </c>
      <c r="N104" s="11">
        <v>707509.84546999994</v>
      </c>
      <c r="O104" s="11">
        <v>722008.19941</v>
      </c>
      <c r="P104" s="11">
        <v>731022.49014999997</v>
      </c>
      <c r="Q104" s="11">
        <v>607094.11133999994</v>
      </c>
    </row>
    <row r="105" spans="2:17" ht="15.75" thickBot="1" x14ac:dyDescent="0.3">
      <c r="B105" s="72" t="s">
        <v>66</v>
      </c>
      <c r="C105" s="73"/>
      <c r="D105" s="73"/>
      <c r="E105" s="73"/>
      <c r="F105" s="7">
        <f>F87-F102-F103-F104</f>
        <v>100870438.15828</v>
      </c>
      <c r="G105" s="7">
        <f t="shared" ref="G105:Q105" si="43">G87-G102-G103-G104</f>
        <v>100642625.8027472</v>
      </c>
      <c r="H105" s="7">
        <f t="shared" si="43"/>
        <v>100276779.26231021</v>
      </c>
      <c r="I105" s="7">
        <f t="shared" si="43"/>
        <v>99958841.295190006</v>
      </c>
      <c r="J105" s="7">
        <f t="shared" ref="J105" si="44">J87-J102-J103-J104</f>
        <v>99771649.24228999</v>
      </c>
      <c r="K105" s="7">
        <f t="shared" si="43"/>
        <v>100192826.86406</v>
      </c>
      <c r="L105" s="7">
        <f t="shared" ref="L105" si="45">L87-L102-L103-L104</f>
        <v>99690213.195590004</v>
      </c>
      <c r="M105" s="7">
        <f t="shared" si="43"/>
        <v>100243441.4742962</v>
      </c>
      <c r="N105" s="7">
        <f t="shared" si="43"/>
        <v>101163062.28938003</v>
      </c>
      <c r="O105" s="7">
        <f t="shared" si="43"/>
        <v>101744013.49369326</v>
      </c>
      <c r="P105" s="7">
        <f t="shared" si="43"/>
        <v>101427281.43771</v>
      </c>
      <c r="Q105" s="7">
        <f t="shared" si="43"/>
        <v>101507208.2290342</v>
      </c>
    </row>
    <row r="106" spans="2:17" x14ac:dyDescent="0.25">
      <c r="B106" s="5" t="s">
        <v>67</v>
      </c>
      <c r="C106" s="6"/>
      <c r="D106" s="6"/>
      <c r="E106" s="6"/>
      <c r="F106" s="7">
        <f>SUM(F107:F110)</f>
        <v>3701223.6738200001</v>
      </c>
      <c r="G106" s="7">
        <f t="shared" ref="G106:Q106" si="46">SUM(G107:G110)</f>
        <v>3719127.6013000002</v>
      </c>
      <c r="H106" s="7">
        <f t="shared" si="46"/>
        <v>3602276.6005000002</v>
      </c>
      <c r="I106" s="7">
        <f t="shared" si="46"/>
        <v>3400068.1443499997</v>
      </c>
      <c r="J106" s="7">
        <f t="shared" ref="J106" si="47">SUM(J107:J110)</f>
        <v>3388776.7878999999</v>
      </c>
      <c r="K106" s="7">
        <f t="shared" si="46"/>
        <v>3523780.1663500001</v>
      </c>
      <c r="L106" s="7">
        <f t="shared" ref="L106" si="48">SUM(L107:L110)</f>
        <v>3573254.9582799999</v>
      </c>
      <c r="M106" s="7">
        <f t="shared" si="46"/>
        <v>3610329.9786299998</v>
      </c>
      <c r="N106" s="7">
        <f t="shared" si="46"/>
        <v>3406183.1735800002</v>
      </c>
      <c r="O106" s="7">
        <f t="shared" si="46"/>
        <v>3189874.15386</v>
      </c>
      <c r="P106" s="7">
        <f t="shared" si="46"/>
        <v>3311831.0519399997</v>
      </c>
      <c r="Q106" s="7">
        <f t="shared" si="46"/>
        <v>3199112.1909800004</v>
      </c>
    </row>
    <row r="107" spans="2:17" x14ac:dyDescent="0.25">
      <c r="B107" s="8"/>
      <c r="C107" s="10" t="s">
        <v>68</v>
      </c>
      <c r="D107" s="10"/>
      <c r="E107" s="10"/>
      <c r="F107" s="11">
        <v>1515370.97</v>
      </c>
      <c r="G107" s="11">
        <v>1500257.615</v>
      </c>
      <c r="H107" s="11">
        <v>1491168.513</v>
      </c>
      <c r="I107" s="11">
        <v>1366886.1869999999</v>
      </c>
      <c r="J107" s="11">
        <v>1344786.9339999999</v>
      </c>
      <c r="K107" s="11">
        <v>1370370.0290000001</v>
      </c>
      <c r="L107" s="11">
        <v>1476080.9850000001</v>
      </c>
      <c r="M107" s="11">
        <v>1591786.5460000001</v>
      </c>
      <c r="N107" s="11">
        <v>1557446.9029999999</v>
      </c>
      <c r="O107" s="11">
        <v>1462295.246</v>
      </c>
      <c r="P107" s="11">
        <v>1513293.4609999999</v>
      </c>
      <c r="Q107" s="11">
        <v>1478294.9480000001</v>
      </c>
    </row>
    <row r="108" spans="2:17" x14ac:dyDescent="0.25">
      <c r="B108" s="8"/>
      <c r="C108" s="10" t="s">
        <v>26</v>
      </c>
      <c r="D108" s="10"/>
      <c r="E108" s="10"/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</row>
    <row r="109" spans="2:17" x14ac:dyDescent="0.25">
      <c r="B109" s="59"/>
      <c r="C109" s="12" t="s">
        <v>69</v>
      </c>
      <c r="D109" s="12"/>
      <c r="E109" s="12"/>
      <c r="F109" s="11">
        <v>705021.70381999994</v>
      </c>
      <c r="G109" s="11">
        <v>736920.98629999999</v>
      </c>
      <c r="H109" s="11">
        <v>626350.08750000002</v>
      </c>
      <c r="I109" s="11">
        <v>487984.95735000004</v>
      </c>
      <c r="J109" s="11">
        <v>501614.85389999999</v>
      </c>
      <c r="K109" s="11">
        <v>401807.13734999998</v>
      </c>
      <c r="L109" s="11">
        <v>337443.97328000003</v>
      </c>
      <c r="M109" s="11">
        <v>252926.43263</v>
      </c>
      <c r="N109" s="11">
        <v>229206.27058000001</v>
      </c>
      <c r="O109" s="11">
        <v>237871.90785999998</v>
      </c>
      <c r="P109" s="11">
        <v>294873.59094000002</v>
      </c>
      <c r="Q109" s="11">
        <v>216870.24298000001</v>
      </c>
    </row>
    <row r="110" spans="2:17" ht="15.75" thickBot="1" x14ac:dyDescent="0.3">
      <c r="B110" s="14"/>
      <c r="C110" s="16" t="s">
        <v>18</v>
      </c>
      <c r="D110" s="16"/>
      <c r="E110" s="16"/>
      <c r="F110" s="11">
        <v>1480831</v>
      </c>
      <c r="G110" s="11">
        <v>1481949</v>
      </c>
      <c r="H110" s="11">
        <v>1484758</v>
      </c>
      <c r="I110" s="11">
        <v>1545197</v>
      </c>
      <c r="J110" s="11">
        <v>1542375</v>
      </c>
      <c r="K110" s="11">
        <v>1751603</v>
      </c>
      <c r="L110" s="11">
        <v>1759730</v>
      </c>
      <c r="M110" s="11">
        <v>1765617</v>
      </c>
      <c r="N110" s="11">
        <v>1619530</v>
      </c>
      <c r="O110" s="11">
        <v>1489707</v>
      </c>
      <c r="P110" s="11">
        <v>1503664</v>
      </c>
      <c r="Q110" s="11">
        <v>1503947</v>
      </c>
    </row>
    <row r="111" spans="2:17" x14ac:dyDescent="0.25">
      <c r="B111" s="19" t="s">
        <v>70</v>
      </c>
      <c r="C111" s="20"/>
      <c r="D111" s="20"/>
      <c r="E111" s="20"/>
      <c r="F111" s="7">
        <f>SUM(F112:F114)</f>
        <v>2886496.1519999998</v>
      </c>
      <c r="G111" s="7">
        <f t="shared" ref="G111:Q111" si="49">SUM(G112:G114)</f>
        <v>2706793.7263499997</v>
      </c>
      <c r="H111" s="7">
        <f t="shared" si="49"/>
        <v>2719357.99658</v>
      </c>
      <c r="I111" s="7">
        <f t="shared" si="49"/>
        <v>2946167.9749699999</v>
      </c>
      <c r="J111" s="7">
        <f t="shared" ref="J111" si="50">SUM(J112:J114)</f>
        <v>2945198.8901749998</v>
      </c>
      <c r="K111" s="7">
        <f t="shared" si="49"/>
        <v>3138687.7730733301</v>
      </c>
      <c r="L111" s="7">
        <f t="shared" ref="L111" si="51">SUM(L112:L114)</f>
        <v>2063079.65724567</v>
      </c>
      <c r="M111" s="7">
        <f t="shared" si="49"/>
        <v>1961476.8070886666</v>
      </c>
      <c r="N111" s="7">
        <f t="shared" si="49"/>
        <v>2200152.0620499998</v>
      </c>
      <c r="O111" s="7">
        <f t="shared" si="49"/>
        <v>1912542.3636500004</v>
      </c>
      <c r="P111" s="7">
        <f t="shared" si="49"/>
        <v>2614905.7064499999</v>
      </c>
      <c r="Q111" s="7">
        <f t="shared" si="49"/>
        <v>1924550.1041260154</v>
      </c>
    </row>
    <row r="112" spans="2:17" x14ac:dyDescent="0.25">
      <c r="B112" s="8"/>
      <c r="C112" s="10" t="s">
        <v>71</v>
      </c>
      <c r="D112" s="10"/>
      <c r="E112" s="10"/>
      <c r="F112" s="11">
        <v>392629.886</v>
      </c>
      <c r="G112" s="11">
        <v>211484.894</v>
      </c>
      <c r="H112" s="11">
        <v>212720.79399999999</v>
      </c>
      <c r="I112" s="11">
        <v>208828.08799999999</v>
      </c>
      <c r="J112" s="11">
        <v>801291.06499999994</v>
      </c>
      <c r="K112" s="11">
        <v>990093.21299999999</v>
      </c>
      <c r="L112" s="11">
        <v>209570.717</v>
      </c>
      <c r="M112" s="11">
        <v>216500.55799999999</v>
      </c>
      <c r="N112" s="11">
        <v>462765.2</v>
      </c>
      <c r="O112" s="11">
        <v>169480.55849999998</v>
      </c>
      <c r="P112" s="11">
        <v>866725.005</v>
      </c>
      <c r="Q112" s="11">
        <v>171569.20699999999</v>
      </c>
    </row>
    <row r="113" spans="2:17" x14ac:dyDescent="0.25">
      <c r="B113" s="8"/>
      <c r="C113" s="10" t="s">
        <v>72</v>
      </c>
      <c r="D113" s="10"/>
      <c r="E113" s="10"/>
      <c r="F113" s="11">
        <v>-1284</v>
      </c>
      <c r="G113" s="11">
        <v>-5273</v>
      </c>
      <c r="H113" s="11">
        <v>-953</v>
      </c>
      <c r="I113" s="11">
        <v>23051</v>
      </c>
      <c r="J113" s="11">
        <v>22874</v>
      </c>
      <c r="K113" s="11">
        <v>22286</v>
      </c>
      <c r="L113" s="11">
        <v>22354</v>
      </c>
      <c r="M113" s="11">
        <v>22305</v>
      </c>
      <c r="N113" s="11">
        <v>23040</v>
      </c>
      <c r="O113" s="11">
        <v>23660</v>
      </c>
      <c r="P113" s="11">
        <v>23829</v>
      </c>
      <c r="Q113" s="11">
        <v>23445</v>
      </c>
    </row>
    <row r="114" spans="2:17" ht="15.75" thickBot="1" x14ac:dyDescent="0.3">
      <c r="B114" s="14"/>
      <c r="C114" s="16" t="s">
        <v>27</v>
      </c>
      <c r="D114" s="16"/>
      <c r="E114" s="16"/>
      <c r="F114" s="11">
        <v>2495150.2659999998</v>
      </c>
      <c r="G114" s="11">
        <v>2500581.8323499998</v>
      </c>
      <c r="H114" s="11">
        <v>2507590.2025799998</v>
      </c>
      <c r="I114" s="11">
        <v>2714288.8869699999</v>
      </c>
      <c r="J114" s="11">
        <v>2121033.8251749999</v>
      </c>
      <c r="K114" s="11">
        <v>2126308.5600733301</v>
      </c>
      <c r="L114" s="11">
        <v>1831154.94024567</v>
      </c>
      <c r="M114" s="11">
        <v>1722671.2490886666</v>
      </c>
      <c r="N114" s="11">
        <v>1714346.8620499996</v>
      </c>
      <c r="O114" s="11">
        <v>1719401.8051500004</v>
      </c>
      <c r="P114" s="11">
        <v>1724351.7014500001</v>
      </c>
      <c r="Q114" s="11">
        <v>1729535.8971260155</v>
      </c>
    </row>
    <row r="115" spans="2:17" x14ac:dyDescent="0.25">
      <c r="B115" s="19" t="s">
        <v>73</v>
      </c>
      <c r="C115" s="20"/>
      <c r="D115" s="20"/>
      <c r="E115" s="20"/>
      <c r="F115" s="7">
        <f>SUM(F116:F118)</f>
        <v>0</v>
      </c>
      <c r="G115" s="7">
        <f t="shared" ref="G115:Q115" si="52">SUM(G116:G118)</f>
        <v>115716</v>
      </c>
      <c r="H115" s="7">
        <f t="shared" si="52"/>
        <v>178646</v>
      </c>
      <c r="I115" s="7">
        <f t="shared" si="52"/>
        <v>227986</v>
      </c>
      <c r="J115" s="7">
        <f t="shared" ref="J115" si="53">SUM(J116:J118)</f>
        <v>164836</v>
      </c>
      <c r="K115" s="7">
        <f t="shared" si="52"/>
        <v>562147</v>
      </c>
      <c r="L115" s="7">
        <f t="shared" ref="L115" si="54">SUM(L116:L118)</f>
        <v>677923</v>
      </c>
      <c r="M115" s="7">
        <f t="shared" si="52"/>
        <v>410223</v>
      </c>
      <c r="N115" s="7">
        <f t="shared" si="52"/>
        <v>656915</v>
      </c>
      <c r="O115" s="7">
        <f t="shared" si="52"/>
        <v>684425</v>
      </c>
      <c r="P115" s="7">
        <f t="shared" si="52"/>
        <v>733293</v>
      </c>
      <c r="Q115" s="7">
        <f t="shared" si="52"/>
        <v>740573.31290000002</v>
      </c>
    </row>
    <row r="116" spans="2:17" x14ac:dyDescent="0.25">
      <c r="B116" s="8"/>
      <c r="C116" s="10" t="s">
        <v>71</v>
      </c>
      <c r="D116" s="10"/>
      <c r="E116" s="10"/>
      <c r="F116" s="11">
        <v>0</v>
      </c>
      <c r="G116" s="11">
        <v>115716</v>
      </c>
      <c r="H116" s="11">
        <v>178646</v>
      </c>
      <c r="I116" s="11">
        <v>227986</v>
      </c>
      <c r="J116" s="11">
        <v>164836</v>
      </c>
      <c r="K116" s="11">
        <v>562147</v>
      </c>
      <c r="L116" s="11">
        <v>677923</v>
      </c>
      <c r="M116" s="11">
        <v>410223</v>
      </c>
      <c r="N116" s="11">
        <v>656915</v>
      </c>
      <c r="O116" s="11">
        <v>684425</v>
      </c>
      <c r="P116" s="11">
        <v>733293</v>
      </c>
      <c r="Q116" s="11">
        <v>740573.31290000002</v>
      </c>
    </row>
    <row r="117" spans="2:17" x14ac:dyDescent="0.25">
      <c r="B117" s="8"/>
      <c r="C117" s="10" t="s">
        <v>27</v>
      </c>
      <c r="D117" s="10"/>
      <c r="E117" s="10"/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</row>
    <row r="118" spans="2:17" ht="15.75" thickBot="1" x14ac:dyDescent="0.3">
      <c r="B118" s="59"/>
      <c r="C118" s="12" t="s">
        <v>28</v>
      </c>
      <c r="D118" s="12"/>
      <c r="E118" s="12"/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</row>
    <row r="119" spans="2:17" ht="15.75" thickBot="1" x14ac:dyDescent="0.3">
      <c r="B119" s="129" t="s">
        <v>74</v>
      </c>
      <c r="C119" s="134"/>
      <c r="D119" s="134"/>
      <c r="E119" s="134"/>
      <c r="F119" s="11">
        <v>6041.1003899999996</v>
      </c>
      <c r="G119" s="11">
        <v>6041.1003899999996</v>
      </c>
      <c r="H119" s="11">
        <v>6041.1003899999996</v>
      </c>
      <c r="I119" s="11">
        <v>6041.1003899999996</v>
      </c>
      <c r="J119" s="11">
        <v>6041.1003899999996</v>
      </c>
      <c r="K119" s="11">
        <v>6041.1003899999996</v>
      </c>
      <c r="L119" s="11">
        <v>6041.1003899999996</v>
      </c>
      <c r="M119" s="11">
        <v>6041.1003899999996</v>
      </c>
      <c r="N119" s="11">
        <v>6041.1003899999996</v>
      </c>
      <c r="O119" s="11">
        <v>6041.1003899999996</v>
      </c>
      <c r="P119" s="11">
        <v>6041.1003899999996</v>
      </c>
      <c r="Q119" s="11">
        <v>6041</v>
      </c>
    </row>
    <row r="120" spans="2:17" ht="15.75" thickBot="1" x14ac:dyDescent="0.3">
      <c r="B120" s="36" t="s">
        <v>75</v>
      </c>
      <c r="C120" s="37"/>
      <c r="D120" s="37"/>
      <c r="E120" s="37"/>
      <c r="F120" s="7">
        <f>F106+F111+F115+F119</f>
        <v>6593760.9262100002</v>
      </c>
      <c r="G120" s="7">
        <f t="shared" ref="G120:Q120" si="55">G106+G111+G115+G119</f>
        <v>6547678.4280399997</v>
      </c>
      <c r="H120" s="7">
        <f t="shared" si="55"/>
        <v>6506321.69747</v>
      </c>
      <c r="I120" s="7">
        <f t="shared" si="55"/>
        <v>6580263.2197099999</v>
      </c>
      <c r="J120" s="7">
        <f t="shared" ref="J120" si="56">J106+J111+J115+J119</f>
        <v>6504852.778465</v>
      </c>
      <c r="K120" s="7">
        <f t="shared" si="55"/>
        <v>7230656.0398133304</v>
      </c>
      <c r="L120" s="7">
        <f t="shared" ref="L120" si="57">L106+L111+L115+L119</f>
        <v>6320298.7159156706</v>
      </c>
      <c r="M120" s="7">
        <f t="shared" si="55"/>
        <v>5988070.8861086667</v>
      </c>
      <c r="N120" s="7">
        <f t="shared" si="55"/>
        <v>6269291.3360200003</v>
      </c>
      <c r="O120" s="7">
        <f t="shared" si="55"/>
        <v>5792882.6179000009</v>
      </c>
      <c r="P120" s="7">
        <f t="shared" si="55"/>
        <v>6666070.8587800004</v>
      </c>
      <c r="Q120" s="7">
        <f t="shared" si="55"/>
        <v>5870276.6080060164</v>
      </c>
    </row>
    <row r="121" spans="2:17" x14ac:dyDescent="0.25">
      <c r="B121" s="5" t="s">
        <v>76</v>
      </c>
      <c r="C121" s="6"/>
      <c r="D121" s="6"/>
      <c r="E121" s="6"/>
      <c r="F121" s="84">
        <f>SUM(F122:F125)</f>
        <v>2613349.0837900001</v>
      </c>
      <c r="G121" s="84">
        <f t="shared" ref="G121:Q121" si="58">SUM(G122:G125)</f>
        <v>2616473.3963699997</v>
      </c>
      <c r="H121" s="84">
        <f t="shared" si="58"/>
        <v>2557874.0211899998</v>
      </c>
      <c r="I121" s="84">
        <f t="shared" si="58"/>
        <v>2558992.2191699995</v>
      </c>
      <c r="J121" s="84">
        <f t="shared" ref="J121" si="59">SUM(J122:J125)</f>
        <v>2549422.2343799998</v>
      </c>
      <c r="K121" s="84">
        <f t="shared" si="58"/>
        <v>2536452.4324399997</v>
      </c>
      <c r="L121" s="84">
        <f t="shared" ref="L121" si="60">SUM(L122:L125)</f>
        <v>2522390.0513999998</v>
      </c>
      <c r="M121" s="84">
        <f t="shared" si="58"/>
        <v>2504170.6266600001</v>
      </c>
      <c r="N121" s="84">
        <f t="shared" si="58"/>
        <v>2501099.32235</v>
      </c>
      <c r="O121" s="84">
        <f t="shared" si="58"/>
        <v>2494042.8675799998</v>
      </c>
      <c r="P121" s="84">
        <f t="shared" si="58"/>
        <v>2471595.13521</v>
      </c>
      <c r="Q121" s="84">
        <f t="shared" si="58"/>
        <v>2456213.0130599998</v>
      </c>
    </row>
    <row r="122" spans="2:17" x14ac:dyDescent="0.25">
      <c r="B122" s="44"/>
      <c r="C122" s="21" t="s">
        <v>29</v>
      </c>
      <c r="D122" s="21"/>
      <c r="E122" s="21"/>
      <c r="F122" s="11">
        <v>1278565.47331</v>
      </c>
      <c r="G122" s="11">
        <v>1274016.8627499999</v>
      </c>
      <c r="H122" s="11">
        <v>1281104.7880199999</v>
      </c>
      <c r="I122" s="11">
        <v>1274347.5214699998</v>
      </c>
      <c r="J122" s="11">
        <v>1271558.3028299999</v>
      </c>
      <c r="K122" s="11">
        <v>1267180.3952299999</v>
      </c>
      <c r="L122" s="11">
        <v>1261785.5308599998</v>
      </c>
      <c r="M122" s="11">
        <v>1260421.0448</v>
      </c>
      <c r="N122" s="11">
        <v>1262616.77899</v>
      </c>
      <c r="O122" s="11">
        <v>1414691.4251299999</v>
      </c>
      <c r="P122" s="11">
        <v>1240431.1343799999</v>
      </c>
      <c r="Q122" s="11">
        <v>1229983.7115599997</v>
      </c>
    </row>
    <row r="123" spans="2:17" x14ac:dyDescent="0.25">
      <c r="B123" s="8"/>
      <c r="C123" s="10" t="s">
        <v>30</v>
      </c>
      <c r="D123" s="10"/>
      <c r="E123" s="10"/>
      <c r="F123" s="11">
        <v>202046.49156000002</v>
      </c>
      <c r="G123" s="11">
        <v>196525.68597999998</v>
      </c>
      <c r="H123" s="11">
        <v>192442.25469</v>
      </c>
      <c r="I123" s="11">
        <v>196339.24877999999</v>
      </c>
      <c r="J123" s="11">
        <v>191505.24441000001</v>
      </c>
      <c r="K123" s="11">
        <v>196472.69185</v>
      </c>
      <c r="L123" s="11">
        <v>190621.28307999999</v>
      </c>
      <c r="M123" s="11">
        <v>185319.29392999999</v>
      </c>
      <c r="N123" s="11">
        <v>175563.94354000001</v>
      </c>
      <c r="O123" s="11">
        <v>9972.7277699999995</v>
      </c>
      <c r="P123" s="11">
        <v>172384</v>
      </c>
      <c r="Q123" s="11">
        <v>167258.48676999999</v>
      </c>
    </row>
    <row r="124" spans="2:17" x14ac:dyDescent="0.25">
      <c r="B124" s="8"/>
      <c r="C124" s="10" t="s">
        <v>31</v>
      </c>
      <c r="D124" s="10"/>
      <c r="E124" s="10"/>
      <c r="F124" s="11">
        <v>746401.80079000001</v>
      </c>
      <c r="G124" s="11">
        <v>766190.37670999998</v>
      </c>
      <c r="H124" s="11">
        <v>711363.20573999989</v>
      </c>
      <c r="I124" s="11">
        <v>719725.71919000009</v>
      </c>
      <c r="J124" s="11">
        <v>724883.06649999996</v>
      </c>
      <c r="K124" s="11">
        <v>710514.70526999992</v>
      </c>
      <c r="L124" s="11">
        <v>720112.87089999998</v>
      </c>
      <c r="M124" s="11">
        <v>712488.86909000005</v>
      </c>
      <c r="N124" s="11">
        <v>717093.37853999995</v>
      </c>
      <c r="O124" s="11">
        <v>717083.06989000004</v>
      </c>
      <c r="P124" s="11">
        <v>705264.48985999997</v>
      </c>
      <c r="Q124" s="11">
        <v>710098.62116999994</v>
      </c>
    </row>
    <row r="125" spans="2:17" x14ac:dyDescent="0.25">
      <c r="B125" s="41"/>
      <c r="C125" s="42" t="s">
        <v>32</v>
      </c>
      <c r="D125" s="42"/>
      <c r="E125" s="42"/>
      <c r="F125" s="11">
        <v>386335.31813000003</v>
      </c>
      <c r="G125" s="11">
        <v>379740.47093000001</v>
      </c>
      <c r="H125" s="11">
        <v>372963.77273999999</v>
      </c>
      <c r="I125" s="11">
        <v>368579.72972999996</v>
      </c>
      <c r="J125" s="11">
        <v>361475.62064000004</v>
      </c>
      <c r="K125" s="11">
        <v>362284.64009000006</v>
      </c>
      <c r="L125" s="11">
        <v>349870.36655999999</v>
      </c>
      <c r="M125" s="11">
        <v>345941.41884</v>
      </c>
      <c r="N125" s="11">
        <v>345825.22128</v>
      </c>
      <c r="O125" s="11">
        <v>352295.64478999999</v>
      </c>
      <c r="P125" s="11">
        <v>353515.51097</v>
      </c>
      <c r="Q125" s="11">
        <v>348872.19355999999</v>
      </c>
    </row>
    <row r="126" spans="2:17" x14ac:dyDescent="0.25">
      <c r="B126" s="89" t="s">
        <v>33</v>
      </c>
      <c r="C126" s="85"/>
      <c r="D126" s="85"/>
      <c r="E126" s="99"/>
      <c r="F126" s="7">
        <f>SUM(F127:F131)</f>
        <v>2426056.2135100001</v>
      </c>
      <c r="G126" s="7">
        <f t="shared" ref="G126:Q126" si="61">SUM(G127:G131)</f>
        <v>2252037.4821199998</v>
      </c>
      <c r="H126" s="7">
        <f t="shared" si="61"/>
        <v>3256728.9921500003</v>
      </c>
      <c r="I126" s="7">
        <f t="shared" si="61"/>
        <v>2416124.8662100001</v>
      </c>
      <c r="J126" s="7">
        <f t="shared" ref="J126" si="62">SUM(J127:J131)</f>
        <v>2307565.9734900002</v>
      </c>
      <c r="K126" s="7">
        <f t="shared" si="61"/>
        <v>3037831.4222600004</v>
      </c>
      <c r="L126" s="7">
        <f t="shared" ref="L126" si="63">SUM(L127:L131)</f>
        <v>3339613.4007400004</v>
      </c>
      <c r="M126" s="7">
        <f t="shared" si="61"/>
        <v>2321326.4875699999</v>
      </c>
      <c r="N126" s="7">
        <f t="shared" si="61"/>
        <v>2554464.7311</v>
      </c>
      <c r="O126" s="7">
        <f t="shared" si="61"/>
        <v>2667372.4198400001</v>
      </c>
      <c r="P126" s="7">
        <f t="shared" si="61"/>
        <v>2355851.6387399998</v>
      </c>
      <c r="Q126" s="7">
        <f t="shared" si="61"/>
        <v>2398486.7056</v>
      </c>
    </row>
    <row r="127" spans="2:17" x14ac:dyDescent="0.25">
      <c r="B127" s="44"/>
      <c r="C127" s="21" t="s">
        <v>77</v>
      </c>
      <c r="D127" s="21"/>
      <c r="E127" s="21"/>
      <c r="F127" s="83">
        <v>95248.455000000002</v>
      </c>
      <c r="G127" s="83">
        <v>103111.454</v>
      </c>
      <c r="H127" s="83">
        <v>107821.97735</v>
      </c>
      <c r="I127" s="83">
        <v>112789.99035000001</v>
      </c>
      <c r="J127" s="83">
        <v>131932.34535000002</v>
      </c>
      <c r="K127" s="83">
        <v>157486.98134999999</v>
      </c>
      <c r="L127" s="83">
        <v>150003.65335000001</v>
      </c>
      <c r="M127" s="83">
        <v>161364.64335</v>
      </c>
      <c r="N127" s="83">
        <v>167527.62834999998</v>
      </c>
      <c r="O127" s="83">
        <v>169320.12674000001</v>
      </c>
      <c r="P127" s="83">
        <v>178717.71674</v>
      </c>
      <c r="Q127" s="83">
        <v>179017.16374000002</v>
      </c>
    </row>
    <row r="128" spans="2:17" x14ac:dyDescent="0.25">
      <c r="B128" s="8"/>
      <c r="C128" s="10" t="s">
        <v>34</v>
      </c>
      <c r="D128" s="10"/>
      <c r="E128" s="10"/>
      <c r="F128" s="83">
        <v>553470.04491000006</v>
      </c>
      <c r="G128" s="83">
        <v>364935.76185000001</v>
      </c>
      <c r="H128" s="83">
        <v>1312514.01083</v>
      </c>
      <c r="I128" s="83">
        <v>649868.49445000011</v>
      </c>
      <c r="J128" s="83">
        <v>443313.93693000003</v>
      </c>
      <c r="K128" s="83">
        <v>716556.33174000005</v>
      </c>
      <c r="L128" s="83">
        <v>721446.46369</v>
      </c>
      <c r="M128" s="83">
        <v>373127.47590000002</v>
      </c>
      <c r="N128" s="83">
        <v>423782.82597000001</v>
      </c>
      <c r="O128" s="83">
        <v>503730.63183999999</v>
      </c>
      <c r="P128" s="83">
        <v>389973.31128999998</v>
      </c>
      <c r="Q128" s="83">
        <v>328605.79174999997</v>
      </c>
    </row>
    <row r="129" spans="2:17" x14ac:dyDescent="0.25">
      <c r="B129" s="8"/>
      <c r="C129" s="10" t="s">
        <v>35</v>
      </c>
      <c r="D129" s="10"/>
      <c r="E129" s="10"/>
      <c r="F129" s="83">
        <v>421317.34563</v>
      </c>
      <c r="G129" s="83">
        <v>380259.98039000004</v>
      </c>
      <c r="H129" s="83">
        <v>493446.44503</v>
      </c>
      <c r="I129" s="83">
        <v>374636.89075999998</v>
      </c>
      <c r="J129" s="83">
        <v>371105.29804000002</v>
      </c>
      <c r="K129" s="83">
        <v>461936.80515000003</v>
      </c>
      <c r="L129" s="83">
        <v>377265.82892</v>
      </c>
      <c r="M129" s="83">
        <v>402049.69920999999</v>
      </c>
      <c r="N129" s="83">
        <v>636092.39020999998</v>
      </c>
      <c r="O129" s="83">
        <v>641075.61475000007</v>
      </c>
      <c r="P129" s="83">
        <v>373802.0282</v>
      </c>
      <c r="Q129" s="83">
        <v>465649.82776999997</v>
      </c>
    </row>
    <row r="130" spans="2:17" x14ac:dyDescent="0.25">
      <c r="B130" s="8"/>
      <c r="C130" s="10" t="s">
        <v>78</v>
      </c>
      <c r="D130" s="10"/>
      <c r="E130" s="10"/>
      <c r="F130" s="83">
        <v>386288.46667999995</v>
      </c>
      <c r="G130" s="83">
        <v>390524.15442000004</v>
      </c>
      <c r="H130" s="83">
        <v>395968.38518000004</v>
      </c>
      <c r="I130" s="83">
        <v>389794.68608000001</v>
      </c>
      <c r="J130" s="83">
        <v>409658.49306999997</v>
      </c>
      <c r="K130" s="83">
        <v>405093.94023000001</v>
      </c>
      <c r="L130" s="83">
        <v>382303.86361</v>
      </c>
      <c r="M130" s="83">
        <v>392469.58749000001</v>
      </c>
      <c r="N130" s="83">
        <v>382869.69968000002</v>
      </c>
      <c r="O130" s="83">
        <v>391310.69428999996</v>
      </c>
      <c r="P130" s="83">
        <v>387491.45650999999</v>
      </c>
      <c r="Q130" s="83">
        <v>367143.53516999999</v>
      </c>
    </row>
    <row r="131" spans="2:17" ht="15.75" thickBot="1" x14ac:dyDescent="0.3">
      <c r="B131" s="14"/>
      <c r="C131" s="16" t="s">
        <v>18</v>
      </c>
      <c r="D131" s="16"/>
      <c r="E131" s="16"/>
      <c r="F131" s="83">
        <v>969731.90128999995</v>
      </c>
      <c r="G131" s="83">
        <v>1013206.1314600001</v>
      </c>
      <c r="H131" s="83">
        <v>946978.17375999992</v>
      </c>
      <c r="I131" s="83">
        <v>889034.80457000004</v>
      </c>
      <c r="J131" s="83">
        <v>951555.90010000009</v>
      </c>
      <c r="K131" s="83">
        <v>1296757.3637899999</v>
      </c>
      <c r="L131" s="83">
        <v>1708593.5911700001</v>
      </c>
      <c r="M131" s="83">
        <v>992315.08161999995</v>
      </c>
      <c r="N131" s="83">
        <v>944192.18689000001</v>
      </c>
      <c r="O131" s="83">
        <v>961935.35222</v>
      </c>
      <c r="P131" s="83">
        <v>1025867.126</v>
      </c>
      <c r="Q131" s="83">
        <v>1058070.38717</v>
      </c>
    </row>
    <row r="132" spans="2:17" ht="15.75" thickBot="1" x14ac:dyDescent="0.3">
      <c r="B132" s="22" t="s">
        <v>36</v>
      </c>
      <c r="C132" s="74"/>
      <c r="D132" s="74"/>
      <c r="E132" s="74"/>
      <c r="F132" s="7">
        <f>ROUND(F72+F82+F105+F120+F121+F126,0)-2</f>
        <v>144100950</v>
      </c>
      <c r="G132" s="7">
        <f>ROUND(G72+G82+G105+G120+G121+G126,0)-1</f>
        <v>142254510</v>
      </c>
      <c r="H132" s="7">
        <f t="shared" ref="H132:P132" si="64">ROUND(H72+H82+H105+H120+H121+H126,0)</f>
        <v>148479475</v>
      </c>
      <c r="I132" s="7">
        <f>ROUND(I72+I82+I105+I120+I121+I126,0)+1</f>
        <v>144771976</v>
      </c>
      <c r="J132" s="7">
        <f>ROUND(J72+J82+J105+J120+J121+J126,0)+2</f>
        <v>142689815</v>
      </c>
      <c r="K132" s="7">
        <f>ROUND(K72+K82+K105+K120+K121+K126,0)+1</f>
        <v>143659212</v>
      </c>
      <c r="L132" s="7">
        <f>ROUND(L72+L82+L105+L120+L121+L126,0)</f>
        <v>144267473</v>
      </c>
      <c r="M132" s="7">
        <f>ROUND(M72+M82+M105+M120+M121+M126,0)+1</f>
        <v>143858009</v>
      </c>
      <c r="N132" s="7">
        <f>ROUND(N72+N82+N105+N120+N121+N126,0)+1</f>
        <v>145757836</v>
      </c>
      <c r="O132" s="7">
        <f t="shared" si="64"/>
        <v>147766297</v>
      </c>
      <c r="P132" s="7">
        <f t="shared" si="64"/>
        <v>148356449</v>
      </c>
      <c r="Q132" s="7">
        <f>ROUND(Q72+Q82+Q105+Q120+Q121+Q126,0)+1</f>
        <v>148127026</v>
      </c>
    </row>
    <row r="133" spans="2:17" ht="15.75" thickBot="1" x14ac:dyDescent="0.3">
      <c r="B133" s="75" t="s">
        <v>37</v>
      </c>
      <c r="C133" s="76"/>
      <c r="D133" s="77"/>
      <c r="E133" s="77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5">
      <c r="B134" s="44" t="s">
        <v>38</v>
      </c>
      <c r="C134" s="21"/>
      <c r="D134" s="21"/>
      <c r="E134" s="21"/>
      <c r="F134" s="11">
        <v>3028861.469</v>
      </c>
      <c r="G134" s="11">
        <v>3040821.4390000002</v>
      </c>
      <c r="H134" s="11">
        <v>2911104.9619999998</v>
      </c>
      <c r="I134" s="11">
        <v>2759473.2280000001</v>
      </c>
      <c r="J134" s="11">
        <v>2765909.3190000001</v>
      </c>
      <c r="K134" s="11">
        <v>2956555.7050000001</v>
      </c>
      <c r="L134" s="11">
        <v>3056834.3310000002</v>
      </c>
      <c r="M134" s="11">
        <v>3195979.9840000002</v>
      </c>
      <c r="N134" s="11">
        <v>3230719.5389999999</v>
      </c>
      <c r="O134" s="11">
        <v>3088572.176</v>
      </c>
      <c r="P134" s="11">
        <v>3184553.7749999999</v>
      </c>
      <c r="Q134" s="11">
        <v>3080937.3820000002</v>
      </c>
    </row>
    <row r="135" spans="2:17" x14ac:dyDescent="0.25">
      <c r="B135" s="8" t="s">
        <v>79</v>
      </c>
      <c r="C135" s="10"/>
      <c r="D135" s="10"/>
      <c r="E135" s="10"/>
      <c r="F135" s="11">
        <v>10181425.381999999</v>
      </c>
      <c r="G135" s="11">
        <v>9977687.6673499998</v>
      </c>
      <c r="H135" s="11">
        <v>9948513.3505799994</v>
      </c>
      <c r="I135" s="11">
        <v>10290098.028969999</v>
      </c>
      <c r="J135" s="11">
        <v>9264340.4381750003</v>
      </c>
      <c r="K135" s="11">
        <v>9129674.87207333</v>
      </c>
      <c r="L135" s="11">
        <v>9040594.6842456702</v>
      </c>
      <c r="M135" s="11">
        <v>8848300.6910782661</v>
      </c>
      <c r="N135" s="11">
        <v>8744802.6040396001</v>
      </c>
      <c r="O135" s="11">
        <v>8707717.292139601</v>
      </c>
      <c r="P135" s="11">
        <v>8518517.5514396001</v>
      </c>
      <c r="Q135" s="11">
        <v>8725767.3381260149</v>
      </c>
    </row>
    <row r="136" spans="2:17" ht="15.75" thickBot="1" x14ac:dyDescent="0.3">
      <c r="B136" s="79" t="s">
        <v>80</v>
      </c>
      <c r="C136" s="80"/>
      <c r="D136" s="80"/>
      <c r="E136" s="80"/>
      <c r="F136" s="81">
        <v>0</v>
      </c>
      <c r="G136" s="81">
        <v>0</v>
      </c>
      <c r="H136" s="81">
        <v>0</v>
      </c>
      <c r="I136" s="81">
        <v>0</v>
      </c>
      <c r="J136" s="81">
        <v>0</v>
      </c>
      <c r="K136" s="81">
        <v>0</v>
      </c>
      <c r="L136" s="81">
        <v>0</v>
      </c>
      <c r="M136" s="81"/>
      <c r="N136" s="81"/>
      <c r="O136" s="81"/>
      <c r="P136" s="81"/>
      <c r="Q136" s="81"/>
    </row>
    <row r="137" spans="2:17" x14ac:dyDescent="0.25">
      <c r="F137" s="3"/>
      <c r="G137" s="3"/>
      <c r="H137" s="3"/>
      <c r="I137" s="88"/>
      <c r="J137" s="3"/>
      <c r="K137" s="3"/>
      <c r="L137" s="3"/>
      <c r="M137" s="3"/>
      <c r="N137" s="3"/>
      <c r="O137" s="3"/>
      <c r="P137" s="3"/>
      <c r="Q137" s="3"/>
    </row>
    <row r="138" spans="2:17" x14ac:dyDescent="0.25">
      <c r="F138" s="3">
        <f t="shared" ref="F138:M138" si="65">F62-F132</f>
        <v>0</v>
      </c>
      <c r="G138" s="3">
        <f>G62-G132</f>
        <v>0</v>
      </c>
      <c r="H138" s="3">
        <f t="shared" si="65"/>
        <v>0</v>
      </c>
      <c r="I138" s="3">
        <f t="shared" si="65"/>
        <v>0</v>
      </c>
      <c r="J138" s="3">
        <f t="shared" si="65"/>
        <v>0</v>
      </c>
      <c r="K138" s="3">
        <f t="shared" si="65"/>
        <v>0</v>
      </c>
      <c r="L138" s="3">
        <f t="shared" si="65"/>
        <v>0</v>
      </c>
      <c r="M138" s="3">
        <f t="shared" si="65"/>
        <v>0</v>
      </c>
      <c r="N138" s="3">
        <f>N62-N132</f>
        <v>-1</v>
      </c>
      <c r="O138" s="3"/>
      <c r="P138" s="3"/>
      <c r="Q138" s="3"/>
    </row>
    <row r="139" spans="2:17" x14ac:dyDescent="0.25">
      <c r="O139" s="82"/>
      <c r="P139" s="82"/>
      <c r="Q139" s="82"/>
    </row>
    <row r="140" spans="2:17" x14ac:dyDescent="0.25">
      <c r="O140" s="82"/>
      <c r="P140" s="82"/>
      <c r="Q140" s="82"/>
    </row>
    <row r="141" spans="2:17" x14ac:dyDescent="0.25">
      <c r="M141" s="3"/>
      <c r="O141" s="82"/>
      <c r="P141" s="82"/>
      <c r="Q141" s="82"/>
    </row>
    <row r="142" spans="2:17" x14ac:dyDescent="0.25">
      <c r="O142" s="82"/>
      <c r="P142" s="82"/>
      <c r="Q142" s="82"/>
    </row>
    <row r="143" spans="2:17" x14ac:dyDescent="0.25">
      <c r="O143" s="82"/>
      <c r="P143" s="82"/>
      <c r="Q143" s="82"/>
    </row>
    <row r="144" spans="2:17" x14ac:dyDescent="0.25">
      <c r="O144" s="82"/>
      <c r="P144" s="82"/>
      <c r="Q144" s="82"/>
    </row>
    <row r="145" spans="15:17" x14ac:dyDescent="0.25">
      <c r="O145" s="82"/>
      <c r="P145" s="82"/>
      <c r="Q145" s="82"/>
    </row>
    <row r="146" spans="15:17" x14ac:dyDescent="0.25">
      <c r="O146" s="82"/>
      <c r="P146" s="82"/>
      <c r="Q146" s="82"/>
    </row>
    <row r="147" spans="15:17" x14ac:dyDescent="0.25">
      <c r="O147" s="82"/>
      <c r="P147" s="82"/>
      <c r="Q147" s="82"/>
    </row>
    <row r="148" spans="15:17" x14ac:dyDescent="0.25">
      <c r="O148" s="82"/>
      <c r="P148" s="82"/>
      <c r="Q148" s="82"/>
    </row>
    <row r="149" spans="15:17" x14ac:dyDescent="0.25">
      <c r="O149" s="82"/>
      <c r="P149" s="82"/>
      <c r="Q149" s="82"/>
    </row>
    <row r="150" spans="15:17" x14ac:dyDescent="0.25">
      <c r="O150" s="82"/>
      <c r="P150" s="82"/>
      <c r="Q150" s="82"/>
    </row>
    <row r="151" spans="15:17" x14ac:dyDescent="0.25">
      <c r="O151" s="82"/>
      <c r="P151" s="82"/>
      <c r="Q151" s="82"/>
    </row>
    <row r="152" spans="15:17" x14ac:dyDescent="0.25">
      <c r="O152" s="82"/>
      <c r="P152" s="82"/>
      <c r="Q152" s="82"/>
    </row>
    <row r="153" spans="15:17" x14ac:dyDescent="0.25">
      <c r="O153" s="82"/>
      <c r="P153" s="82"/>
      <c r="Q153" s="82"/>
    </row>
    <row r="154" spans="15:17" x14ac:dyDescent="0.25">
      <c r="O154" s="82"/>
      <c r="P154" s="82"/>
      <c r="Q154" s="82"/>
    </row>
    <row r="155" spans="15:17" x14ac:dyDescent="0.25">
      <c r="O155" s="82"/>
      <c r="P155" s="82"/>
      <c r="Q155" s="82"/>
    </row>
    <row r="156" spans="15:17" x14ac:dyDescent="0.25">
      <c r="O156" s="82"/>
      <c r="P156" s="82"/>
      <c r="Q156" s="82"/>
    </row>
    <row r="157" spans="15:17" x14ac:dyDescent="0.25">
      <c r="O157" s="82"/>
      <c r="P157" s="82"/>
      <c r="Q157" s="82"/>
    </row>
    <row r="158" spans="15:17" x14ac:dyDescent="0.25">
      <c r="O158" s="82"/>
      <c r="P158" s="82"/>
      <c r="Q158" s="82"/>
    </row>
    <row r="159" spans="15:17" x14ac:dyDescent="0.25">
      <c r="O159" s="82"/>
      <c r="P159" s="82"/>
      <c r="Q159" s="82"/>
    </row>
    <row r="160" spans="15:17" x14ac:dyDescent="0.25">
      <c r="O160" s="82"/>
      <c r="P160" s="82"/>
      <c r="Q160" s="82"/>
    </row>
    <row r="161" spans="15:17" x14ac:dyDescent="0.25">
      <c r="O161" s="82"/>
      <c r="P161" s="82"/>
      <c r="Q161" s="82"/>
    </row>
    <row r="162" spans="15:17" x14ac:dyDescent="0.25">
      <c r="O162" s="82"/>
      <c r="P162" s="82"/>
      <c r="Q162" s="82"/>
    </row>
    <row r="163" spans="15:17" x14ac:dyDescent="0.25">
      <c r="O163" s="82"/>
      <c r="P163" s="82"/>
      <c r="Q163" s="82"/>
    </row>
    <row r="164" spans="15:17" x14ac:dyDescent="0.25">
      <c r="O164" s="82"/>
      <c r="P164" s="82"/>
      <c r="Q164" s="82"/>
    </row>
    <row r="165" spans="15:17" x14ac:dyDescent="0.25">
      <c r="O165" s="82"/>
      <c r="P165" s="82"/>
      <c r="Q165" s="82"/>
    </row>
    <row r="166" spans="15:17" x14ac:dyDescent="0.25">
      <c r="O166" s="82"/>
      <c r="P166" s="82"/>
      <c r="Q166" s="82"/>
    </row>
    <row r="167" spans="15:17" x14ac:dyDescent="0.25">
      <c r="O167" s="82"/>
      <c r="P167" s="82"/>
      <c r="Q167" s="82"/>
    </row>
    <row r="168" spans="15:17" x14ac:dyDescent="0.25">
      <c r="O168" s="82"/>
      <c r="P168" s="82"/>
      <c r="Q168" s="82"/>
    </row>
    <row r="169" spans="15:17" x14ac:dyDescent="0.25">
      <c r="O169" s="82"/>
      <c r="P169" s="82"/>
      <c r="Q169" s="82"/>
    </row>
    <row r="170" spans="15:17" x14ac:dyDescent="0.25">
      <c r="O170" s="82"/>
      <c r="P170" s="82"/>
      <c r="Q170" s="82"/>
    </row>
    <row r="171" spans="15:17" x14ac:dyDescent="0.25">
      <c r="O171" s="82"/>
      <c r="P171" s="82"/>
      <c r="Q171" s="82"/>
    </row>
    <row r="172" spans="15:17" x14ac:dyDescent="0.25">
      <c r="O172" s="82"/>
      <c r="P172" s="82"/>
      <c r="Q172" s="82"/>
    </row>
    <row r="173" spans="15:17" x14ac:dyDescent="0.25">
      <c r="O173" s="82"/>
      <c r="P173" s="82"/>
      <c r="Q173" s="82"/>
    </row>
    <row r="174" spans="15:17" x14ac:dyDescent="0.25">
      <c r="O174" s="82"/>
      <c r="P174" s="82"/>
      <c r="Q174" s="82"/>
    </row>
    <row r="175" spans="15:17" x14ac:dyDescent="0.25">
      <c r="O175" s="82"/>
      <c r="P175" s="82"/>
      <c r="Q175" s="82"/>
    </row>
    <row r="176" spans="15:17" x14ac:dyDescent="0.25">
      <c r="O176" s="82"/>
      <c r="P176" s="82"/>
      <c r="Q176" s="82"/>
    </row>
    <row r="177" spans="15:17" x14ac:dyDescent="0.25">
      <c r="O177" s="82"/>
      <c r="P177" s="82"/>
      <c r="Q177" s="82"/>
    </row>
    <row r="178" spans="15:17" x14ac:dyDescent="0.25">
      <c r="O178" s="82"/>
      <c r="P178" s="82"/>
      <c r="Q178" s="82"/>
    </row>
    <row r="179" spans="15:17" x14ac:dyDescent="0.25">
      <c r="O179" s="82"/>
      <c r="P179" s="82"/>
      <c r="Q179" s="82"/>
    </row>
    <row r="180" spans="15:17" x14ac:dyDescent="0.25">
      <c r="O180" s="82"/>
      <c r="P180" s="82"/>
      <c r="Q180" s="82"/>
    </row>
    <row r="181" spans="15:17" x14ac:dyDescent="0.25">
      <c r="O181" s="82"/>
      <c r="P181" s="82"/>
      <c r="Q181" s="82"/>
    </row>
    <row r="182" spans="15:17" x14ac:dyDescent="0.25">
      <c r="O182" s="82"/>
      <c r="P182" s="82"/>
      <c r="Q182" s="82"/>
    </row>
    <row r="183" spans="15:17" x14ac:dyDescent="0.25">
      <c r="O183" s="82"/>
      <c r="P183" s="82"/>
      <c r="Q183" s="82"/>
    </row>
    <row r="184" spans="15:17" x14ac:dyDescent="0.25">
      <c r="O184" s="82"/>
      <c r="P184" s="82"/>
      <c r="Q184" s="82"/>
    </row>
    <row r="185" spans="15:17" x14ac:dyDescent="0.25">
      <c r="O185" s="82"/>
      <c r="P185" s="82"/>
      <c r="Q185" s="82"/>
    </row>
    <row r="186" spans="15:17" x14ac:dyDescent="0.25">
      <c r="O186" s="82"/>
      <c r="P186" s="82"/>
      <c r="Q186" s="82"/>
    </row>
    <row r="187" spans="15:17" x14ac:dyDescent="0.25">
      <c r="O187" s="82"/>
      <c r="P187" s="82"/>
      <c r="Q187" s="82"/>
    </row>
    <row r="188" spans="15:17" x14ac:dyDescent="0.25">
      <c r="O188" s="82"/>
      <c r="P188" s="82"/>
      <c r="Q188" s="82"/>
    </row>
    <row r="189" spans="15:17" x14ac:dyDescent="0.25">
      <c r="O189" s="82"/>
      <c r="P189" s="82"/>
      <c r="Q189" s="82"/>
    </row>
    <row r="190" spans="15:17" x14ac:dyDescent="0.25">
      <c r="O190" s="82"/>
      <c r="P190" s="82"/>
      <c r="Q190" s="82"/>
    </row>
    <row r="191" spans="15:17" x14ac:dyDescent="0.25">
      <c r="O191" s="82"/>
      <c r="P191" s="82"/>
      <c r="Q191" s="82"/>
    </row>
    <row r="192" spans="15:17" x14ac:dyDescent="0.25">
      <c r="O192" s="82"/>
      <c r="P192" s="82"/>
      <c r="Q192" s="82"/>
    </row>
    <row r="193" spans="15:17" x14ac:dyDescent="0.25">
      <c r="O193" s="82"/>
      <c r="P193" s="82"/>
      <c r="Q193" s="82"/>
    </row>
    <row r="194" spans="15:17" x14ac:dyDescent="0.25">
      <c r="O194" s="82"/>
      <c r="P194" s="82"/>
      <c r="Q194" s="82"/>
    </row>
    <row r="195" spans="15:17" x14ac:dyDescent="0.25">
      <c r="O195" s="82"/>
      <c r="P195" s="82"/>
      <c r="Q195" s="82"/>
    </row>
  </sheetData>
  <mergeCells count="28">
    <mergeCell ref="B9:Q9"/>
    <mergeCell ref="E2:E4"/>
    <mergeCell ref="F2:F4"/>
    <mergeCell ref="H2:I4"/>
    <mergeCell ref="B5:N5"/>
    <mergeCell ref="B8:Q8"/>
    <mergeCell ref="B10:Q10"/>
    <mergeCell ref="B11:E16"/>
    <mergeCell ref="F11:H12"/>
    <mergeCell ref="I11:K12"/>
    <mergeCell ref="L11:N12"/>
    <mergeCell ref="O11:Q12"/>
    <mergeCell ref="F13:F16"/>
    <mergeCell ref="G13:G16"/>
    <mergeCell ref="H13:H16"/>
    <mergeCell ref="I13:I16"/>
    <mergeCell ref="P13:P16"/>
    <mergeCell ref="Q13:Q16"/>
    <mergeCell ref="N13:N16"/>
    <mergeCell ref="O13:O16"/>
    <mergeCell ref="B119:E119"/>
    <mergeCell ref="J13:J16"/>
    <mergeCell ref="K13:K16"/>
    <mergeCell ref="L13:L16"/>
    <mergeCell ref="M13:M16"/>
    <mergeCell ref="B17:E17"/>
    <mergeCell ref="B70:E71"/>
    <mergeCell ref="C91:E91"/>
  </mergeCells>
  <pageMargins left="0.7" right="0.7" top="0.75" bottom="0.75" header="0.3" footer="0.3"/>
  <pageSetup paperSize="8" scale="54" orientation="portrait" r:id="rId1"/>
  <headerFooter>
    <oddFooter>&amp;L_x000D_&amp;1#&amp;"Calibri"&amp;10&amp;K000000 Office Use Only</oddFooter>
  </headerFooter>
  <rowBreaks count="2" manualBreakCount="2">
    <brk id="59" min="1" max="16" man="1"/>
    <brk id="136" min="1" max="16" man="1"/>
  </rowBreaks>
  <drawing r:id="rId2"/>
</worksheet>
</file>

<file path=docMetadata/LabelInfo.xml><?xml version="1.0" encoding="utf-8"?>
<clbl:labelList xmlns:clbl="http://schemas.microsoft.com/office/2020/mipLabelMetadata">
  <clbl:label id="{bb29788d-7490-4074-bccc-82a151f1609d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nan273</dc:creator>
  <cp:lastModifiedBy>Andreas, Aili</cp:lastModifiedBy>
  <cp:lastPrinted>2021-09-09T06:51:10Z</cp:lastPrinted>
  <dcterms:created xsi:type="dcterms:W3CDTF">2009-09-24T13:08:58Z</dcterms:created>
  <dcterms:modified xsi:type="dcterms:W3CDTF">2024-09-03T07:01:47Z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2021-08-24T12:27:19Z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ec30c2e4-28c0-4a0e-a539-a39d8d864a3e</vt:lpwstr>
  </property>
  <property fmtid="{D5CDD505-2E9C-101B-9397-08002B2CF9AE}" pid="8" name="MSIP_Label_bb29788d-7490-4074-bccc-82a151f1609d_ContentBits">
    <vt:lpwstr>2</vt:lpwstr>
  </property>
</Properties>
</file>