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upervison\Reg&amp;anal\WEBSITE DATA\Aggregated industry\Excel document 2023\Resubmission BIR-101 resubmission 2023\"/>
    </mc:Choice>
  </mc:AlternateContent>
  <xr:revisionPtr revIDLastSave="0" documentId="8_{2A508563-6445-4981-AB50-1AEE7E8402A4}" xr6:coauthVersionLast="47" xr6:coauthVersionMax="47" xr10:uidLastSave="{00000000-0000-0000-0000-000000000000}"/>
  <bookViews>
    <workbookView xWindow="-120" yWindow="-120" windowWidth="29040" windowHeight="15720" xr2:uid="{2F350885-5A96-42C6-88C1-587411C95028}"/>
  </bookViews>
  <sheets>
    <sheet name="Sheet1" sheetId="1" r:id="rId1"/>
  </sheets>
  <externalReferences>
    <externalReference r:id="rId2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J19" i="1"/>
  <c r="M19" i="1"/>
  <c r="Q19" i="1"/>
  <c r="F19" i="1"/>
  <c r="Q22" i="1"/>
  <c r="M22" i="1"/>
  <c r="L22" i="1"/>
  <c r="I22" i="1"/>
  <c r="L142" i="1"/>
  <c r="K142" i="1"/>
  <c r="Q142" i="1"/>
  <c r="P142" i="1"/>
  <c r="O142" i="1"/>
  <c r="N142" i="1"/>
  <c r="M142" i="1"/>
  <c r="J142" i="1"/>
  <c r="I142" i="1"/>
  <c r="H142" i="1"/>
  <c r="G142" i="1"/>
  <c r="F142" i="1"/>
  <c r="L136" i="1"/>
  <c r="K136" i="1"/>
  <c r="Q136" i="1"/>
  <c r="P136" i="1"/>
  <c r="O136" i="1"/>
  <c r="N136" i="1"/>
  <c r="M136" i="1"/>
  <c r="J136" i="1"/>
  <c r="I136" i="1"/>
  <c r="H136" i="1"/>
  <c r="G136" i="1"/>
  <c r="F136" i="1"/>
  <c r="Q122" i="1"/>
  <c r="K122" i="1"/>
  <c r="J122" i="1"/>
  <c r="P122" i="1"/>
  <c r="O122" i="1"/>
  <c r="N122" i="1"/>
  <c r="M122" i="1"/>
  <c r="L122" i="1"/>
  <c r="I122" i="1"/>
  <c r="H122" i="1"/>
  <c r="G122" i="1"/>
  <c r="F122" i="1"/>
  <c r="K118" i="1"/>
  <c r="J118" i="1"/>
  <c r="Q118" i="1"/>
  <c r="P118" i="1"/>
  <c r="O118" i="1"/>
  <c r="N118" i="1"/>
  <c r="M118" i="1"/>
  <c r="L118" i="1"/>
  <c r="I118" i="1"/>
  <c r="H118" i="1"/>
  <c r="G118" i="1"/>
  <c r="F118" i="1"/>
  <c r="O113" i="1"/>
  <c r="O135" i="1" s="1"/>
  <c r="N113" i="1"/>
  <c r="N135" i="1" s="1"/>
  <c r="G113" i="1"/>
  <c r="F113" i="1"/>
  <c r="Q113" i="1"/>
  <c r="P113" i="1"/>
  <c r="M113" i="1"/>
  <c r="M135" i="1" s="1"/>
  <c r="L113" i="1"/>
  <c r="L135" i="1" s="1"/>
  <c r="K113" i="1"/>
  <c r="J113" i="1"/>
  <c r="I113" i="1"/>
  <c r="I135" i="1" s="1"/>
  <c r="H113" i="1"/>
  <c r="L94" i="1"/>
  <c r="L112" i="1" s="1"/>
  <c r="K94" i="1"/>
  <c r="K112" i="1" s="1"/>
  <c r="J94" i="1"/>
  <c r="J112" i="1" s="1"/>
  <c r="Q94" i="1"/>
  <c r="Q112" i="1" s="1"/>
  <c r="P94" i="1"/>
  <c r="P112" i="1" s="1"/>
  <c r="O94" i="1"/>
  <c r="O112" i="1" s="1"/>
  <c r="N94" i="1"/>
  <c r="N112" i="1" s="1"/>
  <c r="M94" i="1"/>
  <c r="M112" i="1" s="1"/>
  <c r="I94" i="1"/>
  <c r="I112" i="1" s="1"/>
  <c r="H94" i="1"/>
  <c r="H112" i="1" s="1"/>
  <c r="G94" i="1"/>
  <c r="G112" i="1" s="1"/>
  <c r="F94" i="1"/>
  <c r="F112" i="1" s="1"/>
  <c r="O89" i="1"/>
  <c r="N89" i="1"/>
  <c r="G89" i="1"/>
  <c r="F89" i="1"/>
  <c r="Q89" i="1"/>
  <c r="P89" i="1"/>
  <c r="M89" i="1"/>
  <c r="L89" i="1"/>
  <c r="K89" i="1"/>
  <c r="J89" i="1"/>
  <c r="I89" i="1"/>
  <c r="H89" i="1"/>
  <c r="O86" i="1"/>
  <c r="Q86" i="1"/>
  <c r="K86" i="1"/>
  <c r="J86" i="1"/>
  <c r="I86" i="1"/>
  <c r="P86" i="1"/>
  <c r="P79" i="1" s="1"/>
  <c r="N86" i="1"/>
  <c r="M86" i="1"/>
  <c r="L86" i="1"/>
  <c r="H86" i="1"/>
  <c r="G86" i="1"/>
  <c r="F86" i="1"/>
  <c r="O82" i="1"/>
  <c r="Q82" i="1"/>
  <c r="Q79" i="1" s="1"/>
  <c r="K82" i="1"/>
  <c r="K79" i="1" s="1"/>
  <c r="J82" i="1"/>
  <c r="J79" i="1" s="1"/>
  <c r="I82" i="1"/>
  <c r="P82" i="1"/>
  <c r="N82" i="1"/>
  <c r="N79" i="1" s="1"/>
  <c r="M82" i="1"/>
  <c r="M79" i="1" s="1"/>
  <c r="L82" i="1"/>
  <c r="H82" i="1"/>
  <c r="H79" i="1" s="1"/>
  <c r="G82" i="1"/>
  <c r="F82" i="1"/>
  <c r="G79" i="1"/>
  <c r="F79" i="1"/>
  <c r="L79" i="1"/>
  <c r="Q76" i="1"/>
  <c r="P76" i="1"/>
  <c r="O76" i="1"/>
  <c r="N76" i="1"/>
  <c r="M76" i="1"/>
  <c r="L76" i="1"/>
  <c r="K76" i="1"/>
  <c r="J76" i="1"/>
  <c r="I76" i="1"/>
  <c r="H76" i="1"/>
  <c r="G76" i="1"/>
  <c r="F76" i="1"/>
  <c r="Q75" i="1"/>
  <c r="P75" i="1"/>
  <c r="O75" i="1"/>
  <c r="N75" i="1"/>
  <c r="M75" i="1"/>
  <c r="L75" i="1"/>
  <c r="K75" i="1"/>
  <c r="J75" i="1"/>
  <c r="I75" i="1"/>
  <c r="H75" i="1"/>
  <c r="G75" i="1"/>
  <c r="F75" i="1"/>
  <c r="K65" i="1"/>
  <c r="O65" i="1"/>
  <c r="N65" i="1"/>
  <c r="G65" i="1"/>
  <c r="F65" i="1"/>
  <c r="Q65" i="1"/>
  <c r="P65" i="1"/>
  <c r="M65" i="1"/>
  <c r="L65" i="1"/>
  <c r="J65" i="1"/>
  <c r="I65" i="1"/>
  <c r="H65" i="1"/>
  <c r="K60" i="1"/>
  <c r="J60" i="1"/>
  <c r="Q60" i="1"/>
  <c r="Q59" i="1" s="1"/>
  <c r="P60" i="1"/>
  <c r="P59" i="1" s="1"/>
  <c r="O60" i="1"/>
  <c r="N60" i="1"/>
  <c r="N59" i="1" s="1"/>
  <c r="M60" i="1"/>
  <c r="L60" i="1"/>
  <c r="I60" i="1"/>
  <c r="I59" i="1" s="1"/>
  <c r="H60" i="1"/>
  <c r="H59" i="1" s="1"/>
  <c r="G60" i="1"/>
  <c r="F60" i="1"/>
  <c r="F59" i="1" s="1"/>
  <c r="O48" i="1"/>
  <c r="N48" i="1"/>
  <c r="G48" i="1"/>
  <c r="F48" i="1"/>
  <c r="Q48" i="1"/>
  <c r="P48" i="1"/>
  <c r="M48" i="1"/>
  <c r="L48" i="1"/>
  <c r="K48" i="1"/>
  <c r="J48" i="1"/>
  <c r="I48" i="1"/>
  <c r="H48" i="1"/>
  <c r="L41" i="1"/>
  <c r="K41" i="1"/>
  <c r="J41" i="1"/>
  <c r="Q41" i="1"/>
  <c r="P41" i="1"/>
  <c r="O41" i="1"/>
  <c r="N41" i="1"/>
  <c r="M41" i="1"/>
  <c r="I41" i="1"/>
  <c r="H41" i="1"/>
  <c r="G41" i="1"/>
  <c r="F41" i="1"/>
  <c r="P34" i="1"/>
  <c r="O34" i="1"/>
  <c r="N34" i="1"/>
  <c r="M34" i="1"/>
  <c r="H34" i="1"/>
  <c r="G34" i="1"/>
  <c r="F34" i="1"/>
  <c r="Q34" i="1"/>
  <c r="L34" i="1"/>
  <c r="K34" i="1"/>
  <c r="J34" i="1"/>
  <c r="I34" i="1"/>
  <c r="L27" i="1"/>
  <c r="K27" i="1"/>
  <c r="J27" i="1"/>
  <c r="Q27" i="1"/>
  <c r="P27" i="1"/>
  <c r="O27" i="1"/>
  <c r="N27" i="1"/>
  <c r="M27" i="1"/>
  <c r="M26" i="1" s="1"/>
  <c r="I27" i="1"/>
  <c r="H27" i="1"/>
  <c r="G27" i="1"/>
  <c r="F27" i="1"/>
  <c r="F26" i="1" s="1"/>
  <c r="P22" i="1"/>
  <c r="O22" i="1"/>
  <c r="H22" i="1"/>
  <c r="G22" i="1"/>
  <c r="F22" i="1"/>
  <c r="K22" i="1"/>
  <c r="J22" i="1"/>
  <c r="O19" i="1"/>
  <c r="L19" i="1"/>
  <c r="K19" i="1"/>
  <c r="P19" i="1"/>
  <c r="N19" i="1"/>
  <c r="H19" i="1"/>
  <c r="G19" i="1"/>
  <c r="P135" i="1" l="1"/>
  <c r="P151" i="1" s="1"/>
  <c r="Q135" i="1"/>
  <c r="H135" i="1"/>
  <c r="F135" i="1"/>
  <c r="G135" i="1"/>
  <c r="G151" i="1" s="1"/>
  <c r="Q151" i="1"/>
  <c r="M151" i="1"/>
  <c r="I79" i="1"/>
  <c r="I151" i="1" s="1"/>
  <c r="J59" i="1"/>
  <c r="O59" i="1"/>
  <c r="K59" i="1"/>
  <c r="L59" i="1"/>
  <c r="M59" i="1"/>
  <c r="P26" i="1"/>
  <c r="Q26" i="1"/>
  <c r="I26" i="1"/>
  <c r="J26" i="1"/>
  <c r="J47" i="1" s="1"/>
  <c r="J57" i="1" s="1"/>
  <c r="J69" i="1" s="1"/>
  <c r="N26" i="1"/>
  <c r="K26" i="1"/>
  <c r="O26" i="1"/>
  <c r="L26" i="1"/>
  <c r="F18" i="1"/>
  <c r="J18" i="1"/>
  <c r="O18" i="1"/>
  <c r="I18" i="1"/>
  <c r="I47" i="1" s="1"/>
  <c r="I57" i="1" s="1"/>
  <c r="I69" i="1" s="1"/>
  <c r="Q18" i="1"/>
  <c r="Q47" i="1" s="1"/>
  <c r="Q57" i="1" s="1"/>
  <c r="Q69" i="1" s="1"/>
  <c r="L18" i="1"/>
  <c r="N22" i="1"/>
  <c r="N18" i="1" s="1"/>
  <c r="M18" i="1"/>
  <c r="M47" i="1" s="1"/>
  <c r="M57" i="1" s="1"/>
  <c r="M69" i="1" s="1"/>
  <c r="K18" i="1"/>
  <c r="G26" i="1"/>
  <c r="K151" i="1"/>
  <c r="P18" i="1"/>
  <c r="P47" i="1" s="1"/>
  <c r="P57" i="1" s="1"/>
  <c r="P69" i="1" s="1"/>
  <c r="H26" i="1"/>
  <c r="G59" i="1"/>
  <c r="H151" i="1"/>
  <c r="K135" i="1"/>
  <c r="F47" i="1"/>
  <c r="F57" i="1" s="1"/>
  <c r="F69" i="1" s="1"/>
  <c r="G18" i="1"/>
  <c r="F151" i="1"/>
  <c r="N151" i="1"/>
  <c r="H18" i="1"/>
  <c r="O79" i="1"/>
  <c r="O151" i="1" s="1"/>
  <c r="L151" i="1"/>
  <c r="J135" i="1"/>
  <c r="J151" i="1" s="1"/>
  <c r="Q161" i="1" l="1"/>
  <c r="P161" i="1"/>
  <c r="M161" i="1"/>
  <c r="I161" i="1"/>
  <c r="F161" i="1"/>
  <c r="N47" i="1"/>
  <c r="N57" i="1" s="1"/>
  <c r="N69" i="1" s="1"/>
  <c r="K47" i="1"/>
  <c r="K57" i="1" s="1"/>
  <c r="K69" i="1" s="1"/>
  <c r="K161" i="1" s="1"/>
  <c r="O47" i="1"/>
  <c r="O57" i="1" s="1"/>
  <c r="O69" i="1" s="1"/>
  <c r="O161" i="1" s="1"/>
  <c r="H47" i="1"/>
  <c r="H57" i="1" s="1"/>
  <c r="H69" i="1" s="1"/>
  <c r="H161" i="1" s="1"/>
  <c r="L47" i="1"/>
  <c r="L57" i="1" s="1"/>
  <c r="L69" i="1" s="1"/>
  <c r="L161" i="1" s="1"/>
  <c r="J161" i="1"/>
  <c r="N161" i="1"/>
  <c r="G47" i="1"/>
  <c r="G57" i="1" s="1"/>
  <c r="G69" i="1" s="1"/>
  <c r="G161" i="1" s="1"/>
</calcChain>
</file>

<file path=xl/sharedStrings.xml><?xml version="1.0" encoding="utf-8"?>
<sst xmlns="http://schemas.openxmlformats.org/spreadsheetml/2006/main" count="150" uniqueCount="132">
  <si>
    <t>NAMIBIAN BANKING INDUSTRY</t>
  </si>
  <si>
    <t>AGGREGATED BALANCE SHEET (BIR 101)</t>
  </si>
  <si>
    <t>QUARTERLY FIGURES FOR THE YEAR 2023 (N$'000)</t>
  </si>
  <si>
    <t>ITEM DESCRIPTION</t>
  </si>
  <si>
    <t>First Quarter</t>
  </si>
  <si>
    <t>Second Quarter</t>
  </si>
  <si>
    <t>Third Quarter</t>
  </si>
  <si>
    <t>Fourth Quarter</t>
  </si>
  <si>
    <t>LIABILITIES AND CAPITAL</t>
  </si>
  <si>
    <t xml:space="preserve">Bank Funding -Deposits &amp; Borrowings </t>
  </si>
  <si>
    <t xml:space="preserve">Deposits </t>
  </si>
  <si>
    <t xml:space="preserve">Intragroup </t>
  </si>
  <si>
    <t xml:space="preserve">Interbank </t>
  </si>
  <si>
    <t xml:space="preserve">Borrowings </t>
  </si>
  <si>
    <t>Balances Due To Bank Of Namibia</t>
  </si>
  <si>
    <t>Non-Bank Funding</t>
  </si>
  <si>
    <t xml:space="preserve">Households Deposits </t>
  </si>
  <si>
    <t>Current accounts</t>
  </si>
  <si>
    <t>Call deposits</t>
  </si>
  <si>
    <t>Savings deposits</t>
  </si>
  <si>
    <t>Fixed and notice deposits</t>
  </si>
  <si>
    <t>Negotiable Certificates of Deposits</t>
  </si>
  <si>
    <t>Foreign currency deposits</t>
  </si>
  <si>
    <t xml:space="preserve">Commercial  Deposits </t>
  </si>
  <si>
    <t>Trading Liabilities</t>
  </si>
  <si>
    <t>Loans received under repurchase agreements</t>
  </si>
  <si>
    <t>Debt instruments issued</t>
  </si>
  <si>
    <t>Foreign currency loans received</t>
  </si>
  <si>
    <t>Other borrowings</t>
  </si>
  <si>
    <t xml:space="preserve">Total Funding-Related Liabilities </t>
  </si>
  <si>
    <t>Non-Funding Related Liabilities</t>
  </si>
  <si>
    <t>Taxes payable</t>
  </si>
  <si>
    <t>Deferred Tax Payable</t>
  </si>
  <si>
    <t>Dividends payable</t>
  </si>
  <si>
    <t>Accrued expenses</t>
  </si>
  <si>
    <t>Remittances in transit</t>
  </si>
  <si>
    <t>Derivativ financial instruments</t>
  </si>
  <si>
    <t>Other trading liabilities</t>
  </si>
  <si>
    <t>Others</t>
  </si>
  <si>
    <t xml:space="preserve">Total Liabilities  </t>
  </si>
  <si>
    <t>Capital and Reserves</t>
  </si>
  <si>
    <t xml:space="preserve">Issued Share Capital </t>
  </si>
  <si>
    <t>Ordinary share capital</t>
  </si>
  <si>
    <t>Preference share capital</t>
  </si>
  <si>
    <t>Share Premium</t>
  </si>
  <si>
    <t>Non-Distributable Reserves</t>
  </si>
  <si>
    <t xml:space="preserve">Distributable Reserves </t>
  </si>
  <si>
    <t>General reserve</t>
  </si>
  <si>
    <t>Retained income</t>
  </si>
  <si>
    <t>Minority Interest</t>
  </si>
  <si>
    <t xml:space="preserve">TOTAL LIABILITIES AND  CAPITAL </t>
  </si>
  <si>
    <t>Memorandum items:</t>
  </si>
  <si>
    <t xml:space="preserve">Intragroup bank deposits denominated in foreign currency </t>
  </si>
  <si>
    <t xml:space="preserve">Interbank deposits denominated in foreign currency </t>
  </si>
  <si>
    <t xml:space="preserve">Intragroup bank borrowings denominated in foreign currency </t>
  </si>
  <si>
    <t xml:space="preserve">Interbank borrowings denominated in foreign currency </t>
  </si>
  <si>
    <t xml:space="preserve">Non-bank group deposits denominated in foreign currency </t>
  </si>
  <si>
    <t xml:space="preserve">Non-bank group borrowings denominated in foreign currency </t>
  </si>
  <si>
    <t>ASSETS</t>
  </si>
  <si>
    <t xml:space="preserve">Cash and Balances with the Banks </t>
  </si>
  <si>
    <t xml:space="preserve">Legal tender in Namibia </t>
  </si>
  <si>
    <t>Other currency holdings, gold coins and bullion</t>
  </si>
  <si>
    <t xml:space="preserve">Balances with Bank of Namibia </t>
  </si>
  <si>
    <t>Statutory reserve account</t>
  </si>
  <si>
    <t>Clearing account</t>
  </si>
  <si>
    <t>Other</t>
  </si>
  <si>
    <t xml:space="preserve">Balances with Banks </t>
  </si>
  <si>
    <t>Denominated in legal tender in Namibia</t>
  </si>
  <si>
    <t>Denominated in foreign currencies</t>
  </si>
  <si>
    <t>Short-Term Negotiable Securities</t>
  </si>
  <si>
    <t>Negotiable Certificates of Deposits (NCDs)</t>
  </si>
  <si>
    <t>Treasury Bills</t>
  </si>
  <si>
    <t>Less: Specific provisions</t>
  </si>
  <si>
    <t xml:space="preserve">Total Loans and Advances </t>
  </si>
  <si>
    <t>Loans to banks- repayable in legal tender</t>
  </si>
  <si>
    <t xml:space="preserve">Loans to banks - repayable in foreign currencies </t>
  </si>
  <si>
    <t xml:space="preserve">Loans to non-banks - repayable in foreign currencies </t>
  </si>
  <si>
    <t>Instalment debtors, hire purchase, suspensive sales and leases</t>
  </si>
  <si>
    <t>Residential mortgages</t>
  </si>
  <si>
    <t>Commercial real estate mortgages</t>
  </si>
  <si>
    <t>Personal loans</t>
  </si>
  <si>
    <t>Fixed term loans</t>
  </si>
  <si>
    <t>Overdraft</t>
  </si>
  <si>
    <t>Credit card debtors</t>
  </si>
  <si>
    <t>Acknowledgement of debts discounted</t>
  </si>
  <si>
    <t>Loans granted under resale agreement</t>
  </si>
  <si>
    <t>Preference shares held to provide credit</t>
  </si>
  <si>
    <t>Other loans and advances</t>
  </si>
  <si>
    <t>Less: General provisions</t>
  </si>
  <si>
    <t>Less: Interest- in- suspense</t>
  </si>
  <si>
    <t xml:space="preserve">Net loans and advances </t>
  </si>
  <si>
    <t xml:space="preserve">Trading Securities- after mark-to-market adjustments </t>
  </si>
  <si>
    <t>Fixed Income</t>
  </si>
  <si>
    <t>Equities</t>
  </si>
  <si>
    <t>Derivative instruments</t>
  </si>
  <si>
    <t xml:space="preserve">Available for sale securities - after marking-to-market </t>
  </si>
  <si>
    <t>Fixed Income- (including NCDs held with banks)</t>
  </si>
  <si>
    <t xml:space="preserve">Listed equities </t>
  </si>
  <si>
    <t>Others- (including unlisted equities)</t>
  </si>
  <si>
    <t xml:space="preserve">Held to maturity securities </t>
  </si>
  <si>
    <t>Others (including unlisted equities)</t>
  </si>
  <si>
    <t>Less: Specific provisions on investments</t>
  </si>
  <si>
    <t>Investments in consolidated entities</t>
  </si>
  <si>
    <t>Investments in unconsolidated subsidiaries, associates and joint ventures</t>
  </si>
  <si>
    <t>Investments in unconsolidated entities (sum of line items 108 to 112)</t>
  </si>
  <si>
    <t>Investments in significant insurance entities</t>
  </si>
  <si>
    <t>Investments in deconsolidated financial subsidiaries</t>
  </si>
  <si>
    <t>Investments in significant commercial entities</t>
  </si>
  <si>
    <t>Investments in significant financial entities</t>
  </si>
  <si>
    <t>Investments in non-significant entities</t>
  </si>
  <si>
    <t>Total trading and investment securities</t>
  </si>
  <si>
    <t>Property, plant and equipment</t>
  </si>
  <si>
    <t>Premises of banking institution</t>
  </si>
  <si>
    <t>Other fixed property</t>
  </si>
  <si>
    <t>Computer equipments including peripherals</t>
  </si>
  <si>
    <t>Other- including vehicles, furniture and fittings</t>
  </si>
  <si>
    <t>Depreciation</t>
  </si>
  <si>
    <t>Other assets</t>
  </si>
  <si>
    <t>Repossessed items</t>
  </si>
  <si>
    <t>Receivables (net of provision)</t>
  </si>
  <si>
    <t>Deferred taxation</t>
  </si>
  <si>
    <t>Intangibles</t>
  </si>
  <si>
    <t>Other insurance related assets (total sum of items 128 to 130)</t>
  </si>
  <si>
    <t>Policy loans on investments contracts</t>
  </si>
  <si>
    <t>TOTAL ASSETS</t>
  </si>
  <si>
    <t>Reinsurance assets</t>
  </si>
  <si>
    <t xml:space="preserve"> Nominal value of trading portfolio</t>
  </si>
  <si>
    <t xml:space="preserve"> Nominal value of available for sale investment portfolio</t>
  </si>
  <si>
    <t xml:space="preserve"> Market value of held-to-maturity investment portfolio</t>
  </si>
  <si>
    <t>Average total liabilities payable in Namibia Dollars (excluding capital funds)</t>
  </si>
  <si>
    <t>Average minimum local assets maintained</t>
  </si>
  <si>
    <t>Excess/deficiency (line item 135 minus line item 136)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</si>
</sst>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rgb="FFFF0000"/>
      <name val="Aptos Narrow"/>
      <family val="2"/>
      <scheme val="minor"/>
    </font>
    <font>
      <b/>
      <sz val="11"/>
      <color rgb="FF6F0B15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2" tint="-9.9978637043366805E-2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151">
    <xf numFmtId="0" fontId="0" fillId="0" borderId="0" xfId="0"/>
    <xf numFmtId="0" fontId="0" fillId="2" borderId="0" xfId="0" applyFill="1"/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5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5" fillId="5" borderId="14" xfId="2" applyFill="1" applyBorder="1"/>
    <xf numFmtId="0" fontId="8" fillId="5" borderId="1" xfId="2" applyFont="1" applyFill="1" applyBorder="1" applyProtection="1">
      <protection hidden="1"/>
    </xf>
    <xf numFmtId="0" fontId="8" fillId="5" borderId="2" xfId="2" applyFont="1" applyFill="1" applyBorder="1" applyProtection="1">
      <protection hidden="1"/>
    </xf>
    <xf numFmtId="165" fontId="7" fillId="5" borderId="15" xfId="3" applyNumberFormat="1" applyFont="1" applyFill="1" applyBorder="1" applyProtection="1"/>
    <xf numFmtId="0" fontId="9" fillId="5" borderId="16" xfId="2" applyFont="1" applyFill="1" applyBorder="1" applyProtection="1">
      <protection hidden="1"/>
    </xf>
    <xf numFmtId="0" fontId="8" fillId="5" borderId="17" xfId="2" applyFont="1" applyFill="1" applyBorder="1" applyProtection="1">
      <protection hidden="1"/>
    </xf>
    <xf numFmtId="0" fontId="9" fillId="5" borderId="17" xfId="2" applyFont="1" applyFill="1" applyBorder="1" applyProtection="1">
      <protection hidden="1"/>
    </xf>
    <xf numFmtId="165" fontId="5" fillId="5" borderId="15" xfId="3" applyNumberFormat="1" applyFont="1" applyFill="1" applyBorder="1" applyProtection="1"/>
    <xf numFmtId="0" fontId="9" fillId="5" borderId="18" xfId="2" applyFont="1" applyFill="1" applyBorder="1" applyProtection="1">
      <protection hidden="1"/>
    </xf>
    <xf numFmtId="0" fontId="8" fillId="5" borderId="18" xfId="2" applyFont="1" applyFill="1" applyBorder="1" applyProtection="1">
      <protection hidden="1"/>
    </xf>
    <xf numFmtId="0" fontId="9" fillId="5" borderId="19" xfId="2" applyFont="1" applyFill="1" applyBorder="1" applyProtection="1">
      <protection hidden="1"/>
    </xf>
    <xf numFmtId="0" fontId="8" fillId="5" borderId="20" xfId="2" applyFont="1" applyFill="1" applyBorder="1" applyProtection="1">
      <protection hidden="1"/>
    </xf>
    <xf numFmtId="0" fontId="9" fillId="5" borderId="20" xfId="2" applyFont="1" applyFill="1" applyBorder="1" applyProtection="1">
      <protection hidden="1"/>
    </xf>
    <xf numFmtId="0" fontId="8" fillId="5" borderId="21" xfId="2" applyFont="1" applyFill="1" applyBorder="1" applyProtection="1">
      <protection hidden="1"/>
    </xf>
    <xf numFmtId="0" fontId="8" fillId="5" borderId="22" xfId="2" applyFont="1" applyFill="1" applyBorder="1" applyProtection="1">
      <protection hidden="1"/>
    </xf>
    <xf numFmtId="0" fontId="8" fillId="5" borderId="23" xfId="2" applyFont="1" applyFill="1" applyBorder="1" applyProtection="1">
      <protection hidden="1"/>
    </xf>
    <xf numFmtId="0" fontId="8" fillId="5" borderId="24" xfId="2" applyFont="1" applyFill="1" applyBorder="1" applyProtection="1">
      <protection hidden="1"/>
    </xf>
    <xf numFmtId="0" fontId="9" fillId="5" borderId="24" xfId="2" applyFont="1" applyFill="1" applyBorder="1" applyProtection="1">
      <protection hidden="1"/>
    </xf>
    <xf numFmtId="0" fontId="8" fillId="5" borderId="4" xfId="2" applyFont="1" applyFill="1" applyBorder="1" applyProtection="1">
      <protection hidden="1"/>
    </xf>
    <xf numFmtId="0" fontId="9" fillId="5" borderId="0" xfId="2" applyFont="1" applyFill="1" applyProtection="1">
      <protection hidden="1"/>
    </xf>
    <xf numFmtId="0" fontId="8" fillId="5" borderId="25" xfId="2" applyFont="1" applyFill="1" applyBorder="1" applyProtection="1">
      <protection hidden="1"/>
    </xf>
    <xf numFmtId="0" fontId="8" fillId="5" borderId="26" xfId="2" applyFont="1" applyFill="1" applyBorder="1" applyProtection="1">
      <protection hidden="1"/>
    </xf>
    <xf numFmtId="0" fontId="9" fillId="5" borderId="27" xfId="2" applyFont="1" applyFill="1" applyBorder="1" applyProtection="1">
      <protection hidden="1"/>
    </xf>
    <xf numFmtId="0" fontId="8" fillId="5" borderId="27" xfId="2" applyFont="1" applyFill="1" applyBorder="1" applyProtection="1">
      <protection hidden="1"/>
    </xf>
    <xf numFmtId="0" fontId="5" fillId="5" borderId="27" xfId="2" applyFill="1" applyBorder="1" applyProtection="1">
      <protection hidden="1"/>
    </xf>
    <xf numFmtId="0" fontId="9" fillId="5" borderId="28" xfId="2" applyFont="1" applyFill="1" applyBorder="1" applyProtection="1">
      <protection hidden="1"/>
    </xf>
    <xf numFmtId="0" fontId="8" fillId="5" borderId="29" xfId="2" applyFont="1" applyFill="1" applyBorder="1" applyProtection="1">
      <protection hidden="1"/>
    </xf>
    <xf numFmtId="0" fontId="9" fillId="5" borderId="30" xfId="2" applyFont="1" applyFill="1" applyBorder="1" applyProtection="1">
      <protection hidden="1"/>
    </xf>
    <xf numFmtId="0" fontId="5" fillId="5" borderId="30" xfId="2" applyFill="1" applyBorder="1" applyProtection="1">
      <protection hidden="1"/>
    </xf>
    <xf numFmtId="0" fontId="8" fillId="5" borderId="31" xfId="2" applyFont="1" applyFill="1" applyBorder="1" applyProtection="1">
      <protection hidden="1"/>
    </xf>
    <xf numFmtId="0" fontId="8" fillId="5" borderId="32" xfId="2" applyFont="1" applyFill="1" applyBorder="1" applyProtection="1">
      <protection hidden="1"/>
    </xf>
    <xf numFmtId="0" fontId="9" fillId="5" borderId="32" xfId="2" applyFont="1" applyFill="1" applyBorder="1" applyProtection="1">
      <protection hidden="1"/>
    </xf>
    <xf numFmtId="0" fontId="5" fillId="5" borderId="32" xfId="2" applyFill="1" applyBorder="1" applyProtection="1">
      <protection hidden="1"/>
    </xf>
    <xf numFmtId="0" fontId="9" fillId="5" borderId="33" xfId="2" applyFont="1" applyFill="1" applyBorder="1" applyProtection="1">
      <protection hidden="1"/>
    </xf>
    <xf numFmtId="0" fontId="8" fillId="5" borderId="34" xfId="2" applyFont="1" applyFill="1" applyBorder="1" applyProtection="1">
      <protection hidden="1"/>
    </xf>
    <xf numFmtId="0" fontId="5" fillId="5" borderId="35" xfId="2" applyFill="1" applyBorder="1" applyProtection="1">
      <protection hidden="1"/>
    </xf>
    <xf numFmtId="0" fontId="9" fillId="5" borderId="35" xfId="2" applyFont="1" applyFill="1" applyBorder="1" applyProtection="1">
      <protection hidden="1"/>
    </xf>
    <xf numFmtId="0" fontId="5" fillId="5" borderId="0" xfId="2" applyFill="1" applyProtection="1">
      <protection hidden="1"/>
    </xf>
    <xf numFmtId="0" fontId="8" fillId="5" borderId="12" xfId="2" applyFont="1" applyFill="1" applyBorder="1" applyProtection="1">
      <protection hidden="1"/>
    </xf>
    <xf numFmtId="0" fontId="8" fillId="5" borderId="13" xfId="2" applyFont="1" applyFill="1" applyBorder="1" applyProtection="1">
      <protection hidden="1"/>
    </xf>
    <xf numFmtId="0" fontId="10" fillId="5" borderId="22" xfId="2" applyFont="1" applyFill="1" applyBorder="1" applyProtection="1">
      <protection hidden="1"/>
    </xf>
    <xf numFmtId="0" fontId="5" fillId="5" borderId="17" xfId="2" applyFill="1" applyBorder="1" applyProtection="1">
      <protection hidden="1"/>
    </xf>
    <xf numFmtId="0" fontId="5" fillId="5" borderId="20" xfId="2" applyFill="1" applyBorder="1" applyProtection="1">
      <protection hidden="1"/>
    </xf>
    <xf numFmtId="0" fontId="9" fillId="5" borderId="36" xfId="2" applyFont="1" applyFill="1" applyBorder="1" applyProtection="1">
      <protection hidden="1"/>
    </xf>
    <xf numFmtId="0" fontId="9" fillId="5" borderId="37" xfId="2" applyFont="1" applyFill="1" applyBorder="1" applyProtection="1">
      <protection hidden="1"/>
    </xf>
    <xf numFmtId="0" fontId="5" fillId="5" borderId="37" xfId="2" applyFill="1" applyBorder="1" applyProtection="1">
      <protection hidden="1"/>
    </xf>
    <xf numFmtId="0" fontId="9" fillId="5" borderId="23" xfId="2" applyFont="1" applyFill="1" applyBorder="1" applyProtection="1">
      <protection hidden="1"/>
    </xf>
    <xf numFmtId="165" fontId="0" fillId="0" borderId="0" xfId="0" applyNumberFormat="1"/>
    <xf numFmtId="0" fontId="8" fillId="6" borderId="1" xfId="2" applyFont="1" applyFill="1" applyBorder="1" applyProtection="1">
      <protection hidden="1"/>
    </xf>
    <xf numFmtId="0" fontId="8" fillId="6" borderId="2" xfId="2" applyFont="1" applyFill="1" applyBorder="1" applyProtection="1">
      <protection hidden="1"/>
    </xf>
    <xf numFmtId="0" fontId="9" fillId="6" borderId="38" xfId="2" applyFont="1" applyFill="1" applyBorder="1"/>
    <xf numFmtId="0" fontId="11" fillId="5" borderId="39" xfId="2" applyFont="1" applyFill="1" applyBorder="1" applyProtection="1">
      <protection hidden="1"/>
    </xf>
    <xf numFmtId="0" fontId="11" fillId="5" borderId="2" xfId="2" applyFont="1" applyFill="1" applyBorder="1" applyProtection="1">
      <protection hidden="1"/>
    </xf>
    <xf numFmtId="0" fontId="11" fillId="5" borderId="31" xfId="2" applyFont="1" applyFill="1" applyBorder="1" applyProtection="1">
      <protection hidden="1"/>
    </xf>
    <xf numFmtId="0" fontId="11" fillId="5" borderId="32" xfId="2" applyFont="1" applyFill="1" applyBorder="1" applyProtection="1">
      <protection hidden="1"/>
    </xf>
    <xf numFmtId="0" fontId="12" fillId="5" borderId="32" xfId="2" applyFont="1" applyFill="1" applyBorder="1" applyProtection="1">
      <protection hidden="1"/>
    </xf>
    <xf numFmtId="0" fontId="11" fillId="5" borderId="40" xfId="2" applyFont="1" applyFill="1" applyBorder="1" applyProtection="1">
      <protection hidden="1"/>
    </xf>
    <xf numFmtId="0" fontId="12" fillId="5" borderId="41" xfId="2" applyFont="1" applyFill="1" applyBorder="1" applyProtection="1">
      <protection hidden="1"/>
    </xf>
    <xf numFmtId="0" fontId="5" fillId="5" borderId="14" xfId="3" applyNumberFormat="1" applyFont="1" applyFill="1" applyBorder="1"/>
    <xf numFmtId="0" fontId="5" fillId="5" borderId="42" xfId="3" applyNumberFormat="1" applyFont="1" applyFill="1" applyBorder="1"/>
    <xf numFmtId="165" fontId="7" fillId="5" borderId="43" xfId="3" applyNumberFormat="1" applyFont="1" applyFill="1" applyBorder="1" applyProtection="1"/>
    <xf numFmtId="0" fontId="11" fillId="5" borderId="17" xfId="2" applyFont="1" applyFill="1" applyBorder="1" applyProtection="1">
      <protection hidden="1"/>
    </xf>
    <xf numFmtId="0" fontId="9" fillId="5" borderId="44" xfId="2" applyFont="1" applyFill="1" applyBorder="1" applyProtection="1">
      <protection hidden="1"/>
    </xf>
    <xf numFmtId="0" fontId="5" fillId="5" borderId="24" xfId="2" applyFill="1" applyBorder="1" applyProtection="1">
      <protection hidden="1"/>
    </xf>
    <xf numFmtId="49" fontId="9" fillId="5" borderId="17" xfId="2" applyNumberFormat="1" applyFont="1" applyFill="1" applyBorder="1" applyProtection="1">
      <protection hidden="1"/>
    </xf>
    <xf numFmtId="0" fontId="9" fillId="5" borderId="4" xfId="2" applyFont="1" applyFill="1" applyBorder="1" applyProtection="1">
      <protection hidden="1"/>
    </xf>
    <xf numFmtId="49" fontId="5" fillId="5" borderId="18" xfId="2" applyNumberFormat="1" applyFill="1" applyBorder="1" applyProtection="1">
      <protection hidden="1"/>
    </xf>
    <xf numFmtId="49" fontId="9" fillId="5" borderId="37" xfId="2" applyNumberFormat="1" applyFont="1" applyFill="1" applyBorder="1" applyProtection="1">
      <protection hidden="1"/>
    </xf>
    <xf numFmtId="0" fontId="11" fillId="5" borderId="24" xfId="2" applyFont="1" applyFill="1" applyBorder="1" applyProtection="1">
      <protection hidden="1"/>
    </xf>
    <xf numFmtId="49" fontId="9" fillId="5" borderId="18" xfId="2" applyNumberFormat="1" applyFont="1" applyFill="1" applyBorder="1" applyProtection="1">
      <protection hidden="1"/>
    </xf>
    <xf numFmtId="0" fontId="8" fillId="5" borderId="16" xfId="2" applyFont="1" applyFill="1" applyBorder="1" applyProtection="1">
      <protection hidden="1"/>
    </xf>
    <xf numFmtId="165" fontId="13" fillId="5" borderId="15" xfId="3" applyNumberFormat="1" applyFont="1" applyFill="1" applyBorder="1" applyProtection="1"/>
    <xf numFmtId="0" fontId="5" fillId="5" borderId="18" xfId="2" applyFill="1" applyBorder="1" applyProtection="1">
      <protection hidden="1"/>
    </xf>
    <xf numFmtId="0" fontId="9" fillId="5" borderId="34" xfId="2" applyFont="1" applyFill="1" applyBorder="1" applyProtection="1">
      <protection hidden="1"/>
    </xf>
    <xf numFmtId="0" fontId="5" fillId="5" borderId="4" xfId="2" applyFill="1" applyBorder="1" applyProtection="1">
      <protection hidden="1"/>
    </xf>
    <xf numFmtId="0" fontId="5" fillId="5" borderId="6" xfId="2" applyFill="1" applyBorder="1" applyProtection="1">
      <protection hidden="1"/>
    </xf>
    <xf numFmtId="0" fontId="8" fillId="5" borderId="6" xfId="2" applyFont="1" applyFill="1" applyBorder="1" applyProtection="1">
      <protection hidden="1"/>
    </xf>
    <xf numFmtId="0" fontId="8" fillId="5" borderId="7" xfId="2" applyFont="1" applyFill="1" applyBorder="1" applyProtection="1">
      <protection hidden="1"/>
    </xf>
    <xf numFmtId="165" fontId="7" fillId="5" borderId="38" xfId="3" applyNumberFormat="1" applyFont="1" applyFill="1" applyBorder="1" applyProtection="1"/>
    <xf numFmtId="0" fontId="8" fillId="5" borderId="45" xfId="2" applyFont="1" applyFill="1" applyBorder="1" applyProtection="1">
      <protection hidden="1"/>
    </xf>
    <xf numFmtId="0" fontId="8" fillId="5" borderId="0" xfId="2" applyFont="1" applyFill="1" applyProtection="1">
      <protection hidden="1"/>
    </xf>
    <xf numFmtId="0" fontId="8" fillId="6" borderId="12" xfId="2" applyFont="1" applyFill="1" applyBorder="1" applyProtection="1">
      <protection hidden="1"/>
    </xf>
    <xf numFmtId="0" fontId="8" fillId="6" borderId="13" xfId="2" applyFont="1" applyFill="1" applyBorder="1" applyProtection="1">
      <protection hidden="1"/>
    </xf>
    <xf numFmtId="0" fontId="9" fillId="6" borderId="13" xfId="2" applyFont="1" applyFill="1" applyBorder="1" applyProtection="1">
      <protection hidden="1"/>
    </xf>
    <xf numFmtId="0" fontId="9" fillId="6" borderId="15" xfId="2" applyFont="1" applyFill="1" applyBorder="1"/>
    <xf numFmtId="0" fontId="9" fillId="5" borderId="6" xfId="2" applyFont="1" applyFill="1" applyBorder="1" applyProtection="1">
      <protection hidden="1"/>
    </xf>
    <xf numFmtId="0" fontId="9" fillId="5" borderId="7" xfId="2" applyFont="1" applyFill="1" applyBorder="1" applyProtection="1">
      <protection hidden="1"/>
    </xf>
    <xf numFmtId="165" fontId="5" fillId="5" borderId="42" xfId="3" applyNumberFormat="1" applyFont="1" applyFill="1" applyBorder="1" applyProtection="1"/>
    <xf numFmtId="16" fontId="7" fillId="2" borderId="0" xfId="1" applyNumberFormat="1" applyFont="1" applyFill="1" applyAlignment="1" applyProtection="1">
      <alignment horizontal="center" vertical="center"/>
      <protection hidden="1"/>
    </xf>
    <xf numFmtId="16" fontId="7" fillId="4" borderId="3" xfId="1" applyNumberFormat="1" applyFont="1" applyFill="1" applyBorder="1" applyAlignment="1" applyProtection="1">
      <alignment horizontal="center" vertical="center"/>
      <protection hidden="1"/>
    </xf>
    <xf numFmtId="16" fontId="7" fillId="4" borderId="5" xfId="1" applyNumberFormat="1" applyFont="1" applyFill="1" applyBorder="1" applyAlignment="1" applyProtection="1">
      <alignment horizontal="center" vertical="center"/>
      <protection hidden="1"/>
    </xf>
    <xf numFmtId="16" fontId="7" fillId="4" borderId="8" xfId="1" applyNumberFormat="1" applyFont="1" applyFill="1" applyBorder="1" applyAlignment="1" applyProtection="1">
      <alignment horizontal="center" vertical="center"/>
      <protection hidden="1"/>
    </xf>
    <xf numFmtId="0" fontId="8" fillId="5" borderId="12" xfId="2" applyFont="1" applyFill="1" applyBorder="1" applyAlignment="1" applyProtection="1">
      <alignment horizontal="left" vertical="center" wrapText="1"/>
      <protection hidden="1"/>
    </xf>
    <xf numFmtId="0" fontId="8" fillId="5" borderId="13" xfId="2" applyFont="1" applyFill="1" applyBorder="1" applyAlignment="1" applyProtection="1">
      <alignment horizontal="left" vertical="center" wrapText="1"/>
      <protection hidden="1"/>
    </xf>
    <xf numFmtId="0" fontId="8" fillId="5" borderId="1" xfId="2" applyFont="1" applyFill="1" applyBorder="1" applyAlignment="1" applyProtection="1">
      <alignment vertical="center" wrapText="1"/>
      <protection hidden="1"/>
    </xf>
    <xf numFmtId="0" fontId="8" fillId="5" borderId="2" xfId="2" applyFont="1" applyFill="1" applyBorder="1" applyAlignment="1" applyProtection="1">
      <alignment vertical="center" wrapText="1"/>
      <protection hidden="1"/>
    </xf>
    <xf numFmtId="0" fontId="8" fillId="5" borderId="6" xfId="2" applyFont="1" applyFill="1" applyBorder="1" applyAlignment="1" applyProtection="1">
      <alignment vertical="center" wrapText="1"/>
      <protection hidden="1"/>
    </xf>
    <xf numFmtId="0" fontId="8" fillId="5" borderId="7" xfId="2" applyFont="1" applyFill="1" applyBorder="1" applyAlignment="1" applyProtection="1">
      <alignment vertical="center" wrapText="1"/>
      <protection hidden="1"/>
    </xf>
    <xf numFmtId="0" fontId="5" fillId="5" borderId="17" xfId="2" applyFill="1" applyBorder="1" applyAlignment="1" applyProtection="1">
      <alignment horizontal="left" vertical="top" wrapText="1"/>
      <protection hidden="1"/>
    </xf>
    <xf numFmtId="0" fontId="8" fillId="5" borderId="12" xfId="2" applyFont="1" applyFill="1" applyBorder="1" applyAlignment="1" applyProtection="1">
      <alignment wrapText="1"/>
      <protection hidden="1"/>
    </xf>
    <xf numFmtId="0" fontId="8" fillId="5" borderId="13" xfId="2" applyFont="1" applyFill="1" applyBorder="1" applyAlignment="1" applyProtection="1">
      <alignment wrapText="1"/>
      <protection hidden="1"/>
    </xf>
    <xf numFmtId="16" fontId="7" fillId="4" borderId="9" xfId="1" applyNumberFormat="1" applyFont="1" applyFill="1" applyBorder="1" applyAlignment="1" applyProtection="1">
      <alignment horizontal="center" vertical="center"/>
      <protection hidden="1"/>
    </xf>
    <xf numFmtId="16" fontId="7" fillId="4" borderId="10" xfId="1" applyNumberFormat="1" applyFont="1" applyFill="1" applyBorder="1" applyAlignment="1" applyProtection="1">
      <alignment horizontal="center" vertical="center"/>
      <protection hidden="1"/>
    </xf>
    <xf numFmtId="16" fontId="7" fillId="4" borderId="11" xfId="1" applyNumberFormat="1" applyFont="1" applyFill="1" applyBorder="1" applyAlignment="1" applyProtection="1">
      <alignment horizontal="center" vertical="center"/>
      <protection hidden="1"/>
    </xf>
    <xf numFmtId="0" fontId="6" fillId="3" borderId="6" xfId="1" applyFont="1" applyFill="1" applyBorder="1" applyAlignment="1" applyProtection="1">
      <alignment horizontal="center"/>
      <protection hidden="1"/>
    </xf>
    <xf numFmtId="0" fontId="6" fillId="3" borderId="7" xfId="1" applyFont="1" applyFill="1" applyBorder="1" applyAlignment="1" applyProtection="1">
      <alignment horizontal="center"/>
      <protection hidden="1"/>
    </xf>
    <xf numFmtId="0" fontId="6" fillId="3" borderId="8" xfId="1" applyFont="1" applyFill="1" applyBorder="1" applyAlignment="1" applyProtection="1">
      <alignment horizontal="center"/>
      <protection hidden="1"/>
    </xf>
    <xf numFmtId="0" fontId="7" fillId="4" borderId="1" xfId="1" applyFont="1" applyFill="1" applyBorder="1" applyAlignment="1" applyProtection="1">
      <alignment horizontal="center" vertical="center"/>
      <protection hidden="1"/>
    </xf>
    <xf numFmtId="0" fontId="7" fillId="4" borderId="2" xfId="1" applyFont="1" applyFill="1" applyBorder="1" applyAlignment="1" applyProtection="1">
      <alignment horizontal="center" vertical="center"/>
      <protection hidden="1"/>
    </xf>
    <xf numFmtId="0" fontId="7" fillId="4" borderId="3" xfId="1" applyFont="1" applyFill="1" applyBorder="1" applyAlignment="1" applyProtection="1">
      <alignment horizontal="center" vertical="center"/>
      <protection hidden="1"/>
    </xf>
    <xf numFmtId="0" fontId="7" fillId="4" borderId="4" xfId="1" applyFont="1" applyFill="1" applyBorder="1" applyAlignment="1" applyProtection="1">
      <alignment horizontal="center" vertical="center"/>
      <protection hidden="1"/>
    </xf>
    <xf numFmtId="0" fontId="7" fillId="4" borderId="0" xfId="1" applyFont="1" applyFill="1" applyAlignment="1" applyProtection="1">
      <alignment horizontal="center" vertical="center"/>
      <protection hidden="1"/>
    </xf>
    <xf numFmtId="0" fontId="7" fillId="4" borderId="5" xfId="1" applyFont="1" applyFill="1" applyBorder="1" applyAlignment="1" applyProtection="1">
      <alignment horizontal="center" vertical="center"/>
      <protection hidden="1"/>
    </xf>
    <xf numFmtId="0" fontId="7" fillId="4" borderId="6" xfId="1" applyFont="1" applyFill="1" applyBorder="1" applyAlignment="1" applyProtection="1">
      <alignment horizontal="center" vertical="center"/>
      <protection hidden="1"/>
    </xf>
    <xf numFmtId="0" fontId="7" fillId="4" borderId="7" xfId="1" applyFont="1" applyFill="1" applyBorder="1" applyAlignment="1" applyProtection="1">
      <alignment horizontal="center" vertical="center"/>
      <protection hidden="1"/>
    </xf>
    <xf numFmtId="0" fontId="7" fillId="4" borderId="1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1" applyFont="1" applyFill="1" applyBorder="1" applyAlignment="1" applyProtection="1">
      <alignment horizontal="center"/>
      <protection hidden="1"/>
    </xf>
    <xf numFmtId="0" fontId="6" fillId="3" borderId="2" xfId="1" applyFont="1" applyFill="1" applyBorder="1" applyAlignment="1" applyProtection="1">
      <alignment horizontal="center"/>
      <protection hidden="1"/>
    </xf>
    <xf numFmtId="0" fontId="6" fillId="3" borderId="3" xfId="1" applyFont="1" applyFill="1" applyBorder="1" applyAlignment="1" applyProtection="1">
      <alignment horizontal="center"/>
      <protection hidden="1"/>
    </xf>
    <xf numFmtId="0" fontId="6" fillId="3" borderId="4" xfId="1" applyFont="1" applyFill="1" applyBorder="1" applyAlignment="1" applyProtection="1">
      <alignment horizontal="center"/>
      <protection hidden="1"/>
    </xf>
    <xf numFmtId="0" fontId="6" fillId="3" borderId="0" xfId="1" applyFont="1" applyFill="1" applyAlignment="1" applyProtection="1">
      <alignment horizontal="center"/>
      <protection hidden="1"/>
    </xf>
    <xf numFmtId="0" fontId="6" fillId="3" borderId="5" xfId="1" applyFont="1" applyFill="1" applyBorder="1" applyAlignment="1" applyProtection="1">
      <alignment horizontal="center"/>
      <protection hidden="1"/>
    </xf>
  </cellXfs>
  <cellStyles count="4">
    <cellStyle name="Comma 10" xfId="3" xr:uid="{52DAA4BA-8108-4B53-8DA5-D47AE4567579}"/>
    <cellStyle name="Normal" xfId="0" builtinId="0"/>
    <cellStyle name="Normal 10" xfId="2" xr:uid="{67775DF1-8A75-4F6D-9F82-DE39D08139E9}"/>
    <cellStyle name="Normal 2" xfId="1" xr:uid="{C10C8EDD-ECBB-4C35-AA28-DDC5DC51B8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6</xdr:col>
      <xdr:colOff>0</xdr:colOff>
      <xdr:row>3</xdr:row>
      <xdr:rowOff>171450</xdr:rowOff>
    </xdr:to>
    <xdr:pic>
      <xdr:nvPicPr>
        <xdr:cNvPr id="2" name="Picture 1" descr="Bank of Namibia Logo">
          <a:extLst>
            <a:ext uri="{FF2B5EF4-FFF2-40B4-BE49-F238E27FC236}">
              <a16:creationId xmlns:a16="http://schemas.microsoft.com/office/drawing/2014/main" id="{062E4813-CEAE-46C8-9E71-703E650F5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0860" y="190500"/>
          <a:ext cx="0" cy="598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171450</xdr:rowOff>
    </xdr:to>
    <xdr:pic>
      <xdr:nvPicPr>
        <xdr:cNvPr id="3" name="Picture 1" descr="Bank of Namibia Logo">
          <a:extLst>
            <a:ext uri="{FF2B5EF4-FFF2-40B4-BE49-F238E27FC236}">
              <a16:creationId xmlns:a16="http://schemas.microsoft.com/office/drawing/2014/main" id="{EC87BB89-0AD6-4BF0-8834-B5774EA36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18820" y="190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3</xdr:row>
      <xdr:rowOff>171450</xdr:rowOff>
    </xdr:to>
    <xdr:pic>
      <xdr:nvPicPr>
        <xdr:cNvPr id="4" name="Picture 3" descr="Bank of Namibia Logo">
          <a:extLst>
            <a:ext uri="{FF2B5EF4-FFF2-40B4-BE49-F238E27FC236}">
              <a16:creationId xmlns:a16="http://schemas.microsoft.com/office/drawing/2014/main" id="{34DD75A8-7438-4D75-9DF7-A9507340B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0860" y="190500"/>
          <a:ext cx="0" cy="598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3</xdr:row>
      <xdr:rowOff>171450</xdr:rowOff>
    </xdr:to>
    <xdr:pic>
      <xdr:nvPicPr>
        <xdr:cNvPr id="5" name="Picture 4" descr="Bank of Namibia Logo">
          <a:extLst>
            <a:ext uri="{FF2B5EF4-FFF2-40B4-BE49-F238E27FC236}">
              <a16:creationId xmlns:a16="http://schemas.microsoft.com/office/drawing/2014/main" id="{B5034208-620F-4B44-B177-B97E02ABA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0860" y="190500"/>
          <a:ext cx="0" cy="598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851647</xdr:colOff>
      <xdr:row>1</xdr:row>
      <xdr:rowOff>78441</xdr:rowOff>
    </xdr:from>
    <xdr:to>
      <xdr:col>11</xdr:col>
      <xdr:colOff>201392</xdr:colOff>
      <xdr:row>7</xdr:row>
      <xdr:rowOff>3138</xdr:rowOff>
    </xdr:to>
    <xdr:pic>
      <xdr:nvPicPr>
        <xdr:cNvPr id="6" name="Picture 5" descr="Return to Homepage">
          <a:extLst>
            <a:ext uri="{FF2B5EF4-FFF2-40B4-BE49-F238E27FC236}">
              <a16:creationId xmlns:a16="http://schemas.microsoft.com/office/drawing/2014/main" id="{6569F0FE-AAE4-4E9F-B841-4155406EF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07" y="268941"/>
          <a:ext cx="3616945" cy="1021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upervison\Reg&amp;anal\OUTPUT%20TABLES\2022\BIR%20101%20Balance%20Sheet.xlsx" TargetMode="External"/><Relationship Id="rId1" Type="http://schemas.openxmlformats.org/officeDocument/2006/relationships/externalLinkPath" Target="file:///\\bonusers.bon.com.na.root\Departments\Supervison\Reg&amp;anal\OUTPUT%20TABLES\2022\BIR%20101%20Balance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USTRY"/>
      <sheetName val="BWHK"/>
      <sheetName val="NEDB"/>
      <sheetName val="FNB"/>
      <sheetName val="STDB"/>
      <sheetName val="BIC"/>
      <sheetName val="TBN"/>
      <sheetName val="LBN"/>
      <sheetName val="ATL"/>
    </sheetNames>
    <sheetDataSet>
      <sheetData sheetId="0">
        <row r="7">
          <cell r="F7"/>
        </row>
        <row r="57">
          <cell r="F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F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B849-727B-4D25-8DCC-9A83818349F6}">
  <dimension ref="B1:R218"/>
  <sheetViews>
    <sheetView tabSelected="1" topLeftCell="E130" workbookViewId="0">
      <selection activeCell="O149" sqref="O149"/>
    </sheetView>
  </sheetViews>
  <sheetFormatPr defaultColWidth="12.28515625" defaultRowHeight="15" x14ac:dyDescent="0.25"/>
  <cols>
    <col min="5" max="5" width="35.140625" customWidth="1"/>
    <col min="6" max="8" width="15.85546875" bestFit="1" customWidth="1"/>
    <col min="9" max="9" width="15.85546875" style="1" bestFit="1" customWidth="1"/>
    <col min="10" max="10" width="15.85546875" customWidth="1"/>
    <col min="11" max="14" width="15.85546875" bestFit="1" customWidth="1"/>
    <col min="15" max="15" width="15.7109375" customWidth="1"/>
    <col min="16" max="16" width="16.28515625" customWidth="1"/>
    <col min="17" max="17" width="15.7109375" customWidth="1"/>
  </cols>
  <sheetData>
    <row r="1" spans="2:17" ht="15.75" thickBot="1" x14ac:dyDescent="0.3"/>
    <row r="2" spans="2:17" ht="15.75" x14ac:dyDescent="0.25">
      <c r="B2" s="2"/>
      <c r="C2" s="3"/>
      <c r="D2" s="3"/>
      <c r="E2" s="141"/>
      <c r="F2" s="141"/>
      <c r="G2" s="3"/>
      <c r="H2" s="141"/>
      <c r="I2" s="141"/>
      <c r="J2" s="3"/>
      <c r="K2" s="3"/>
      <c r="L2" s="4"/>
      <c r="M2" s="3"/>
      <c r="N2" s="4"/>
      <c r="O2" s="5"/>
      <c r="P2" s="5"/>
      <c r="Q2" s="6"/>
    </row>
    <row r="3" spans="2:17" ht="18.75" x14ac:dyDescent="0.3">
      <c r="B3" s="7"/>
      <c r="C3" s="8"/>
      <c r="D3" s="8"/>
      <c r="E3" s="142"/>
      <c r="F3" s="142"/>
      <c r="G3" s="8"/>
      <c r="H3" s="142"/>
      <c r="I3" s="142"/>
      <c r="J3" s="9"/>
      <c r="O3" s="10"/>
      <c r="P3" s="10"/>
      <c r="Q3" s="11"/>
    </row>
    <row r="4" spans="2:17" ht="15.75" x14ac:dyDescent="0.25">
      <c r="B4" s="7"/>
      <c r="C4" s="8"/>
      <c r="D4" s="8"/>
      <c r="E4" s="142"/>
      <c r="F4" s="142"/>
      <c r="G4" s="8"/>
      <c r="H4" s="142"/>
      <c r="I4" s="142"/>
      <c r="O4" s="10"/>
      <c r="P4" s="10"/>
      <c r="Q4" s="11"/>
    </row>
    <row r="5" spans="2:17" x14ac:dyDescent="0.25">
      <c r="B5" s="143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0"/>
      <c r="P5" s="10"/>
      <c r="Q5" s="11"/>
    </row>
    <row r="6" spans="2:17" x14ac:dyDescent="0.25">
      <c r="B6" s="12"/>
      <c r="C6" s="13"/>
      <c r="D6" s="13"/>
      <c r="E6" s="13"/>
      <c r="F6" s="13"/>
      <c r="G6" s="13"/>
      <c r="H6" s="13"/>
      <c r="I6" s="14"/>
      <c r="J6" s="13"/>
      <c r="K6" s="13"/>
      <c r="L6" s="13"/>
      <c r="M6" s="13"/>
      <c r="N6" s="13"/>
      <c r="O6" s="10"/>
      <c r="P6" s="10"/>
      <c r="Q6" s="11"/>
    </row>
    <row r="7" spans="2:17" ht="15.75" thickBot="1" x14ac:dyDescent="0.3">
      <c r="B7" s="15"/>
      <c r="C7" s="16"/>
      <c r="D7" s="16"/>
      <c r="E7" s="16"/>
      <c r="F7" s="16"/>
      <c r="G7" s="16"/>
      <c r="H7" s="16"/>
      <c r="I7" s="17"/>
      <c r="J7" s="16"/>
      <c r="K7" s="16"/>
      <c r="L7" s="16"/>
      <c r="M7" s="16"/>
      <c r="N7" s="16"/>
      <c r="O7" s="18"/>
      <c r="P7" s="18"/>
      <c r="Q7" s="19"/>
    </row>
    <row r="8" spans="2:17" ht="15.75" x14ac:dyDescent="0.25">
      <c r="B8" s="145" t="s">
        <v>0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7"/>
    </row>
    <row r="9" spans="2:17" ht="15.75" x14ac:dyDescent="0.25">
      <c r="B9" s="148" t="s">
        <v>1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50"/>
    </row>
    <row r="10" spans="2:17" ht="16.5" thickBot="1" x14ac:dyDescent="0.3">
      <c r="B10" s="124" t="s">
        <v>2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6"/>
    </row>
    <row r="11" spans="2:17" x14ac:dyDescent="0.25">
      <c r="B11" s="127" t="s">
        <v>3</v>
      </c>
      <c r="C11" s="128"/>
      <c r="D11" s="128"/>
      <c r="E11" s="129"/>
      <c r="F11" s="135" t="s">
        <v>4</v>
      </c>
      <c r="G11" s="136"/>
      <c r="H11" s="137"/>
      <c r="I11" s="135" t="s">
        <v>5</v>
      </c>
      <c r="J11" s="136"/>
      <c r="K11" s="137"/>
      <c r="L11" s="135" t="s">
        <v>6</v>
      </c>
      <c r="M11" s="136"/>
      <c r="N11" s="137"/>
      <c r="O11" s="135" t="s">
        <v>7</v>
      </c>
      <c r="P11" s="136"/>
      <c r="Q11" s="137"/>
    </row>
    <row r="12" spans="2:17" ht="15.75" thickBot="1" x14ac:dyDescent="0.3">
      <c r="B12" s="130"/>
      <c r="C12" s="131"/>
      <c r="D12" s="131"/>
      <c r="E12" s="132"/>
      <c r="F12" s="138"/>
      <c r="G12" s="139"/>
      <c r="H12" s="140"/>
      <c r="I12" s="138"/>
      <c r="J12" s="139"/>
      <c r="K12" s="140"/>
      <c r="L12" s="138"/>
      <c r="M12" s="139"/>
      <c r="N12" s="140"/>
      <c r="O12" s="138"/>
      <c r="P12" s="139"/>
      <c r="Q12" s="140"/>
    </row>
    <row r="13" spans="2:17" x14ac:dyDescent="0.25">
      <c r="B13" s="130"/>
      <c r="C13" s="131"/>
      <c r="D13" s="131"/>
      <c r="E13" s="131"/>
      <c r="F13" s="121">
        <v>42400</v>
      </c>
      <c r="G13" s="121">
        <v>42429</v>
      </c>
      <c r="H13" s="121">
        <v>42460</v>
      </c>
      <c r="I13" s="121">
        <v>42490</v>
      </c>
      <c r="J13" s="121">
        <v>42521</v>
      </c>
      <c r="K13" s="109">
        <v>42551</v>
      </c>
      <c r="L13" s="109">
        <v>42582</v>
      </c>
      <c r="M13" s="109">
        <v>42613</v>
      </c>
      <c r="N13" s="109">
        <v>42643</v>
      </c>
      <c r="O13" s="109">
        <v>42674</v>
      </c>
      <c r="P13" s="109">
        <v>42704</v>
      </c>
      <c r="Q13" s="109">
        <v>42735</v>
      </c>
    </row>
    <row r="14" spans="2:17" x14ac:dyDescent="0.25">
      <c r="B14" s="130"/>
      <c r="C14" s="131"/>
      <c r="D14" s="131"/>
      <c r="E14" s="131"/>
      <c r="F14" s="122"/>
      <c r="G14" s="122"/>
      <c r="H14" s="122"/>
      <c r="I14" s="122"/>
      <c r="J14" s="122"/>
      <c r="K14" s="110"/>
      <c r="L14" s="110"/>
      <c r="M14" s="110"/>
      <c r="N14" s="110"/>
      <c r="O14" s="110"/>
      <c r="P14" s="110"/>
      <c r="Q14" s="110"/>
    </row>
    <row r="15" spans="2:17" x14ac:dyDescent="0.25">
      <c r="B15" s="130"/>
      <c r="C15" s="131"/>
      <c r="D15" s="131"/>
      <c r="E15" s="131"/>
      <c r="F15" s="122"/>
      <c r="G15" s="122"/>
      <c r="H15" s="122"/>
      <c r="I15" s="122"/>
      <c r="J15" s="122"/>
      <c r="K15" s="110"/>
      <c r="L15" s="110"/>
      <c r="M15" s="110"/>
      <c r="N15" s="110"/>
      <c r="O15" s="110"/>
      <c r="P15" s="110"/>
      <c r="Q15" s="110"/>
    </row>
    <row r="16" spans="2:17" ht="15.75" thickBot="1" x14ac:dyDescent="0.3">
      <c r="B16" s="133"/>
      <c r="C16" s="134"/>
      <c r="D16" s="134"/>
      <c r="E16" s="134"/>
      <c r="F16" s="123"/>
      <c r="G16" s="123"/>
      <c r="H16" s="123"/>
      <c r="I16" s="123"/>
      <c r="J16" s="123"/>
      <c r="K16" s="111"/>
      <c r="L16" s="111"/>
      <c r="M16" s="111"/>
      <c r="N16" s="111"/>
      <c r="O16" s="111"/>
      <c r="P16" s="111"/>
      <c r="Q16" s="111"/>
    </row>
    <row r="17" spans="2:17" ht="15.75" thickBot="1" x14ac:dyDescent="0.3">
      <c r="B17" s="112" t="s">
        <v>8</v>
      </c>
      <c r="C17" s="113"/>
      <c r="D17" s="113"/>
      <c r="E17" s="113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2:17" x14ac:dyDescent="0.25">
      <c r="B18" s="21" t="s">
        <v>9</v>
      </c>
      <c r="C18" s="22"/>
      <c r="D18" s="22"/>
      <c r="E18" s="22"/>
      <c r="F18" s="23">
        <f t="shared" ref="F18:Q18" si="0">F19+F22+F25</f>
        <v>12145602</v>
      </c>
      <c r="G18" s="23">
        <f t="shared" si="0"/>
        <v>11594311</v>
      </c>
      <c r="H18" s="23">
        <f t="shared" si="0"/>
        <v>11937633</v>
      </c>
      <c r="I18" s="23">
        <f t="shared" si="0"/>
        <v>11090848</v>
      </c>
      <c r="J18" s="23">
        <f t="shared" si="0"/>
        <v>10907632</v>
      </c>
      <c r="K18" s="23">
        <f t="shared" si="0"/>
        <v>10708180</v>
      </c>
      <c r="L18" s="23">
        <f t="shared" si="0"/>
        <v>10564731</v>
      </c>
      <c r="M18" s="23">
        <f t="shared" si="0"/>
        <v>11658694</v>
      </c>
      <c r="N18" s="23">
        <f t="shared" si="0"/>
        <v>11455330</v>
      </c>
      <c r="O18" s="23">
        <f t="shared" si="0"/>
        <v>10054311</v>
      </c>
      <c r="P18" s="23">
        <f t="shared" si="0"/>
        <v>9788538</v>
      </c>
      <c r="Q18" s="23">
        <f t="shared" si="0"/>
        <v>9677945</v>
      </c>
    </row>
    <row r="19" spans="2:17" x14ac:dyDescent="0.25">
      <c r="B19" s="24"/>
      <c r="C19" s="25" t="s">
        <v>10</v>
      </c>
      <c r="D19" s="26"/>
      <c r="E19" s="26"/>
      <c r="F19" s="23">
        <f>F20+F21</f>
        <v>11146173</v>
      </c>
      <c r="G19" s="23">
        <f t="shared" ref="G19:Q19" si="1">G20+G21</f>
        <v>11075214</v>
      </c>
      <c r="H19" s="23">
        <f t="shared" si="1"/>
        <v>10622994</v>
      </c>
      <c r="I19" s="23">
        <f t="shared" si="1"/>
        <v>10243925</v>
      </c>
      <c r="J19" s="23">
        <f t="shared" si="1"/>
        <v>9927768</v>
      </c>
      <c r="K19" s="23">
        <f t="shared" si="1"/>
        <v>9885056</v>
      </c>
      <c r="L19" s="23">
        <f t="shared" si="1"/>
        <v>10056777</v>
      </c>
      <c r="M19" s="23">
        <f t="shared" si="1"/>
        <v>11061320</v>
      </c>
      <c r="N19" s="23">
        <f t="shared" si="1"/>
        <v>9940791</v>
      </c>
      <c r="O19" s="23">
        <f t="shared" si="1"/>
        <v>9509763</v>
      </c>
      <c r="P19" s="23">
        <f t="shared" si="1"/>
        <v>9291099</v>
      </c>
      <c r="Q19" s="23">
        <f t="shared" si="1"/>
        <v>8525064</v>
      </c>
    </row>
    <row r="20" spans="2:17" x14ac:dyDescent="0.25">
      <c r="B20" s="24"/>
      <c r="C20" s="26"/>
      <c r="D20" s="26" t="s">
        <v>11</v>
      </c>
      <c r="E20" s="26"/>
      <c r="F20" s="27">
        <v>10523906</v>
      </c>
      <c r="G20" s="27">
        <v>10336980</v>
      </c>
      <c r="H20" s="27">
        <v>10148818</v>
      </c>
      <c r="I20" s="27">
        <v>9642021</v>
      </c>
      <c r="J20" s="27">
        <v>9416089</v>
      </c>
      <c r="K20" s="27">
        <v>9453323</v>
      </c>
      <c r="L20" s="27">
        <v>9254403</v>
      </c>
      <c r="M20" s="27">
        <v>10054598</v>
      </c>
      <c r="N20" s="27">
        <v>9537769</v>
      </c>
      <c r="O20" s="27">
        <v>9033756</v>
      </c>
      <c r="P20" s="27">
        <v>8817617</v>
      </c>
      <c r="Q20" s="27">
        <v>8134320</v>
      </c>
    </row>
    <row r="21" spans="2:17" x14ac:dyDescent="0.25">
      <c r="B21" s="24"/>
      <c r="C21" s="28"/>
      <c r="D21" s="28" t="s">
        <v>12</v>
      </c>
      <c r="E21" s="26"/>
      <c r="F21" s="27">
        <v>622267</v>
      </c>
      <c r="G21" s="27">
        <v>738234</v>
      </c>
      <c r="H21" s="27">
        <v>474176</v>
      </c>
      <c r="I21" s="27">
        <v>601904</v>
      </c>
      <c r="J21" s="27">
        <v>511679</v>
      </c>
      <c r="K21" s="27">
        <v>431733</v>
      </c>
      <c r="L21" s="27">
        <v>802374</v>
      </c>
      <c r="M21" s="27">
        <v>1006722</v>
      </c>
      <c r="N21" s="27">
        <v>403022</v>
      </c>
      <c r="O21" s="27">
        <v>476007</v>
      </c>
      <c r="P21" s="27">
        <v>473482</v>
      </c>
      <c r="Q21" s="27">
        <v>390744</v>
      </c>
    </row>
    <row r="22" spans="2:17" x14ac:dyDescent="0.25">
      <c r="B22" s="24"/>
      <c r="C22" s="29" t="s">
        <v>13</v>
      </c>
      <c r="D22" s="28"/>
      <c r="E22" s="26"/>
      <c r="F22" s="23">
        <f t="shared" ref="F22:Q22" si="2">F23+F24</f>
        <v>637546</v>
      </c>
      <c r="G22" s="23">
        <f t="shared" si="2"/>
        <v>519097</v>
      </c>
      <c r="H22" s="23">
        <f t="shared" si="2"/>
        <v>1011572</v>
      </c>
      <c r="I22" s="23">
        <f t="shared" si="2"/>
        <v>846923</v>
      </c>
      <c r="J22" s="23">
        <f t="shared" si="2"/>
        <v>979864</v>
      </c>
      <c r="K22" s="23">
        <f t="shared" si="2"/>
        <v>823124</v>
      </c>
      <c r="L22" s="23">
        <f t="shared" si="2"/>
        <v>507954</v>
      </c>
      <c r="M22" s="23">
        <f t="shared" si="2"/>
        <v>597374</v>
      </c>
      <c r="N22" s="23">
        <f t="shared" si="2"/>
        <v>719658</v>
      </c>
      <c r="O22" s="23">
        <f t="shared" si="2"/>
        <v>544548</v>
      </c>
      <c r="P22" s="23">
        <f t="shared" si="2"/>
        <v>497439</v>
      </c>
      <c r="Q22" s="23">
        <f t="shared" si="2"/>
        <v>453652</v>
      </c>
    </row>
    <row r="23" spans="2:17" x14ac:dyDescent="0.25">
      <c r="B23" s="24"/>
      <c r="C23" s="28"/>
      <c r="D23" s="26" t="s">
        <v>11</v>
      </c>
      <c r="E23" s="26"/>
      <c r="F23" s="27">
        <v>256167</v>
      </c>
      <c r="G23" s="27">
        <v>252411</v>
      </c>
      <c r="H23" s="27">
        <v>254925</v>
      </c>
      <c r="I23" s="27">
        <v>257048</v>
      </c>
      <c r="J23" s="27">
        <v>253263</v>
      </c>
      <c r="K23" s="27">
        <v>255404</v>
      </c>
      <c r="L23" s="27">
        <v>251246</v>
      </c>
      <c r="M23" s="27">
        <v>253766</v>
      </c>
      <c r="N23" s="27">
        <v>256095</v>
      </c>
      <c r="O23" s="27">
        <v>258385</v>
      </c>
      <c r="P23" s="27">
        <v>255396</v>
      </c>
      <c r="Q23" s="27">
        <v>257716</v>
      </c>
    </row>
    <row r="24" spans="2:17" x14ac:dyDescent="0.25">
      <c r="B24" s="24"/>
      <c r="C24" s="28"/>
      <c r="D24" s="28" t="s">
        <v>12</v>
      </c>
      <c r="E24" s="26"/>
      <c r="F24" s="27">
        <v>381379</v>
      </c>
      <c r="G24" s="27">
        <v>266686</v>
      </c>
      <c r="H24" s="27">
        <v>756647</v>
      </c>
      <c r="I24" s="27">
        <v>589875</v>
      </c>
      <c r="J24" s="27">
        <v>726601</v>
      </c>
      <c r="K24" s="27">
        <v>567720</v>
      </c>
      <c r="L24" s="27">
        <v>256708</v>
      </c>
      <c r="M24" s="27">
        <v>343608</v>
      </c>
      <c r="N24" s="27">
        <v>463563</v>
      </c>
      <c r="O24" s="27">
        <v>286163</v>
      </c>
      <c r="P24" s="27">
        <v>242043</v>
      </c>
      <c r="Q24" s="27">
        <v>195936</v>
      </c>
    </row>
    <row r="25" spans="2:17" ht="15.75" thickBot="1" x14ac:dyDescent="0.3">
      <c r="B25" s="30"/>
      <c r="C25" s="31" t="s">
        <v>14</v>
      </c>
      <c r="D25" s="32"/>
      <c r="E25" s="32"/>
      <c r="F25" s="27">
        <v>361883</v>
      </c>
      <c r="G25" s="27">
        <v>0</v>
      </c>
      <c r="H25" s="27">
        <v>303067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794881</v>
      </c>
      <c r="O25" s="27">
        <v>0</v>
      </c>
      <c r="P25" s="27">
        <v>0</v>
      </c>
      <c r="Q25" s="27">
        <v>699229</v>
      </c>
    </row>
    <row r="26" spans="2:17" x14ac:dyDescent="0.25">
      <c r="B26" s="33" t="s">
        <v>15</v>
      </c>
      <c r="C26" s="34"/>
      <c r="D26" s="34"/>
      <c r="E26" s="34"/>
      <c r="F26" s="23">
        <f>F27+F34+F41</f>
        <v>130450320</v>
      </c>
      <c r="G26" s="23">
        <f>G27+G34+G41</f>
        <v>132161826</v>
      </c>
      <c r="H26" s="23">
        <f>H27+H34+H41</f>
        <v>135041120</v>
      </c>
      <c r="I26" s="23">
        <f t="shared" ref="I26:Q26" si="3">I27+I34+I41</f>
        <v>140929040</v>
      </c>
      <c r="J26" s="23">
        <f t="shared" si="3"/>
        <v>138989690</v>
      </c>
      <c r="K26" s="23">
        <f t="shared" si="3"/>
        <v>136208892</v>
      </c>
      <c r="L26" s="23">
        <f t="shared" si="3"/>
        <v>139451985</v>
      </c>
      <c r="M26" s="23">
        <f t="shared" si="3"/>
        <v>139802568</v>
      </c>
      <c r="N26" s="23">
        <f t="shared" si="3"/>
        <v>136539157</v>
      </c>
      <c r="O26" s="23">
        <f t="shared" si="3"/>
        <v>137906523</v>
      </c>
      <c r="P26" s="23">
        <f t="shared" si="3"/>
        <v>138345766</v>
      </c>
      <c r="Q26" s="23">
        <f t="shared" si="3"/>
        <v>139094086</v>
      </c>
    </row>
    <row r="27" spans="2:17" x14ac:dyDescent="0.25">
      <c r="B27" s="35"/>
      <c r="C27" s="36" t="s">
        <v>16</v>
      </c>
      <c r="D27" s="36"/>
      <c r="E27" s="37"/>
      <c r="F27" s="23">
        <f>SUM(F28:F33)</f>
        <v>40682393.374424368</v>
      </c>
      <c r="G27" s="23">
        <f t="shared" ref="G27:Q27" si="4">SUM(G28:G33)</f>
        <v>37718846</v>
      </c>
      <c r="H27" s="23">
        <f t="shared" si="4"/>
        <v>42000054</v>
      </c>
      <c r="I27" s="23">
        <f t="shared" si="4"/>
        <v>27704164</v>
      </c>
      <c r="J27" s="23">
        <f t="shared" si="4"/>
        <v>27454895</v>
      </c>
      <c r="K27" s="23">
        <f t="shared" si="4"/>
        <v>28561918</v>
      </c>
      <c r="L27" s="23">
        <f t="shared" si="4"/>
        <v>28493804</v>
      </c>
      <c r="M27" s="23">
        <f t="shared" si="4"/>
        <v>28720140</v>
      </c>
      <c r="N27" s="23">
        <f t="shared" si="4"/>
        <v>29082377</v>
      </c>
      <c r="O27" s="23">
        <f t="shared" si="4"/>
        <v>29209228</v>
      </c>
      <c r="P27" s="23">
        <f t="shared" si="4"/>
        <v>29521117</v>
      </c>
      <c r="Q27" s="23">
        <f t="shared" si="4"/>
        <v>29163459</v>
      </c>
    </row>
    <row r="28" spans="2:17" x14ac:dyDescent="0.25">
      <c r="B28" s="35"/>
      <c r="C28" s="37"/>
      <c r="D28" s="26" t="s">
        <v>17</v>
      </c>
      <c r="E28" s="37"/>
      <c r="F28" s="27">
        <v>13262192</v>
      </c>
      <c r="G28" s="27">
        <v>14125407</v>
      </c>
      <c r="H28" s="27">
        <v>12175699</v>
      </c>
      <c r="I28" s="27">
        <v>7945158</v>
      </c>
      <c r="J28" s="27">
        <v>7871232</v>
      </c>
      <c r="K28" s="27">
        <v>8178415</v>
      </c>
      <c r="L28" s="27">
        <v>7935155</v>
      </c>
      <c r="M28" s="27">
        <v>8064733</v>
      </c>
      <c r="N28" s="27">
        <v>8247120</v>
      </c>
      <c r="O28" s="27">
        <v>8291514</v>
      </c>
      <c r="P28" s="27">
        <v>8583871</v>
      </c>
      <c r="Q28" s="27">
        <v>8273000</v>
      </c>
    </row>
    <row r="29" spans="2:17" x14ac:dyDescent="0.25">
      <c r="B29" s="35"/>
      <c r="C29" s="37"/>
      <c r="D29" s="26" t="s">
        <v>18</v>
      </c>
      <c r="E29" s="26"/>
      <c r="F29" s="27">
        <v>11134990</v>
      </c>
      <c r="G29" s="27">
        <v>10801965</v>
      </c>
      <c r="H29" s="27">
        <v>10660409</v>
      </c>
      <c r="I29" s="27">
        <v>7509099</v>
      </c>
      <c r="J29" s="27">
        <v>7724240</v>
      </c>
      <c r="K29" s="27">
        <v>7929704</v>
      </c>
      <c r="L29" s="27">
        <v>8044986</v>
      </c>
      <c r="M29" s="27">
        <v>8030182</v>
      </c>
      <c r="N29" s="27">
        <v>8124827</v>
      </c>
      <c r="O29" s="27">
        <v>8179408</v>
      </c>
      <c r="P29" s="27">
        <v>8227944</v>
      </c>
      <c r="Q29" s="27">
        <v>8351537</v>
      </c>
    </row>
    <row r="30" spans="2:17" x14ac:dyDescent="0.25">
      <c r="B30" s="38"/>
      <c r="C30" s="39"/>
      <c r="D30" s="28" t="s">
        <v>19</v>
      </c>
      <c r="E30" s="28"/>
      <c r="F30" s="27">
        <v>2867301</v>
      </c>
      <c r="G30" s="27">
        <v>2871222</v>
      </c>
      <c r="H30" s="27">
        <v>2860881</v>
      </c>
      <c r="I30" s="27">
        <v>2902129</v>
      </c>
      <c r="J30" s="27">
        <v>2435179</v>
      </c>
      <c r="K30" s="27">
        <v>2946967</v>
      </c>
      <c r="L30" s="27">
        <v>2962955</v>
      </c>
      <c r="M30" s="27">
        <v>2976777</v>
      </c>
      <c r="N30" s="27">
        <v>3029380</v>
      </c>
      <c r="O30" s="27">
        <v>2995120</v>
      </c>
      <c r="P30" s="27">
        <v>3057092</v>
      </c>
      <c r="Q30" s="27">
        <v>3071803</v>
      </c>
    </row>
    <row r="31" spans="2:17" x14ac:dyDescent="0.25">
      <c r="B31" s="40"/>
      <c r="C31" s="41"/>
      <c r="D31" s="42" t="s">
        <v>20</v>
      </c>
      <c r="E31" s="42"/>
      <c r="F31" s="27">
        <v>12478241</v>
      </c>
      <c r="G31" s="27">
        <v>8810680</v>
      </c>
      <c r="H31" s="27">
        <v>10966274</v>
      </c>
      <c r="I31" s="27">
        <v>8879968</v>
      </c>
      <c r="J31" s="27">
        <v>8944474</v>
      </c>
      <c r="K31" s="27">
        <v>9042951</v>
      </c>
      <c r="L31" s="27">
        <v>9100716</v>
      </c>
      <c r="M31" s="27">
        <v>9179966</v>
      </c>
      <c r="N31" s="27">
        <v>9208655</v>
      </c>
      <c r="O31" s="27">
        <v>9248162</v>
      </c>
      <c r="P31" s="27">
        <v>9238644</v>
      </c>
      <c r="Q31" s="27">
        <v>9030085</v>
      </c>
    </row>
    <row r="32" spans="2:17" x14ac:dyDescent="0.25">
      <c r="B32" s="38"/>
      <c r="C32" s="39"/>
      <c r="D32" s="39" t="s">
        <v>21</v>
      </c>
      <c r="E32" s="39"/>
      <c r="F32" s="27">
        <v>176351.37442436899</v>
      </c>
      <c r="G32" s="27">
        <v>182551</v>
      </c>
      <c r="H32" s="27">
        <v>4329313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</row>
    <row r="33" spans="2:17" x14ac:dyDescent="0.25">
      <c r="B33" s="43"/>
      <c r="C33" s="42"/>
      <c r="D33" s="44" t="s">
        <v>22</v>
      </c>
      <c r="E33" s="42"/>
      <c r="F33" s="27">
        <v>763318</v>
      </c>
      <c r="G33" s="27">
        <v>927021</v>
      </c>
      <c r="H33" s="27">
        <v>1007478</v>
      </c>
      <c r="I33" s="27">
        <v>467810</v>
      </c>
      <c r="J33" s="27">
        <v>479770</v>
      </c>
      <c r="K33" s="27">
        <v>463881</v>
      </c>
      <c r="L33" s="27">
        <v>449992</v>
      </c>
      <c r="M33" s="27">
        <v>468482</v>
      </c>
      <c r="N33" s="27">
        <v>472395</v>
      </c>
      <c r="O33" s="27">
        <v>495024</v>
      </c>
      <c r="P33" s="27">
        <v>413566</v>
      </c>
      <c r="Q33" s="27">
        <v>437034</v>
      </c>
    </row>
    <row r="34" spans="2:17" x14ac:dyDescent="0.25">
      <c r="B34" s="35"/>
      <c r="C34" s="36" t="s">
        <v>23</v>
      </c>
      <c r="D34" s="36"/>
      <c r="E34" s="37"/>
      <c r="F34" s="23">
        <f t="shared" ref="F34:K34" si="5">SUM(F35:F40)</f>
        <v>80246939.625575632</v>
      </c>
      <c r="G34" s="23">
        <f t="shared" si="5"/>
        <v>84760400</v>
      </c>
      <c r="H34" s="23">
        <f t="shared" si="5"/>
        <v>83362044</v>
      </c>
      <c r="I34" s="23">
        <f t="shared" si="5"/>
        <v>103474154</v>
      </c>
      <c r="J34" s="23">
        <f t="shared" si="5"/>
        <v>101742229</v>
      </c>
      <c r="K34" s="23">
        <f t="shared" si="5"/>
        <v>98029418</v>
      </c>
      <c r="L34" s="23">
        <f>ROUNDUP(SUM(L35:L40),0)</f>
        <v>101111744</v>
      </c>
      <c r="M34" s="23">
        <f>SUM(M35:M40)</f>
        <v>100890081</v>
      </c>
      <c r="N34" s="23">
        <f>SUM(N35:N40)</f>
        <v>97928008</v>
      </c>
      <c r="O34" s="23">
        <f>SUM(O35:O40)</f>
        <v>99326203</v>
      </c>
      <c r="P34" s="23">
        <f>SUM(P35:P40)</f>
        <v>99452781</v>
      </c>
      <c r="Q34" s="23">
        <f>SUM(Q35:Q40)</f>
        <v>101670186</v>
      </c>
    </row>
    <row r="35" spans="2:17" x14ac:dyDescent="0.25">
      <c r="B35" s="35"/>
      <c r="C35" s="37"/>
      <c r="D35" s="26" t="s">
        <v>17</v>
      </c>
      <c r="E35" s="37"/>
      <c r="F35" s="27">
        <v>21408987</v>
      </c>
      <c r="G35" s="27">
        <v>22261464</v>
      </c>
      <c r="H35" s="27">
        <v>23681039</v>
      </c>
      <c r="I35" s="27">
        <v>28843772</v>
      </c>
      <c r="J35" s="27">
        <v>29610757</v>
      </c>
      <c r="K35" s="27">
        <v>31338687</v>
      </c>
      <c r="L35" s="27">
        <v>32969957</v>
      </c>
      <c r="M35" s="27">
        <v>31286658</v>
      </c>
      <c r="N35" s="27">
        <v>31738052</v>
      </c>
      <c r="O35" s="27">
        <v>32644153</v>
      </c>
      <c r="P35" s="27">
        <v>33621658</v>
      </c>
      <c r="Q35" s="27">
        <v>32424500</v>
      </c>
    </row>
    <row r="36" spans="2:17" x14ac:dyDescent="0.25">
      <c r="B36" s="35"/>
      <c r="C36" s="37"/>
      <c r="D36" s="26" t="s">
        <v>18</v>
      </c>
      <c r="E36" s="26"/>
      <c r="F36" s="27">
        <v>17071481</v>
      </c>
      <c r="G36" s="27">
        <v>16979530</v>
      </c>
      <c r="H36" s="27">
        <v>18237488</v>
      </c>
      <c r="I36" s="27">
        <v>23947292</v>
      </c>
      <c r="J36" s="27">
        <v>22550595</v>
      </c>
      <c r="K36" s="27">
        <v>20402013</v>
      </c>
      <c r="L36" s="27">
        <v>21902123</v>
      </c>
      <c r="M36" s="27">
        <v>23637899</v>
      </c>
      <c r="N36" s="27">
        <v>23301592</v>
      </c>
      <c r="O36" s="27">
        <v>23686800</v>
      </c>
      <c r="P36" s="27">
        <v>21804852</v>
      </c>
      <c r="Q36" s="27">
        <v>24892828</v>
      </c>
    </row>
    <row r="37" spans="2:17" x14ac:dyDescent="0.25">
      <c r="B37" s="35"/>
      <c r="C37" s="37"/>
      <c r="D37" s="28" t="s">
        <v>19</v>
      </c>
      <c r="E37" s="28"/>
      <c r="F37" s="27">
        <v>622606</v>
      </c>
      <c r="G37" s="27">
        <v>574244</v>
      </c>
      <c r="H37" s="27">
        <v>590510</v>
      </c>
      <c r="I37" s="27">
        <v>649504</v>
      </c>
      <c r="J37" s="27">
        <v>1124839</v>
      </c>
      <c r="K37" s="27">
        <v>825375</v>
      </c>
      <c r="L37" s="27">
        <v>856204</v>
      </c>
      <c r="M37" s="27">
        <v>873006</v>
      </c>
      <c r="N37" s="27">
        <v>797398</v>
      </c>
      <c r="O37" s="27">
        <v>821228</v>
      </c>
      <c r="P37" s="27">
        <v>850229</v>
      </c>
      <c r="Q37" s="27">
        <v>1020629</v>
      </c>
    </row>
    <row r="38" spans="2:17" x14ac:dyDescent="0.25">
      <c r="B38" s="38"/>
      <c r="C38" s="39"/>
      <c r="D38" s="42" t="s">
        <v>20</v>
      </c>
      <c r="E38" s="42"/>
      <c r="F38" s="27">
        <v>9848239</v>
      </c>
      <c r="G38" s="27">
        <v>13931465</v>
      </c>
      <c r="H38" s="27">
        <v>12740608</v>
      </c>
      <c r="I38" s="27">
        <v>16171103</v>
      </c>
      <c r="J38" s="27">
        <v>16458376</v>
      </c>
      <c r="K38" s="27">
        <v>14806032</v>
      </c>
      <c r="L38" s="27">
        <v>13991590</v>
      </c>
      <c r="M38" s="27">
        <v>13165494</v>
      </c>
      <c r="N38" s="27">
        <v>11469464</v>
      </c>
      <c r="O38" s="27">
        <v>10797091</v>
      </c>
      <c r="P38" s="27">
        <v>12217919</v>
      </c>
      <c r="Q38" s="27">
        <v>11718174</v>
      </c>
    </row>
    <row r="39" spans="2:17" x14ac:dyDescent="0.25">
      <c r="B39" s="38"/>
      <c r="C39" s="39"/>
      <c r="D39" s="45" t="s">
        <v>21</v>
      </c>
      <c r="E39" s="39"/>
      <c r="F39" s="27">
        <v>23832159.625575632</v>
      </c>
      <c r="G39" s="27">
        <v>24342715</v>
      </c>
      <c r="H39" s="27">
        <v>21061638</v>
      </c>
      <c r="I39" s="27">
        <v>24305827</v>
      </c>
      <c r="J39" s="27">
        <v>23442966</v>
      </c>
      <c r="K39" s="27">
        <v>23397666</v>
      </c>
      <c r="L39" s="27">
        <v>23421220</v>
      </c>
      <c r="M39" s="27">
        <v>23738886</v>
      </c>
      <c r="N39" s="27">
        <v>22326682</v>
      </c>
      <c r="O39" s="27">
        <v>21900342</v>
      </c>
      <c r="P39" s="27">
        <v>21436125</v>
      </c>
      <c r="Q39" s="27">
        <v>22469546</v>
      </c>
    </row>
    <row r="40" spans="2:17" x14ac:dyDescent="0.25">
      <c r="B40" s="46"/>
      <c r="C40" s="47"/>
      <c r="D40" s="48" t="s">
        <v>22</v>
      </c>
      <c r="E40" s="47"/>
      <c r="F40" s="27">
        <v>7463467</v>
      </c>
      <c r="G40" s="27">
        <v>6670982</v>
      </c>
      <c r="H40" s="27">
        <v>7050761</v>
      </c>
      <c r="I40" s="27">
        <v>9556656</v>
      </c>
      <c r="J40" s="27">
        <v>8554696</v>
      </c>
      <c r="K40" s="27">
        <v>7259645</v>
      </c>
      <c r="L40" s="27">
        <v>7970650</v>
      </c>
      <c r="M40" s="27">
        <v>8188138</v>
      </c>
      <c r="N40" s="27">
        <v>8294820</v>
      </c>
      <c r="O40" s="27">
        <v>9476589</v>
      </c>
      <c r="P40" s="27">
        <v>9521998</v>
      </c>
      <c r="Q40" s="27">
        <v>9144509</v>
      </c>
    </row>
    <row r="41" spans="2:17" ht="19.149999999999999" customHeight="1" x14ac:dyDescent="0.25">
      <c r="B41" s="49"/>
      <c r="C41" s="50" t="s">
        <v>13</v>
      </c>
      <c r="D41" s="51"/>
      <c r="E41" s="51"/>
      <c r="F41" s="23">
        <f>SUM(F42:F46)</f>
        <v>9520987</v>
      </c>
      <c r="G41" s="23">
        <f t="shared" ref="G41:Q41" si="6">SUM(G42:G46)</f>
        <v>9682580</v>
      </c>
      <c r="H41" s="23">
        <f t="shared" si="6"/>
        <v>9679022</v>
      </c>
      <c r="I41" s="23">
        <f t="shared" si="6"/>
        <v>9750722</v>
      </c>
      <c r="J41" s="23">
        <f t="shared" si="6"/>
        <v>9792566</v>
      </c>
      <c r="K41" s="23">
        <f t="shared" si="6"/>
        <v>9617556</v>
      </c>
      <c r="L41" s="23">
        <f t="shared" si="6"/>
        <v>9846437</v>
      </c>
      <c r="M41" s="23">
        <f t="shared" si="6"/>
        <v>10192347</v>
      </c>
      <c r="N41" s="23">
        <f t="shared" si="6"/>
        <v>9528772</v>
      </c>
      <c r="O41" s="23">
        <f t="shared" si="6"/>
        <v>9371092</v>
      </c>
      <c r="P41" s="23">
        <f t="shared" si="6"/>
        <v>9371868</v>
      </c>
      <c r="Q41" s="23">
        <f t="shared" si="6"/>
        <v>8260441</v>
      </c>
    </row>
    <row r="42" spans="2:17" x14ac:dyDescent="0.25">
      <c r="B42" s="49"/>
      <c r="C42" s="51"/>
      <c r="D42" s="51" t="s">
        <v>24</v>
      </c>
      <c r="E42" s="51"/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</row>
    <row r="43" spans="2:17" x14ac:dyDescent="0.25">
      <c r="B43" s="49"/>
      <c r="C43" s="52"/>
      <c r="D43" s="53" t="s">
        <v>25</v>
      </c>
      <c r="E43" s="51"/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910</v>
      </c>
      <c r="N43" s="27">
        <v>0</v>
      </c>
      <c r="O43" s="27">
        <v>0</v>
      </c>
      <c r="P43" s="27">
        <v>0</v>
      </c>
      <c r="Q43" s="27">
        <v>0</v>
      </c>
    </row>
    <row r="44" spans="2:17" x14ac:dyDescent="0.25">
      <c r="B44" s="54"/>
      <c r="C44" s="55"/>
      <c r="D44" s="56" t="s">
        <v>26</v>
      </c>
      <c r="E44" s="56"/>
      <c r="F44" s="27">
        <v>6168389</v>
      </c>
      <c r="G44" s="27">
        <v>6144543</v>
      </c>
      <c r="H44" s="27">
        <v>6150576</v>
      </c>
      <c r="I44" s="27">
        <v>6164419</v>
      </c>
      <c r="J44" s="27">
        <v>6151643</v>
      </c>
      <c r="K44" s="27">
        <v>6155411</v>
      </c>
      <c r="L44" s="27">
        <v>6179275</v>
      </c>
      <c r="M44" s="27">
        <v>6155881</v>
      </c>
      <c r="N44" s="27">
        <v>6110963</v>
      </c>
      <c r="O44" s="27">
        <v>5825953</v>
      </c>
      <c r="P44" s="27">
        <v>6018725</v>
      </c>
      <c r="Q44" s="27">
        <v>5420162</v>
      </c>
    </row>
    <row r="45" spans="2:17" x14ac:dyDescent="0.25">
      <c r="B45" s="38"/>
      <c r="C45" s="52"/>
      <c r="D45" s="51" t="s">
        <v>27</v>
      </c>
      <c r="E45" s="51"/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</row>
    <row r="46" spans="2:17" ht="15.75" thickBot="1" x14ac:dyDescent="0.3">
      <c r="B46" s="46"/>
      <c r="C46" s="57"/>
      <c r="D46" s="39" t="s">
        <v>28</v>
      </c>
      <c r="E46" s="39"/>
      <c r="F46" s="27">
        <v>3352598</v>
      </c>
      <c r="G46" s="27">
        <v>3538037</v>
      </c>
      <c r="H46" s="27">
        <v>3528446</v>
      </c>
      <c r="I46" s="27">
        <v>3586303</v>
      </c>
      <c r="J46" s="27">
        <v>3640923</v>
      </c>
      <c r="K46" s="27">
        <v>3462145</v>
      </c>
      <c r="L46" s="27">
        <v>3667162</v>
      </c>
      <c r="M46" s="27">
        <v>4035556</v>
      </c>
      <c r="N46" s="27">
        <v>3417809</v>
      </c>
      <c r="O46" s="27">
        <v>3545139</v>
      </c>
      <c r="P46" s="27">
        <v>3353143</v>
      </c>
      <c r="Q46" s="27">
        <v>2840279</v>
      </c>
    </row>
    <row r="47" spans="2:17" ht="15.75" thickBot="1" x14ac:dyDescent="0.3">
      <c r="B47" s="58" t="s">
        <v>29</v>
      </c>
      <c r="C47" s="59"/>
      <c r="D47" s="59"/>
      <c r="E47" s="59"/>
      <c r="F47" s="23">
        <f>F18+F26</f>
        <v>142595922</v>
      </c>
      <c r="G47" s="23">
        <f>G18+G26</f>
        <v>143756137</v>
      </c>
      <c r="H47" s="23">
        <f>H18+H26</f>
        <v>146978753</v>
      </c>
      <c r="I47" s="23">
        <f t="shared" ref="I47:O47" si="7">I18+I26</f>
        <v>152019888</v>
      </c>
      <c r="J47" s="23">
        <f t="shared" si="7"/>
        <v>149897322</v>
      </c>
      <c r="K47" s="23">
        <f t="shared" si="7"/>
        <v>146917072</v>
      </c>
      <c r="L47" s="23">
        <f t="shared" si="7"/>
        <v>150016716</v>
      </c>
      <c r="M47" s="23">
        <f t="shared" si="7"/>
        <v>151461262</v>
      </c>
      <c r="N47" s="23">
        <f t="shared" si="7"/>
        <v>147994487</v>
      </c>
      <c r="O47" s="23">
        <f t="shared" si="7"/>
        <v>147960834</v>
      </c>
      <c r="P47" s="23">
        <f>P18+P26</f>
        <v>148134304</v>
      </c>
      <c r="Q47" s="23">
        <f>Q18+Q26</f>
        <v>148772031</v>
      </c>
    </row>
    <row r="48" spans="2:17" x14ac:dyDescent="0.25">
      <c r="B48" s="33" t="s">
        <v>30</v>
      </c>
      <c r="C48" s="34"/>
      <c r="D48" s="34"/>
      <c r="E48" s="60"/>
      <c r="F48" s="23">
        <f t="shared" ref="F48:Q48" si="8">SUM(F49:F56)</f>
        <v>4590260</v>
      </c>
      <c r="G48" s="23">
        <f t="shared" si="8"/>
        <v>6026976</v>
      </c>
      <c r="H48" s="23">
        <f t="shared" si="8"/>
        <v>6637937</v>
      </c>
      <c r="I48" s="23">
        <f t="shared" si="8"/>
        <v>6255433</v>
      </c>
      <c r="J48" s="23">
        <f t="shared" si="8"/>
        <v>8112752</v>
      </c>
      <c r="K48" s="23">
        <f t="shared" si="8"/>
        <v>4833839</v>
      </c>
      <c r="L48" s="23">
        <f t="shared" si="8"/>
        <v>4993433</v>
      </c>
      <c r="M48" s="23">
        <f t="shared" si="8"/>
        <v>6018257</v>
      </c>
      <c r="N48" s="23">
        <f t="shared" si="8"/>
        <v>6570478</v>
      </c>
      <c r="O48" s="23">
        <f t="shared" si="8"/>
        <v>5603534</v>
      </c>
      <c r="P48" s="23">
        <f t="shared" si="8"/>
        <v>5644936</v>
      </c>
      <c r="Q48" s="23">
        <f t="shared" si="8"/>
        <v>4931858</v>
      </c>
    </row>
    <row r="49" spans="2:17" x14ac:dyDescent="0.25">
      <c r="B49" s="24"/>
      <c r="C49" s="26" t="s">
        <v>31</v>
      </c>
      <c r="D49" s="26"/>
      <c r="E49" s="26"/>
      <c r="F49" s="27">
        <v>151524</v>
      </c>
      <c r="G49" s="27">
        <v>281115</v>
      </c>
      <c r="H49" s="27">
        <v>391255</v>
      </c>
      <c r="I49" s="27">
        <v>548229</v>
      </c>
      <c r="J49" s="27">
        <v>705020</v>
      </c>
      <c r="K49" s="27">
        <v>48410</v>
      </c>
      <c r="L49" s="27">
        <v>143118</v>
      </c>
      <c r="M49" s="27">
        <v>317002</v>
      </c>
      <c r="N49" s="27">
        <v>373669</v>
      </c>
      <c r="O49" s="27">
        <v>459702</v>
      </c>
      <c r="P49" s="27">
        <v>594648</v>
      </c>
      <c r="Q49" s="27">
        <v>428062</v>
      </c>
    </row>
    <row r="50" spans="2:17" x14ac:dyDescent="0.25">
      <c r="B50" s="24"/>
      <c r="C50" s="26" t="s">
        <v>32</v>
      </c>
      <c r="D50" s="26"/>
      <c r="E50" s="26"/>
      <c r="F50" s="27">
        <v>467517</v>
      </c>
      <c r="G50" s="27">
        <v>470343</v>
      </c>
      <c r="H50" s="27">
        <v>467159</v>
      </c>
      <c r="I50" s="27">
        <v>322262</v>
      </c>
      <c r="J50" s="27">
        <v>353092</v>
      </c>
      <c r="K50" s="27">
        <v>517024</v>
      </c>
      <c r="L50" s="27">
        <v>523172</v>
      </c>
      <c r="M50" s="27">
        <v>549733</v>
      </c>
      <c r="N50" s="27">
        <v>549919</v>
      </c>
      <c r="O50" s="27">
        <v>549785</v>
      </c>
      <c r="P50" s="27">
        <v>549140</v>
      </c>
      <c r="Q50" s="27">
        <v>559612</v>
      </c>
    </row>
    <row r="51" spans="2:17" x14ac:dyDescent="0.25">
      <c r="B51" s="24"/>
      <c r="C51" s="26" t="s">
        <v>33</v>
      </c>
      <c r="D51" s="26"/>
      <c r="E51" s="26"/>
      <c r="F51" s="27">
        <v>0</v>
      </c>
      <c r="G51" s="27">
        <v>1041612</v>
      </c>
      <c r="H51" s="27">
        <v>1041612</v>
      </c>
      <c r="I51" s="27">
        <v>0</v>
      </c>
      <c r="J51" s="27">
        <v>0</v>
      </c>
      <c r="K51" s="27">
        <v>0</v>
      </c>
      <c r="L51" s="27">
        <v>0</v>
      </c>
      <c r="M51" s="27">
        <v>976611</v>
      </c>
      <c r="N51" s="27">
        <v>976611</v>
      </c>
      <c r="O51" s="27">
        <v>0</v>
      </c>
      <c r="P51" s="27">
        <v>0</v>
      </c>
      <c r="Q51" s="27">
        <v>0</v>
      </c>
    </row>
    <row r="52" spans="2:17" x14ac:dyDescent="0.25">
      <c r="B52" s="24"/>
      <c r="C52" s="26" t="s">
        <v>34</v>
      </c>
      <c r="D52" s="26"/>
      <c r="E52" s="26"/>
      <c r="F52" s="27">
        <v>2319588</v>
      </c>
      <c r="G52" s="27">
        <v>2305311</v>
      </c>
      <c r="H52" s="27">
        <v>2129204</v>
      </c>
      <c r="I52" s="27">
        <v>2411674</v>
      </c>
      <c r="J52" s="27">
        <v>2283275</v>
      </c>
      <c r="K52" s="27">
        <v>2603032</v>
      </c>
      <c r="L52" s="27">
        <v>2706313</v>
      </c>
      <c r="M52" s="27">
        <v>2728183</v>
      </c>
      <c r="N52" s="27">
        <v>2507785</v>
      </c>
      <c r="O52" s="27">
        <v>2467565</v>
      </c>
      <c r="P52" s="27">
        <v>2549995</v>
      </c>
      <c r="Q52" s="27">
        <v>2575608</v>
      </c>
    </row>
    <row r="53" spans="2:17" x14ac:dyDescent="0.25">
      <c r="B53" s="24"/>
      <c r="C53" s="61" t="s">
        <v>35</v>
      </c>
      <c r="D53" s="26"/>
      <c r="E53" s="26"/>
      <c r="F53" s="27">
        <v>533646</v>
      </c>
      <c r="G53" s="27">
        <v>620436</v>
      </c>
      <c r="H53" s="27">
        <v>969514</v>
      </c>
      <c r="I53" s="27">
        <v>636809</v>
      </c>
      <c r="J53" s="27">
        <v>507648</v>
      </c>
      <c r="K53" s="27">
        <v>465223</v>
      </c>
      <c r="L53" s="27">
        <v>475172</v>
      </c>
      <c r="M53" s="27">
        <v>346898</v>
      </c>
      <c r="N53" s="27">
        <v>1221695</v>
      </c>
      <c r="O53" s="27">
        <v>995996</v>
      </c>
      <c r="P53" s="27">
        <v>692916</v>
      </c>
      <c r="Q53" s="27">
        <v>420902</v>
      </c>
    </row>
    <row r="54" spans="2:17" x14ac:dyDescent="0.25">
      <c r="B54" s="24"/>
      <c r="C54" s="26" t="s">
        <v>36</v>
      </c>
      <c r="D54" s="26"/>
      <c r="E54" s="26"/>
      <c r="F54" s="27">
        <v>404448</v>
      </c>
      <c r="G54" s="27">
        <v>640817</v>
      </c>
      <c r="H54" s="27">
        <v>644319</v>
      </c>
      <c r="I54" s="27">
        <v>605480</v>
      </c>
      <c r="J54" s="27">
        <v>1095679</v>
      </c>
      <c r="K54" s="27">
        <v>655709</v>
      </c>
      <c r="L54" s="27">
        <v>594518</v>
      </c>
      <c r="M54" s="27">
        <v>570776</v>
      </c>
      <c r="N54" s="27">
        <v>528006</v>
      </c>
      <c r="O54" s="27">
        <v>533588</v>
      </c>
      <c r="P54" s="27">
        <v>601752</v>
      </c>
      <c r="Q54" s="27">
        <v>493911</v>
      </c>
    </row>
    <row r="55" spans="2:17" x14ac:dyDescent="0.25">
      <c r="B55" s="24"/>
      <c r="C55" s="61" t="s">
        <v>37</v>
      </c>
      <c r="D55" s="26"/>
      <c r="E55" s="26"/>
      <c r="F55" s="27">
        <v>88150</v>
      </c>
      <c r="G55" s="27">
        <v>84616</v>
      </c>
      <c r="H55" s="27">
        <v>61044</v>
      </c>
      <c r="I55" s="27">
        <v>50561</v>
      </c>
      <c r="J55" s="27">
        <v>53145</v>
      </c>
      <c r="K55" s="27">
        <v>51866</v>
      </c>
      <c r="L55" s="27">
        <v>52232</v>
      </c>
      <c r="M55" s="27">
        <v>81564</v>
      </c>
      <c r="N55" s="27">
        <v>47750</v>
      </c>
      <c r="O55" s="27">
        <v>65945</v>
      </c>
      <c r="P55" s="27">
        <v>76681</v>
      </c>
      <c r="Q55" s="27">
        <v>73798</v>
      </c>
    </row>
    <row r="56" spans="2:17" ht="15.75" thickBot="1" x14ac:dyDescent="0.3">
      <c r="B56" s="30"/>
      <c r="C56" s="62" t="s">
        <v>38</v>
      </c>
      <c r="D56" s="32"/>
      <c r="E56" s="32"/>
      <c r="F56" s="27">
        <v>625387</v>
      </c>
      <c r="G56" s="27">
        <v>582726</v>
      </c>
      <c r="H56" s="27">
        <v>933830</v>
      </c>
      <c r="I56" s="27">
        <v>1680418</v>
      </c>
      <c r="J56" s="27">
        <v>3114893</v>
      </c>
      <c r="K56" s="27">
        <v>492575</v>
      </c>
      <c r="L56" s="27">
        <v>498908</v>
      </c>
      <c r="M56" s="27">
        <v>447490</v>
      </c>
      <c r="N56" s="27">
        <v>365043</v>
      </c>
      <c r="O56" s="27">
        <v>530953</v>
      </c>
      <c r="P56" s="27">
        <v>579804</v>
      </c>
      <c r="Q56" s="27">
        <v>379965</v>
      </c>
    </row>
    <row r="57" spans="2:17" ht="15.75" thickBot="1" x14ac:dyDescent="0.3">
      <c r="B57" s="58" t="s">
        <v>39</v>
      </c>
      <c r="C57" s="59"/>
      <c r="D57" s="59"/>
      <c r="E57" s="59"/>
      <c r="F57" s="23">
        <f t="shared" ref="F57:K57" si="9">F47+F48</f>
        <v>147186182</v>
      </c>
      <c r="G57" s="23">
        <f t="shared" si="9"/>
        <v>149783113</v>
      </c>
      <c r="H57" s="23">
        <f t="shared" si="9"/>
        <v>153616690</v>
      </c>
      <c r="I57" s="23">
        <f>I47+I48</f>
        <v>158275321</v>
      </c>
      <c r="J57" s="23">
        <f>J47+J48</f>
        <v>158010074</v>
      </c>
      <c r="K57" s="23">
        <f t="shared" si="9"/>
        <v>151750911</v>
      </c>
      <c r="L57" s="23">
        <f>ROUNDUP(L47+L48,0)</f>
        <v>155010149</v>
      </c>
      <c r="M57" s="23">
        <f>M47+M48</f>
        <v>157479519</v>
      </c>
      <c r="N57" s="23">
        <f>N47+N48</f>
        <v>154564965</v>
      </c>
      <c r="O57" s="23">
        <f>O47+O48</f>
        <v>153564368</v>
      </c>
      <c r="P57" s="23">
        <f>P47+P48</f>
        <v>153779240</v>
      </c>
      <c r="Q57" s="23">
        <f>Q47+Q48</f>
        <v>153703889</v>
      </c>
    </row>
    <row r="58" spans="2:17" ht="15.75" thickBot="1" x14ac:dyDescent="0.3">
      <c r="B58" s="21"/>
      <c r="C58" s="22"/>
      <c r="D58" s="22"/>
      <c r="E58" s="22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2:17" x14ac:dyDescent="0.25">
      <c r="B59" s="33" t="s">
        <v>40</v>
      </c>
      <c r="C59" s="34"/>
      <c r="D59" s="34"/>
      <c r="E59" s="34"/>
      <c r="F59" s="23">
        <f>F60+F63+F64+F65</f>
        <v>20193261</v>
      </c>
      <c r="G59" s="23">
        <f t="shared" ref="G59:Q59" si="10">G60+G63+G64+G65</f>
        <v>19478855</v>
      </c>
      <c r="H59" s="23">
        <f t="shared" si="10"/>
        <v>19535991</v>
      </c>
      <c r="I59" s="23">
        <f t="shared" si="10"/>
        <v>19838174</v>
      </c>
      <c r="J59" s="23">
        <f t="shared" si="10"/>
        <v>19864194</v>
      </c>
      <c r="K59" s="23">
        <f t="shared" si="10"/>
        <v>20217354</v>
      </c>
      <c r="L59" s="23">
        <f t="shared" si="10"/>
        <v>20465219</v>
      </c>
      <c r="M59" s="23">
        <f t="shared" si="10"/>
        <v>19777703</v>
      </c>
      <c r="N59" s="23">
        <f t="shared" si="10"/>
        <v>20050661</v>
      </c>
      <c r="O59" s="23">
        <f t="shared" si="10"/>
        <v>20020710</v>
      </c>
      <c r="P59" s="23">
        <f t="shared" si="10"/>
        <v>20261669</v>
      </c>
      <c r="Q59" s="23">
        <f t="shared" si="10"/>
        <v>20649526</v>
      </c>
    </row>
    <row r="60" spans="2:17" x14ac:dyDescent="0.25">
      <c r="B60" s="24"/>
      <c r="C60" s="25" t="s">
        <v>41</v>
      </c>
      <c r="D60" s="26"/>
      <c r="E60" s="26"/>
      <c r="F60" s="23">
        <f>F61+F62</f>
        <v>1040696</v>
      </c>
      <c r="G60" s="23">
        <f t="shared" ref="G60:Q60" si="11">G61+G62</f>
        <v>1040696</v>
      </c>
      <c r="H60" s="23">
        <f t="shared" si="11"/>
        <v>1040695</v>
      </c>
      <c r="I60" s="23">
        <f t="shared" si="11"/>
        <v>1040696</v>
      </c>
      <c r="J60" s="23">
        <f t="shared" si="11"/>
        <v>1040696</v>
      </c>
      <c r="K60" s="23">
        <f t="shared" si="11"/>
        <v>1040696</v>
      </c>
      <c r="L60" s="23">
        <f t="shared" si="11"/>
        <v>1046696</v>
      </c>
      <c r="M60" s="23">
        <f t="shared" si="11"/>
        <v>780046</v>
      </c>
      <c r="N60" s="23">
        <f t="shared" si="11"/>
        <v>780046</v>
      </c>
      <c r="O60" s="23">
        <f t="shared" si="11"/>
        <v>780046</v>
      </c>
      <c r="P60" s="23">
        <f t="shared" si="11"/>
        <v>783546</v>
      </c>
      <c r="Q60" s="23">
        <f t="shared" si="11"/>
        <v>783546</v>
      </c>
    </row>
    <row r="61" spans="2:17" x14ac:dyDescent="0.25">
      <c r="B61" s="63"/>
      <c r="C61" s="64"/>
      <c r="D61" s="64" t="s">
        <v>42</v>
      </c>
      <c r="E61" s="65"/>
      <c r="F61" s="27">
        <v>825611</v>
      </c>
      <c r="G61" s="27">
        <v>825611</v>
      </c>
      <c r="H61" s="27">
        <v>825610</v>
      </c>
      <c r="I61" s="27">
        <v>825611</v>
      </c>
      <c r="J61" s="27">
        <v>825611</v>
      </c>
      <c r="K61" s="27">
        <v>825611</v>
      </c>
      <c r="L61" s="27">
        <v>831611</v>
      </c>
      <c r="M61" s="27">
        <v>564961</v>
      </c>
      <c r="N61" s="27">
        <v>564961</v>
      </c>
      <c r="O61" s="27">
        <v>564961</v>
      </c>
      <c r="P61" s="27">
        <v>568461</v>
      </c>
      <c r="Q61" s="27">
        <v>568461</v>
      </c>
    </row>
    <row r="62" spans="2:17" x14ac:dyDescent="0.25">
      <c r="B62" s="66"/>
      <c r="C62" s="37"/>
      <c r="D62" s="37" t="s">
        <v>43</v>
      </c>
      <c r="E62" s="52"/>
      <c r="F62" s="27">
        <v>215085</v>
      </c>
      <c r="G62" s="27">
        <v>215085</v>
      </c>
      <c r="H62" s="27">
        <v>215085</v>
      </c>
      <c r="I62" s="27">
        <v>215085</v>
      </c>
      <c r="J62" s="27">
        <v>215085</v>
      </c>
      <c r="K62" s="27">
        <v>215085</v>
      </c>
      <c r="L62" s="27">
        <v>215085</v>
      </c>
      <c r="M62" s="27">
        <v>215085</v>
      </c>
      <c r="N62" s="27">
        <v>215085</v>
      </c>
      <c r="O62" s="27">
        <v>215085</v>
      </c>
      <c r="P62" s="27">
        <v>215085</v>
      </c>
      <c r="Q62" s="27">
        <v>215085</v>
      </c>
    </row>
    <row r="63" spans="2:17" x14ac:dyDescent="0.25">
      <c r="B63" s="24"/>
      <c r="C63" s="25" t="s">
        <v>44</v>
      </c>
      <c r="D63" s="57"/>
      <c r="E63" s="57"/>
      <c r="F63" s="27">
        <v>2322948</v>
      </c>
      <c r="G63" s="27">
        <v>2322948</v>
      </c>
      <c r="H63" s="27">
        <v>2322949</v>
      </c>
      <c r="I63" s="27">
        <v>2322948</v>
      </c>
      <c r="J63" s="27">
        <v>2322948</v>
      </c>
      <c r="K63" s="27">
        <v>2322948</v>
      </c>
      <c r="L63" s="27">
        <v>2322948</v>
      </c>
      <c r="M63" s="27">
        <v>2322948</v>
      </c>
      <c r="N63" s="27">
        <v>2322948</v>
      </c>
      <c r="O63" s="27">
        <v>2322948</v>
      </c>
      <c r="P63" s="27">
        <v>2322948</v>
      </c>
      <c r="Q63" s="27">
        <v>2322948</v>
      </c>
    </row>
    <row r="64" spans="2:17" x14ac:dyDescent="0.25">
      <c r="B64" s="24"/>
      <c r="C64" s="25" t="s">
        <v>45</v>
      </c>
      <c r="D64" s="26"/>
      <c r="E64" s="26"/>
      <c r="F64" s="27">
        <v>175276</v>
      </c>
      <c r="G64" s="27">
        <v>187115</v>
      </c>
      <c r="H64" s="27">
        <v>182999</v>
      </c>
      <c r="I64" s="27">
        <v>200558</v>
      </c>
      <c r="J64" s="27">
        <v>201683</v>
      </c>
      <c r="K64" s="27">
        <v>224938</v>
      </c>
      <c r="L64" s="27">
        <v>208220</v>
      </c>
      <c r="M64" s="27">
        <v>219850</v>
      </c>
      <c r="N64" s="27">
        <v>226032</v>
      </c>
      <c r="O64" s="27">
        <v>153394</v>
      </c>
      <c r="P64" s="27">
        <v>192543</v>
      </c>
      <c r="Q64" s="27">
        <v>197141</v>
      </c>
    </row>
    <row r="65" spans="2:18" x14ac:dyDescent="0.25">
      <c r="B65" s="24"/>
      <c r="C65" s="25" t="s">
        <v>46</v>
      </c>
      <c r="D65" s="57"/>
      <c r="E65" s="57"/>
      <c r="F65" s="23">
        <f>+F66+F67</f>
        <v>16654341</v>
      </c>
      <c r="G65" s="23">
        <f>+G66+G67</f>
        <v>15928096</v>
      </c>
      <c r="H65" s="23">
        <f t="shared" ref="H65:Q65" si="12">+H66+H67</f>
        <v>15989348</v>
      </c>
      <c r="I65" s="23">
        <f t="shared" si="12"/>
        <v>16273972</v>
      </c>
      <c r="J65" s="23">
        <f t="shared" si="12"/>
        <v>16298867</v>
      </c>
      <c r="K65" s="23">
        <f t="shared" si="12"/>
        <v>16628772</v>
      </c>
      <c r="L65" s="23">
        <f>+L66+L67</f>
        <v>16887355</v>
      </c>
      <c r="M65" s="23">
        <f>M66+M67</f>
        <v>16454859</v>
      </c>
      <c r="N65" s="23">
        <f t="shared" si="12"/>
        <v>16721635</v>
      </c>
      <c r="O65" s="23">
        <f t="shared" si="12"/>
        <v>16764322</v>
      </c>
      <c r="P65" s="23">
        <f t="shared" si="12"/>
        <v>16962632</v>
      </c>
      <c r="Q65" s="23">
        <f t="shared" si="12"/>
        <v>17345891</v>
      </c>
    </row>
    <row r="66" spans="2:18" x14ac:dyDescent="0.25">
      <c r="B66" s="24"/>
      <c r="C66" s="26"/>
      <c r="D66" s="26" t="s">
        <v>47</v>
      </c>
      <c r="E66" s="26"/>
      <c r="F66" s="27">
        <v>5482818</v>
      </c>
      <c r="G66" s="27">
        <v>5482736</v>
      </c>
      <c r="H66" s="27">
        <v>5483113</v>
      </c>
      <c r="I66" s="27">
        <v>5483041</v>
      </c>
      <c r="J66" s="27">
        <v>5482112</v>
      </c>
      <c r="K66" s="27">
        <v>6246213</v>
      </c>
      <c r="L66" s="27">
        <v>6245604</v>
      </c>
      <c r="M66" s="27">
        <v>6204575</v>
      </c>
      <c r="N66" s="27">
        <v>6205271</v>
      </c>
      <c r="O66" s="27">
        <v>6206020</v>
      </c>
      <c r="P66" s="27">
        <v>6207347</v>
      </c>
      <c r="Q66" s="27">
        <v>6203927</v>
      </c>
    </row>
    <row r="67" spans="2:18" ht="15.75" thickBot="1" x14ac:dyDescent="0.3">
      <c r="B67" s="30"/>
      <c r="C67" s="32"/>
      <c r="D67" s="32" t="s">
        <v>48</v>
      </c>
      <c r="E67" s="32"/>
      <c r="F67" s="27">
        <v>11171523</v>
      </c>
      <c r="G67" s="27">
        <v>10445360</v>
      </c>
      <c r="H67" s="27">
        <v>10506235</v>
      </c>
      <c r="I67" s="27">
        <v>10790931</v>
      </c>
      <c r="J67" s="27">
        <v>10816755</v>
      </c>
      <c r="K67" s="27">
        <v>10382559</v>
      </c>
      <c r="L67" s="27">
        <v>10641751</v>
      </c>
      <c r="M67" s="27">
        <v>10250284</v>
      </c>
      <c r="N67" s="27">
        <v>10516364</v>
      </c>
      <c r="O67" s="27">
        <v>10558302</v>
      </c>
      <c r="P67" s="27">
        <v>10755285</v>
      </c>
      <c r="Q67" s="27">
        <v>11141964</v>
      </c>
    </row>
    <row r="68" spans="2:18" ht="15.75" thickBot="1" x14ac:dyDescent="0.3">
      <c r="B68" s="38" t="s">
        <v>49</v>
      </c>
      <c r="C68" s="39"/>
      <c r="D68" s="39"/>
      <c r="E68" s="39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2:18" ht="15.75" thickBot="1" x14ac:dyDescent="0.3">
      <c r="B69" s="21" t="s">
        <v>50</v>
      </c>
      <c r="C69" s="22"/>
      <c r="D69" s="22"/>
      <c r="E69" s="22"/>
      <c r="F69" s="23">
        <f>ROUND(F57+F59+F68,0)</f>
        <v>167379443</v>
      </c>
      <c r="G69" s="23">
        <f>ROUND(G57+G59+G68,0)</f>
        <v>169261968</v>
      </c>
      <c r="H69" s="23">
        <f>ROUND(H57+H59+H68,0)</f>
        <v>173152681</v>
      </c>
      <c r="I69" s="23">
        <f>ROUNDDOWN(I57+I59+I68,0)</f>
        <v>178113495</v>
      </c>
      <c r="J69" s="23">
        <f>ROUND(J57+J59+J68,0)</f>
        <v>177874268</v>
      </c>
      <c r="K69" s="23">
        <f>ROUND(K57+K59+K68,0)</f>
        <v>171968265</v>
      </c>
      <c r="L69" s="23">
        <f>L57+L59+L68</f>
        <v>175475368</v>
      </c>
      <c r="M69" s="23">
        <f>ROUND(M57+M59+M68,0)</f>
        <v>177257222</v>
      </c>
      <c r="N69" s="23">
        <f>ROUNDDOWN(N57+N59+N68,0)</f>
        <v>174615626</v>
      </c>
      <c r="O69" s="23">
        <f>ROUNDDOWN(O57+O59+O68,0)+1</f>
        <v>173585079</v>
      </c>
      <c r="P69" s="23">
        <f>ROUNDDOWN(P57+P59+P68,0)+2</f>
        <v>174040911</v>
      </c>
      <c r="Q69" s="23">
        <f>ROUNDDOWN(Q57+Q59+Q68,0)+1</f>
        <v>174353416</v>
      </c>
      <c r="R69" s="67"/>
    </row>
    <row r="70" spans="2:18" ht="15.75" thickBot="1" x14ac:dyDescent="0.3">
      <c r="B70" s="68" t="s">
        <v>51</v>
      </c>
      <c r="C70" s="69"/>
      <c r="D70" s="69"/>
      <c r="E70" s="69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</row>
    <row r="71" spans="2:18" x14ac:dyDescent="0.25">
      <c r="B71" s="71" t="s">
        <v>52</v>
      </c>
      <c r="C71" s="72"/>
      <c r="D71" s="72"/>
      <c r="E71" s="72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2:18" x14ac:dyDescent="0.25">
      <c r="B72" s="73" t="s">
        <v>53</v>
      </c>
      <c r="C72" s="74"/>
      <c r="D72" s="74"/>
      <c r="E72" s="74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2:18" x14ac:dyDescent="0.25">
      <c r="B73" s="73" t="s">
        <v>54</v>
      </c>
      <c r="C73" s="74"/>
      <c r="D73" s="74"/>
      <c r="E73" s="74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2:18" x14ac:dyDescent="0.25">
      <c r="B74" s="73" t="s">
        <v>55</v>
      </c>
      <c r="C74" s="74"/>
      <c r="D74" s="74"/>
      <c r="E74" s="75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2:18" x14ac:dyDescent="0.25">
      <c r="B75" s="73" t="s">
        <v>56</v>
      </c>
      <c r="C75" s="75"/>
      <c r="D75" s="75"/>
      <c r="E75" s="75"/>
      <c r="F75" s="27">
        <f>[1]INDUSTRY!$F$57</f>
        <v>0</v>
      </c>
      <c r="G75" s="27">
        <f>[1]INDUSTRY!$F$57</f>
        <v>0</v>
      </c>
      <c r="H75" s="27">
        <f>[1]INDUSTRY!$F$57</f>
        <v>0</v>
      </c>
      <c r="I75" s="27">
        <f>[1]INDUSTRY!$I$57</f>
        <v>0</v>
      </c>
      <c r="J75" s="27">
        <f>[1]INDUSTRY!$J$57</f>
        <v>0</v>
      </c>
      <c r="K75" s="27">
        <f>[1]INDUSTRY!$K$57</f>
        <v>0</v>
      </c>
      <c r="L75" s="27">
        <f>[1]INDUSTRY!$L$57</f>
        <v>0</v>
      </c>
      <c r="M75" s="27">
        <f>[1]INDUSTRY!$M$57</f>
        <v>0</v>
      </c>
      <c r="N75" s="27">
        <f>[1]INDUSTRY!$N$57</f>
        <v>0</v>
      </c>
      <c r="O75" s="27">
        <f>[1]INDUSTRY!$O$57</f>
        <v>0</v>
      </c>
      <c r="P75" s="27">
        <f>[1]INDUSTRY!$P$57</f>
        <v>0</v>
      </c>
      <c r="Q75" s="27">
        <f>[1]INDUSTRY!$Q$57</f>
        <v>0</v>
      </c>
    </row>
    <row r="76" spans="2:18" ht="15.75" thickBot="1" x14ac:dyDescent="0.3">
      <c r="B76" s="76" t="s">
        <v>57</v>
      </c>
      <c r="C76" s="77"/>
      <c r="D76" s="77"/>
      <c r="E76" s="77"/>
      <c r="F76" s="27">
        <f>[1]INDUSTRY!$F$58</f>
        <v>0</v>
      </c>
      <c r="G76" s="27">
        <f>[1]INDUSTRY!$F$58</f>
        <v>0</v>
      </c>
      <c r="H76" s="27">
        <f>[1]INDUSTRY!$F$58</f>
        <v>0</v>
      </c>
      <c r="I76" s="27">
        <f>[1]INDUSTRY!$I$58</f>
        <v>0</v>
      </c>
      <c r="J76" s="27">
        <f>[1]INDUSTRY!$J$58</f>
        <v>0</v>
      </c>
      <c r="K76" s="27">
        <f>[1]INDUSTRY!$K$58</f>
        <v>0</v>
      </c>
      <c r="L76" s="27">
        <f>[1]INDUSTRY!$L$58</f>
        <v>0</v>
      </c>
      <c r="M76" s="27">
        <f>[1]INDUSTRY!$M$58</f>
        <v>0</v>
      </c>
      <c r="N76" s="27">
        <f>[1]INDUSTRY!$N$58</f>
        <v>0</v>
      </c>
      <c r="O76" s="27">
        <f>[1]INDUSTRY!$O$58</f>
        <v>0</v>
      </c>
      <c r="P76" s="27">
        <f>[1]INDUSTRY!$P$58</f>
        <v>0</v>
      </c>
      <c r="Q76" s="27">
        <f>[1]INDUSTRY!$Q$58</f>
        <v>0</v>
      </c>
    </row>
    <row r="77" spans="2:18" x14ac:dyDescent="0.25">
      <c r="B77" s="114" t="s">
        <v>58</v>
      </c>
      <c r="C77" s="115"/>
      <c r="D77" s="115"/>
      <c r="E77" s="115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8" ht="15.75" thickBot="1" x14ac:dyDescent="0.3">
      <c r="B78" s="116"/>
      <c r="C78" s="117"/>
      <c r="D78" s="117"/>
      <c r="E78" s="117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</row>
    <row r="79" spans="2:18" x14ac:dyDescent="0.25">
      <c r="B79" s="38" t="s">
        <v>59</v>
      </c>
      <c r="C79" s="36"/>
      <c r="D79" s="36"/>
      <c r="E79" s="36"/>
      <c r="F79" s="80">
        <f t="shared" ref="F79:Q79" si="13">F80+F81+F82+F86</f>
        <v>29341053</v>
      </c>
      <c r="G79" s="80">
        <f t="shared" si="13"/>
        <v>29776051</v>
      </c>
      <c r="H79" s="80">
        <f t="shared" si="13"/>
        <v>30425945</v>
      </c>
      <c r="I79" s="80">
        <f t="shared" si="13"/>
        <v>34558055</v>
      </c>
      <c r="J79" s="80">
        <f t="shared" si="13"/>
        <v>34800796</v>
      </c>
      <c r="K79" s="80">
        <f t="shared" si="13"/>
        <v>28891736</v>
      </c>
      <c r="L79" s="80">
        <f t="shared" si="13"/>
        <v>31418755</v>
      </c>
      <c r="M79" s="80">
        <f t="shared" si="13"/>
        <v>32234088</v>
      </c>
      <c r="N79" s="80">
        <f t="shared" si="13"/>
        <v>30130461</v>
      </c>
      <c r="O79" s="80">
        <f t="shared" si="13"/>
        <v>29664648</v>
      </c>
      <c r="P79" s="80">
        <f t="shared" si="13"/>
        <v>30796269</v>
      </c>
      <c r="Q79" s="80">
        <f t="shared" si="13"/>
        <v>31231404</v>
      </c>
    </row>
    <row r="80" spans="2:18" x14ac:dyDescent="0.25">
      <c r="B80" s="24"/>
      <c r="C80" s="26" t="s">
        <v>60</v>
      </c>
      <c r="D80" s="81"/>
      <c r="E80" s="81"/>
      <c r="F80" s="27">
        <v>1376014</v>
      </c>
      <c r="G80" s="27">
        <v>1327179</v>
      </c>
      <c r="H80" s="27">
        <v>1404243</v>
      </c>
      <c r="I80" s="27">
        <v>1252234</v>
      </c>
      <c r="J80" s="27">
        <v>1457800</v>
      </c>
      <c r="K80" s="27">
        <v>1425067</v>
      </c>
      <c r="L80" s="27">
        <v>1369220</v>
      </c>
      <c r="M80" s="27">
        <v>1499088</v>
      </c>
      <c r="N80" s="27">
        <v>1362229</v>
      </c>
      <c r="O80" s="27">
        <v>1473193</v>
      </c>
      <c r="P80" s="27">
        <v>1477890</v>
      </c>
      <c r="Q80" s="27">
        <v>1761764</v>
      </c>
    </row>
    <row r="81" spans="2:17" x14ac:dyDescent="0.25">
      <c r="B81" s="24"/>
      <c r="C81" s="26" t="s">
        <v>61</v>
      </c>
      <c r="D81" s="26"/>
      <c r="E81" s="26"/>
      <c r="F81" s="27">
        <v>135567</v>
      </c>
      <c r="G81" s="27">
        <v>186994</v>
      </c>
      <c r="H81" s="27">
        <v>193803</v>
      </c>
      <c r="I81" s="27">
        <v>261063</v>
      </c>
      <c r="J81" s="27">
        <v>343658</v>
      </c>
      <c r="K81" s="27">
        <v>146716</v>
      </c>
      <c r="L81" s="27">
        <v>168340</v>
      </c>
      <c r="M81" s="27">
        <v>193783</v>
      </c>
      <c r="N81" s="27">
        <v>135254</v>
      </c>
      <c r="O81" s="27">
        <v>162782</v>
      </c>
      <c r="P81" s="27">
        <v>135239</v>
      </c>
      <c r="Q81" s="27">
        <v>189505</v>
      </c>
    </row>
    <row r="82" spans="2:17" x14ac:dyDescent="0.25">
      <c r="B82" s="82"/>
      <c r="C82" s="28" t="s">
        <v>62</v>
      </c>
      <c r="D82" s="28"/>
      <c r="E82" s="39"/>
      <c r="F82" s="23">
        <f>F83+F84+F85</f>
        <v>4224397</v>
      </c>
      <c r="G82" s="23">
        <f t="shared" ref="G82:Q82" si="14">G83+G84+G85</f>
        <v>4994661</v>
      </c>
      <c r="H82" s="23">
        <f t="shared" si="14"/>
        <v>6113635</v>
      </c>
      <c r="I82" s="23">
        <f t="shared" si="14"/>
        <v>4213815</v>
      </c>
      <c r="J82" s="23">
        <f t="shared" si="14"/>
        <v>5841680</v>
      </c>
      <c r="K82" s="23">
        <f t="shared" si="14"/>
        <v>7133395</v>
      </c>
      <c r="L82" s="23">
        <f t="shared" si="14"/>
        <v>5490831</v>
      </c>
      <c r="M82" s="23">
        <f t="shared" si="14"/>
        <v>6391042</v>
      </c>
      <c r="N82" s="23">
        <f t="shared" si="14"/>
        <v>7417963</v>
      </c>
      <c r="O82" s="23">
        <f t="shared" si="14"/>
        <v>4180448</v>
      </c>
      <c r="P82" s="23">
        <f t="shared" si="14"/>
        <v>5527621</v>
      </c>
      <c r="Q82" s="23">
        <f t="shared" si="14"/>
        <v>7873658</v>
      </c>
    </row>
    <row r="83" spans="2:17" x14ac:dyDescent="0.25">
      <c r="B83" s="24"/>
      <c r="C83" s="26"/>
      <c r="D83" s="26" t="s">
        <v>63</v>
      </c>
      <c r="E83" s="26"/>
      <c r="F83" s="27">
        <v>1433692</v>
      </c>
      <c r="G83" s="27">
        <v>1440957</v>
      </c>
      <c r="H83" s="27">
        <v>1470421</v>
      </c>
      <c r="I83" s="27">
        <v>1509010</v>
      </c>
      <c r="J83" s="27">
        <v>1552182</v>
      </c>
      <c r="K83" s="27">
        <v>1553153</v>
      </c>
      <c r="L83" s="27">
        <v>1561286</v>
      </c>
      <c r="M83" s="27">
        <v>1526900</v>
      </c>
      <c r="N83" s="27">
        <v>1546863</v>
      </c>
      <c r="O83" s="27">
        <v>1543414</v>
      </c>
      <c r="P83" s="27">
        <v>1534748</v>
      </c>
      <c r="Q83" s="27">
        <v>1526391</v>
      </c>
    </row>
    <row r="84" spans="2:17" x14ac:dyDescent="0.25">
      <c r="B84" s="24"/>
      <c r="C84" s="26"/>
      <c r="D84" s="26" t="s">
        <v>64</v>
      </c>
      <c r="E84" s="26"/>
      <c r="F84" s="27">
        <v>1254635</v>
      </c>
      <c r="G84" s="27">
        <v>2282029</v>
      </c>
      <c r="H84" s="27">
        <v>2335307</v>
      </c>
      <c r="I84" s="27">
        <v>1963500</v>
      </c>
      <c r="J84" s="27">
        <v>2965726</v>
      </c>
      <c r="K84" s="27">
        <v>3542183</v>
      </c>
      <c r="L84" s="27">
        <v>1856598</v>
      </c>
      <c r="M84" s="27">
        <v>3019982</v>
      </c>
      <c r="N84" s="27">
        <v>2781097</v>
      </c>
      <c r="O84" s="27">
        <v>1027295</v>
      </c>
      <c r="P84" s="27">
        <v>1541482</v>
      </c>
      <c r="Q84" s="27">
        <v>2336735</v>
      </c>
    </row>
    <row r="85" spans="2:17" x14ac:dyDescent="0.25">
      <c r="B85" s="24"/>
      <c r="C85" s="26"/>
      <c r="D85" s="26" t="s">
        <v>65</v>
      </c>
      <c r="E85" s="26"/>
      <c r="F85" s="27">
        <v>1536070</v>
      </c>
      <c r="G85" s="27">
        <v>1271675</v>
      </c>
      <c r="H85" s="27">
        <v>2307907</v>
      </c>
      <c r="I85" s="27">
        <v>741305</v>
      </c>
      <c r="J85" s="27">
        <v>1323772</v>
      </c>
      <c r="K85" s="27">
        <v>2038059</v>
      </c>
      <c r="L85" s="27">
        <v>2072947</v>
      </c>
      <c r="M85" s="27">
        <v>1844160</v>
      </c>
      <c r="N85" s="27">
        <v>3090003</v>
      </c>
      <c r="O85" s="27">
        <v>1609739</v>
      </c>
      <c r="P85" s="27">
        <v>2451391</v>
      </c>
      <c r="Q85" s="27">
        <v>4010532</v>
      </c>
    </row>
    <row r="86" spans="2:17" x14ac:dyDescent="0.25">
      <c r="B86" s="24"/>
      <c r="C86" s="83" t="s">
        <v>66</v>
      </c>
      <c r="D86" s="37"/>
      <c r="E86" s="26"/>
      <c r="F86" s="23">
        <f t="shared" ref="F86:Q86" si="15">F87+F88</f>
        <v>23605075</v>
      </c>
      <c r="G86" s="23">
        <f t="shared" si="15"/>
        <v>23267217</v>
      </c>
      <c r="H86" s="23">
        <f t="shared" si="15"/>
        <v>22714264</v>
      </c>
      <c r="I86" s="23">
        <f t="shared" si="15"/>
        <v>28830943</v>
      </c>
      <c r="J86" s="23">
        <f t="shared" si="15"/>
        <v>27157658</v>
      </c>
      <c r="K86" s="23">
        <f t="shared" si="15"/>
        <v>20186558</v>
      </c>
      <c r="L86" s="23">
        <f t="shared" si="15"/>
        <v>24390364</v>
      </c>
      <c r="M86" s="23">
        <f t="shared" si="15"/>
        <v>24150175</v>
      </c>
      <c r="N86" s="23">
        <f t="shared" si="15"/>
        <v>21215015</v>
      </c>
      <c r="O86" s="23">
        <f t="shared" si="15"/>
        <v>23848225</v>
      </c>
      <c r="P86" s="23">
        <f t="shared" si="15"/>
        <v>23655519</v>
      </c>
      <c r="Q86" s="23">
        <f t="shared" si="15"/>
        <v>21406477</v>
      </c>
    </row>
    <row r="87" spans="2:17" x14ac:dyDescent="0.25">
      <c r="B87" s="24"/>
      <c r="C87" s="37"/>
      <c r="D87" s="84" t="s">
        <v>67</v>
      </c>
      <c r="E87" s="26"/>
      <c r="F87" s="27">
        <v>13098535</v>
      </c>
      <c r="G87" s="27">
        <v>13134959</v>
      </c>
      <c r="H87" s="27">
        <v>14870564</v>
      </c>
      <c r="I87" s="27">
        <v>13307494</v>
      </c>
      <c r="J87" s="27">
        <v>13395309</v>
      </c>
      <c r="K87" s="27">
        <v>12646172</v>
      </c>
      <c r="L87" s="27">
        <v>13670661</v>
      </c>
      <c r="M87" s="27">
        <v>13355672</v>
      </c>
      <c r="N87" s="27">
        <v>12861820</v>
      </c>
      <c r="O87" s="27">
        <v>12356570</v>
      </c>
      <c r="P87" s="27">
        <v>13247531</v>
      </c>
      <c r="Q87" s="27">
        <v>12940794</v>
      </c>
    </row>
    <row r="88" spans="2:17" ht="15.75" thickBot="1" x14ac:dyDescent="0.3">
      <c r="B88" s="85"/>
      <c r="C88" s="57"/>
      <c r="D88" s="86" t="s">
        <v>68</v>
      </c>
      <c r="E88" s="39"/>
      <c r="F88" s="27">
        <v>10506540</v>
      </c>
      <c r="G88" s="27">
        <v>10132258</v>
      </c>
      <c r="H88" s="27">
        <v>7843700</v>
      </c>
      <c r="I88" s="27">
        <v>15523449</v>
      </c>
      <c r="J88" s="27">
        <v>13762349</v>
      </c>
      <c r="K88" s="27">
        <v>7540386</v>
      </c>
      <c r="L88" s="27">
        <v>10719703</v>
      </c>
      <c r="M88" s="27">
        <v>10794503</v>
      </c>
      <c r="N88" s="27">
        <v>8353195</v>
      </c>
      <c r="O88" s="27">
        <v>11491655</v>
      </c>
      <c r="P88" s="27">
        <v>10407988</v>
      </c>
      <c r="Q88" s="27">
        <v>8465683</v>
      </c>
    </row>
    <row r="89" spans="2:17" x14ac:dyDescent="0.25">
      <c r="B89" s="33" t="s">
        <v>69</v>
      </c>
      <c r="C89" s="34"/>
      <c r="D89" s="60"/>
      <c r="E89" s="60"/>
      <c r="F89" s="23">
        <f>SUM(F90:F92)-F93</f>
        <v>20091941</v>
      </c>
      <c r="G89" s="23">
        <f>SUM(G90:G92)-G93</f>
        <v>21309612</v>
      </c>
      <c r="H89" s="23">
        <f>SUM(H90:H92)-H93</f>
        <v>23753702</v>
      </c>
      <c r="I89" s="23">
        <f t="shared" ref="I89:Q89" si="16">SUM(I90:I92)-I93</f>
        <v>23304738</v>
      </c>
      <c r="J89" s="23">
        <f t="shared" si="16"/>
        <v>22780389</v>
      </c>
      <c r="K89" s="23">
        <f t="shared" si="16"/>
        <v>23862869</v>
      </c>
      <c r="L89" s="23">
        <f t="shared" si="16"/>
        <v>24188985</v>
      </c>
      <c r="M89" s="23">
        <f t="shared" si="16"/>
        <v>25495569</v>
      </c>
      <c r="N89" s="23">
        <f t="shared" si="16"/>
        <v>24903987</v>
      </c>
      <c r="O89" s="23">
        <f t="shared" si="16"/>
        <v>24413652</v>
      </c>
      <c r="P89" s="23">
        <f t="shared" si="16"/>
        <v>23136352</v>
      </c>
      <c r="Q89" s="23">
        <f t="shared" si="16"/>
        <v>22781183</v>
      </c>
    </row>
    <row r="90" spans="2:17" x14ac:dyDescent="0.25">
      <c r="B90" s="35"/>
      <c r="C90" s="37" t="s">
        <v>70</v>
      </c>
      <c r="D90" s="87"/>
      <c r="E90" s="88"/>
      <c r="F90" s="27">
        <v>167300</v>
      </c>
      <c r="G90" s="27">
        <v>61920</v>
      </c>
      <c r="H90" s="27">
        <v>62164</v>
      </c>
      <c r="I90" s="27">
        <v>60319</v>
      </c>
      <c r="J90" s="27">
        <v>60433</v>
      </c>
      <c r="K90" s="27">
        <v>61010</v>
      </c>
      <c r="L90" s="27">
        <v>61533</v>
      </c>
      <c r="M90" s="27">
        <v>62037</v>
      </c>
      <c r="N90" s="27">
        <v>62376</v>
      </c>
      <c r="O90" s="27">
        <v>60725</v>
      </c>
      <c r="P90" s="27">
        <v>61137</v>
      </c>
      <c r="Q90" s="27">
        <v>61538</v>
      </c>
    </row>
    <row r="91" spans="2:17" x14ac:dyDescent="0.25">
      <c r="B91" s="35"/>
      <c r="C91" s="83" t="s">
        <v>71</v>
      </c>
      <c r="D91" s="57"/>
      <c r="E91" s="37"/>
      <c r="F91" s="27">
        <v>18019800</v>
      </c>
      <c r="G91" s="27">
        <v>19305635</v>
      </c>
      <c r="H91" s="27">
        <v>21717587</v>
      </c>
      <c r="I91" s="27">
        <v>21207318</v>
      </c>
      <c r="J91" s="27">
        <v>20613156</v>
      </c>
      <c r="K91" s="27">
        <v>21709883</v>
      </c>
      <c r="L91" s="27">
        <v>22042152</v>
      </c>
      <c r="M91" s="27">
        <v>23043420</v>
      </c>
      <c r="N91" s="27">
        <v>22466083</v>
      </c>
      <c r="O91" s="27">
        <v>21929036</v>
      </c>
      <c r="P91" s="27">
        <v>20692488</v>
      </c>
      <c r="Q91" s="27">
        <v>20591938</v>
      </c>
    </row>
    <row r="92" spans="2:17" x14ac:dyDescent="0.25">
      <c r="B92" s="35"/>
      <c r="C92" s="83" t="s">
        <v>65</v>
      </c>
      <c r="D92" s="89"/>
      <c r="E92" s="37"/>
      <c r="F92" s="27">
        <v>1909392</v>
      </c>
      <c r="G92" s="27">
        <v>1946556</v>
      </c>
      <c r="H92" s="27">
        <v>1978797</v>
      </c>
      <c r="I92" s="27">
        <v>2042442</v>
      </c>
      <c r="J92" s="27">
        <v>2112078</v>
      </c>
      <c r="K92" s="27">
        <v>2096630</v>
      </c>
      <c r="L92" s="27">
        <v>2089954</v>
      </c>
      <c r="M92" s="27">
        <v>2394736</v>
      </c>
      <c r="N92" s="27">
        <v>2379712</v>
      </c>
      <c r="O92" s="27">
        <v>2427636</v>
      </c>
      <c r="P92" s="27">
        <v>2386744</v>
      </c>
      <c r="Q92" s="27">
        <v>2131755</v>
      </c>
    </row>
    <row r="93" spans="2:17" ht="15.75" thickBot="1" x14ac:dyDescent="0.3">
      <c r="B93" s="90"/>
      <c r="C93" s="61" t="s">
        <v>72</v>
      </c>
      <c r="D93" s="26"/>
      <c r="E93" s="26"/>
      <c r="F93" s="27">
        <v>4551</v>
      </c>
      <c r="G93" s="27">
        <v>4499</v>
      </c>
      <c r="H93" s="27">
        <v>4846</v>
      </c>
      <c r="I93" s="27">
        <v>5341</v>
      </c>
      <c r="J93" s="27">
        <v>5278</v>
      </c>
      <c r="K93" s="27">
        <v>4654</v>
      </c>
      <c r="L93" s="27">
        <v>4654</v>
      </c>
      <c r="M93" s="27">
        <v>4624</v>
      </c>
      <c r="N93" s="27">
        <v>4184</v>
      </c>
      <c r="O93" s="27">
        <v>3745</v>
      </c>
      <c r="P93" s="27">
        <v>4017</v>
      </c>
      <c r="Q93" s="27">
        <v>4048</v>
      </c>
    </row>
    <row r="94" spans="2:17" s="1" customFormat="1" x14ac:dyDescent="0.25">
      <c r="B94" s="33" t="s">
        <v>73</v>
      </c>
      <c r="C94" s="34"/>
      <c r="D94" s="60"/>
      <c r="E94" s="60"/>
      <c r="F94" s="23">
        <f>SUM(F95:F108)</f>
        <v>110316520</v>
      </c>
      <c r="G94" s="23">
        <f t="shared" ref="G94:Q94" si="17">SUM(G95:G108)</f>
        <v>110559785</v>
      </c>
      <c r="H94" s="23">
        <f t="shared" si="17"/>
        <v>110606282</v>
      </c>
      <c r="I94" s="23">
        <f t="shared" si="17"/>
        <v>111191476</v>
      </c>
      <c r="J94" s="23">
        <f t="shared" si="17"/>
        <v>109833815</v>
      </c>
      <c r="K94" s="23">
        <f t="shared" si="17"/>
        <v>111383931</v>
      </c>
      <c r="L94" s="23">
        <f t="shared" si="17"/>
        <v>111303004</v>
      </c>
      <c r="M94" s="23">
        <f>SUM(M97:M108)</f>
        <v>111098475</v>
      </c>
      <c r="N94" s="23">
        <f t="shared" si="17"/>
        <v>110612621</v>
      </c>
      <c r="O94" s="23">
        <f t="shared" si="17"/>
        <v>111290161</v>
      </c>
      <c r="P94" s="23">
        <f t="shared" si="17"/>
        <v>111765027</v>
      </c>
      <c r="Q94" s="23">
        <f t="shared" si="17"/>
        <v>112587247</v>
      </c>
    </row>
    <row r="95" spans="2:17" x14ac:dyDescent="0.25">
      <c r="B95" s="35"/>
      <c r="C95" s="37" t="s">
        <v>74</v>
      </c>
      <c r="D95" s="87"/>
      <c r="E95" s="88"/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</row>
    <row r="96" spans="2:17" x14ac:dyDescent="0.25">
      <c r="B96" s="35"/>
      <c r="C96" s="83" t="s">
        <v>75</v>
      </c>
      <c r="D96" s="57"/>
      <c r="E96" s="37"/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91">
        <v>1917</v>
      </c>
      <c r="N96" s="27">
        <v>0</v>
      </c>
      <c r="O96" s="27">
        <v>0</v>
      </c>
      <c r="P96" s="27">
        <v>0</v>
      </c>
      <c r="Q96" s="27">
        <v>0</v>
      </c>
    </row>
    <row r="97" spans="2:17" x14ac:dyDescent="0.25">
      <c r="B97" s="35"/>
      <c r="C97" s="83" t="s">
        <v>76</v>
      </c>
      <c r="D97" s="89"/>
      <c r="E97" s="37"/>
      <c r="F97" s="27">
        <v>107260</v>
      </c>
      <c r="G97" s="27">
        <v>189678</v>
      </c>
      <c r="H97" s="27">
        <v>121834</v>
      </c>
      <c r="I97" s="27">
        <v>205453</v>
      </c>
      <c r="J97" s="27">
        <v>82832</v>
      </c>
      <c r="K97" s="27">
        <v>761993</v>
      </c>
      <c r="L97" s="27">
        <v>384435</v>
      </c>
      <c r="M97" s="27">
        <v>240788</v>
      </c>
      <c r="N97" s="27">
        <v>298893</v>
      </c>
      <c r="O97" s="27">
        <v>146528</v>
      </c>
      <c r="P97" s="27">
        <v>35697</v>
      </c>
      <c r="Q97" s="27">
        <v>57758</v>
      </c>
    </row>
    <row r="98" spans="2:17" x14ac:dyDescent="0.25">
      <c r="B98" s="90"/>
      <c r="C98" s="118" t="s">
        <v>77</v>
      </c>
      <c r="D98" s="118"/>
      <c r="E98" s="118"/>
      <c r="F98" s="27">
        <v>10868907</v>
      </c>
      <c r="G98" s="27">
        <v>10955050</v>
      </c>
      <c r="H98" s="27">
        <v>11100115</v>
      </c>
      <c r="I98" s="27">
        <v>11101230</v>
      </c>
      <c r="J98" s="27">
        <v>11290622</v>
      </c>
      <c r="K98" s="27">
        <v>11405214</v>
      </c>
      <c r="L98" s="27">
        <v>11576812</v>
      </c>
      <c r="M98" s="27">
        <v>11768970</v>
      </c>
      <c r="N98" s="27">
        <v>11896733</v>
      </c>
      <c r="O98" s="27">
        <v>11796122</v>
      </c>
      <c r="P98" s="27">
        <v>12151078</v>
      </c>
      <c r="Q98" s="27">
        <v>12219945</v>
      </c>
    </row>
    <row r="99" spans="2:17" x14ac:dyDescent="0.25">
      <c r="B99" s="24"/>
      <c r="C99" s="26" t="s">
        <v>78</v>
      </c>
      <c r="D99" s="26"/>
      <c r="E99" s="26"/>
      <c r="F99" s="27">
        <v>44283732</v>
      </c>
      <c r="G99" s="27">
        <v>44315618</v>
      </c>
      <c r="H99" s="27">
        <v>44354510</v>
      </c>
      <c r="I99" s="27">
        <v>44423070</v>
      </c>
      <c r="J99" s="27">
        <v>44484465</v>
      </c>
      <c r="K99" s="27">
        <v>44498136</v>
      </c>
      <c r="L99" s="27">
        <v>44528495</v>
      </c>
      <c r="M99" s="27">
        <v>44583824</v>
      </c>
      <c r="N99" s="27">
        <v>44623562</v>
      </c>
      <c r="O99" s="27">
        <v>44693991</v>
      </c>
      <c r="P99" s="27">
        <v>44701066</v>
      </c>
      <c r="Q99" s="27">
        <v>44776703</v>
      </c>
    </row>
    <row r="100" spans="2:17" x14ac:dyDescent="0.25">
      <c r="B100" s="24"/>
      <c r="C100" s="26" t="s">
        <v>79</v>
      </c>
      <c r="D100" s="26"/>
      <c r="E100" s="26"/>
      <c r="F100" s="27">
        <v>12901699</v>
      </c>
      <c r="G100" s="27">
        <v>13016025</v>
      </c>
      <c r="H100" s="27">
        <v>13050973</v>
      </c>
      <c r="I100" s="27">
        <v>13030477</v>
      </c>
      <c r="J100" s="27">
        <v>13017463</v>
      </c>
      <c r="K100" s="27">
        <v>13007258</v>
      </c>
      <c r="L100" s="27">
        <v>12989919</v>
      </c>
      <c r="M100" s="27">
        <v>12978971</v>
      </c>
      <c r="N100" s="27">
        <v>12848107</v>
      </c>
      <c r="O100" s="27">
        <v>12812115</v>
      </c>
      <c r="P100" s="27">
        <v>13349022</v>
      </c>
      <c r="Q100" s="27">
        <v>12949154</v>
      </c>
    </row>
    <row r="101" spans="2:17" x14ac:dyDescent="0.25">
      <c r="B101" s="24"/>
      <c r="C101" s="26" t="s">
        <v>80</v>
      </c>
      <c r="D101" s="26"/>
      <c r="E101" s="26"/>
      <c r="F101" s="27">
        <v>9156817</v>
      </c>
      <c r="G101" s="27">
        <v>9242024</v>
      </c>
      <c r="H101" s="27">
        <v>9288704</v>
      </c>
      <c r="I101" s="27">
        <v>9313854</v>
      </c>
      <c r="J101" s="27">
        <v>9346267</v>
      </c>
      <c r="K101" s="27">
        <v>9386432</v>
      </c>
      <c r="L101" s="27">
        <v>9400027</v>
      </c>
      <c r="M101" s="27">
        <v>9443731</v>
      </c>
      <c r="N101" s="27">
        <v>8864332</v>
      </c>
      <c r="O101" s="27">
        <v>8913701</v>
      </c>
      <c r="P101" s="27">
        <v>8998440</v>
      </c>
      <c r="Q101" s="27">
        <v>9019841</v>
      </c>
    </row>
    <row r="102" spans="2:17" x14ac:dyDescent="0.25">
      <c r="B102" s="24"/>
      <c r="C102" s="26" t="s">
        <v>81</v>
      </c>
      <c r="D102" s="26"/>
      <c r="E102" s="26"/>
      <c r="F102" s="27">
        <v>17187859</v>
      </c>
      <c r="G102" s="27">
        <v>17199812</v>
      </c>
      <c r="H102" s="27">
        <v>17188172</v>
      </c>
      <c r="I102" s="27">
        <v>17172556</v>
      </c>
      <c r="J102" s="27">
        <v>16640070</v>
      </c>
      <c r="K102" s="27">
        <v>17373043</v>
      </c>
      <c r="L102" s="27">
        <v>17189944</v>
      </c>
      <c r="M102" s="27">
        <v>16857822</v>
      </c>
      <c r="N102" s="27">
        <v>17001712</v>
      </c>
      <c r="O102" s="27">
        <v>17112398</v>
      </c>
      <c r="P102" s="27">
        <v>17317419</v>
      </c>
      <c r="Q102" s="27">
        <v>17616575</v>
      </c>
    </row>
    <row r="103" spans="2:17" x14ac:dyDescent="0.25">
      <c r="B103" s="24"/>
      <c r="C103" s="61" t="s">
        <v>82</v>
      </c>
      <c r="D103" s="26"/>
      <c r="E103" s="26"/>
      <c r="F103" s="27">
        <v>12759306</v>
      </c>
      <c r="G103" s="27">
        <v>12881696</v>
      </c>
      <c r="H103" s="27">
        <v>12437244</v>
      </c>
      <c r="I103" s="27">
        <v>12875180</v>
      </c>
      <c r="J103" s="27">
        <v>12263645</v>
      </c>
      <c r="K103" s="27">
        <v>12760417</v>
      </c>
      <c r="L103" s="27">
        <v>13038366</v>
      </c>
      <c r="M103" s="27">
        <v>13236460</v>
      </c>
      <c r="N103" s="27">
        <v>13047545</v>
      </c>
      <c r="O103" s="27">
        <v>13681725</v>
      </c>
      <c r="P103" s="27">
        <v>13257681</v>
      </c>
      <c r="Q103" s="27">
        <v>13207606</v>
      </c>
    </row>
    <row r="104" spans="2:17" x14ac:dyDescent="0.25">
      <c r="B104" s="24"/>
      <c r="C104" s="26" t="s">
        <v>83</v>
      </c>
      <c r="D104" s="26"/>
      <c r="E104" s="26"/>
      <c r="F104" s="27">
        <v>772113</v>
      </c>
      <c r="G104" s="27">
        <v>775167</v>
      </c>
      <c r="H104" s="27">
        <v>785894</v>
      </c>
      <c r="I104" s="27">
        <v>806455</v>
      </c>
      <c r="J104" s="27">
        <v>798378</v>
      </c>
      <c r="K104" s="27">
        <v>795227</v>
      </c>
      <c r="L104" s="27">
        <v>806115</v>
      </c>
      <c r="M104" s="27">
        <v>810529</v>
      </c>
      <c r="N104" s="27">
        <v>825322</v>
      </c>
      <c r="O104" s="27">
        <v>812062</v>
      </c>
      <c r="P104" s="27">
        <v>839756</v>
      </c>
      <c r="Q104" s="27">
        <v>805463</v>
      </c>
    </row>
    <row r="105" spans="2:17" x14ac:dyDescent="0.25">
      <c r="B105" s="24"/>
      <c r="C105" s="61" t="s">
        <v>84</v>
      </c>
      <c r="D105" s="26"/>
      <c r="E105" s="26"/>
      <c r="F105" s="27">
        <v>12773</v>
      </c>
      <c r="G105" s="27">
        <v>0</v>
      </c>
      <c r="H105" s="27">
        <v>0</v>
      </c>
      <c r="I105" s="27">
        <v>0</v>
      </c>
      <c r="J105" s="27">
        <v>0</v>
      </c>
      <c r="K105" s="27">
        <v>145033</v>
      </c>
      <c r="L105" s="27">
        <v>0</v>
      </c>
      <c r="M105" s="27">
        <v>22373</v>
      </c>
      <c r="N105" s="27">
        <v>66765</v>
      </c>
      <c r="O105" s="27">
        <v>8877</v>
      </c>
      <c r="P105" s="27">
        <v>6687</v>
      </c>
      <c r="Q105" s="27">
        <v>22295</v>
      </c>
    </row>
    <row r="106" spans="2:17" x14ac:dyDescent="0.25">
      <c r="B106" s="82"/>
      <c r="C106" s="92" t="s">
        <v>85</v>
      </c>
      <c r="D106" s="28"/>
      <c r="E106" s="28"/>
      <c r="F106" s="27">
        <v>39378</v>
      </c>
      <c r="G106" s="27">
        <v>40792</v>
      </c>
      <c r="H106" s="27">
        <v>21911</v>
      </c>
      <c r="I106" s="27">
        <v>0</v>
      </c>
      <c r="J106" s="27">
        <v>0</v>
      </c>
      <c r="K106" s="27">
        <v>0</v>
      </c>
      <c r="L106" s="27">
        <v>286</v>
      </c>
      <c r="M106" s="27">
        <v>34559</v>
      </c>
      <c r="N106" s="27">
        <v>1560</v>
      </c>
      <c r="O106" s="27">
        <v>20335</v>
      </c>
      <c r="P106" s="27">
        <v>31043</v>
      </c>
      <c r="Q106" s="27">
        <v>16865</v>
      </c>
    </row>
    <row r="107" spans="2:17" x14ac:dyDescent="0.25">
      <c r="B107" s="85"/>
      <c r="C107" s="92" t="s">
        <v>86</v>
      </c>
      <c r="D107" s="28"/>
      <c r="E107" s="28"/>
      <c r="F107" s="27">
        <v>1883179</v>
      </c>
      <c r="G107" s="27">
        <v>1858066</v>
      </c>
      <c r="H107" s="27">
        <v>1856454</v>
      </c>
      <c r="I107" s="27">
        <v>1856770</v>
      </c>
      <c r="J107" s="27">
        <v>1840188</v>
      </c>
      <c r="K107" s="27">
        <v>1072268</v>
      </c>
      <c r="L107" s="27">
        <v>1056196</v>
      </c>
      <c r="M107" s="27">
        <v>1058467</v>
      </c>
      <c r="N107" s="27">
        <v>1059607</v>
      </c>
      <c r="O107" s="27">
        <v>1038693</v>
      </c>
      <c r="P107" s="27">
        <v>1043718</v>
      </c>
      <c r="Q107" s="27">
        <v>1545988</v>
      </c>
    </row>
    <row r="108" spans="2:17" x14ac:dyDescent="0.25">
      <c r="B108" s="93"/>
      <c r="C108" s="65" t="s">
        <v>87</v>
      </c>
      <c r="D108" s="64"/>
      <c r="E108" s="64"/>
      <c r="F108" s="27">
        <v>343497</v>
      </c>
      <c r="G108" s="27">
        <v>85857</v>
      </c>
      <c r="H108" s="27">
        <v>400471</v>
      </c>
      <c r="I108" s="27">
        <v>406431</v>
      </c>
      <c r="J108" s="27">
        <v>69885</v>
      </c>
      <c r="K108" s="27">
        <v>178910</v>
      </c>
      <c r="L108" s="27">
        <v>332409</v>
      </c>
      <c r="M108" s="27">
        <v>61981</v>
      </c>
      <c r="N108" s="27">
        <v>78483</v>
      </c>
      <c r="O108" s="27">
        <v>253614</v>
      </c>
      <c r="P108" s="27">
        <v>33420</v>
      </c>
      <c r="Q108" s="27">
        <v>349054</v>
      </c>
    </row>
    <row r="109" spans="2:17" x14ac:dyDescent="0.25">
      <c r="B109" s="94"/>
      <c r="C109" s="36" t="s">
        <v>72</v>
      </c>
      <c r="D109" s="36"/>
      <c r="E109" s="36"/>
      <c r="F109" s="27">
        <v>1842059</v>
      </c>
      <c r="G109" s="27">
        <v>1842048</v>
      </c>
      <c r="H109" s="27">
        <v>1912549</v>
      </c>
      <c r="I109" s="27">
        <v>1928853</v>
      </c>
      <c r="J109" s="27">
        <v>1994839</v>
      </c>
      <c r="K109" s="27">
        <v>1957435</v>
      </c>
      <c r="L109" s="27">
        <v>1966094</v>
      </c>
      <c r="M109" s="27">
        <v>1967754</v>
      </c>
      <c r="N109" s="27">
        <v>1968352</v>
      </c>
      <c r="O109" s="27">
        <v>2101060</v>
      </c>
      <c r="P109" s="27">
        <v>2208763</v>
      </c>
      <c r="Q109" s="27">
        <v>2228299</v>
      </c>
    </row>
    <row r="110" spans="2:17" x14ac:dyDescent="0.25">
      <c r="B110" s="94"/>
      <c r="C110" s="25" t="s">
        <v>88</v>
      </c>
      <c r="D110" s="36"/>
      <c r="E110" s="36"/>
      <c r="F110" s="27">
        <v>1562395</v>
      </c>
      <c r="G110" s="27">
        <v>1522664</v>
      </c>
      <c r="H110" s="27">
        <v>1574589</v>
      </c>
      <c r="I110" s="27">
        <v>1576429</v>
      </c>
      <c r="J110" s="27">
        <v>1542055</v>
      </c>
      <c r="K110" s="27">
        <v>1487763</v>
      </c>
      <c r="L110" s="27">
        <v>1479763</v>
      </c>
      <c r="M110" s="27">
        <v>1503560</v>
      </c>
      <c r="N110" s="27">
        <v>1555478</v>
      </c>
      <c r="O110" s="27">
        <v>1573148</v>
      </c>
      <c r="P110" s="27">
        <v>1558653</v>
      </c>
      <c r="Q110" s="27">
        <v>1463903</v>
      </c>
    </row>
    <row r="111" spans="2:17" ht="15.75" thickBot="1" x14ac:dyDescent="0.3">
      <c r="B111" s="95"/>
      <c r="C111" s="31" t="s">
        <v>89</v>
      </c>
      <c r="D111" s="31"/>
      <c r="E111" s="31"/>
      <c r="F111" s="27">
        <v>822497</v>
      </c>
      <c r="G111" s="27">
        <v>841745</v>
      </c>
      <c r="H111" s="27">
        <v>853146</v>
      </c>
      <c r="I111" s="27">
        <v>861681</v>
      </c>
      <c r="J111" s="27">
        <v>854610</v>
      </c>
      <c r="K111" s="27">
        <v>814213</v>
      </c>
      <c r="L111" s="27">
        <v>890367</v>
      </c>
      <c r="M111" s="27">
        <v>883839</v>
      </c>
      <c r="N111" s="27">
        <v>913929</v>
      </c>
      <c r="O111" s="27">
        <v>926144</v>
      </c>
      <c r="P111" s="27">
        <v>951688</v>
      </c>
      <c r="Q111" s="27">
        <v>970663</v>
      </c>
    </row>
    <row r="112" spans="2:17" ht="15.75" thickBot="1" x14ac:dyDescent="0.3">
      <c r="B112" s="96" t="s">
        <v>90</v>
      </c>
      <c r="C112" s="97"/>
      <c r="D112" s="97"/>
      <c r="E112" s="97"/>
      <c r="F112" s="23">
        <f>F94-F109-F110-F111</f>
        <v>106089569</v>
      </c>
      <c r="G112" s="23">
        <f t="shared" ref="G112:Q112" si="18">G94-G109-G110-G111</f>
        <v>106353328</v>
      </c>
      <c r="H112" s="23">
        <f t="shared" si="18"/>
        <v>106265998</v>
      </c>
      <c r="I112" s="23">
        <f t="shared" si="18"/>
        <v>106824513</v>
      </c>
      <c r="J112" s="23">
        <f t="shared" si="18"/>
        <v>105442311</v>
      </c>
      <c r="K112" s="23">
        <f t="shared" si="18"/>
        <v>107124520</v>
      </c>
      <c r="L112" s="23">
        <f t="shared" si="18"/>
        <v>106966780</v>
      </c>
      <c r="M112" s="23">
        <f t="shared" si="18"/>
        <v>106743322</v>
      </c>
      <c r="N112" s="23">
        <f t="shared" si="18"/>
        <v>106174862</v>
      </c>
      <c r="O112" s="23">
        <f t="shared" si="18"/>
        <v>106689809</v>
      </c>
      <c r="P112" s="23">
        <f t="shared" si="18"/>
        <v>107045923</v>
      </c>
      <c r="Q112" s="23">
        <f t="shared" si="18"/>
        <v>107924382</v>
      </c>
    </row>
    <row r="113" spans="2:17" x14ac:dyDescent="0.25">
      <c r="B113" s="21" t="s">
        <v>91</v>
      </c>
      <c r="C113" s="22"/>
      <c r="D113" s="22"/>
      <c r="E113" s="22"/>
      <c r="F113" s="23">
        <f>SUM(F114:F117)</f>
        <v>3365215</v>
      </c>
      <c r="G113" s="23">
        <f t="shared" ref="G113:Q113" si="19">SUM(G114:G117)</f>
        <v>3630810</v>
      </c>
      <c r="H113" s="23">
        <f t="shared" si="19"/>
        <v>3960649</v>
      </c>
      <c r="I113" s="23">
        <f t="shared" si="19"/>
        <v>3958272</v>
      </c>
      <c r="J113" s="23">
        <f t="shared" si="19"/>
        <v>4527537</v>
      </c>
      <c r="K113" s="23">
        <f t="shared" si="19"/>
        <v>4078056</v>
      </c>
      <c r="L113" s="23">
        <f t="shared" si="19"/>
        <v>4075059</v>
      </c>
      <c r="M113" s="23">
        <f t="shared" si="19"/>
        <v>4040384</v>
      </c>
      <c r="N113" s="23">
        <f t="shared" si="19"/>
        <v>4100014</v>
      </c>
      <c r="O113" s="23">
        <f t="shared" si="19"/>
        <v>3652926</v>
      </c>
      <c r="P113" s="23">
        <f t="shared" si="19"/>
        <v>3727348</v>
      </c>
      <c r="Q113" s="23">
        <f t="shared" si="19"/>
        <v>3539109</v>
      </c>
    </row>
    <row r="114" spans="2:17" x14ac:dyDescent="0.25">
      <c r="B114" s="24"/>
      <c r="C114" s="26" t="s">
        <v>92</v>
      </c>
      <c r="D114" s="26"/>
      <c r="E114" s="26"/>
      <c r="F114" s="27">
        <v>1505377</v>
      </c>
      <c r="G114" s="27">
        <v>1484669</v>
      </c>
      <c r="H114" s="27">
        <v>1687001</v>
      </c>
      <c r="I114" s="27">
        <v>1691202</v>
      </c>
      <c r="J114" s="27">
        <v>1712427</v>
      </c>
      <c r="K114" s="27">
        <v>1750973</v>
      </c>
      <c r="L114" s="27">
        <v>1821365</v>
      </c>
      <c r="M114" s="27">
        <v>1795426</v>
      </c>
      <c r="N114" s="27">
        <v>1871317</v>
      </c>
      <c r="O114" s="27">
        <v>1405384</v>
      </c>
      <c r="P114" s="27">
        <v>1411646</v>
      </c>
      <c r="Q114" s="27">
        <v>1327179</v>
      </c>
    </row>
    <row r="115" spans="2:17" x14ac:dyDescent="0.25">
      <c r="B115" s="24"/>
      <c r="C115" s="26" t="s">
        <v>93</v>
      </c>
      <c r="D115" s="26"/>
      <c r="E115" s="26"/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</row>
    <row r="116" spans="2:17" x14ac:dyDescent="0.25">
      <c r="B116" s="82"/>
      <c r="C116" s="28" t="s">
        <v>94</v>
      </c>
      <c r="D116" s="28"/>
      <c r="E116" s="28"/>
      <c r="F116" s="27">
        <v>403609</v>
      </c>
      <c r="G116" s="27">
        <v>665300</v>
      </c>
      <c r="H116" s="27">
        <v>643611</v>
      </c>
      <c r="I116" s="27">
        <v>624838</v>
      </c>
      <c r="J116" s="27">
        <v>1139140</v>
      </c>
      <c r="K116" s="27">
        <v>665652</v>
      </c>
      <c r="L116" s="27">
        <v>601456</v>
      </c>
      <c r="M116" s="27">
        <v>565578</v>
      </c>
      <c r="N116" s="27">
        <v>537816</v>
      </c>
      <c r="O116" s="27">
        <v>543418</v>
      </c>
      <c r="P116" s="27">
        <v>604909</v>
      </c>
      <c r="Q116" s="27">
        <v>493827</v>
      </c>
    </row>
    <row r="117" spans="2:17" ht="15.75" thickBot="1" x14ac:dyDescent="0.3">
      <c r="B117" s="30"/>
      <c r="C117" s="32" t="s">
        <v>65</v>
      </c>
      <c r="D117" s="32"/>
      <c r="E117" s="32"/>
      <c r="F117" s="27">
        <v>1456229</v>
      </c>
      <c r="G117" s="27">
        <v>1480841</v>
      </c>
      <c r="H117" s="27">
        <v>1630037</v>
      </c>
      <c r="I117" s="27">
        <v>1642232</v>
      </c>
      <c r="J117" s="27">
        <v>1675970</v>
      </c>
      <c r="K117" s="27">
        <v>1661431</v>
      </c>
      <c r="L117" s="27">
        <v>1652238</v>
      </c>
      <c r="M117" s="27">
        <v>1679380</v>
      </c>
      <c r="N117" s="27">
        <v>1690881</v>
      </c>
      <c r="O117" s="27">
        <v>1704124</v>
      </c>
      <c r="P117" s="27">
        <v>1710793</v>
      </c>
      <c r="Q117" s="27">
        <v>1718103</v>
      </c>
    </row>
    <row r="118" spans="2:17" x14ac:dyDescent="0.25">
      <c r="B118" s="35" t="s">
        <v>95</v>
      </c>
      <c r="C118" s="36"/>
      <c r="D118" s="36"/>
      <c r="E118" s="36"/>
      <c r="F118" s="23">
        <f>SUM(F119:F121)</f>
        <v>1384889</v>
      </c>
      <c r="G118" s="23">
        <f>SUM(G119:G121)</f>
        <v>1190902</v>
      </c>
      <c r="H118" s="23">
        <f>SUM(H119:H121)</f>
        <v>1168378</v>
      </c>
      <c r="I118" s="23">
        <f>SUM(I119:I121)</f>
        <v>1172139</v>
      </c>
      <c r="J118" s="23">
        <f t="shared" ref="J118:Q118" si="20">SUM(J119:J121)</f>
        <v>1168718</v>
      </c>
      <c r="K118" s="23">
        <f t="shared" si="20"/>
        <v>1210181</v>
      </c>
      <c r="L118" s="23">
        <f t="shared" si="20"/>
        <v>1267079</v>
      </c>
      <c r="M118" s="23">
        <f t="shared" si="20"/>
        <v>2124015</v>
      </c>
      <c r="N118" s="23">
        <f t="shared" si="20"/>
        <v>2140041</v>
      </c>
      <c r="O118" s="23">
        <f t="shared" si="20"/>
        <v>2246562</v>
      </c>
      <c r="P118" s="23">
        <f t="shared" si="20"/>
        <v>2410155</v>
      </c>
      <c r="Q118" s="23">
        <f t="shared" si="20"/>
        <v>2425262</v>
      </c>
    </row>
    <row r="119" spans="2:17" x14ac:dyDescent="0.25">
      <c r="B119" s="24"/>
      <c r="C119" s="26" t="s">
        <v>96</v>
      </c>
      <c r="D119" s="26"/>
      <c r="E119" s="26"/>
      <c r="F119" s="27">
        <v>124070</v>
      </c>
      <c r="G119" s="27">
        <v>124010</v>
      </c>
      <c r="H119" s="27">
        <v>125377</v>
      </c>
      <c r="I119" s="27">
        <v>120089</v>
      </c>
      <c r="J119" s="27">
        <v>113330</v>
      </c>
      <c r="K119" s="27">
        <v>115505</v>
      </c>
      <c r="L119" s="27">
        <v>164642</v>
      </c>
      <c r="M119" s="27">
        <v>262373</v>
      </c>
      <c r="N119" s="27">
        <v>265072</v>
      </c>
      <c r="O119" s="27">
        <v>357958</v>
      </c>
      <c r="P119" s="27">
        <v>507566</v>
      </c>
      <c r="Q119" s="27">
        <v>511616</v>
      </c>
    </row>
    <row r="120" spans="2:17" x14ac:dyDescent="0.25">
      <c r="B120" s="24"/>
      <c r="C120" s="26" t="s">
        <v>97</v>
      </c>
      <c r="D120" s="26"/>
      <c r="E120" s="26"/>
      <c r="F120" s="27">
        <v>63083</v>
      </c>
      <c r="G120" s="27">
        <v>64138</v>
      </c>
      <c r="H120" s="27">
        <v>34584</v>
      </c>
      <c r="I120" s="27">
        <v>38171</v>
      </c>
      <c r="J120" s="27">
        <v>35536</v>
      </c>
      <c r="K120" s="27">
        <v>68975</v>
      </c>
      <c r="L120" s="27">
        <v>70196</v>
      </c>
      <c r="M120" s="27">
        <v>72345</v>
      </c>
      <c r="N120" s="27">
        <v>73928</v>
      </c>
      <c r="O120" s="27">
        <v>75747</v>
      </c>
      <c r="P120" s="27">
        <v>77803</v>
      </c>
      <c r="Q120" s="27">
        <v>77634</v>
      </c>
    </row>
    <row r="121" spans="2:17" ht="15.75" thickBot="1" x14ac:dyDescent="0.3">
      <c r="B121" s="30"/>
      <c r="C121" s="32" t="s">
        <v>98</v>
      </c>
      <c r="D121" s="32"/>
      <c r="E121" s="32"/>
      <c r="F121" s="27">
        <v>1197736</v>
      </c>
      <c r="G121" s="27">
        <v>1002754</v>
      </c>
      <c r="H121" s="27">
        <v>1008417</v>
      </c>
      <c r="I121" s="27">
        <v>1013879</v>
      </c>
      <c r="J121" s="27">
        <v>1019852</v>
      </c>
      <c r="K121" s="27">
        <v>1025701</v>
      </c>
      <c r="L121" s="27">
        <v>1032241</v>
      </c>
      <c r="M121" s="27">
        <v>1789297</v>
      </c>
      <c r="N121" s="27">
        <v>1801041</v>
      </c>
      <c r="O121" s="27">
        <v>1812857</v>
      </c>
      <c r="P121" s="27">
        <v>1824786</v>
      </c>
      <c r="Q121" s="27">
        <v>1836012</v>
      </c>
    </row>
    <row r="122" spans="2:17" x14ac:dyDescent="0.25">
      <c r="B122" s="35" t="s">
        <v>99</v>
      </c>
      <c r="C122" s="36"/>
      <c r="D122" s="36"/>
      <c r="E122" s="36"/>
      <c r="F122" s="23">
        <f>SUM(F123:F133)</f>
        <v>1309414</v>
      </c>
      <c r="G122" s="23">
        <f t="shared" ref="G122:M122" si="21">SUM(G123:G133)</f>
        <v>1328640</v>
      </c>
      <c r="H122" s="23">
        <f t="shared" si="21"/>
        <v>1218525</v>
      </c>
      <c r="I122" s="23">
        <f t="shared" si="21"/>
        <v>1215883</v>
      </c>
      <c r="J122" s="23">
        <f t="shared" si="21"/>
        <v>1595146</v>
      </c>
      <c r="K122" s="23">
        <f t="shared" si="21"/>
        <v>1746883</v>
      </c>
      <c r="L122" s="23">
        <f t="shared" si="21"/>
        <v>1746455</v>
      </c>
      <c r="M122" s="23">
        <f t="shared" si="21"/>
        <v>1410188</v>
      </c>
      <c r="N122" s="23">
        <f>SUM(N123:N133)</f>
        <v>1250671</v>
      </c>
      <c r="O122" s="23">
        <f>SUM(O123:O133)</f>
        <v>1263338</v>
      </c>
      <c r="P122" s="23">
        <f>SUM(P123:P133)</f>
        <v>1241231</v>
      </c>
      <c r="Q122" s="23">
        <f>SUM(Q123:Q133)</f>
        <v>952613</v>
      </c>
    </row>
    <row r="123" spans="2:17" x14ac:dyDescent="0.25">
      <c r="B123" s="24"/>
      <c r="C123" s="26" t="s">
        <v>96</v>
      </c>
      <c r="D123" s="26"/>
      <c r="E123" s="26"/>
      <c r="F123" s="27">
        <v>1303373</v>
      </c>
      <c r="G123" s="27">
        <v>1322599</v>
      </c>
      <c r="H123" s="27">
        <v>1212484</v>
      </c>
      <c r="I123" s="27">
        <v>1209842</v>
      </c>
      <c r="J123" s="27">
        <v>1589105</v>
      </c>
      <c r="K123" s="27">
        <v>1302667</v>
      </c>
      <c r="L123" s="27">
        <v>1302239</v>
      </c>
      <c r="M123" s="27">
        <v>1404147</v>
      </c>
      <c r="N123" s="27">
        <v>1244630</v>
      </c>
      <c r="O123" s="27">
        <v>1257297</v>
      </c>
      <c r="P123" s="27">
        <v>1235190</v>
      </c>
      <c r="Q123" s="27">
        <v>946572</v>
      </c>
    </row>
    <row r="124" spans="2:17" x14ac:dyDescent="0.25">
      <c r="B124" s="24"/>
      <c r="C124" s="26" t="s">
        <v>100</v>
      </c>
      <c r="D124" s="26"/>
      <c r="E124" s="26"/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</row>
    <row r="125" spans="2:17" x14ac:dyDescent="0.25">
      <c r="B125" s="24"/>
      <c r="C125" s="26" t="s">
        <v>101</v>
      </c>
      <c r="D125" s="26"/>
      <c r="E125" s="26"/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</row>
    <row r="126" spans="2:17" x14ac:dyDescent="0.25">
      <c r="B126" s="24"/>
      <c r="C126" s="26" t="s">
        <v>102</v>
      </c>
      <c r="D126" s="26"/>
      <c r="E126" s="26"/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</row>
    <row r="127" spans="2:17" x14ac:dyDescent="0.25">
      <c r="B127" s="24"/>
      <c r="C127" s="26" t="s">
        <v>103</v>
      </c>
      <c r="D127" s="26"/>
      <c r="E127" s="26"/>
      <c r="F127" s="27">
        <v>6041</v>
      </c>
      <c r="G127" s="27">
        <v>6041</v>
      </c>
      <c r="H127" s="27">
        <v>6041</v>
      </c>
      <c r="I127" s="27">
        <v>6041</v>
      </c>
      <c r="J127" s="27">
        <v>6041</v>
      </c>
      <c r="K127" s="27">
        <v>444216</v>
      </c>
      <c r="L127" s="27">
        <v>444216</v>
      </c>
      <c r="M127" s="27">
        <v>6041</v>
      </c>
      <c r="N127" s="27">
        <v>6041</v>
      </c>
      <c r="O127" s="27">
        <v>6041</v>
      </c>
      <c r="P127" s="27">
        <v>6041</v>
      </c>
      <c r="Q127" s="27">
        <v>6041</v>
      </c>
    </row>
    <row r="128" spans="2:17" x14ac:dyDescent="0.25">
      <c r="B128" s="24"/>
      <c r="C128" s="26" t="s">
        <v>104</v>
      </c>
      <c r="D128" s="26"/>
      <c r="E128" s="26"/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</row>
    <row r="129" spans="2:17" x14ac:dyDescent="0.25">
      <c r="B129" s="24"/>
      <c r="C129" s="26" t="s">
        <v>105</v>
      </c>
      <c r="D129" s="26"/>
      <c r="E129" s="26"/>
      <c r="F129" s="27">
        <v>0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0</v>
      </c>
      <c r="Q129" s="27">
        <v>0</v>
      </c>
    </row>
    <row r="130" spans="2:17" x14ac:dyDescent="0.25">
      <c r="B130" s="24"/>
      <c r="C130" s="26" t="s">
        <v>106</v>
      </c>
      <c r="D130" s="26"/>
      <c r="E130" s="26"/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27">
        <v>0</v>
      </c>
      <c r="P130" s="27">
        <v>0</v>
      </c>
      <c r="Q130" s="27">
        <v>0</v>
      </c>
    </row>
    <row r="131" spans="2:17" x14ac:dyDescent="0.25">
      <c r="B131" s="24"/>
      <c r="C131" s="26" t="s">
        <v>107</v>
      </c>
      <c r="D131" s="26"/>
      <c r="E131" s="26"/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</row>
    <row r="132" spans="2:17" x14ac:dyDescent="0.25">
      <c r="B132" s="24"/>
      <c r="C132" s="26" t="s">
        <v>108</v>
      </c>
      <c r="D132" s="26"/>
      <c r="E132" s="26"/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</row>
    <row r="133" spans="2:17" ht="15.75" thickBot="1" x14ac:dyDescent="0.3">
      <c r="B133" s="24"/>
      <c r="C133" s="26" t="s">
        <v>109</v>
      </c>
      <c r="D133" s="26"/>
      <c r="E133" s="26"/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</row>
    <row r="134" spans="2:17" ht="15.75" thickBot="1" x14ac:dyDescent="0.3">
      <c r="B134" s="119" t="s">
        <v>103</v>
      </c>
      <c r="C134" s="120"/>
      <c r="D134" s="120"/>
      <c r="E134" s="120"/>
      <c r="F134" s="27">
        <v>0</v>
      </c>
      <c r="G134" s="27">
        <v>0</v>
      </c>
      <c r="H134" s="27">
        <v>0</v>
      </c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2:17" ht="15.75" thickBot="1" x14ac:dyDescent="0.3">
      <c r="B135" s="58" t="s">
        <v>110</v>
      </c>
      <c r="C135" s="59"/>
      <c r="D135" s="59"/>
      <c r="E135" s="59"/>
      <c r="F135" s="23">
        <f>F113+F118+F122+F134</f>
        <v>6059518</v>
      </c>
      <c r="G135" s="23">
        <f t="shared" ref="G135:Q135" si="22">G113+G118+G122+G134</f>
        <v>6150352</v>
      </c>
      <c r="H135" s="23">
        <f t="shared" si="22"/>
        <v>6347552</v>
      </c>
      <c r="I135" s="23">
        <f t="shared" si="22"/>
        <v>6346294</v>
      </c>
      <c r="J135" s="23">
        <f t="shared" si="22"/>
        <v>7291401</v>
      </c>
      <c r="K135" s="23">
        <f t="shared" si="22"/>
        <v>7035120</v>
      </c>
      <c r="L135" s="23">
        <f t="shared" si="22"/>
        <v>7088593</v>
      </c>
      <c r="M135" s="23">
        <f t="shared" si="22"/>
        <v>7574587</v>
      </c>
      <c r="N135" s="23">
        <f t="shared" si="22"/>
        <v>7490726</v>
      </c>
      <c r="O135" s="23">
        <f t="shared" si="22"/>
        <v>7162826</v>
      </c>
      <c r="P135" s="23">
        <f t="shared" si="22"/>
        <v>7378734</v>
      </c>
      <c r="Q135" s="23">
        <f t="shared" si="22"/>
        <v>6916984</v>
      </c>
    </row>
    <row r="136" spans="2:17" x14ac:dyDescent="0.25">
      <c r="B136" s="21" t="s">
        <v>111</v>
      </c>
      <c r="C136" s="22"/>
      <c r="D136" s="22"/>
      <c r="E136" s="22"/>
      <c r="F136" s="98">
        <f>SUM(F137:F140)-F141</f>
        <v>2819501</v>
      </c>
      <c r="G136" s="98">
        <f>SUM(G137:G140)-G141</f>
        <v>2802817</v>
      </c>
      <c r="H136" s="98">
        <f>SUM(H137:H140)-H141</f>
        <v>2824692</v>
      </c>
      <c r="I136" s="98">
        <f>SUM(I137:I140)-I141</f>
        <v>2793046</v>
      </c>
      <c r="J136" s="98">
        <f t="shared" ref="J136:Q136" si="23">SUM(J137:J140)-J141</f>
        <v>2782774</v>
      </c>
      <c r="K136" s="98">
        <f t="shared" si="23"/>
        <v>2809215</v>
      </c>
      <c r="L136" s="98">
        <f t="shared" si="23"/>
        <v>2807170</v>
      </c>
      <c r="M136" s="98">
        <f t="shared" si="23"/>
        <v>2736148</v>
      </c>
      <c r="N136" s="98">
        <f t="shared" si="23"/>
        <v>2734937</v>
      </c>
      <c r="O136" s="98">
        <f t="shared" si="23"/>
        <v>2698113</v>
      </c>
      <c r="P136" s="98">
        <f t="shared" si="23"/>
        <v>2714828</v>
      </c>
      <c r="Q136" s="98">
        <f t="shared" si="23"/>
        <v>2719164</v>
      </c>
    </row>
    <row r="137" spans="2:17" x14ac:dyDescent="0.25">
      <c r="B137" s="66"/>
      <c r="C137" s="37" t="s">
        <v>112</v>
      </c>
      <c r="D137" s="37"/>
      <c r="E137" s="37"/>
      <c r="F137" s="27">
        <v>1684662</v>
      </c>
      <c r="G137" s="27">
        <v>1669555</v>
      </c>
      <c r="H137" s="27">
        <v>1666041</v>
      </c>
      <c r="I137" s="27">
        <v>1617025</v>
      </c>
      <c r="J137" s="27">
        <v>1608261</v>
      </c>
      <c r="K137" s="27">
        <v>1592463</v>
      </c>
      <c r="L137" s="27">
        <v>1589507</v>
      </c>
      <c r="M137" s="27">
        <v>1578537</v>
      </c>
      <c r="N137" s="27">
        <v>1573247</v>
      </c>
      <c r="O137" s="27">
        <v>1558992</v>
      </c>
      <c r="P137" s="27">
        <v>1556447</v>
      </c>
      <c r="Q137" s="27">
        <v>1567273</v>
      </c>
    </row>
    <row r="138" spans="2:17" x14ac:dyDescent="0.25">
      <c r="B138" s="24"/>
      <c r="C138" s="26" t="s">
        <v>113</v>
      </c>
      <c r="D138" s="26"/>
      <c r="E138" s="26"/>
      <c r="F138" s="27">
        <v>163320</v>
      </c>
      <c r="G138" s="27">
        <v>164368</v>
      </c>
      <c r="H138" s="27">
        <v>164666</v>
      </c>
      <c r="I138" s="27">
        <v>155753</v>
      </c>
      <c r="J138" s="27">
        <v>151493</v>
      </c>
      <c r="K138" s="27">
        <v>168018</v>
      </c>
      <c r="L138" s="27">
        <v>165317</v>
      </c>
      <c r="M138" s="27">
        <v>160168</v>
      </c>
      <c r="N138" s="27">
        <v>155682</v>
      </c>
      <c r="O138" s="27">
        <v>143783</v>
      </c>
      <c r="P138" s="27">
        <v>140620</v>
      </c>
      <c r="Q138" s="27">
        <v>141326</v>
      </c>
    </row>
    <row r="139" spans="2:17" x14ac:dyDescent="0.25">
      <c r="B139" s="24"/>
      <c r="C139" s="26" t="s">
        <v>114</v>
      </c>
      <c r="D139" s="26"/>
      <c r="E139" s="26"/>
      <c r="F139" s="27">
        <v>1322127</v>
      </c>
      <c r="G139" s="27">
        <v>1318927</v>
      </c>
      <c r="H139" s="27">
        <v>1343409</v>
      </c>
      <c r="I139" s="27">
        <v>1346663</v>
      </c>
      <c r="J139" s="27">
        <v>1356917</v>
      </c>
      <c r="K139" s="27">
        <v>1321497</v>
      </c>
      <c r="L139" s="27">
        <v>1333696</v>
      </c>
      <c r="M139" s="27">
        <v>1288798</v>
      </c>
      <c r="N139" s="27">
        <v>1297908</v>
      </c>
      <c r="O139" s="27">
        <v>1260750</v>
      </c>
      <c r="P139" s="27">
        <v>1294728</v>
      </c>
      <c r="Q139" s="27">
        <v>1285271</v>
      </c>
    </row>
    <row r="140" spans="2:17" x14ac:dyDescent="0.25">
      <c r="B140" s="82"/>
      <c r="C140" s="64" t="s">
        <v>115</v>
      </c>
      <c r="D140" s="28"/>
      <c r="E140" s="64"/>
      <c r="F140" s="27">
        <v>478524</v>
      </c>
      <c r="G140" s="27">
        <v>481639</v>
      </c>
      <c r="H140" s="27">
        <v>482985</v>
      </c>
      <c r="I140" s="27">
        <v>477997</v>
      </c>
      <c r="J140" s="27">
        <v>478657</v>
      </c>
      <c r="K140" s="27">
        <v>482574</v>
      </c>
      <c r="L140" s="27">
        <v>482436</v>
      </c>
      <c r="M140" s="27">
        <v>484404</v>
      </c>
      <c r="N140" s="27">
        <v>493902</v>
      </c>
      <c r="O140" s="27">
        <v>487101</v>
      </c>
      <c r="P140" s="27">
        <v>485644</v>
      </c>
      <c r="Q140" s="27">
        <v>494533</v>
      </c>
    </row>
    <row r="141" spans="2:17" x14ac:dyDescent="0.25">
      <c r="B141" s="63"/>
      <c r="C141" s="64" t="s">
        <v>116</v>
      </c>
      <c r="D141" s="64"/>
      <c r="E141" s="64"/>
      <c r="F141" s="27">
        <v>829132</v>
      </c>
      <c r="G141" s="27">
        <v>831672</v>
      </c>
      <c r="H141" s="27">
        <v>832409</v>
      </c>
      <c r="I141" s="27">
        <v>804392</v>
      </c>
      <c r="J141" s="27">
        <v>812554</v>
      </c>
      <c r="K141" s="27">
        <v>755337</v>
      </c>
      <c r="L141" s="27">
        <v>763786</v>
      </c>
      <c r="M141" s="27">
        <v>775759</v>
      </c>
      <c r="N141" s="27">
        <v>785802</v>
      </c>
      <c r="O141" s="27">
        <v>752513</v>
      </c>
      <c r="P141" s="27">
        <v>762611</v>
      </c>
      <c r="Q141" s="27">
        <v>769239</v>
      </c>
    </row>
    <row r="142" spans="2:17" x14ac:dyDescent="0.25">
      <c r="B142" s="99" t="s">
        <v>117</v>
      </c>
      <c r="C142" s="43"/>
      <c r="D142" s="43"/>
      <c r="E142" s="40"/>
      <c r="F142" s="23">
        <f t="shared" ref="F142:Q142" si="24">SUM(F143:F150)</f>
        <v>2977861</v>
      </c>
      <c r="G142" s="23">
        <f>SUM(G143:G150)</f>
        <v>2869808</v>
      </c>
      <c r="H142" s="23">
        <f>SUM(H143:H150)</f>
        <v>3534792</v>
      </c>
      <c r="I142" s="23">
        <f t="shared" si="24"/>
        <v>4286849</v>
      </c>
      <c r="J142" s="23">
        <f t="shared" si="24"/>
        <v>4776597</v>
      </c>
      <c r="K142" s="23">
        <f t="shared" si="24"/>
        <v>2244805</v>
      </c>
      <c r="L142" s="23">
        <f t="shared" si="24"/>
        <v>3005085</v>
      </c>
      <c r="M142" s="23">
        <f t="shared" si="24"/>
        <v>2473508</v>
      </c>
      <c r="N142" s="23">
        <f t="shared" si="24"/>
        <v>3180653</v>
      </c>
      <c r="O142" s="23">
        <f t="shared" si="24"/>
        <v>2956031</v>
      </c>
      <c r="P142" s="23">
        <f t="shared" si="24"/>
        <v>2968805</v>
      </c>
      <c r="Q142" s="23">
        <f t="shared" si="24"/>
        <v>2780299</v>
      </c>
    </row>
    <row r="143" spans="2:17" x14ac:dyDescent="0.25">
      <c r="B143" s="66"/>
      <c r="C143" s="37" t="s">
        <v>118</v>
      </c>
      <c r="D143" s="37"/>
      <c r="E143" s="37"/>
      <c r="F143" s="27">
        <v>209039</v>
      </c>
      <c r="G143" s="27">
        <v>211647</v>
      </c>
      <c r="H143" s="27">
        <v>206864</v>
      </c>
      <c r="I143" s="27">
        <v>217265</v>
      </c>
      <c r="J143" s="27">
        <v>220218</v>
      </c>
      <c r="K143" s="27">
        <v>218810</v>
      </c>
      <c r="L143" s="27">
        <v>210681</v>
      </c>
      <c r="M143" s="27">
        <v>672737</v>
      </c>
      <c r="N143" s="27">
        <v>672206</v>
      </c>
      <c r="O143" s="27">
        <v>666469</v>
      </c>
      <c r="P143" s="27">
        <v>668891</v>
      </c>
      <c r="Q143" s="27">
        <v>604653</v>
      </c>
    </row>
    <row r="144" spans="2:17" x14ac:dyDescent="0.25">
      <c r="B144" s="24"/>
      <c r="C144" s="26" t="s">
        <v>35</v>
      </c>
      <c r="D144" s="26"/>
      <c r="E144" s="26"/>
      <c r="F144" s="27">
        <v>495039</v>
      </c>
      <c r="G144" s="27">
        <v>290503</v>
      </c>
      <c r="H144" s="27">
        <v>198309</v>
      </c>
      <c r="I144" s="27">
        <v>547894</v>
      </c>
      <c r="J144" s="27">
        <v>371129</v>
      </c>
      <c r="K144" s="27">
        <v>212488</v>
      </c>
      <c r="L144" s="27">
        <v>1027943</v>
      </c>
      <c r="M144" s="27">
        <v>15394</v>
      </c>
      <c r="N144" s="27">
        <v>346962</v>
      </c>
      <c r="O144" s="27">
        <v>511125</v>
      </c>
      <c r="P144" s="27">
        <v>517362</v>
      </c>
      <c r="Q144" s="27">
        <v>291053</v>
      </c>
    </row>
    <row r="145" spans="2:17" x14ac:dyDescent="0.25">
      <c r="B145" s="24"/>
      <c r="C145" s="26" t="s">
        <v>119</v>
      </c>
      <c r="D145" s="26"/>
      <c r="E145" s="26"/>
      <c r="F145" s="27">
        <v>805667</v>
      </c>
      <c r="G145" s="27">
        <v>818387</v>
      </c>
      <c r="H145" s="27">
        <v>1242134</v>
      </c>
      <c r="I145" s="27">
        <v>801803</v>
      </c>
      <c r="J145" s="27">
        <v>794138</v>
      </c>
      <c r="K145" s="27">
        <v>72692</v>
      </c>
      <c r="L145" s="27">
        <v>266087</v>
      </c>
      <c r="M145" s="27">
        <v>317727</v>
      </c>
      <c r="N145" s="27">
        <v>394460</v>
      </c>
      <c r="O145" s="27">
        <v>347752</v>
      </c>
      <c r="P145" s="27">
        <v>345116</v>
      </c>
      <c r="Q145" s="27">
        <v>378823</v>
      </c>
    </row>
    <row r="146" spans="2:17" x14ac:dyDescent="0.25">
      <c r="B146" s="24"/>
      <c r="C146" s="26" t="s">
        <v>120</v>
      </c>
      <c r="D146" s="26"/>
      <c r="E146" s="26"/>
      <c r="F146" s="27">
        <v>522403</v>
      </c>
      <c r="G146" s="27">
        <v>508794</v>
      </c>
      <c r="H146" s="27">
        <v>506377</v>
      </c>
      <c r="I146" s="27">
        <v>372095</v>
      </c>
      <c r="J146" s="27">
        <v>387843</v>
      </c>
      <c r="K146" s="27">
        <v>382379</v>
      </c>
      <c r="L146" s="27">
        <v>388035</v>
      </c>
      <c r="M146" s="27">
        <v>399433</v>
      </c>
      <c r="N146" s="27">
        <v>409643</v>
      </c>
      <c r="O146" s="27">
        <v>417837</v>
      </c>
      <c r="P146" s="27">
        <v>435804</v>
      </c>
      <c r="Q146" s="27">
        <v>430164</v>
      </c>
    </row>
    <row r="147" spans="2:17" x14ac:dyDescent="0.25">
      <c r="B147" s="82"/>
      <c r="C147" s="28" t="s">
        <v>121</v>
      </c>
      <c r="D147" s="28"/>
      <c r="E147" s="28"/>
      <c r="F147" s="27">
        <v>533104</v>
      </c>
      <c r="G147" s="27">
        <v>531087</v>
      </c>
      <c r="H147" s="27">
        <v>524629</v>
      </c>
      <c r="I147" s="27">
        <v>535536</v>
      </c>
      <c r="J147" s="27">
        <v>536678</v>
      </c>
      <c r="K147" s="27">
        <v>528828</v>
      </c>
      <c r="L147" s="27">
        <v>525780</v>
      </c>
      <c r="M147" s="27">
        <v>519890</v>
      </c>
      <c r="N147" s="27">
        <v>517604</v>
      </c>
      <c r="O147" s="27">
        <v>522882</v>
      </c>
      <c r="P147" s="27">
        <v>516389</v>
      </c>
      <c r="Q147" s="27">
        <v>511042</v>
      </c>
    </row>
    <row r="148" spans="2:17" x14ac:dyDescent="0.25">
      <c r="B148" s="82"/>
      <c r="C148" s="28" t="s">
        <v>38</v>
      </c>
      <c r="D148" s="28"/>
      <c r="E148" s="28"/>
      <c r="F148" s="27">
        <v>412609</v>
      </c>
      <c r="G148" s="27">
        <v>509390</v>
      </c>
      <c r="H148" s="27">
        <v>856479</v>
      </c>
      <c r="I148" s="27">
        <v>1812256</v>
      </c>
      <c r="J148" s="27">
        <v>2466591</v>
      </c>
      <c r="K148" s="27">
        <v>829608</v>
      </c>
      <c r="L148" s="27">
        <v>586559</v>
      </c>
      <c r="M148" s="27">
        <v>548327</v>
      </c>
      <c r="N148" s="27">
        <v>839778</v>
      </c>
      <c r="O148" s="27">
        <v>489966</v>
      </c>
      <c r="P148" s="27">
        <v>485243</v>
      </c>
      <c r="Q148" s="27">
        <v>564564</v>
      </c>
    </row>
    <row r="149" spans="2:17" x14ac:dyDescent="0.25">
      <c r="B149" s="82"/>
      <c r="C149" s="28" t="s">
        <v>122</v>
      </c>
      <c r="D149" s="28"/>
      <c r="E149" s="28"/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</row>
    <row r="150" spans="2:17" ht="15.75" thickBot="1" x14ac:dyDescent="0.3">
      <c r="B150" s="30"/>
      <c r="C150" s="32" t="s">
        <v>123</v>
      </c>
      <c r="D150" s="32"/>
      <c r="E150" s="32"/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</row>
    <row r="151" spans="2:17" ht="15.75" thickBot="1" x14ac:dyDescent="0.3">
      <c r="B151" s="38" t="s">
        <v>124</v>
      </c>
      <c r="C151" s="100" t="s">
        <v>125</v>
      </c>
      <c r="D151" s="100"/>
      <c r="E151" s="100"/>
      <c r="F151" s="23">
        <f>ROUND(F79+F89+F112+F135+F136+F142,0)</f>
        <v>167379443</v>
      </c>
      <c r="G151" s="23">
        <f t="shared" ref="G151:Q151" si="25">ROUND(G79+G89+G112+G135+G136+G142,0)</f>
        <v>169261968</v>
      </c>
      <c r="H151" s="23">
        <f t="shared" si="25"/>
        <v>173152681</v>
      </c>
      <c r="I151" s="23">
        <f t="shared" si="25"/>
        <v>178113495</v>
      </c>
      <c r="J151" s="23">
        <f t="shared" si="25"/>
        <v>177874268</v>
      </c>
      <c r="K151" s="23">
        <f t="shared" si="25"/>
        <v>171968265</v>
      </c>
      <c r="L151" s="23">
        <f t="shared" si="25"/>
        <v>175475368</v>
      </c>
      <c r="M151" s="23">
        <f>ROUND(M79+M89+M112+M135+M136+M142,0)</f>
        <v>177257222</v>
      </c>
      <c r="N151" s="23">
        <f t="shared" si="25"/>
        <v>174615626</v>
      </c>
      <c r="O151" s="23">
        <f t="shared" si="25"/>
        <v>173585079</v>
      </c>
      <c r="P151" s="23">
        <f t="shared" si="25"/>
        <v>174040911</v>
      </c>
      <c r="Q151" s="23">
        <f t="shared" si="25"/>
        <v>174353416</v>
      </c>
    </row>
    <row r="152" spans="2:17" ht="15.75" thickBot="1" x14ac:dyDescent="0.3">
      <c r="B152" s="101" t="s">
        <v>51</v>
      </c>
      <c r="C152" s="102" t="s">
        <v>38</v>
      </c>
      <c r="D152" s="103"/>
      <c r="E152" s="103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</row>
    <row r="153" spans="2:17" x14ac:dyDescent="0.25">
      <c r="B153" s="66" t="s">
        <v>126</v>
      </c>
      <c r="C153" s="37"/>
      <c r="D153" s="37"/>
      <c r="E153" s="37"/>
      <c r="F153" s="27">
        <v>3045706</v>
      </c>
      <c r="G153" s="27">
        <v>3196580</v>
      </c>
      <c r="H153" s="27">
        <v>3483360</v>
      </c>
      <c r="I153" s="27">
        <v>3540764</v>
      </c>
      <c r="J153" s="27">
        <v>3872709</v>
      </c>
      <c r="K153" s="27">
        <v>3700833</v>
      </c>
      <c r="L153" s="27">
        <v>3805259</v>
      </c>
      <c r="M153" s="27">
        <v>3343538</v>
      </c>
      <c r="N153" s="27">
        <v>3933632</v>
      </c>
      <c r="O153" s="27">
        <v>3518298</v>
      </c>
      <c r="P153" s="27">
        <v>3628426</v>
      </c>
      <c r="Q153" s="27">
        <v>3728105</v>
      </c>
    </row>
    <row r="154" spans="2:17" x14ac:dyDescent="0.25">
      <c r="B154" s="66" t="s">
        <v>127</v>
      </c>
      <c r="C154" s="37"/>
      <c r="D154" s="37"/>
      <c r="E154" s="37"/>
      <c r="F154" s="27">
        <v>8519871</v>
      </c>
      <c r="G154" s="27">
        <v>8840752</v>
      </c>
      <c r="H154" s="27">
        <v>9610717</v>
      </c>
      <c r="I154" s="27">
        <v>9624211</v>
      </c>
      <c r="J154" s="27">
        <v>8941183</v>
      </c>
      <c r="K154" s="27">
        <v>10777254</v>
      </c>
      <c r="L154" s="27">
        <v>9634298</v>
      </c>
      <c r="M154" s="27">
        <v>2048788</v>
      </c>
      <c r="N154" s="27">
        <v>11229034</v>
      </c>
      <c r="O154" s="27">
        <v>10572072</v>
      </c>
      <c r="P154" s="27">
        <v>10394217</v>
      </c>
      <c r="Q154" s="27">
        <v>11531816</v>
      </c>
    </row>
    <row r="155" spans="2:17" x14ac:dyDescent="0.25">
      <c r="B155" s="66" t="s">
        <v>128</v>
      </c>
      <c r="C155" s="37"/>
      <c r="D155" s="37"/>
      <c r="E155" s="37"/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</row>
    <row r="156" spans="2:17" x14ac:dyDescent="0.25">
      <c r="B156" s="66" t="s">
        <v>129</v>
      </c>
      <c r="C156" s="37"/>
      <c r="D156" s="37"/>
      <c r="E156" s="37"/>
      <c r="F156" s="27">
        <v>124247705</v>
      </c>
      <c r="G156" s="27">
        <v>127374428</v>
      </c>
      <c r="H156" s="27">
        <v>131120341</v>
      </c>
      <c r="I156" s="27">
        <v>136686403</v>
      </c>
      <c r="J156" s="27">
        <v>133439818</v>
      </c>
      <c r="K156" s="27">
        <v>134933955</v>
      </c>
      <c r="L156" s="27">
        <v>130493214</v>
      </c>
      <c r="M156" s="27">
        <v>133365193</v>
      </c>
      <c r="N156" s="27">
        <v>133194654</v>
      </c>
      <c r="O156" s="27">
        <v>133040549</v>
      </c>
      <c r="P156" s="27">
        <v>131199913</v>
      </c>
      <c r="Q156" s="27">
        <v>133860928</v>
      </c>
    </row>
    <row r="157" spans="2:17" x14ac:dyDescent="0.25">
      <c r="B157" s="66" t="s">
        <v>130</v>
      </c>
      <c r="C157" s="37"/>
      <c r="D157" s="37"/>
      <c r="E157" s="37"/>
      <c r="F157" s="27">
        <v>144321987</v>
      </c>
      <c r="G157" s="27">
        <v>144467232</v>
      </c>
      <c r="H157" s="27">
        <v>147698095</v>
      </c>
      <c r="I157" s="27">
        <v>150400213</v>
      </c>
      <c r="J157" s="27">
        <v>140948167</v>
      </c>
      <c r="K157" s="27">
        <v>151033015</v>
      </c>
      <c r="L157" s="27">
        <v>148692507</v>
      </c>
      <c r="M157" s="27">
        <v>152353666</v>
      </c>
      <c r="N157" s="27">
        <v>151627750</v>
      </c>
      <c r="O157" s="27">
        <v>150275774</v>
      </c>
      <c r="P157" s="27">
        <v>150295362</v>
      </c>
      <c r="Q157" s="27">
        <v>152163535</v>
      </c>
    </row>
    <row r="158" spans="2:17" x14ac:dyDescent="0.25">
      <c r="B158" s="24" t="s">
        <v>131</v>
      </c>
      <c r="C158" s="26"/>
      <c r="D158" s="26"/>
      <c r="E158" s="26"/>
      <c r="F158" s="27">
        <v>-20074282</v>
      </c>
      <c r="G158" s="27">
        <v>-17092804</v>
      </c>
      <c r="H158" s="27">
        <v>-16577754</v>
      </c>
      <c r="I158" s="27">
        <v>-13713810</v>
      </c>
      <c r="J158" s="27">
        <v>-7508349</v>
      </c>
      <c r="K158" s="27">
        <v>-16099060</v>
      </c>
      <c r="L158" s="27">
        <v>-18199293</v>
      </c>
      <c r="M158" s="27">
        <v>-18988473</v>
      </c>
      <c r="N158" s="27">
        <v>-18433096</v>
      </c>
      <c r="O158" s="27">
        <v>-17235225</v>
      </c>
      <c r="P158" s="27">
        <v>-19095449</v>
      </c>
      <c r="Q158" s="27">
        <v>-18302607</v>
      </c>
    </row>
    <row r="159" spans="2:17" ht="15.75" thickBot="1" x14ac:dyDescent="0.3">
      <c r="B159" s="105"/>
      <c r="C159" s="106"/>
      <c r="D159" s="106"/>
      <c r="E159" s="106"/>
      <c r="F159" s="107">
        <v>0</v>
      </c>
      <c r="G159" s="107">
        <v>0</v>
      </c>
      <c r="H159" s="10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</row>
    <row r="160" spans="2:17" x14ac:dyDescent="0.25">
      <c r="F160" s="67"/>
      <c r="G160" s="67"/>
      <c r="H160" s="67"/>
      <c r="I160" s="108"/>
      <c r="J160" s="67"/>
      <c r="K160" s="67"/>
      <c r="L160" s="67"/>
      <c r="M160" s="67"/>
      <c r="N160" s="67"/>
      <c r="O160" s="67"/>
      <c r="P160" s="67"/>
      <c r="Q160" s="67"/>
    </row>
    <row r="161" spans="6:17" x14ac:dyDescent="0.25">
      <c r="F161" s="67">
        <f t="shared" ref="F161:Q161" si="26">F69-F151</f>
        <v>0</v>
      </c>
      <c r="G161" s="67">
        <f t="shared" si="26"/>
        <v>0</v>
      </c>
      <c r="H161" s="67">
        <f>H69-H151</f>
        <v>0</v>
      </c>
      <c r="I161" s="67">
        <f t="shared" si="26"/>
        <v>0</v>
      </c>
      <c r="J161" s="67">
        <f t="shared" si="26"/>
        <v>0</v>
      </c>
      <c r="K161" s="67">
        <f t="shared" si="26"/>
        <v>0</v>
      </c>
      <c r="L161" s="67">
        <f t="shared" si="26"/>
        <v>0</v>
      </c>
      <c r="M161" s="67">
        <f t="shared" si="26"/>
        <v>0</v>
      </c>
      <c r="N161" s="67">
        <f t="shared" si="26"/>
        <v>0</v>
      </c>
      <c r="O161" s="67">
        <f t="shared" si="26"/>
        <v>0</v>
      </c>
      <c r="P161" s="67">
        <f t="shared" si="26"/>
        <v>0</v>
      </c>
      <c r="Q161" s="67">
        <f t="shared" si="26"/>
        <v>0</v>
      </c>
    </row>
    <row r="162" spans="6:17" x14ac:dyDescent="0.25">
      <c r="O162" s="10"/>
      <c r="P162" s="10"/>
      <c r="Q162" s="10"/>
    </row>
    <row r="163" spans="6:17" x14ac:dyDescent="0.25">
      <c r="O163" s="10"/>
      <c r="P163" s="10"/>
      <c r="Q163" s="10"/>
    </row>
    <row r="164" spans="6:17" x14ac:dyDescent="0.25">
      <c r="O164" s="10"/>
      <c r="P164" s="10"/>
      <c r="Q164" s="10"/>
    </row>
    <row r="165" spans="6:17" x14ac:dyDescent="0.25">
      <c r="O165" s="10"/>
      <c r="P165" s="10"/>
      <c r="Q165" s="10"/>
    </row>
    <row r="166" spans="6:17" x14ac:dyDescent="0.25">
      <c r="O166" s="10"/>
      <c r="P166" s="10"/>
      <c r="Q166" s="10"/>
    </row>
    <row r="167" spans="6:17" x14ac:dyDescent="0.25">
      <c r="O167" s="10"/>
      <c r="P167" s="10"/>
      <c r="Q167" s="10"/>
    </row>
    <row r="168" spans="6:17" x14ac:dyDescent="0.25">
      <c r="O168" s="10"/>
      <c r="P168" s="10"/>
      <c r="Q168" s="10"/>
    </row>
    <row r="169" spans="6:17" x14ac:dyDescent="0.25">
      <c r="O169" s="10"/>
      <c r="P169" s="10"/>
      <c r="Q169" s="10"/>
    </row>
    <row r="170" spans="6:17" x14ac:dyDescent="0.25">
      <c r="O170" s="10"/>
      <c r="P170" s="10"/>
      <c r="Q170" s="10"/>
    </row>
    <row r="171" spans="6:17" x14ac:dyDescent="0.25">
      <c r="O171" s="10"/>
      <c r="P171" s="10"/>
      <c r="Q171" s="10"/>
    </row>
    <row r="172" spans="6:17" x14ac:dyDescent="0.25">
      <c r="O172" s="10"/>
      <c r="P172" s="10"/>
      <c r="Q172" s="10"/>
    </row>
    <row r="173" spans="6:17" x14ac:dyDescent="0.25">
      <c r="O173" s="10"/>
      <c r="P173" s="10"/>
      <c r="Q173" s="10"/>
    </row>
    <row r="174" spans="6:17" x14ac:dyDescent="0.25">
      <c r="O174" s="10"/>
      <c r="P174" s="10"/>
      <c r="Q174" s="10"/>
    </row>
    <row r="175" spans="6:17" x14ac:dyDescent="0.25">
      <c r="O175" s="10"/>
      <c r="P175" s="10"/>
      <c r="Q175" s="10"/>
    </row>
    <row r="176" spans="6:17" x14ac:dyDescent="0.25">
      <c r="O176" s="10"/>
      <c r="P176" s="10"/>
      <c r="Q176" s="10"/>
    </row>
    <row r="177" spans="15:17" x14ac:dyDescent="0.25">
      <c r="O177" s="10"/>
      <c r="P177" s="10"/>
      <c r="Q177" s="10"/>
    </row>
    <row r="178" spans="15:17" x14ac:dyDescent="0.25">
      <c r="O178" s="10"/>
      <c r="P178" s="10"/>
      <c r="Q178" s="10"/>
    </row>
    <row r="179" spans="15:17" x14ac:dyDescent="0.25">
      <c r="O179" s="10"/>
      <c r="P179" s="10"/>
      <c r="Q179" s="10"/>
    </row>
    <row r="180" spans="15:17" x14ac:dyDescent="0.25">
      <c r="O180" s="10"/>
      <c r="P180" s="10"/>
      <c r="Q180" s="10"/>
    </row>
    <row r="181" spans="15:17" x14ac:dyDescent="0.25">
      <c r="O181" s="10"/>
      <c r="P181" s="10"/>
      <c r="Q181" s="10"/>
    </row>
    <row r="182" spans="15:17" x14ac:dyDescent="0.25">
      <c r="O182" s="10"/>
      <c r="P182" s="10"/>
      <c r="Q182" s="10"/>
    </row>
    <row r="183" spans="15:17" x14ac:dyDescent="0.25">
      <c r="O183" s="10"/>
      <c r="P183" s="10"/>
      <c r="Q183" s="10"/>
    </row>
    <row r="184" spans="15:17" x14ac:dyDescent="0.25">
      <c r="O184" s="10"/>
      <c r="P184" s="10"/>
      <c r="Q184" s="10"/>
    </row>
    <row r="185" spans="15:17" x14ac:dyDescent="0.25">
      <c r="O185" s="10"/>
      <c r="P185" s="10"/>
      <c r="Q185" s="10"/>
    </row>
    <row r="186" spans="15:17" x14ac:dyDescent="0.25">
      <c r="O186" s="10"/>
      <c r="P186" s="10"/>
      <c r="Q186" s="10"/>
    </row>
    <row r="187" spans="15:17" x14ac:dyDescent="0.25">
      <c r="O187" s="10"/>
      <c r="P187" s="10"/>
      <c r="Q187" s="10"/>
    </row>
    <row r="188" spans="15:17" x14ac:dyDescent="0.25">
      <c r="O188" s="10"/>
      <c r="P188" s="10"/>
      <c r="Q188" s="10"/>
    </row>
    <row r="189" spans="15:17" x14ac:dyDescent="0.25">
      <c r="O189" s="10"/>
      <c r="P189" s="10"/>
      <c r="Q189" s="10"/>
    </row>
    <row r="190" spans="15:17" x14ac:dyDescent="0.25">
      <c r="O190" s="10"/>
      <c r="P190" s="10"/>
      <c r="Q190" s="10"/>
    </row>
    <row r="191" spans="15:17" x14ac:dyDescent="0.25">
      <c r="O191" s="10"/>
      <c r="P191" s="10"/>
      <c r="Q191" s="10"/>
    </row>
    <row r="192" spans="15:17" x14ac:dyDescent="0.25">
      <c r="O192" s="10"/>
      <c r="P192" s="10"/>
      <c r="Q192" s="10"/>
    </row>
    <row r="193" spans="15:17" x14ac:dyDescent="0.25">
      <c r="O193" s="10"/>
      <c r="P193" s="10"/>
      <c r="Q193" s="10"/>
    </row>
    <row r="194" spans="15:17" x14ac:dyDescent="0.25">
      <c r="O194" s="10"/>
      <c r="P194" s="10"/>
      <c r="Q194" s="10"/>
    </row>
    <row r="195" spans="15:17" x14ac:dyDescent="0.25">
      <c r="O195" s="10"/>
      <c r="P195" s="10"/>
      <c r="Q195" s="10"/>
    </row>
    <row r="196" spans="15:17" x14ac:dyDescent="0.25">
      <c r="O196" s="10"/>
      <c r="P196" s="10"/>
      <c r="Q196" s="10"/>
    </row>
    <row r="197" spans="15:17" x14ac:dyDescent="0.25">
      <c r="O197" s="10"/>
      <c r="P197" s="10"/>
      <c r="Q197" s="10"/>
    </row>
    <row r="198" spans="15:17" x14ac:dyDescent="0.25">
      <c r="O198" s="10"/>
      <c r="P198" s="10"/>
      <c r="Q198" s="10"/>
    </row>
    <row r="199" spans="15:17" x14ac:dyDescent="0.25">
      <c r="O199" s="10"/>
      <c r="P199" s="10"/>
      <c r="Q199" s="10"/>
    </row>
    <row r="200" spans="15:17" x14ac:dyDescent="0.25">
      <c r="O200" s="10"/>
      <c r="P200" s="10"/>
      <c r="Q200" s="10"/>
    </row>
    <row r="201" spans="15:17" x14ac:dyDescent="0.25">
      <c r="O201" s="10"/>
      <c r="P201" s="10"/>
      <c r="Q201" s="10"/>
    </row>
    <row r="202" spans="15:17" x14ac:dyDescent="0.25">
      <c r="O202" s="10"/>
      <c r="P202" s="10"/>
      <c r="Q202" s="10"/>
    </row>
    <row r="203" spans="15:17" x14ac:dyDescent="0.25">
      <c r="O203" s="10"/>
      <c r="P203" s="10"/>
      <c r="Q203" s="10"/>
    </row>
    <row r="204" spans="15:17" x14ac:dyDescent="0.25">
      <c r="O204" s="10"/>
      <c r="P204" s="10"/>
      <c r="Q204" s="10"/>
    </row>
    <row r="205" spans="15:17" x14ac:dyDescent="0.25">
      <c r="O205" s="10"/>
      <c r="P205" s="10"/>
      <c r="Q205" s="10"/>
    </row>
    <row r="206" spans="15:17" x14ac:dyDescent="0.25">
      <c r="O206" s="10"/>
      <c r="P206" s="10"/>
      <c r="Q206" s="10"/>
    </row>
    <row r="207" spans="15:17" x14ac:dyDescent="0.25">
      <c r="O207" s="10"/>
      <c r="P207" s="10"/>
      <c r="Q207" s="10"/>
    </row>
    <row r="208" spans="15:17" x14ac:dyDescent="0.25">
      <c r="O208" s="10"/>
      <c r="P208" s="10"/>
      <c r="Q208" s="10"/>
    </row>
    <row r="209" spans="15:17" x14ac:dyDescent="0.25">
      <c r="O209" s="10"/>
      <c r="P209" s="10"/>
      <c r="Q209" s="10"/>
    </row>
    <row r="210" spans="15:17" x14ac:dyDescent="0.25">
      <c r="O210" s="10"/>
      <c r="P210" s="10"/>
      <c r="Q210" s="10"/>
    </row>
    <row r="211" spans="15:17" x14ac:dyDescent="0.25">
      <c r="O211" s="10"/>
      <c r="P211" s="10"/>
      <c r="Q211" s="10"/>
    </row>
    <row r="212" spans="15:17" x14ac:dyDescent="0.25">
      <c r="O212" s="10"/>
      <c r="P212" s="10"/>
      <c r="Q212" s="10"/>
    </row>
    <row r="213" spans="15:17" x14ac:dyDescent="0.25">
      <c r="O213" s="10"/>
      <c r="P213" s="10"/>
      <c r="Q213" s="10"/>
    </row>
    <row r="214" spans="15:17" x14ac:dyDescent="0.25">
      <c r="O214" s="10"/>
      <c r="P214" s="10"/>
      <c r="Q214" s="10"/>
    </row>
    <row r="215" spans="15:17" x14ac:dyDescent="0.25">
      <c r="O215" s="10"/>
      <c r="P215" s="10"/>
      <c r="Q215" s="10"/>
    </row>
    <row r="216" spans="15:17" x14ac:dyDescent="0.25">
      <c r="O216" s="10"/>
      <c r="P216" s="10"/>
      <c r="Q216" s="10"/>
    </row>
    <row r="217" spans="15:17" x14ac:dyDescent="0.25">
      <c r="O217" s="10"/>
      <c r="P217" s="10"/>
      <c r="Q217" s="10"/>
    </row>
    <row r="218" spans="15:17" x14ac:dyDescent="0.25">
      <c r="O218" s="10"/>
      <c r="P218" s="10"/>
      <c r="Q218" s="10"/>
    </row>
  </sheetData>
  <mergeCells count="28">
    <mergeCell ref="B9:Q9"/>
    <mergeCell ref="E2:E4"/>
    <mergeCell ref="F2:F4"/>
    <mergeCell ref="H2:I4"/>
    <mergeCell ref="B5:N5"/>
    <mergeCell ref="B8:Q8"/>
    <mergeCell ref="B10:Q10"/>
    <mergeCell ref="B11:E16"/>
    <mergeCell ref="F11:H12"/>
    <mergeCell ref="I11:K12"/>
    <mergeCell ref="L11:N12"/>
    <mergeCell ref="O11:Q12"/>
    <mergeCell ref="F13:F16"/>
    <mergeCell ref="G13:G16"/>
    <mergeCell ref="H13:H16"/>
    <mergeCell ref="I13:I16"/>
    <mergeCell ref="B134:E134"/>
    <mergeCell ref="J13:J16"/>
    <mergeCell ref="K13:K16"/>
    <mergeCell ref="L13:L16"/>
    <mergeCell ref="M13:M16"/>
    <mergeCell ref="P13:P16"/>
    <mergeCell ref="Q13:Q16"/>
    <mergeCell ref="B17:E17"/>
    <mergeCell ref="B77:E78"/>
    <mergeCell ref="C98:E98"/>
    <mergeCell ref="N13:N16"/>
    <mergeCell ref="O13:O16"/>
  </mergeCells>
  <pageMargins left="0.7" right="0.7" top="0.75" bottom="0.75" header="0.3" footer="0.3"/>
  <headerFooter>
    <oddFooter>&amp;L_x000D_&amp;1#&amp;"Calibri"&amp;10&amp;K000000 Public</oddFooter>
  </headerFooter>
  <drawing r:id="rId1"/>
</worksheet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Andreas, Aili</dc:creator>
  <cp:lastModifiedBy>Andreas, Aili</cp:lastModifiedBy>
  <dcterms:created xsi:type="dcterms:W3CDTF">2024-08-15T13:55:12Z</dcterms:created>
  <dcterms:modified xsi:type="dcterms:W3CDTF">2024-08-16T06:43:14Z</dcterms:modified>
</cp:coreProperties>
</file>