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Debt/Domestic/Combined Irs&amp;Tbs/Working/"/>
    </mc:Choice>
  </mc:AlternateContent>
  <xr:revisionPtr revIDLastSave="4905" documentId="8_{4B89F926-72EE-44FC-BBD5-2A1E4A9BC42B}" xr6:coauthVersionLast="47" xr6:coauthVersionMax="47" xr10:uidLastSave="{FCE7E08D-5510-4448-8BA7-E9D06B7DDCFD}"/>
  <bookViews>
    <workbookView xWindow="-108" yWindow="-108" windowWidth="23256" windowHeight="12456" tabRatio="508" activeTab="5" xr2:uid="{00000000-000D-0000-FFFF-FFFF00000000}"/>
  </bookViews>
  <sheets>
    <sheet name="91-DAY TB" sheetId="30" r:id="rId1"/>
    <sheet name="182-DAY TB" sheetId="3" r:id="rId2"/>
    <sheet name="273-DAY TB" sheetId="42" r:id="rId3"/>
    <sheet name="365-DAY TB" sheetId="4" r:id="rId4"/>
    <sheet name="GC18" sheetId="38" state="hidden" r:id="rId5"/>
    <sheet name="TOTAL DEBT" sheetId="69" r:id="rId6"/>
    <sheet name="GC23" sheetId="60" r:id="rId7"/>
    <sheet name="GC24" sheetId="31" r:id="rId8"/>
    <sheet name="GC25" sheetId="49" r:id="rId9"/>
    <sheet name="GI25" sheetId="58" r:id="rId10"/>
    <sheet name="GC26" sheetId="66" r:id="rId11"/>
    <sheet name="GC27" sheetId="41" r:id="rId12"/>
    <sheet name="GI27" sheetId="67" r:id="rId13"/>
    <sheet name="GC28" sheetId="71" r:id="rId14"/>
    <sheet name="GI29" sheetId="59" r:id="rId15"/>
    <sheet name="GC30" sheetId="40" r:id="rId16"/>
    <sheet name="GC32" sheetId="50" r:id="rId17"/>
    <sheet name="GI33" sheetId="61" r:id="rId18"/>
    <sheet name="GC35" sheetId="48" r:id="rId19"/>
    <sheet name="GI36" sheetId="63" r:id="rId20"/>
    <sheet name="GC37" sheetId="51" r:id="rId21"/>
    <sheet name="GC40" sheetId="52" r:id="rId22"/>
    <sheet name="GC43" sheetId="64" r:id="rId23"/>
    <sheet name="GC45" sheetId="56" r:id="rId24"/>
    <sheet name="GC48" sheetId="68" r:id="rId25"/>
    <sheet name="GC50" sheetId="62" r:id="rId26"/>
  </sheets>
  <definedNames>
    <definedName name="_xlnm.Print_Area" localSheetId="1">'182-DAY TB'!#REF!</definedName>
    <definedName name="_xlnm.Print_Area" localSheetId="2">'273-DAY TB'!#REF!</definedName>
    <definedName name="_xlnm.Print_Area" localSheetId="3">'365-DAY TB'!#REF!</definedName>
    <definedName name="_xlnm.Print_Area" localSheetId="4">'GC18'!#REF!</definedName>
    <definedName name="_xlnm.Print_Area" localSheetId="7">'GC24'!#REF!</definedName>
    <definedName name="_xlnm.Print_Titles" localSheetId="1">'182-DAY TB'!$1:$3</definedName>
    <definedName name="_xlnm.Print_Titles" localSheetId="2">'273-DAY TB'!$1:$3</definedName>
    <definedName name="_xlnm.Print_Titles" localSheetId="3">'365-DAY TB'!$1:$3</definedName>
    <definedName name="_xlnm.Print_Titles" localSheetId="0">'91-DAY TB'!$C:$C,'91-DAY TB'!$1:$3</definedName>
    <definedName name="_xlnm.Print_Titles" localSheetId="4">'GC18'!#REF!,'GC18'!#REF!</definedName>
    <definedName name="_xlnm.Print_Titles" localSheetId="7">'GC24'!#REF!,'GC24'!#REF!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2" i="69" l="1"/>
  <c r="N92" i="69"/>
  <c r="G92" i="69"/>
  <c r="AH90" i="69"/>
  <c r="AH91" i="69"/>
  <c r="H131" i="62"/>
  <c r="H130" i="62"/>
  <c r="AI92" i="69" l="1"/>
  <c r="N91" i="69"/>
  <c r="G91" i="69"/>
  <c r="AI91" i="69" l="1"/>
  <c r="G90" i="69"/>
  <c r="N90" i="69"/>
  <c r="N89" i="69"/>
  <c r="AH89" i="69"/>
  <c r="G89" i="69"/>
  <c r="D274" i="42"/>
  <c r="F274" i="42"/>
  <c r="AI90" i="69" l="1"/>
  <c r="AI89" i="69"/>
  <c r="AH78" i="69"/>
  <c r="AH79" i="69"/>
  <c r="AH80" i="69"/>
  <c r="AH81" i="69"/>
  <c r="AH82" i="69"/>
  <c r="AH83" i="69"/>
  <c r="AH84" i="69"/>
  <c r="AH85" i="69"/>
  <c r="AH86" i="69"/>
  <c r="AH87" i="69"/>
  <c r="AH88" i="69"/>
  <c r="G88" i="69"/>
  <c r="G87" i="69" l="1"/>
  <c r="N86" i="69"/>
  <c r="H122" i="62"/>
  <c r="H166" i="56"/>
  <c r="H177" i="52"/>
  <c r="H95" i="63"/>
  <c r="H188" i="48"/>
  <c r="H107" i="61"/>
  <c r="H74" i="71"/>
  <c r="H150" i="41"/>
  <c r="O252" i="4"/>
  <c r="O251" i="4"/>
  <c r="O250" i="4"/>
  <c r="N252" i="4"/>
  <c r="N251" i="4"/>
  <c r="N250" i="4"/>
  <c r="D250" i="4"/>
  <c r="F250" i="4"/>
  <c r="D251" i="4"/>
  <c r="F251" i="4"/>
  <c r="D252" i="4"/>
  <c r="F252" i="4"/>
  <c r="D226" i="3"/>
  <c r="F226" i="3"/>
  <c r="D227" i="3"/>
  <c r="F227" i="3"/>
  <c r="D228" i="3"/>
  <c r="F228" i="3"/>
  <c r="F229" i="3"/>
  <c r="O274" i="42"/>
  <c r="O273" i="42"/>
  <c r="O272" i="42"/>
  <c r="N274" i="42"/>
  <c r="N273" i="42"/>
  <c r="N272" i="42"/>
  <c r="H274" i="42"/>
  <c r="H273" i="42"/>
  <c r="H272" i="42"/>
  <c r="D272" i="42"/>
  <c r="F272" i="42"/>
  <c r="D273" i="42"/>
  <c r="F273" i="42"/>
  <c r="O217" i="30"/>
  <c r="O216" i="30"/>
  <c r="O215" i="30"/>
  <c r="O214" i="30"/>
  <c r="N217" i="30"/>
  <c r="N216" i="30"/>
  <c r="N215" i="30"/>
  <c r="N214" i="30"/>
  <c r="J215" i="30"/>
  <c r="J216" i="30"/>
  <c r="J217" i="30"/>
  <c r="J214" i="30"/>
  <c r="H217" i="30"/>
  <c r="H216" i="30"/>
  <c r="H215" i="30"/>
  <c r="H214" i="30"/>
  <c r="G86" i="69"/>
  <c r="G85" i="69"/>
  <c r="N85" i="69"/>
  <c r="N88" i="69" l="1"/>
  <c r="AI86" i="69"/>
  <c r="AI85" i="69"/>
  <c r="AI88" i="69" l="1"/>
  <c r="N87" i="69"/>
  <c r="AI87" i="69" l="1"/>
  <c r="N84" i="69"/>
  <c r="G84" i="69"/>
  <c r="H155" i="56"/>
  <c r="N83" i="69"/>
  <c r="G83" i="69"/>
  <c r="H193" i="30"/>
  <c r="H194" i="30"/>
  <c r="H195" i="30"/>
  <c r="H192" i="30"/>
  <c r="N82" i="69"/>
  <c r="G82" i="69"/>
  <c r="AI84" i="69" l="1"/>
  <c r="AI83" i="69"/>
  <c r="AI82" i="69"/>
  <c r="H227" i="4"/>
  <c r="H226" i="4"/>
  <c r="H225" i="4"/>
  <c r="H224" i="4"/>
  <c r="H249" i="42"/>
  <c r="H248" i="42"/>
  <c r="H246" i="42"/>
  <c r="H189" i="30"/>
  <c r="H190" i="30"/>
  <c r="H191" i="30"/>
  <c r="H188" i="30"/>
  <c r="N81" i="69"/>
  <c r="G81" i="69"/>
  <c r="N80" i="69"/>
  <c r="G80" i="69"/>
  <c r="AI80" i="69" s="1"/>
  <c r="G79" i="69"/>
  <c r="H218" i="4"/>
  <c r="H217" i="4"/>
  <c r="H216" i="4"/>
  <c r="H215" i="4"/>
  <c r="H240" i="42"/>
  <c r="H239" i="42"/>
  <c r="H238" i="42"/>
  <c r="H237" i="42"/>
  <c r="N79" i="69"/>
  <c r="G78" i="69"/>
  <c r="AI81" i="69" l="1"/>
  <c r="AI79" i="69"/>
  <c r="N78" i="69"/>
  <c r="AI78" i="69" l="1"/>
  <c r="F193" i="4" l="1"/>
  <c r="F194" i="4"/>
  <c r="F195" i="4"/>
  <c r="F196" i="4"/>
  <c r="F197" i="4"/>
  <c r="F198" i="4"/>
  <c r="F199" i="4"/>
  <c r="F200" i="4"/>
  <c r="F192" i="4"/>
  <c r="AH77" i="69"/>
  <c r="N77" i="69"/>
  <c r="G77" i="69"/>
  <c r="H46" i="67"/>
  <c r="AH76" i="69"/>
  <c r="N76" i="69"/>
  <c r="N75" i="69"/>
  <c r="N74" i="69"/>
  <c r="G76" i="69"/>
  <c r="G73" i="69"/>
  <c r="G74" i="69"/>
  <c r="G75" i="69"/>
  <c r="AH75" i="69"/>
  <c r="F92" i="62"/>
  <c r="D92" i="62"/>
  <c r="F60" i="68"/>
  <c r="D60" i="68"/>
  <c r="F138" i="56"/>
  <c r="D138" i="56"/>
  <c r="H92" i="64"/>
  <c r="F92" i="64"/>
  <c r="D92" i="64"/>
  <c r="F147" i="52"/>
  <c r="D147" i="52"/>
  <c r="F150" i="51"/>
  <c r="D150" i="51"/>
  <c r="F72" i="63"/>
  <c r="D72" i="63"/>
  <c r="F84" i="61"/>
  <c r="D84" i="61"/>
  <c r="F159" i="48"/>
  <c r="D159" i="48"/>
  <c r="F46" i="71"/>
  <c r="D46" i="71"/>
  <c r="F97" i="59"/>
  <c r="D97" i="59"/>
  <c r="F52" i="67"/>
  <c r="D52" i="67"/>
  <c r="F74" i="66"/>
  <c r="C74" i="66"/>
  <c r="AI76" i="69" l="1"/>
  <c r="AI75" i="69"/>
  <c r="AI77" i="69"/>
  <c r="H45" i="71"/>
  <c r="H44" i="71"/>
  <c r="H216" i="42"/>
  <c r="H217" i="42"/>
  <c r="H218" i="42"/>
  <c r="H215" i="42"/>
  <c r="AH74" i="69"/>
  <c r="AI74" i="69" s="1"/>
  <c r="AH72" i="69"/>
  <c r="AH73" i="69"/>
  <c r="N73" i="69"/>
  <c r="H142" i="52"/>
  <c r="H91" i="59"/>
  <c r="H90" i="59"/>
  <c r="G72" i="69"/>
  <c r="N72" i="69"/>
  <c r="AH71" i="69"/>
  <c r="N71" i="69"/>
  <c r="G71" i="69"/>
  <c r="N70" i="69"/>
  <c r="K23" i="68"/>
  <c r="J23" i="68"/>
  <c r="F23" i="68"/>
  <c r="D23" i="68"/>
  <c r="K22" i="68"/>
  <c r="J22" i="68"/>
  <c r="F22" i="68"/>
  <c r="D22" i="68"/>
  <c r="K6" i="56"/>
  <c r="J6" i="56"/>
  <c r="H52" i="51"/>
  <c r="H51" i="51"/>
  <c r="K51" i="63"/>
  <c r="J51" i="63"/>
  <c r="K50" i="63"/>
  <c r="J50" i="63"/>
  <c r="K49" i="63"/>
  <c r="J49" i="63"/>
  <c r="K48" i="63"/>
  <c r="J48" i="63"/>
  <c r="K47" i="63"/>
  <c r="J47" i="63"/>
  <c r="K46" i="63"/>
  <c r="J46" i="63"/>
  <c r="K45" i="63"/>
  <c r="J45" i="63"/>
  <c r="K44" i="63"/>
  <c r="J44" i="63"/>
  <c r="K43" i="63"/>
  <c r="J43" i="63"/>
  <c r="H34" i="63"/>
  <c r="H108" i="48"/>
  <c r="H79" i="48"/>
  <c r="H59" i="48"/>
  <c r="H58" i="48"/>
  <c r="H56" i="48"/>
  <c r="H55" i="48"/>
  <c r="H138" i="50"/>
  <c r="H137" i="50"/>
  <c r="H136" i="50"/>
  <c r="H53" i="59"/>
  <c r="H24" i="71"/>
  <c r="K97" i="41"/>
  <c r="H40" i="31"/>
  <c r="K31" i="31"/>
  <c r="J31" i="31"/>
  <c r="F19" i="31"/>
  <c r="I11" i="60"/>
  <c r="AH70" i="69"/>
  <c r="G70" i="69"/>
  <c r="AH69" i="69"/>
  <c r="N69" i="69"/>
  <c r="G69" i="69"/>
  <c r="AH68" i="69"/>
  <c r="N68" i="69"/>
  <c r="G68" i="69"/>
  <c r="AI68" i="69" s="1"/>
  <c r="AH67" i="69"/>
  <c r="N67" i="69"/>
  <c r="G67" i="69"/>
  <c r="AI67" i="69" s="1"/>
  <c r="AH66" i="69"/>
  <c r="N66" i="69"/>
  <c r="G66" i="69"/>
  <c r="AI66" i="69" s="1"/>
  <c r="AH65" i="69"/>
  <c r="N65" i="69"/>
  <c r="G65" i="69"/>
  <c r="AH64" i="69"/>
  <c r="N64" i="69"/>
  <c r="G64" i="69"/>
  <c r="AI64" i="69" s="1"/>
  <c r="AH63" i="69"/>
  <c r="N63" i="69"/>
  <c r="G63" i="69"/>
  <c r="AI63" i="69" s="1"/>
  <c r="AH62" i="69"/>
  <c r="N62" i="69"/>
  <c r="G62" i="69"/>
  <c r="AI62" i="69" s="1"/>
  <c r="AH61" i="69"/>
  <c r="N61" i="69"/>
  <c r="G61" i="69"/>
  <c r="AH60" i="69"/>
  <c r="N60" i="69"/>
  <c r="G60" i="69"/>
  <c r="AI60" i="69" s="1"/>
  <c r="AH59" i="69"/>
  <c r="N59" i="69"/>
  <c r="G59" i="69"/>
  <c r="AI59" i="69" s="1"/>
  <c r="AH58" i="69"/>
  <c r="N58" i="69"/>
  <c r="G58" i="69"/>
  <c r="AI58" i="69" s="1"/>
  <c r="AH57" i="69"/>
  <c r="N57" i="69"/>
  <c r="G57" i="69"/>
  <c r="AH56" i="69"/>
  <c r="N56" i="69"/>
  <c r="G56" i="69"/>
  <c r="AI56" i="69" s="1"/>
  <c r="AH55" i="69"/>
  <c r="N55" i="69"/>
  <c r="G55" i="69"/>
  <c r="AI55" i="69" s="1"/>
  <c r="AH54" i="69"/>
  <c r="N54" i="69"/>
  <c r="G54" i="69"/>
  <c r="AI54" i="69" s="1"/>
  <c r="AH53" i="69"/>
  <c r="N53" i="69"/>
  <c r="G53" i="69"/>
  <c r="AH52" i="69"/>
  <c r="N52" i="69"/>
  <c r="G52" i="69"/>
  <c r="AI52" i="69" s="1"/>
  <c r="AH51" i="69"/>
  <c r="N51" i="69"/>
  <c r="G51" i="69"/>
  <c r="AI51" i="69" s="1"/>
  <c r="AH50" i="69"/>
  <c r="N50" i="69"/>
  <c r="G50" i="69"/>
  <c r="AI50" i="69" s="1"/>
  <c r="AH49" i="69"/>
  <c r="N49" i="69"/>
  <c r="G49" i="69"/>
  <c r="AH48" i="69"/>
  <c r="N48" i="69"/>
  <c r="G48" i="69"/>
  <c r="AI48" i="69" s="1"/>
  <c r="AH47" i="69"/>
  <c r="N47" i="69"/>
  <c r="G47" i="69"/>
  <c r="AI47" i="69" s="1"/>
  <c r="AH46" i="69"/>
  <c r="N46" i="69"/>
  <c r="G46" i="69"/>
  <c r="AI46" i="69" s="1"/>
  <c r="AH45" i="69"/>
  <c r="N45" i="69"/>
  <c r="G45" i="69"/>
  <c r="AH44" i="69"/>
  <c r="N44" i="69"/>
  <c r="G44" i="69"/>
  <c r="AI44" i="69" s="1"/>
  <c r="AH43" i="69"/>
  <c r="N43" i="69"/>
  <c r="G43" i="69"/>
  <c r="AI43" i="69" s="1"/>
  <c r="AH42" i="69"/>
  <c r="N42" i="69"/>
  <c r="G42" i="69"/>
  <c r="AI42" i="69" s="1"/>
  <c r="AH41" i="69"/>
  <c r="N41" i="69"/>
  <c r="G41" i="69"/>
  <c r="AH40" i="69"/>
  <c r="N40" i="69"/>
  <c r="G40" i="69"/>
  <c r="AI40" i="69" s="1"/>
  <c r="AH39" i="69"/>
  <c r="N39" i="69"/>
  <c r="G39" i="69"/>
  <c r="AI39" i="69" s="1"/>
  <c r="AH38" i="69"/>
  <c r="N38" i="69"/>
  <c r="G38" i="69"/>
  <c r="AI38" i="69" s="1"/>
  <c r="AH37" i="69"/>
  <c r="N37" i="69"/>
  <c r="G37" i="69"/>
  <c r="AH36" i="69"/>
  <c r="N36" i="69"/>
  <c r="G36" i="69"/>
  <c r="AI36" i="69" s="1"/>
  <c r="AH35" i="69"/>
  <c r="N35" i="69"/>
  <c r="G35" i="69"/>
  <c r="AI35" i="69" s="1"/>
  <c r="AH34" i="69"/>
  <c r="N34" i="69"/>
  <c r="G34" i="69"/>
  <c r="AI34" i="69" s="1"/>
  <c r="AH33" i="69"/>
  <c r="N33" i="69"/>
  <c r="G33" i="69"/>
  <c r="AH32" i="69"/>
  <c r="N32" i="69"/>
  <c r="G32" i="69"/>
  <c r="AI32" i="69" s="1"/>
  <c r="AH31" i="69"/>
  <c r="N31" i="69"/>
  <c r="G31" i="69"/>
  <c r="AI31" i="69" s="1"/>
  <c r="AH30" i="69"/>
  <c r="N30" i="69"/>
  <c r="G30" i="69"/>
  <c r="AI30" i="69" s="1"/>
  <c r="AH29" i="69"/>
  <c r="N29" i="69"/>
  <c r="G29" i="69"/>
  <c r="AH28" i="69"/>
  <c r="N28" i="69"/>
  <c r="G28" i="69"/>
  <c r="AI28" i="69" s="1"/>
  <c r="AH27" i="69"/>
  <c r="N27" i="69"/>
  <c r="G27" i="69"/>
  <c r="AI27" i="69" s="1"/>
  <c r="AH26" i="69"/>
  <c r="N26" i="69"/>
  <c r="G26" i="69"/>
  <c r="AI26" i="69" s="1"/>
  <c r="AH25" i="69"/>
  <c r="N25" i="69"/>
  <c r="G25" i="69"/>
  <c r="AH24" i="69"/>
  <c r="N24" i="69"/>
  <c r="G24" i="69"/>
  <c r="AI24" i="69" s="1"/>
  <c r="AH23" i="69"/>
  <c r="N23" i="69"/>
  <c r="G23" i="69"/>
  <c r="AI23" i="69" s="1"/>
  <c r="AH22" i="69"/>
  <c r="N22" i="69"/>
  <c r="G22" i="69"/>
  <c r="AI22" i="69" s="1"/>
  <c r="AH21" i="69"/>
  <c r="N21" i="69"/>
  <c r="G21" i="69"/>
  <c r="AH20" i="69"/>
  <c r="N20" i="69"/>
  <c r="G20" i="69"/>
  <c r="AI20" i="69" s="1"/>
  <c r="AH19" i="69"/>
  <c r="N19" i="69"/>
  <c r="G19" i="69"/>
  <c r="AI19" i="69" s="1"/>
  <c r="AH18" i="69"/>
  <c r="N18" i="69"/>
  <c r="G18" i="69"/>
  <c r="AH17" i="69"/>
  <c r="N17" i="69"/>
  <c r="G17" i="69"/>
  <c r="AH16" i="69"/>
  <c r="N16" i="69"/>
  <c r="G16" i="69"/>
  <c r="AI16" i="69" s="1"/>
  <c r="AH15" i="69"/>
  <c r="N15" i="69"/>
  <c r="G15" i="69"/>
  <c r="AI15" i="69" s="1"/>
  <c r="AH14" i="69"/>
  <c r="N14" i="69"/>
  <c r="G14" i="69"/>
  <c r="AI14" i="69" s="1"/>
  <c r="AH13" i="69"/>
  <c r="N13" i="69"/>
  <c r="G13" i="69"/>
  <c r="AH12" i="69"/>
  <c r="N12" i="69"/>
  <c r="G12" i="69"/>
  <c r="AI12" i="69" s="1"/>
  <c r="AH11" i="69"/>
  <c r="N11" i="69"/>
  <c r="G11" i="69"/>
  <c r="AI11" i="69" s="1"/>
  <c r="AH10" i="69"/>
  <c r="N10" i="69"/>
  <c r="G10" i="69"/>
  <c r="AI10" i="69" s="1"/>
  <c r="AH9" i="69"/>
  <c r="N9" i="69"/>
  <c r="G9" i="69"/>
  <c r="AH8" i="69"/>
  <c r="N8" i="69"/>
  <c r="G8" i="69"/>
  <c r="AI8" i="69" s="1"/>
  <c r="AH7" i="69"/>
  <c r="N7" i="69"/>
  <c r="G7" i="69"/>
  <c r="AI7" i="69" s="1"/>
  <c r="AH6" i="69"/>
  <c r="N6" i="69"/>
  <c r="G6" i="69"/>
  <c r="AI6" i="69" s="1"/>
  <c r="AH5" i="69"/>
  <c r="N5" i="69"/>
  <c r="G5" i="69"/>
  <c r="AH4" i="69"/>
  <c r="N4" i="69"/>
  <c r="G4" i="69"/>
  <c r="AI4" i="69" s="1"/>
  <c r="F31" i="38"/>
  <c r="F29" i="38"/>
  <c r="J27" i="38"/>
  <c r="F27" i="38"/>
  <c r="K7" i="38"/>
  <c r="F7" i="38"/>
  <c r="H73" i="4"/>
  <c r="H72" i="4"/>
  <c r="H71" i="4"/>
  <c r="N50" i="4"/>
  <c r="H171" i="42"/>
  <c r="H170" i="42"/>
  <c r="H149" i="42"/>
  <c r="H97" i="42"/>
  <c r="I124" i="3"/>
  <c r="I123" i="3"/>
  <c r="H104" i="30"/>
  <c r="H103" i="30"/>
  <c r="AI5" i="69" l="1"/>
  <c r="AI9" i="69"/>
  <c r="AI13" i="69"/>
  <c r="AI17" i="69"/>
  <c r="AI21" i="69"/>
  <c r="AI25" i="69"/>
  <c r="AI29" i="69"/>
  <c r="AI33" i="69"/>
  <c r="AI37" i="69"/>
  <c r="AI41" i="69"/>
  <c r="AI45" i="69"/>
  <c r="AI49" i="69"/>
  <c r="AI53" i="69"/>
  <c r="AI57" i="69"/>
  <c r="AI61" i="69"/>
  <c r="AI65" i="69"/>
  <c r="AI18" i="69"/>
  <c r="AI73" i="69"/>
  <c r="AI72" i="69"/>
  <c r="AI71" i="69"/>
  <c r="AI69" i="69"/>
  <c r="AI70" i="69"/>
</calcChain>
</file>

<file path=xl/sharedStrings.xml><?xml version="1.0" encoding="utf-8"?>
<sst xmlns="http://schemas.openxmlformats.org/spreadsheetml/2006/main" count="994" uniqueCount="132">
  <si>
    <t>AMOUNT</t>
  </si>
  <si>
    <t>TENDERS</t>
  </si>
  <si>
    <t>Weighted</t>
  </si>
  <si>
    <t>ALLOTTED</t>
  </si>
  <si>
    <t>RECEIVED</t>
  </si>
  <si>
    <t>DATE</t>
  </si>
  <si>
    <t>ON OFFER</t>
  </si>
  <si>
    <t>DUE</t>
  </si>
  <si>
    <t>ISSUE</t>
  </si>
  <si>
    <t>NET</t>
  </si>
  <si>
    <t>OUTSTANDING</t>
  </si>
  <si>
    <t>YTM</t>
  </si>
  <si>
    <t>CUMULATIVE</t>
  </si>
  <si>
    <t>ALLOTED</t>
  </si>
  <si>
    <t>AVERAGE</t>
  </si>
  <si>
    <t xml:space="preserve"> WEIGHTED</t>
  </si>
  <si>
    <t>AV PRICE</t>
  </si>
  <si>
    <t>SIMPLE</t>
  </si>
  <si>
    <t>INTREST %</t>
  </si>
  <si>
    <t>EFFECTIVE</t>
  </si>
  <si>
    <t>YIELD %</t>
  </si>
  <si>
    <t>MARGINAL</t>
  </si>
  <si>
    <t>RATE</t>
  </si>
  <si>
    <t>OVER/UNDER</t>
  </si>
  <si>
    <t>DISC. RATE %</t>
  </si>
  <si>
    <t xml:space="preserve">AVERAGE </t>
  </si>
  <si>
    <t>INTEREST %</t>
  </si>
  <si>
    <t xml:space="preserve">AV PRICE </t>
  </si>
  <si>
    <t xml:space="preserve">RATE </t>
  </si>
  <si>
    <t xml:space="preserve"> RATE %</t>
  </si>
  <si>
    <t xml:space="preserve"> SUBSCRIBED %</t>
  </si>
  <si>
    <t>WEIGHTED</t>
  </si>
  <si>
    <t>AV. PRICE</t>
  </si>
  <si>
    <t xml:space="preserve">DATE </t>
  </si>
  <si>
    <t xml:space="preserve">   SUBSCRIBED %</t>
  </si>
  <si>
    <t xml:space="preserve">      SUBSCRIBED %</t>
  </si>
  <si>
    <t xml:space="preserve">    SUBSCRIBED %</t>
  </si>
  <si>
    <t>SURPLUS/</t>
  </si>
  <si>
    <t>DEFICIT</t>
  </si>
  <si>
    <t>91-DAY TREASURY BILLS (N$) - NAMIBIA</t>
  </si>
  <si>
    <t>182-DAY TREASURY BILLS (N$) - NAMIBIA</t>
  </si>
  <si>
    <t>365-DAY TREASURY BILLS (N$)- NAMIBIA</t>
  </si>
  <si>
    <t>INTERNAL REGISTERED STOCK - GC18, 9.50%  (N$) - NAMIBIA</t>
  </si>
  <si>
    <t>INTERNAL REGISTERED STOCK - GC24, 10.50%  (N$) - NAMIBIA</t>
  </si>
  <si>
    <t>INTERNAL REGISTERED STOCK - GC27, 8.00%  (N$) - NAMIBIA</t>
  </si>
  <si>
    <t>INTERNAL REGISTERED STOCK - GC30, 8.00%  (N$) - NAMIBIA</t>
  </si>
  <si>
    <t>273-DAY TREASURY BILLS (N$)- NAMIBIA</t>
  </si>
  <si>
    <t>INTERNAL REGISTERED STOCK - GC35, 9.50%  (N$) - NAMIBIA</t>
  </si>
  <si>
    <t>INTERNAL REGISTERED STOCK - GC32, 9.00%  (N$) - NAMIBIA</t>
  </si>
  <si>
    <t>INTERNAL REGISTERED STOCK - GC25, 8.50%  (N$) - NAMIBIA</t>
  </si>
  <si>
    <t>INTERNAL REGISTERED STOCK - GC37, 9.50%  (N$) - NAMIBIA</t>
  </si>
  <si>
    <t>INTERNAL REGISTERED STOCK - GC40, 9.80%  (N$) - NAMIBIA</t>
  </si>
  <si>
    <t>SWITCH AUC.</t>
  </si>
  <si>
    <t>(ADDITION/REDUCTION)</t>
  </si>
  <si>
    <t>(ADDITION/ REDUCTION)</t>
  </si>
  <si>
    <t>Rate</t>
  </si>
  <si>
    <t>av. Price</t>
  </si>
  <si>
    <t xml:space="preserve">Marginal </t>
  </si>
  <si>
    <t>SWITCH Auc.</t>
  </si>
  <si>
    <t>INTERNAL REGISTERED STOCK - GC45, 9.85%  (N$) - NAMIBIA</t>
  </si>
  <si>
    <t>av. price</t>
  </si>
  <si>
    <t>INTERNAL REGISTERED STOCK - GI25, 3.80%  (N$) - NAMIBIA</t>
  </si>
  <si>
    <t>SWITCH AUCTIONS</t>
  </si>
  <si>
    <t>SWITCH Auc. (Addition)</t>
  </si>
  <si>
    <t>STOCK - GC23, 8.85%</t>
  </si>
  <si>
    <t>STOCK - GI33, 4.5%</t>
  </si>
  <si>
    <t>-</t>
  </si>
  <si>
    <t xml:space="preserve"> </t>
  </si>
  <si>
    <t>INTERNAL REGISTERED STOCK - GC50, 10.25%  (N$) - NAMIBIA</t>
  </si>
  <si>
    <t>INTERNAL REGISTERED STOCK - GC43, 10.00%  (N$) - NAMIBIA</t>
  </si>
  <si>
    <t>INTERNAL REGISTERED STOCK - GI36, 4.80%  (N$) - NAMIBIA</t>
  </si>
  <si>
    <t>INTERNAL REGISTERED STOCK - GC26, 8.50%  (N$) - NAMIBIA</t>
  </si>
  <si>
    <t>INTERNAL REGISTERED STOCK - GI29, 4.50%  (N$) - NAMIBIA</t>
  </si>
  <si>
    <t>INTERNAL REGISTERED STOCK - GI27, 4.00%  (N$) - NAMIBIA</t>
  </si>
  <si>
    <t>INTERNAL REGISTERED STOCK - GC48, 10.0%  (N$) - NAMIBIA</t>
  </si>
  <si>
    <t>Jan</t>
  </si>
  <si>
    <t>Feb</t>
  </si>
  <si>
    <t>Mar</t>
  </si>
  <si>
    <t>Apr</t>
  </si>
  <si>
    <t>May</t>
  </si>
  <si>
    <t>Jun</t>
  </si>
  <si>
    <t>Jul</t>
  </si>
  <si>
    <t>Redeemed</t>
  </si>
  <si>
    <t>Aug</t>
  </si>
  <si>
    <t>Sep</t>
  </si>
  <si>
    <t>Oct</t>
  </si>
  <si>
    <t>Nov</t>
  </si>
  <si>
    <t>Dec</t>
  </si>
  <si>
    <t>TOTAL DEBT OUTSTANDING  (N$)</t>
  </si>
  <si>
    <t>(END OF PERIOD)</t>
  </si>
  <si>
    <t>TREASURY BILLS</t>
  </si>
  <si>
    <t>TOTAL DEBT</t>
  </si>
  <si>
    <t>TOTAL DEBT IN</t>
  </si>
  <si>
    <t xml:space="preserve">TOTAL DEBT </t>
  </si>
  <si>
    <t>TB -91</t>
  </si>
  <si>
    <t>TB-182</t>
  </si>
  <si>
    <t>TB-273</t>
  </si>
  <si>
    <t>TB-365</t>
  </si>
  <si>
    <t>IN TB'S</t>
  </si>
  <si>
    <t>GI22</t>
  </si>
  <si>
    <t>GI25</t>
  </si>
  <si>
    <t>GI27</t>
  </si>
  <si>
    <t>GI29</t>
  </si>
  <si>
    <t>GI33</t>
  </si>
  <si>
    <t>GI36</t>
  </si>
  <si>
    <t>ILBS</t>
  </si>
  <si>
    <t>GC18</t>
  </si>
  <si>
    <t>GC20</t>
  </si>
  <si>
    <t>GC21</t>
  </si>
  <si>
    <t>GC22</t>
  </si>
  <si>
    <t>GC23</t>
  </si>
  <si>
    <t>GC24</t>
  </si>
  <si>
    <t>GC25</t>
  </si>
  <si>
    <t>GC26</t>
  </si>
  <si>
    <t>GC27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</si>
  <si>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</si>
  <si>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</si>
  <si>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</si>
  <si>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</si>
  <si>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</si>
  <si>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</si>
  <si>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</si>
  <si>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</si>
  <si>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</si>
  <si>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IN IRS</t>
  </si>
  <si>
    <t>IN SECURITIES</t>
  </si>
  <si>
    <t>INTERNAL REGISTERED STOCK - GC28, 8.50%  (N$) - NAMIBIA</t>
  </si>
  <si>
    <t>GC28</t>
  </si>
  <si>
    <t>22 Sep 022</t>
  </si>
  <si>
    <t>redeemed</t>
  </si>
  <si>
    <t>.</t>
  </si>
  <si>
    <t>23Noc2023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</si>
</sst>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(* #,##0_);_(* \(#,##0\);_(* &quot;-&quot;??_);_(@_)"/>
    <numFmt numFmtId="168" formatCode="0.0"/>
    <numFmt numFmtId="169" formatCode="0.00_);\(0.00\)"/>
    <numFmt numFmtId="170" formatCode="0.0_);\(0.0\)"/>
    <numFmt numFmtId="171" formatCode="_(* #,##0.0_);_(* \(#,##0.0\);_(* &quot;-&quot;??_);_(@_)"/>
    <numFmt numFmtId="172" formatCode="#,##0.0_);\(#,##0.0\)"/>
    <numFmt numFmtId="173" formatCode="#,##0.0"/>
    <numFmt numFmtId="174" formatCode="#,##0.0;\-#,##0.0"/>
    <numFmt numFmtId="175" formatCode="dd/mmm/yy_)"/>
  </numFmts>
  <fonts count="41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CG Omega"/>
    </font>
    <font>
      <sz val="12"/>
      <name val="Arial"/>
      <family val="2"/>
    </font>
    <font>
      <sz val="8"/>
      <name val="SWISS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SWISS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4F81BD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32">
    <xf numFmtId="0" fontId="0" fillId="2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1" fillId="28" borderId="0"/>
    <xf numFmtId="0" fontId="15" fillId="29" borderId="28" applyNumberFormat="0" applyAlignment="0" applyProtection="0"/>
    <xf numFmtId="0" fontId="16" fillId="30" borderId="29" applyNumberFormat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28" applyNumberFormat="0" applyAlignment="0" applyProtection="0"/>
    <xf numFmtId="0" fontId="23" fillId="0" borderId="33" applyNumberFormat="0" applyFill="0" applyAlignment="0" applyProtection="0"/>
    <xf numFmtId="0" fontId="24" fillId="33" borderId="0" applyNumberFormat="0" applyBorder="0" applyAlignment="0" applyProtection="0"/>
    <xf numFmtId="0" fontId="12" fillId="0" borderId="0"/>
    <xf numFmtId="0" fontId="7" fillId="0" borderId="0"/>
    <xf numFmtId="0" fontId="8" fillId="2" borderId="0"/>
    <xf numFmtId="0" fontId="12" fillId="34" borderId="34" applyNumberFormat="0" applyFont="0" applyAlignment="0" applyProtection="0"/>
    <xf numFmtId="0" fontId="25" fillId="29" borderId="3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" fillId="34" borderId="34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33" borderId="0" applyNumberFormat="0" applyBorder="0" applyAlignment="0" applyProtection="0"/>
    <xf numFmtId="0" fontId="6" fillId="0" borderId="0"/>
    <xf numFmtId="175" fontId="8" fillId="0" borderId="0"/>
    <xf numFmtId="0" fontId="8" fillId="0" borderId="0"/>
    <xf numFmtId="0" fontId="6" fillId="34" borderId="34" applyNumberFormat="0" applyFon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4" borderId="34" applyNumberFormat="0" applyFont="0" applyAlignment="0" applyProtection="0"/>
    <xf numFmtId="9" fontId="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4" borderId="34" applyNumberFormat="0" applyFont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4" borderId="34" applyNumberFormat="0" applyFont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4" borderId="34" applyNumberFormat="0" applyFont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34" applyNumberFormat="0" applyFont="0" applyAlignment="0" applyProtection="0"/>
    <xf numFmtId="9" fontId="1" fillId="0" borderId="0" applyFont="0" applyFill="0" applyBorder="0" applyAlignment="0" applyProtection="0"/>
  </cellStyleXfs>
  <cellXfs count="392">
    <xf numFmtId="0" fontId="0" fillId="2" borderId="0" xfId="0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" fontId="32" fillId="0" borderId="0" xfId="0" applyNumberFormat="1" applyFont="1" applyFill="1" applyAlignment="1">
      <alignment horizontal="center"/>
    </xf>
    <xf numFmtId="0" fontId="33" fillId="0" borderId="0" xfId="0" applyFont="1" applyFill="1"/>
    <xf numFmtId="3" fontId="31" fillId="0" borderId="0" xfId="0" applyNumberFormat="1" applyFont="1" applyFill="1"/>
    <xf numFmtId="0" fontId="31" fillId="0" borderId="0" xfId="0" applyFont="1" applyFill="1"/>
    <xf numFmtId="17" fontId="29" fillId="0" borderId="1" xfId="0" applyNumberFormat="1" applyFont="1" applyFill="1" applyBorder="1" applyAlignment="1">
      <alignment horizontal="left"/>
    </xf>
    <xf numFmtId="15" fontId="30" fillId="0" borderId="1" xfId="0" applyNumberFormat="1" applyFont="1" applyFill="1" applyBorder="1"/>
    <xf numFmtId="0" fontId="30" fillId="0" borderId="1" xfId="0" applyFont="1" applyFill="1" applyBorder="1"/>
    <xf numFmtId="0" fontId="29" fillId="0" borderId="1" xfId="0" applyFont="1" applyFill="1" applyBorder="1"/>
    <xf numFmtId="166" fontId="30" fillId="0" borderId="1" xfId="0" applyNumberFormat="1" applyFont="1" applyFill="1" applyBorder="1"/>
    <xf numFmtId="15" fontId="32" fillId="0" borderId="2" xfId="0" applyNumberFormat="1" applyFont="1" applyFill="1" applyBorder="1" applyAlignment="1">
      <alignment horizontal="center"/>
    </xf>
    <xf numFmtId="15" fontId="32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Border="1"/>
    <xf numFmtId="37" fontId="32" fillId="0" borderId="3" xfId="0" applyNumberFormat="1" applyFont="1" applyFill="1" applyBorder="1"/>
    <xf numFmtId="37" fontId="34" fillId="0" borderId="3" xfId="0" applyNumberFormat="1" applyFont="1" applyFill="1" applyBorder="1"/>
    <xf numFmtId="17" fontId="34" fillId="0" borderId="3" xfId="0" quotePrefix="1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right"/>
    </xf>
    <xf numFmtId="17" fontId="34" fillId="0" borderId="4" xfId="0" quotePrefix="1" applyNumberFormat="1" applyFont="1" applyFill="1" applyBorder="1" applyAlignment="1">
      <alignment horizontal="center"/>
    </xf>
    <xf numFmtId="15" fontId="32" fillId="0" borderId="4" xfId="0" applyNumberFormat="1" applyFont="1" applyFill="1" applyBorder="1" applyAlignment="1">
      <alignment horizontal="center"/>
    </xf>
    <xf numFmtId="167" fontId="32" fillId="0" borderId="4" xfId="29" applyNumberFormat="1" applyFont="1" applyBorder="1"/>
    <xf numFmtId="37" fontId="32" fillId="0" borderId="4" xfId="0" applyNumberFormat="1" applyFont="1" applyFill="1" applyBorder="1"/>
    <xf numFmtId="37" fontId="34" fillId="0" borderId="4" xfId="0" applyNumberFormat="1" applyFont="1" applyFill="1" applyBorder="1"/>
    <xf numFmtId="17" fontId="33" fillId="0" borderId="0" xfId="0" applyNumberFormat="1" applyFont="1" applyFill="1" applyAlignment="1">
      <alignment horizontal="center"/>
    </xf>
    <xf numFmtId="15" fontId="31" fillId="0" borderId="0" xfId="0" applyNumberFormat="1" applyFont="1" applyFill="1"/>
    <xf numFmtId="166" fontId="31" fillId="0" borderId="0" xfId="0" applyNumberFormat="1" applyFont="1" applyFill="1"/>
    <xf numFmtId="39" fontId="32" fillId="0" borderId="3" xfId="0" applyNumberFormat="1" applyFont="1" applyFill="1" applyBorder="1"/>
    <xf numFmtId="39" fontId="32" fillId="0" borderId="4" xfId="0" applyNumberFormat="1" applyFont="1" applyFill="1" applyBorder="1"/>
    <xf numFmtId="17" fontId="29" fillId="0" borderId="0" xfId="0" applyNumberFormat="1" applyFont="1" applyFill="1" applyAlignment="1">
      <alignment horizontal="left"/>
    </xf>
    <xf numFmtId="15" fontId="30" fillId="0" borderId="0" xfId="0" applyNumberFormat="1" applyFont="1" applyFill="1"/>
    <xf numFmtId="0" fontId="29" fillId="0" borderId="0" xfId="0" applyFont="1" applyFill="1"/>
    <xf numFmtId="166" fontId="30" fillId="0" borderId="0" xfId="0" applyNumberFormat="1" applyFont="1" applyFill="1"/>
    <xf numFmtId="37" fontId="32" fillId="0" borderId="3" xfId="0" applyNumberFormat="1" applyFont="1" applyFill="1" applyBorder="1" applyAlignment="1">
      <alignment horizontal="right"/>
    </xf>
    <xf numFmtId="37" fontId="34" fillId="0" borderId="3" xfId="0" applyNumberFormat="1" applyFont="1" applyFill="1" applyBorder="1" applyAlignment="1">
      <alignment horizontal="right"/>
    </xf>
    <xf numFmtId="37" fontId="32" fillId="0" borderId="4" xfId="0" applyNumberFormat="1" applyFont="1" applyFill="1" applyBorder="1" applyAlignment="1">
      <alignment horizontal="right"/>
    </xf>
    <xf numFmtId="167" fontId="32" fillId="0" borderId="5" xfId="29" applyNumberFormat="1" applyFont="1" applyBorder="1"/>
    <xf numFmtId="0" fontId="34" fillId="0" borderId="0" xfId="0" applyFont="1" applyFill="1"/>
    <xf numFmtId="164" fontId="32" fillId="0" borderId="3" xfId="29" applyFont="1" applyBorder="1" applyAlignment="1">
      <alignment horizontal="right"/>
    </xf>
    <xf numFmtId="3" fontId="30" fillId="0" borderId="0" xfId="0" applyNumberFormat="1" applyFont="1" applyFill="1"/>
    <xf numFmtId="37" fontId="32" fillId="0" borderId="6" xfId="0" applyNumberFormat="1" applyFont="1" applyFill="1" applyBorder="1"/>
    <xf numFmtId="37" fontId="32" fillId="0" borderId="3" xfId="29" applyNumberFormat="1" applyFont="1" applyBorder="1"/>
    <xf numFmtId="167" fontId="34" fillId="0" borderId="3" xfId="29" applyNumberFormat="1" applyFont="1" applyBorder="1" applyAlignment="1">
      <alignment horizontal="right"/>
    </xf>
    <xf numFmtId="37" fontId="32" fillId="0" borderId="4" xfId="29" applyNumberFormat="1" applyFont="1" applyBorder="1"/>
    <xf numFmtId="167" fontId="34" fillId="0" borderId="4" xfId="29" applyNumberFormat="1" applyFont="1" applyBorder="1" applyAlignment="1">
      <alignment horizontal="right"/>
    </xf>
    <xf numFmtId="37" fontId="34" fillId="0" borderId="4" xfId="0" applyNumberFormat="1" applyFont="1" applyFill="1" applyBorder="1" applyAlignment="1">
      <alignment horizontal="right"/>
    </xf>
    <xf numFmtId="17" fontId="29" fillId="0" borderId="0" xfId="0" applyNumberFormat="1" applyFont="1" applyFill="1" applyAlignment="1">
      <alignment horizontal="center"/>
    </xf>
    <xf numFmtId="17" fontId="32" fillId="0" borderId="0" xfId="0" applyNumberFormat="1" applyFont="1" applyFill="1" applyAlignment="1">
      <alignment horizontal="center"/>
    </xf>
    <xf numFmtId="15" fontId="32" fillId="0" borderId="0" xfId="0" applyNumberFormat="1" applyFont="1" applyFill="1" applyAlignment="1">
      <alignment horizontal="center"/>
    </xf>
    <xf numFmtId="169" fontId="32" fillId="0" borderId="3" xfId="49" applyNumberFormat="1" applyFont="1" applyBorder="1" applyAlignment="1">
      <alignment horizontal="right"/>
    </xf>
    <xf numFmtId="37" fontId="34" fillId="0" borderId="2" xfId="0" applyNumberFormat="1" applyFont="1" applyFill="1" applyBorder="1" applyAlignment="1">
      <alignment horizontal="right"/>
    </xf>
    <xf numFmtId="17" fontId="9" fillId="35" borderId="8" xfId="0" applyNumberFormat="1" applyFont="1" applyFill="1" applyBorder="1" applyAlignment="1">
      <alignment horizontal="center"/>
    </xf>
    <xf numFmtId="3" fontId="9" fillId="35" borderId="5" xfId="0" applyNumberFormat="1" applyFont="1" applyFill="1" applyBorder="1" applyAlignment="1">
      <alignment horizontal="center"/>
    </xf>
    <xf numFmtId="15" fontId="9" fillId="35" borderId="7" xfId="0" applyNumberFormat="1" applyFont="1" applyFill="1" applyBorder="1" applyAlignment="1">
      <alignment horizontal="center"/>
    </xf>
    <xf numFmtId="15" fontId="9" fillId="35" borderId="9" xfId="0" applyNumberFormat="1" applyFont="1" applyFill="1" applyBorder="1" applyAlignment="1">
      <alignment horizontal="center"/>
    </xf>
    <xf numFmtId="3" fontId="9" fillId="35" borderId="0" xfId="0" applyNumberFormat="1" applyFont="1" applyFill="1" applyAlignment="1">
      <alignment horizontal="center"/>
    </xf>
    <xf numFmtId="3" fontId="9" fillId="35" borderId="3" xfId="0" applyNumberFormat="1" applyFont="1" applyFill="1" applyBorder="1" applyAlignment="1">
      <alignment horizontal="center"/>
    </xf>
    <xf numFmtId="0" fontId="9" fillId="35" borderId="7" xfId="0" applyFont="1" applyFill="1" applyBorder="1" applyAlignment="1">
      <alignment horizontal="center"/>
    </xf>
    <xf numFmtId="0" fontId="9" fillId="35" borderId="10" xfId="0" applyFont="1" applyFill="1" applyBorder="1" applyAlignment="1">
      <alignment horizontal="center"/>
    </xf>
    <xf numFmtId="0" fontId="9" fillId="35" borderId="10" xfId="0" applyFont="1" applyFill="1" applyBorder="1"/>
    <xf numFmtId="0" fontId="10" fillId="0" borderId="0" xfId="0" applyFont="1" applyFill="1"/>
    <xf numFmtId="17" fontId="10" fillId="35" borderId="3" xfId="0" applyNumberFormat="1" applyFont="1" applyFill="1" applyBorder="1" applyAlignment="1">
      <alignment horizontal="center"/>
    </xf>
    <xf numFmtId="3" fontId="9" fillId="35" borderId="11" xfId="0" applyNumberFormat="1" applyFont="1" applyFill="1" applyBorder="1" applyAlignment="1">
      <alignment horizontal="center"/>
    </xf>
    <xf numFmtId="15" fontId="9" fillId="35" borderId="12" xfId="0" applyNumberFormat="1" applyFont="1" applyFill="1" applyBorder="1" applyAlignment="1">
      <alignment horizontal="center"/>
    </xf>
    <xf numFmtId="15" fontId="9" fillId="35" borderId="13" xfId="0" applyNumberFormat="1" applyFont="1" applyFill="1" applyBorder="1" applyAlignment="1">
      <alignment horizontal="center"/>
    </xf>
    <xf numFmtId="3" fontId="9" fillId="35" borderId="14" xfId="0" applyNumberFormat="1" applyFont="1" applyFill="1" applyBorder="1" applyAlignment="1">
      <alignment horizontal="center"/>
    </xf>
    <xf numFmtId="3" fontId="9" fillId="35" borderId="4" xfId="0" applyNumberFormat="1" applyFont="1" applyFill="1" applyBorder="1" applyAlignment="1">
      <alignment horizontal="center"/>
    </xf>
    <xf numFmtId="0" fontId="9" fillId="35" borderId="12" xfId="0" applyFont="1" applyFill="1" applyBorder="1" applyAlignment="1">
      <alignment horizontal="center"/>
    </xf>
    <xf numFmtId="0" fontId="9" fillId="35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" fontId="9" fillId="35" borderId="3" xfId="0" applyNumberFormat="1" applyFont="1" applyFill="1" applyBorder="1" applyAlignment="1">
      <alignment horizontal="center"/>
    </xf>
    <xf numFmtId="0" fontId="9" fillId="35" borderId="3" xfId="0" applyFont="1" applyFill="1" applyBorder="1" applyAlignment="1">
      <alignment horizontal="center"/>
    </xf>
    <xf numFmtId="15" fontId="9" fillId="35" borderId="15" xfId="0" applyNumberFormat="1" applyFont="1" applyFill="1" applyBorder="1" applyAlignment="1">
      <alignment horizontal="center"/>
    </xf>
    <xf numFmtId="0" fontId="9" fillId="35" borderId="16" xfId="0" applyFont="1" applyFill="1" applyBorder="1" applyAlignment="1">
      <alignment horizontal="center"/>
    </xf>
    <xf numFmtId="0" fontId="9" fillId="35" borderId="17" xfId="0" applyFont="1" applyFill="1" applyBorder="1" applyAlignment="1">
      <alignment horizontal="center"/>
    </xf>
    <xf numFmtId="3" fontId="9" fillId="35" borderId="8" xfId="0" applyNumberFormat="1" applyFont="1" applyFill="1" applyBorder="1" applyAlignment="1">
      <alignment horizontal="center"/>
    </xf>
    <xf numFmtId="15" fontId="9" fillId="35" borderId="8" xfId="0" applyNumberFormat="1" applyFont="1" applyFill="1" applyBorder="1" applyAlignment="1">
      <alignment horizontal="center"/>
    </xf>
    <xf numFmtId="0" fontId="9" fillId="35" borderId="8" xfId="0" applyFont="1" applyFill="1" applyBorder="1" applyAlignment="1">
      <alignment horizontal="center"/>
    </xf>
    <xf numFmtId="166" fontId="9" fillId="35" borderId="8" xfId="0" applyNumberFormat="1" applyFont="1" applyFill="1" applyBorder="1" applyAlignment="1">
      <alignment horizontal="center"/>
    </xf>
    <xf numFmtId="17" fontId="9" fillId="35" borderId="4" xfId="0" applyNumberFormat="1" applyFont="1" applyFill="1" applyBorder="1" applyAlignment="1">
      <alignment horizontal="center"/>
    </xf>
    <xf numFmtId="15" fontId="9" fillId="35" borderId="4" xfId="0" applyNumberFormat="1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166" fontId="9" fillId="35" borderId="4" xfId="0" applyNumberFormat="1" applyFont="1" applyFill="1" applyBorder="1" applyAlignment="1">
      <alignment horizontal="center"/>
    </xf>
    <xf numFmtId="166" fontId="9" fillId="35" borderId="3" xfId="0" applyNumberFormat="1" applyFont="1" applyFill="1" applyBorder="1" applyAlignment="1">
      <alignment horizontal="center"/>
    </xf>
    <xf numFmtId="0" fontId="9" fillId="35" borderId="18" xfId="0" applyFont="1" applyFill="1" applyBorder="1" applyAlignment="1">
      <alignment horizontal="center"/>
    </xf>
    <xf numFmtId="0" fontId="9" fillId="35" borderId="19" xfId="0" applyFont="1" applyFill="1" applyBorder="1" applyAlignment="1">
      <alignment horizontal="center"/>
    </xf>
    <xf numFmtId="15" fontId="30" fillId="0" borderId="1" xfId="0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center"/>
    </xf>
    <xf numFmtId="169" fontId="32" fillId="0" borderId="3" xfId="49" applyNumberFormat="1" applyFont="1" applyBorder="1"/>
    <xf numFmtId="37" fontId="9" fillId="35" borderId="7" xfId="0" applyNumberFormat="1" applyFont="1" applyFill="1" applyBorder="1" applyAlignment="1">
      <alignment horizontal="center"/>
    </xf>
    <xf numFmtId="169" fontId="32" fillId="0" borderId="4" xfId="49" applyNumberFormat="1" applyFont="1" applyBorder="1" applyAlignment="1">
      <alignment horizontal="right"/>
    </xf>
    <xf numFmtId="169" fontId="32" fillId="0" borderId="4" xfId="49" applyNumberFormat="1" applyFont="1" applyBorder="1"/>
    <xf numFmtId="37" fontId="32" fillId="0" borderId="2" xfId="0" applyNumberFormat="1" applyFont="1" applyFill="1" applyBorder="1"/>
    <xf numFmtId="17" fontId="34" fillId="0" borderId="2" xfId="0" quotePrefix="1" applyNumberFormat="1" applyFont="1" applyFill="1" applyBorder="1" applyAlignment="1">
      <alignment horizontal="center"/>
    </xf>
    <xf numFmtId="37" fontId="34" fillId="0" borderId="2" xfId="0" applyNumberFormat="1" applyFont="1" applyFill="1" applyBorder="1"/>
    <xf numFmtId="2" fontId="32" fillId="0" borderId="4" xfId="0" applyNumberFormat="1" applyFont="1" applyFill="1" applyBorder="1" applyAlignment="1">
      <alignment horizontal="right"/>
    </xf>
    <xf numFmtId="37" fontId="32" fillId="0" borderId="5" xfId="0" applyNumberFormat="1" applyFont="1" applyFill="1" applyBorder="1"/>
    <xf numFmtId="37" fontId="32" fillId="0" borderId="11" xfId="0" applyNumberFormat="1" applyFont="1" applyFill="1" applyBorder="1"/>
    <xf numFmtId="17" fontId="34" fillId="0" borderId="0" xfId="0" applyNumberFormat="1" applyFont="1" applyFill="1" applyAlignment="1">
      <alignment horizontal="center"/>
    </xf>
    <xf numFmtId="37" fontId="32" fillId="0" borderId="5" xfId="0" applyNumberFormat="1" applyFont="1" applyFill="1" applyBorder="1" applyAlignment="1">
      <alignment horizontal="right"/>
    </xf>
    <xf numFmtId="17" fontId="34" fillId="0" borderId="0" xfId="0" quotePrefix="1" applyNumberFormat="1" applyFont="1" applyFill="1" applyAlignment="1">
      <alignment horizontal="center"/>
    </xf>
    <xf numFmtId="15" fontId="32" fillId="0" borderId="5" xfId="0" applyNumberFormat="1" applyFont="1" applyFill="1" applyBorder="1" applyAlignment="1">
      <alignment horizontal="center"/>
    </xf>
    <xf numFmtId="39" fontId="32" fillId="0" borderId="5" xfId="0" applyNumberFormat="1" applyFont="1" applyFill="1" applyBorder="1"/>
    <xf numFmtId="3" fontId="31" fillId="0" borderId="3" xfId="0" applyNumberFormat="1" applyFont="1" applyFill="1" applyBorder="1"/>
    <xf numFmtId="17" fontId="33" fillId="0" borderId="5" xfId="0" applyNumberFormat="1" applyFont="1" applyFill="1" applyBorder="1" applyAlignment="1">
      <alignment horizontal="center"/>
    </xf>
    <xf numFmtId="2" fontId="31" fillId="0" borderId="3" xfId="0" applyNumberFormat="1" applyFont="1" applyFill="1" applyBorder="1"/>
    <xf numFmtId="167" fontId="31" fillId="0" borderId="3" xfId="29" applyNumberFormat="1" applyFont="1" applyBorder="1"/>
    <xf numFmtId="17" fontId="33" fillId="0" borderId="11" xfId="0" applyNumberFormat="1" applyFont="1" applyFill="1" applyBorder="1" applyAlignment="1">
      <alignment horizontal="center"/>
    </xf>
    <xf numFmtId="37" fontId="32" fillId="0" borderId="11" xfId="0" applyNumberFormat="1" applyFont="1" applyFill="1" applyBorder="1" applyAlignment="1">
      <alignment horizontal="right"/>
    </xf>
    <xf numFmtId="0" fontId="0" fillId="2" borderId="14" xfId="0" applyBorder="1"/>
    <xf numFmtId="15" fontId="9" fillId="35" borderId="3" xfId="0" applyNumberFormat="1" applyFont="1" applyFill="1" applyBorder="1" applyAlignment="1">
      <alignment horizontal="center"/>
    </xf>
    <xf numFmtId="0" fontId="9" fillId="35" borderId="20" xfId="0" applyFont="1" applyFill="1" applyBorder="1" applyAlignment="1">
      <alignment horizontal="center"/>
    </xf>
    <xf numFmtId="17" fontId="34" fillId="0" borderId="5" xfId="0" quotePrefix="1" applyNumberFormat="1" applyFont="1" applyFill="1" applyBorder="1" applyAlignment="1">
      <alignment horizontal="center"/>
    </xf>
    <xf numFmtId="37" fontId="32" fillId="0" borderId="0" xfId="0" applyNumberFormat="1" applyFont="1" applyFill="1"/>
    <xf numFmtId="15" fontId="32" fillId="0" borderId="6" xfId="0" applyNumberFormat="1" applyFont="1" applyFill="1" applyBorder="1" applyAlignment="1">
      <alignment horizontal="center"/>
    </xf>
    <xf numFmtId="170" fontId="32" fillId="0" borderId="3" xfId="49" applyNumberFormat="1" applyFont="1" applyBorder="1" applyAlignment="1">
      <alignment horizontal="right"/>
    </xf>
    <xf numFmtId="170" fontId="32" fillId="0" borderId="4" xfId="49" applyNumberFormat="1" applyFont="1" applyBorder="1" applyAlignment="1">
      <alignment horizontal="right"/>
    </xf>
    <xf numFmtId="37" fontId="32" fillId="36" borderId="3" xfId="0" applyNumberFormat="1" applyFont="1" applyFill="1" applyBorder="1"/>
    <xf numFmtId="3" fontId="31" fillId="0" borderId="11" xfId="0" applyNumberFormat="1" applyFont="1" applyFill="1" applyBorder="1"/>
    <xf numFmtId="3" fontId="31" fillId="0" borderId="5" xfId="0" applyNumberFormat="1" applyFont="1" applyFill="1" applyBorder="1"/>
    <xf numFmtId="17" fontId="34" fillId="0" borderId="14" xfId="0" applyNumberFormat="1" applyFont="1" applyFill="1" applyBorder="1" applyAlignment="1">
      <alignment horizontal="center"/>
    </xf>
    <xf numFmtId="17" fontId="33" fillId="0" borderId="14" xfId="0" applyNumberFormat="1" applyFont="1" applyFill="1" applyBorder="1" applyAlignment="1">
      <alignment horizontal="center"/>
    </xf>
    <xf numFmtId="17" fontId="34" fillId="0" borderId="11" xfId="0" quotePrefix="1" applyNumberFormat="1" applyFont="1" applyFill="1" applyBorder="1" applyAlignment="1">
      <alignment horizontal="center"/>
    </xf>
    <xf numFmtId="167" fontId="32" fillId="0" borderId="11" xfId="29" applyNumberFormat="1" applyFont="1" applyBorder="1"/>
    <xf numFmtId="167" fontId="31" fillId="0" borderId="4" xfId="29" applyNumberFormat="1" applyFont="1" applyBorder="1"/>
    <xf numFmtId="37" fontId="34" fillId="0" borderId="2" xfId="0" applyNumberFormat="1" applyFont="1" applyFill="1" applyBorder="1" applyAlignment="1">
      <alignment horizontal="left"/>
    </xf>
    <xf numFmtId="172" fontId="32" fillId="0" borderId="3" xfId="0" applyNumberFormat="1" applyFont="1" applyFill="1" applyBorder="1"/>
    <xf numFmtId="172" fontId="32" fillId="0" borderId="4" xfId="0" applyNumberFormat="1" applyFont="1" applyFill="1" applyBorder="1"/>
    <xf numFmtId="172" fontId="32" fillId="0" borderId="2" xfId="0" applyNumberFormat="1" applyFont="1" applyFill="1" applyBorder="1"/>
    <xf numFmtId="172" fontId="32" fillId="0" borderId="3" xfId="0" applyNumberFormat="1" applyFont="1" applyFill="1" applyBorder="1" applyAlignment="1">
      <alignment horizontal="right"/>
    </xf>
    <xf numFmtId="171" fontId="34" fillId="0" borderId="2" xfId="29" applyNumberFormat="1" applyFont="1" applyBorder="1" applyAlignment="1">
      <alignment horizontal="right"/>
    </xf>
    <xf numFmtId="171" fontId="9" fillId="35" borderId="3" xfId="29" applyNumberFormat="1" applyFont="1" applyFill="1" applyBorder="1" applyAlignment="1">
      <alignment horizontal="center"/>
    </xf>
    <xf numFmtId="171" fontId="30" fillId="0" borderId="0" xfId="29" applyNumberFormat="1" applyFont="1" applyAlignment="1">
      <alignment horizontal="center"/>
    </xf>
    <xf numFmtId="171" fontId="32" fillId="0" borderId="3" xfId="29" applyNumberFormat="1" applyFont="1" applyBorder="1"/>
    <xf numFmtId="170" fontId="32" fillId="0" borderId="3" xfId="0" applyNumberFormat="1" applyFont="1" applyFill="1" applyBorder="1"/>
    <xf numFmtId="170" fontId="32" fillId="0" borderId="4" xfId="0" applyNumberFormat="1" applyFont="1" applyFill="1" applyBorder="1"/>
    <xf numFmtId="17" fontId="33" fillId="0" borderId="22" xfId="0" applyNumberFormat="1" applyFont="1" applyFill="1" applyBorder="1" applyAlignment="1">
      <alignment horizontal="center"/>
    </xf>
    <xf numFmtId="173" fontId="31" fillId="0" borderId="4" xfId="0" applyNumberFormat="1" applyFont="1" applyFill="1" applyBorder="1"/>
    <xf numFmtId="2" fontId="31" fillId="0" borderId="4" xfId="0" applyNumberFormat="1" applyFont="1" applyFill="1" applyBorder="1"/>
    <xf numFmtId="3" fontId="31" fillId="0" borderId="6" xfId="0" applyNumberFormat="1" applyFont="1" applyFill="1" applyBorder="1"/>
    <xf numFmtId="3" fontId="31" fillId="0" borderId="23" xfId="0" applyNumberFormat="1" applyFont="1" applyFill="1" applyBorder="1"/>
    <xf numFmtId="2" fontId="32" fillId="36" borderId="3" xfId="0" applyNumberFormat="1" applyFont="1" applyFill="1" applyBorder="1" applyAlignment="1">
      <alignment horizontal="right"/>
    </xf>
    <xf numFmtId="173" fontId="31" fillId="0" borderId="3" xfId="0" applyNumberFormat="1" applyFont="1" applyFill="1" applyBorder="1"/>
    <xf numFmtId="0" fontId="9" fillId="35" borderId="15" xfId="0" applyFont="1" applyFill="1" applyBorder="1" applyAlignment="1">
      <alignment horizontal="center"/>
    </xf>
    <xf numFmtId="15" fontId="32" fillId="0" borderId="11" xfId="0" applyNumberFormat="1" applyFont="1" applyFill="1" applyBorder="1" applyAlignment="1">
      <alignment horizontal="center"/>
    </xf>
    <xf numFmtId="37" fontId="34" fillId="0" borderId="5" xfId="0" applyNumberFormat="1" applyFont="1" applyFill="1" applyBorder="1"/>
    <xf numFmtId="17" fontId="34" fillId="0" borderId="14" xfId="0" quotePrefix="1" applyNumberFormat="1" applyFont="1" applyFill="1" applyBorder="1" applyAlignment="1">
      <alignment horizontal="center"/>
    </xf>
    <xf numFmtId="39" fontId="32" fillId="0" borderId="2" xfId="0" applyNumberFormat="1" applyFont="1" applyFill="1" applyBorder="1"/>
    <xf numFmtId="171" fontId="32" fillId="0" borderId="4" xfId="29" applyNumberFormat="1" applyFont="1" applyBorder="1"/>
    <xf numFmtId="37" fontId="32" fillId="0" borderId="0" xfId="0" applyNumberFormat="1" applyFont="1" applyFill="1" applyAlignment="1">
      <alignment horizontal="right"/>
    </xf>
    <xf numFmtId="164" fontId="31" fillId="0" borderId="0" xfId="29" applyFont="1"/>
    <xf numFmtId="164" fontId="32" fillId="0" borderId="4" xfId="29" applyFont="1" applyBorder="1"/>
    <xf numFmtId="0" fontId="31" fillId="0" borderId="4" xfId="0" applyFont="1" applyFill="1" applyBorder="1"/>
    <xf numFmtId="0" fontId="31" fillId="0" borderId="3" xfId="0" applyFont="1" applyFill="1" applyBorder="1"/>
    <xf numFmtId="164" fontId="32" fillId="0" borderId="3" xfId="29" applyFont="1" applyBorder="1"/>
    <xf numFmtId="164" fontId="31" fillId="0" borderId="3" xfId="29" applyFont="1" applyBorder="1"/>
    <xf numFmtId="2" fontId="31" fillId="0" borderId="5" xfId="0" applyNumberFormat="1" applyFont="1" applyFill="1" applyBorder="1"/>
    <xf numFmtId="0" fontId="0" fillId="2" borderId="5" xfId="0" applyBorder="1"/>
    <xf numFmtId="0" fontId="0" fillId="2" borderId="3" xfId="0" applyBorder="1"/>
    <xf numFmtId="174" fontId="32" fillId="0" borderId="3" xfId="0" applyNumberFormat="1" applyFont="1" applyFill="1" applyBorder="1"/>
    <xf numFmtId="174" fontId="32" fillId="0" borderId="4" xfId="0" applyNumberFormat="1" applyFont="1" applyFill="1" applyBorder="1"/>
    <xf numFmtId="0" fontId="9" fillId="35" borderId="8" xfId="0" applyFont="1" applyFill="1" applyBorder="1" applyAlignment="1">
      <alignment horizontal="center" wrapText="1"/>
    </xf>
    <xf numFmtId="0" fontId="9" fillId="35" borderId="4" xfId="0" applyFont="1" applyFill="1" applyBorder="1" applyAlignment="1">
      <alignment horizontal="center" wrapText="1"/>
    </xf>
    <xf numFmtId="164" fontId="32" fillId="0" borderId="5" xfId="29" applyFont="1" applyBorder="1"/>
    <xf numFmtId="168" fontId="31" fillId="0" borderId="3" xfId="0" applyNumberFormat="1" applyFont="1" applyFill="1" applyBorder="1"/>
    <xf numFmtId="172" fontId="32" fillId="36" borderId="3" xfId="0" applyNumberFormat="1" applyFont="1" applyFill="1" applyBorder="1"/>
    <xf numFmtId="37" fontId="32" fillId="36" borderId="5" xfId="0" applyNumberFormat="1" applyFont="1" applyFill="1" applyBorder="1"/>
    <xf numFmtId="3" fontId="31" fillId="0" borderId="21" xfId="0" applyNumberFormat="1" applyFont="1" applyFill="1" applyBorder="1"/>
    <xf numFmtId="37" fontId="32" fillId="0" borderId="21" xfId="0" applyNumberFormat="1" applyFont="1" applyFill="1" applyBorder="1"/>
    <xf numFmtId="164" fontId="31" fillId="0" borderId="4" xfId="29" applyFont="1" applyBorder="1"/>
    <xf numFmtId="168" fontId="31" fillId="0" borderId="4" xfId="0" applyNumberFormat="1" applyFont="1" applyFill="1" applyBorder="1"/>
    <xf numFmtId="164" fontId="32" fillId="0" borderId="4" xfId="29" applyFont="1" applyBorder="1" applyAlignment="1">
      <alignment horizontal="right"/>
    </xf>
    <xf numFmtId="39" fontId="32" fillId="0" borderId="21" xfId="0" applyNumberFormat="1" applyFont="1" applyFill="1" applyBorder="1"/>
    <xf numFmtId="3" fontId="31" fillId="0" borderId="14" xfId="0" applyNumberFormat="1" applyFont="1" applyFill="1" applyBorder="1"/>
    <xf numFmtId="37" fontId="32" fillId="0" borderId="6" xfId="29" applyNumberFormat="1" applyFont="1" applyBorder="1"/>
    <xf numFmtId="173" fontId="31" fillId="0" borderId="6" xfId="0" applyNumberFormat="1" applyFont="1" applyFill="1" applyBorder="1"/>
    <xf numFmtId="167" fontId="34" fillId="0" borderId="6" xfId="29" applyNumberFormat="1" applyFont="1" applyBorder="1" applyAlignment="1">
      <alignment horizontal="right"/>
    </xf>
    <xf numFmtId="2" fontId="32" fillId="36" borderId="6" xfId="0" applyNumberFormat="1" applyFont="1" applyFill="1" applyBorder="1" applyAlignment="1">
      <alignment horizontal="right"/>
    </xf>
    <xf numFmtId="2" fontId="32" fillId="0" borderId="6" xfId="0" applyNumberFormat="1" applyFont="1" applyFill="1" applyBorder="1" applyAlignment="1">
      <alignment horizontal="right"/>
    </xf>
    <xf numFmtId="0" fontId="31" fillId="0" borderId="2" xfId="0" applyFont="1" applyFill="1" applyBorder="1"/>
    <xf numFmtId="0" fontId="0" fillId="2" borderId="23" xfId="0" applyBorder="1"/>
    <xf numFmtId="0" fontId="0" fillId="2" borderId="6" xfId="0" applyBorder="1"/>
    <xf numFmtId="0" fontId="0" fillId="2" borderId="4" xfId="0" applyBorder="1"/>
    <xf numFmtId="170" fontId="32" fillId="0" borderId="4" xfId="49" applyNumberFormat="1" applyFont="1" applyBorder="1"/>
    <xf numFmtId="15" fontId="32" fillId="0" borderId="23" xfId="0" applyNumberFormat="1" applyFont="1" applyFill="1" applyBorder="1" applyAlignment="1">
      <alignment horizontal="center"/>
    </xf>
    <xf numFmtId="37" fontId="32" fillId="0" borderId="23" xfId="0" applyNumberFormat="1" applyFont="1" applyFill="1" applyBorder="1"/>
    <xf numFmtId="37" fontId="32" fillId="0" borderId="23" xfId="29" applyNumberFormat="1" applyFont="1" applyBorder="1"/>
    <xf numFmtId="2" fontId="32" fillId="36" borderId="23" xfId="0" applyNumberFormat="1" applyFont="1" applyFill="1" applyBorder="1" applyAlignment="1">
      <alignment horizontal="right"/>
    </xf>
    <xf numFmtId="2" fontId="32" fillId="0" borderId="23" xfId="0" applyNumberFormat="1" applyFont="1" applyFill="1" applyBorder="1" applyAlignment="1">
      <alignment horizontal="right"/>
    </xf>
    <xf numFmtId="164" fontId="32" fillId="0" borderId="11" xfId="29" applyFont="1" applyBorder="1"/>
    <xf numFmtId="164" fontId="32" fillId="0" borderId="2" xfId="29" applyFont="1" applyBorder="1"/>
    <xf numFmtId="164" fontId="32" fillId="0" borderId="21" xfId="29" applyFont="1" applyBorder="1"/>
    <xf numFmtId="167" fontId="0" fillId="2" borderId="0" xfId="29" applyNumberFormat="1" applyFont="1" applyFill="1"/>
    <xf numFmtId="0" fontId="0" fillId="2" borderId="21" xfId="0" applyBorder="1"/>
    <xf numFmtId="169" fontId="32" fillId="0" borderId="6" xfId="49" applyNumberFormat="1" applyFont="1" applyBorder="1"/>
    <xf numFmtId="37" fontId="34" fillId="0" borderId="0" xfId="0" applyNumberFormat="1" applyFont="1" applyFill="1"/>
    <xf numFmtId="39" fontId="32" fillId="0" borderId="0" xfId="0" applyNumberFormat="1" applyFont="1" applyFill="1"/>
    <xf numFmtId="2" fontId="31" fillId="0" borderId="0" xfId="0" applyNumberFormat="1" applyFont="1" applyFill="1"/>
    <xf numFmtId="167" fontId="34" fillId="0" borderId="23" xfId="29" applyNumberFormat="1" applyFont="1" applyBorder="1" applyAlignment="1">
      <alignment horizontal="right"/>
    </xf>
    <xf numFmtId="37" fontId="34" fillId="0" borderId="5" xfId="0" applyNumberFormat="1" applyFont="1" applyFill="1" applyBorder="1" applyAlignment="1">
      <alignment horizontal="right"/>
    </xf>
    <xf numFmtId="37" fontId="34" fillId="0" borderId="11" xfId="0" applyNumberFormat="1" applyFont="1" applyFill="1" applyBorder="1" applyAlignment="1">
      <alignment horizontal="right"/>
    </xf>
    <xf numFmtId="170" fontId="32" fillId="0" borderId="2" xfId="49" applyNumberFormat="1" applyFont="1" applyBorder="1" applyAlignment="1">
      <alignment horizontal="right"/>
    </xf>
    <xf numFmtId="169" fontId="32" fillId="0" borderId="5" xfId="49" applyNumberFormat="1" applyFont="1" applyBorder="1" applyAlignment="1">
      <alignment horizontal="right"/>
    </xf>
    <xf numFmtId="169" fontId="32" fillId="0" borderId="11" xfId="49" applyNumberFormat="1" applyFont="1" applyBorder="1" applyAlignment="1">
      <alignment horizontal="right"/>
    </xf>
    <xf numFmtId="173" fontId="31" fillId="0" borderId="5" xfId="0" applyNumberFormat="1" applyFont="1" applyFill="1" applyBorder="1"/>
    <xf numFmtId="167" fontId="34" fillId="0" borderId="5" xfId="29" applyNumberFormat="1" applyFont="1" applyBorder="1" applyAlignment="1">
      <alignment horizontal="right"/>
    </xf>
    <xf numFmtId="37" fontId="32" fillId="0" borderId="5" xfId="29" applyNumberFormat="1" applyFont="1" applyBorder="1"/>
    <xf numFmtId="167" fontId="31" fillId="0" borderId="5" xfId="29" applyNumberFormat="1" applyFont="1" applyBorder="1"/>
    <xf numFmtId="37" fontId="32" fillId="0" borderId="11" xfId="29" applyNumberFormat="1" applyFont="1" applyBorder="1"/>
    <xf numFmtId="167" fontId="34" fillId="0" borderId="11" xfId="29" applyNumberFormat="1" applyFont="1" applyBorder="1" applyAlignment="1">
      <alignment horizontal="right"/>
    </xf>
    <xf numFmtId="2" fontId="31" fillId="0" borderId="11" xfId="0" applyNumberFormat="1" applyFont="1" applyFill="1" applyBorder="1"/>
    <xf numFmtId="39" fontId="32" fillId="0" borderId="11" xfId="0" applyNumberFormat="1" applyFont="1" applyFill="1" applyBorder="1"/>
    <xf numFmtId="37" fontId="34" fillId="0" borderId="11" xfId="0" applyNumberFormat="1" applyFont="1" applyFill="1" applyBorder="1"/>
    <xf numFmtId="167" fontId="31" fillId="0" borderId="11" xfId="29" applyNumberFormat="1" applyFont="1" applyBorder="1"/>
    <xf numFmtId="172" fontId="32" fillId="0" borderId="5" xfId="0" applyNumberFormat="1" applyFont="1" applyFill="1" applyBorder="1"/>
    <xf numFmtId="171" fontId="32" fillId="0" borderId="5" xfId="29" applyNumberFormat="1" applyFont="1" applyBorder="1"/>
    <xf numFmtId="171" fontId="32" fillId="0" borderId="11" xfId="29" applyNumberFormat="1" applyFont="1" applyBorder="1"/>
    <xf numFmtId="169" fontId="32" fillId="0" borderId="5" xfId="49" applyNumberFormat="1" applyFont="1" applyBorder="1"/>
    <xf numFmtId="172" fontId="32" fillId="0" borderId="4" xfId="0" applyNumberFormat="1" applyFont="1" applyFill="1" applyBorder="1" applyAlignment="1">
      <alignment horizontal="right"/>
    </xf>
    <xf numFmtId="39" fontId="32" fillId="0" borderId="3" xfId="0" applyNumberFormat="1" applyFont="1" applyFill="1" applyBorder="1" applyAlignment="1">
      <alignment horizontal="right"/>
    </xf>
    <xf numFmtId="39" fontId="32" fillId="0" borderId="4" xfId="0" applyNumberFormat="1" applyFont="1" applyFill="1" applyBorder="1" applyAlignment="1">
      <alignment horizontal="right"/>
    </xf>
    <xf numFmtId="2" fontId="31" fillId="0" borderId="14" xfId="0" applyNumberFormat="1" applyFont="1" applyFill="1" applyBorder="1"/>
    <xf numFmtId="172" fontId="32" fillId="0" borderId="11" xfId="0" applyNumberFormat="1" applyFont="1" applyFill="1" applyBorder="1"/>
    <xf numFmtId="17" fontId="33" fillId="0" borderId="24" xfId="0" applyNumberFormat="1" applyFont="1" applyFill="1" applyBorder="1" applyAlignment="1">
      <alignment horizontal="center"/>
    </xf>
    <xf numFmtId="37" fontId="32" fillId="0" borderId="22" xfId="0" applyNumberFormat="1" applyFont="1" applyFill="1" applyBorder="1"/>
    <xf numFmtId="15" fontId="32" fillId="0" borderId="21" xfId="0" applyNumberFormat="1" applyFont="1" applyFill="1" applyBorder="1" applyAlignment="1">
      <alignment horizontal="center"/>
    </xf>
    <xf numFmtId="37" fontId="34" fillId="0" borderId="21" xfId="0" applyNumberFormat="1" applyFont="1" applyFill="1" applyBorder="1"/>
    <xf numFmtId="2" fontId="31" fillId="0" borderId="21" xfId="0" applyNumberFormat="1" applyFont="1" applyFill="1" applyBorder="1"/>
    <xf numFmtId="37" fontId="32" fillId="0" borderId="14" xfId="0" applyNumberFormat="1" applyFont="1" applyFill="1" applyBorder="1"/>
    <xf numFmtId="17" fontId="34" fillId="0" borderId="23" xfId="0" quotePrefix="1" applyNumberFormat="1" applyFont="1" applyFill="1" applyBorder="1" applyAlignment="1">
      <alignment horizontal="center"/>
    </xf>
    <xf numFmtId="169" fontId="32" fillId="0" borderId="23" xfId="49" applyNumberFormat="1" applyFont="1" applyBorder="1"/>
    <xf numFmtId="173" fontId="31" fillId="0" borderId="0" xfId="0" applyNumberFormat="1" applyFont="1" applyFill="1"/>
    <xf numFmtId="167" fontId="9" fillId="35" borderId="8" xfId="29" applyNumberFormat="1" applyFont="1" applyFill="1" applyBorder="1" applyAlignment="1">
      <alignment horizontal="center" wrapText="1"/>
    </xf>
    <xf numFmtId="167" fontId="9" fillId="35" borderId="4" xfId="29" applyNumberFormat="1" applyFont="1" applyFill="1" applyBorder="1" applyAlignment="1">
      <alignment horizontal="center" wrapText="1"/>
    </xf>
    <xf numFmtId="167" fontId="34" fillId="0" borderId="3" xfId="29" quotePrefix="1" applyNumberFormat="1" applyFont="1" applyBorder="1" applyAlignment="1">
      <alignment horizontal="center"/>
    </xf>
    <xf numFmtId="167" fontId="34" fillId="0" borderId="4" xfId="29" quotePrefix="1" applyNumberFormat="1" applyFont="1" applyBorder="1" applyAlignment="1">
      <alignment horizontal="center"/>
    </xf>
    <xf numFmtId="173" fontId="31" fillId="0" borderId="2" xfId="0" applyNumberFormat="1" applyFont="1" applyFill="1" applyBorder="1"/>
    <xf numFmtId="167" fontId="34" fillId="0" borderId="3" xfId="29" quotePrefix="1" applyNumberFormat="1" applyFont="1" applyFill="1" applyBorder="1" applyAlignment="1">
      <alignment horizontal="center"/>
    </xf>
    <xf numFmtId="2" fontId="32" fillId="0" borderId="3" xfId="29" applyNumberFormat="1" applyFont="1" applyBorder="1"/>
    <xf numFmtId="2" fontId="32" fillId="0" borderId="5" xfId="0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center"/>
    </xf>
    <xf numFmtId="164" fontId="32" fillId="0" borderId="3" xfId="29" applyFont="1" applyFill="1" applyBorder="1"/>
    <xf numFmtId="167" fontId="34" fillId="0" borderId="4" xfId="29" quotePrefix="1" applyNumberFormat="1" applyFont="1" applyFill="1" applyBorder="1" applyAlignment="1">
      <alignment horizontal="center"/>
    </xf>
    <xf numFmtId="167" fontId="31" fillId="0" borderId="0" xfId="29" applyNumberFormat="1" applyFont="1" applyBorder="1"/>
    <xf numFmtId="171" fontId="32" fillId="0" borderId="3" xfId="0" applyNumberFormat="1" applyFont="1" applyFill="1" applyBorder="1" applyAlignment="1">
      <alignment horizontal="center"/>
    </xf>
    <xf numFmtId="167" fontId="32" fillId="0" borderId="2" xfId="29" applyNumberFormat="1" applyFont="1" applyBorder="1"/>
    <xf numFmtId="170" fontId="32" fillId="0" borderId="2" xfId="0" applyNumberFormat="1" applyFont="1" applyFill="1" applyBorder="1"/>
    <xf numFmtId="169" fontId="32" fillId="0" borderId="2" xfId="49" applyNumberFormat="1" applyFont="1" applyBorder="1"/>
    <xf numFmtId="169" fontId="32" fillId="0" borderId="24" xfId="49" applyNumberFormat="1" applyFont="1" applyBorder="1"/>
    <xf numFmtId="167" fontId="34" fillId="0" borderId="2" xfId="29" quotePrefix="1" applyNumberFormat="1" applyFont="1" applyFill="1" applyBorder="1" applyAlignment="1">
      <alignment horizontal="center"/>
    </xf>
    <xf numFmtId="171" fontId="32" fillId="0" borderId="2" xfId="29" applyNumberFormat="1" applyFont="1" applyBorder="1"/>
    <xf numFmtId="39" fontId="32" fillId="0" borderId="5" xfId="0" applyNumberFormat="1" applyFont="1" applyFill="1" applyBorder="1" applyAlignment="1">
      <alignment horizontal="right"/>
    </xf>
    <xf numFmtId="172" fontId="32" fillId="0" borderId="5" xfId="0" applyNumberFormat="1" applyFont="1" applyFill="1" applyBorder="1" applyAlignment="1">
      <alignment horizontal="right"/>
    </xf>
    <xf numFmtId="170" fontId="32" fillId="0" borderId="5" xfId="49" applyNumberFormat="1" applyFont="1" applyBorder="1" applyAlignment="1">
      <alignment horizontal="right"/>
    </xf>
    <xf numFmtId="167" fontId="32" fillId="0" borderId="0" xfId="29" applyNumberFormat="1" applyFont="1" applyBorder="1"/>
    <xf numFmtId="167" fontId="34" fillId="0" borderId="5" xfId="29" quotePrefix="1" applyNumberFormat="1" applyFont="1" applyFill="1" applyBorder="1" applyAlignment="1">
      <alignment horizontal="center"/>
    </xf>
    <xf numFmtId="2" fontId="31" fillId="0" borderId="6" xfId="0" applyNumberFormat="1" applyFont="1" applyFill="1" applyBorder="1"/>
    <xf numFmtId="2" fontId="31" fillId="0" borderId="23" xfId="0" applyNumberFormat="1" applyFont="1" applyFill="1" applyBorder="1"/>
    <xf numFmtId="167" fontId="32" fillId="0" borderId="6" xfId="29" applyNumberFormat="1" applyFont="1" applyBorder="1"/>
    <xf numFmtId="37" fontId="32" fillId="37" borderId="5" xfId="0" applyNumberFormat="1" applyFont="1" applyFill="1" applyBorder="1" applyAlignment="1">
      <alignment horizontal="right"/>
    </xf>
    <xf numFmtId="37" fontId="32" fillId="37" borderId="3" xfId="0" applyNumberFormat="1" applyFont="1" applyFill="1" applyBorder="1" applyAlignment="1">
      <alignment horizontal="right"/>
    </xf>
    <xf numFmtId="3" fontId="9" fillId="35" borderId="25" xfId="0" applyNumberFormat="1" applyFont="1" applyFill="1" applyBorder="1" applyAlignment="1">
      <alignment horizontal="center"/>
    </xf>
    <xf numFmtId="167" fontId="32" fillId="0" borderId="4" xfId="29" quotePrefix="1" applyNumberFormat="1" applyFont="1" applyFill="1" applyBorder="1" applyAlignment="1">
      <alignment horizontal="center"/>
    </xf>
    <xf numFmtId="39" fontId="32" fillId="0" borderId="6" xfId="0" applyNumberFormat="1" applyFont="1" applyFill="1" applyBorder="1"/>
    <xf numFmtId="39" fontId="32" fillId="0" borderId="23" xfId="0" applyNumberFormat="1" applyFont="1" applyFill="1" applyBorder="1"/>
    <xf numFmtId="3" fontId="9" fillId="35" borderId="23" xfId="0" applyNumberFormat="1" applyFont="1" applyFill="1" applyBorder="1" applyAlignment="1">
      <alignment horizontal="center"/>
    </xf>
    <xf numFmtId="17" fontId="29" fillId="0" borderId="27" xfId="0" applyNumberFormat="1" applyFont="1" applyFill="1" applyBorder="1" applyAlignment="1">
      <alignment horizontal="left"/>
    </xf>
    <xf numFmtId="164" fontId="32" fillId="0" borderId="4" xfId="29" applyFont="1" applyFill="1" applyBorder="1"/>
    <xf numFmtId="170" fontId="32" fillId="0" borderId="0" xfId="49" applyNumberFormat="1" applyFont="1" applyBorder="1" applyAlignment="1">
      <alignment horizontal="right"/>
    </xf>
    <xf numFmtId="169" fontId="32" fillId="0" borderId="0" xfId="49" applyNumberFormat="1" applyFont="1" applyBorder="1" applyAlignment="1">
      <alignment horizontal="right"/>
    </xf>
    <xf numFmtId="37" fontId="32" fillId="0" borderId="0" xfId="29" applyNumberFormat="1" applyFont="1" applyBorder="1"/>
    <xf numFmtId="167" fontId="34" fillId="0" borderId="0" xfId="29" applyNumberFormat="1" applyFont="1" applyBorder="1" applyAlignment="1">
      <alignment horizontal="right"/>
    </xf>
    <xf numFmtId="167" fontId="32" fillId="0" borderId="3" xfId="29" quotePrefix="1" applyNumberFormat="1" applyFont="1" applyFill="1" applyBorder="1" applyAlignment="1">
      <alignment horizontal="center"/>
    </xf>
    <xf numFmtId="172" fontId="32" fillId="0" borderId="0" xfId="0" applyNumberFormat="1" applyFont="1" applyFill="1"/>
    <xf numFmtId="17" fontId="34" fillId="0" borderId="6" xfId="0" quotePrefix="1" applyNumberFormat="1" applyFont="1" applyFill="1" applyBorder="1" applyAlignment="1">
      <alignment horizontal="center"/>
    </xf>
    <xf numFmtId="3" fontId="31" fillId="0" borderId="2" xfId="0" applyNumberFormat="1" applyFont="1" applyFill="1" applyBorder="1"/>
    <xf numFmtId="169" fontId="32" fillId="0" borderId="0" xfId="49" applyNumberFormat="1" applyFont="1" applyBorder="1"/>
    <xf numFmtId="171" fontId="32" fillId="0" borderId="4" xfId="29" applyNumberFormat="1" applyFont="1" applyFill="1" applyBorder="1"/>
    <xf numFmtId="15" fontId="32" fillId="0" borderId="14" xfId="0" applyNumberFormat="1" applyFont="1" applyFill="1" applyBorder="1" applyAlignment="1">
      <alignment horizontal="center"/>
    </xf>
    <xf numFmtId="37" fontId="32" fillId="0" borderId="2" xfId="29" applyNumberFormat="1" applyFont="1" applyBorder="1"/>
    <xf numFmtId="167" fontId="34" fillId="0" borderId="2" xfId="29" applyNumberFormat="1" applyFont="1" applyBorder="1" applyAlignment="1">
      <alignment horizontal="right"/>
    </xf>
    <xf numFmtId="2" fontId="32" fillId="36" borderId="2" xfId="0" applyNumberFormat="1" applyFont="1" applyFill="1" applyBorder="1" applyAlignment="1">
      <alignment horizontal="right"/>
    </xf>
    <xf numFmtId="2" fontId="32" fillId="0" borderId="2" xfId="0" applyNumberFormat="1" applyFont="1" applyFill="1" applyBorder="1" applyAlignment="1">
      <alignment horizontal="right"/>
    </xf>
    <xf numFmtId="167" fontId="32" fillId="0" borderId="21" xfId="29" applyNumberFormat="1" applyFont="1" applyBorder="1"/>
    <xf numFmtId="2" fontId="31" fillId="0" borderId="2" xfId="0" applyNumberFormat="1" applyFont="1" applyFill="1" applyBorder="1"/>
    <xf numFmtId="168" fontId="32" fillId="0" borderId="2" xfId="0" applyNumberFormat="1" applyFont="1" applyFill="1" applyBorder="1" applyAlignment="1">
      <alignment horizontal="right"/>
    </xf>
    <xf numFmtId="168" fontId="32" fillId="0" borderId="3" xfId="0" applyNumberFormat="1" applyFont="1" applyFill="1" applyBorder="1" applyAlignment="1">
      <alignment horizontal="right"/>
    </xf>
    <xf numFmtId="168" fontId="32" fillId="36" borderId="3" xfId="0" applyNumberFormat="1" applyFont="1" applyFill="1" applyBorder="1" applyAlignment="1">
      <alignment horizontal="right"/>
    </xf>
    <xf numFmtId="168" fontId="32" fillId="36" borderId="23" xfId="0" applyNumberFormat="1" applyFont="1" applyFill="1" applyBorder="1" applyAlignment="1">
      <alignment horizontal="right"/>
    </xf>
    <xf numFmtId="168" fontId="32" fillId="0" borderId="23" xfId="0" applyNumberFormat="1" applyFont="1" applyFill="1" applyBorder="1" applyAlignment="1">
      <alignment horizontal="right"/>
    </xf>
    <xf numFmtId="37" fontId="32" fillId="0" borderId="5" xfId="29" applyNumberFormat="1" applyFont="1" applyFill="1" applyBorder="1"/>
    <xf numFmtId="170" fontId="32" fillId="0" borderId="3" xfId="49" applyNumberFormat="1" applyFont="1" applyFill="1" applyBorder="1" applyAlignment="1">
      <alignment horizontal="right"/>
    </xf>
    <xf numFmtId="167" fontId="31" fillId="0" borderId="5" xfId="29" applyNumberFormat="1" applyFont="1" applyFill="1" applyBorder="1"/>
    <xf numFmtId="167" fontId="34" fillId="0" borderId="5" xfId="29" applyNumberFormat="1" applyFont="1" applyFill="1" applyBorder="1" applyAlignment="1">
      <alignment horizontal="right"/>
    </xf>
    <xf numFmtId="172" fontId="32" fillId="0" borderId="6" xfId="0" applyNumberFormat="1" applyFont="1" applyFill="1" applyBorder="1"/>
    <xf numFmtId="37" fontId="34" fillId="0" borderId="6" xfId="0" applyNumberFormat="1" applyFont="1" applyFill="1" applyBorder="1"/>
    <xf numFmtId="170" fontId="32" fillId="0" borderId="6" xfId="49" applyNumberFormat="1" applyFont="1" applyBorder="1" applyAlignment="1">
      <alignment horizontal="right"/>
    </xf>
    <xf numFmtId="167" fontId="31" fillId="0" borderId="6" xfId="29" applyNumberFormat="1" applyFont="1" applyBorder="1"/>
    <xf numFmtId="170" fontId="32" fillId="0" borderId="6" xfId="0" applyNumberFormat="1" applyFont="1" applyFill="1" applyBorder="1"/>
    <xf numFmtId="0" fontId="33" fillId="0" borderId="0" xfId="0" applyFont="1" applyFill="1" applyAlignment="1">
      <alignment horizontal="center"/>
    </xf>
    <xf numFmtId="37" fontId="9" fillId="35" borderId="3" xfId="0" applyNumberFormat="1" applyFont="1" applyFill="1" applyBorder="1" applyAlignment="1">
      <alignment horizontal="right"/>
    </xf>
    <xf numFmtId="0" fontId="31" fillId="0" borderId="23" xfId="0" applyFont="1" applyFill="1" applyBorder="1"/>
    <xf numFmtId="0" fontId="33" fillId="0" borderId="14" xfId="0" applyFont="1" applyFill="1" applyBorder="1" applyAlignment="1">
      <alignment horizontal="center"/>
    </xf>
    <xf numFmtId="3" fontId="35" fillId="2" borderId="37" xfId="0" applyNumberFormat="1" applyFont="1" applyBorder="1"/>
    <xf numFmtId="37" fontId="9" fillId="35" borderId="4" xfId="0" applyNumberFormat="1" applyFont="1" applyFill="1" applyBorder="1" applyAlignment="1">
      <alignment horizontal="right"/>
    </xf>
    <xf numFmtId="0" fontId="33" fillId="0" borderId="14" xfId="0" applyFont="1" applyFill="1" applyBorder="1"/>
    <xf numFmtId="0" fontId="29" fillId="0" borderId="1" xfId="0" applyFont="1" applyFill="1" applyBorder="1" applyAlignment="1">
      <alignment horizontal="left"/>
    </xf>
    <xf numFmtId="3" fontId="30" fillId="0" borderId="1" xfId="0" applyNumberFormat="1" applyFont="1" applyFill="1" applyBorder="1"/>
    <xf numFmtId="3" fontId="29" fillId="0" borderId="1" xfId="0" applyNumberFormat="1" applyFont="1" applyFill="1" applyBorder="1"/>
    <xf numFmtId="3" fontId="32" fillId="0" borderId="1" xfId="0" applyNumberFormat="1" applyFont="1" applyFill="1" applyBorder="1"/>
    <xf numFmtId="3" fontId="36" fillId="0" borderId="1" xfId="0" applyNumberFormat="1" applyFont="1" applyFill="1" applyBorder="1"/>
    <xf numFmtId="3" fontId="10" fillId="35" borderId="3" xfId="0" applyNumberFormat="1" applyFont="1" applyFill="1" applyBorder="1" applyAlignment="1">
      <alignment horizontal="center"/>
    </xf>
    <xf numFmtId="10" fontId="9" fillId="35" borderId="3" xfId="49" applyNumberFormat="1" applyFont="1" applyFill="1" applyBorder="1" applyAlignment="1">
      <alignment horizontal="center"/>
    </xf>
    <xf numFmtId="3" fontId="9" fillId="35" borderId="38" xfId="0" applyNumberFormat="1" applyFont="1" applyFill="1" applyBorder="1" applyAlignment="1">
      <alignment horizontal="center"/>
    </xf>
    <xf numFmtId="3" fontId="9" fillId="35" borderId="40" xfId="0" applyNumberFormat="1" applyFont="1" applyFill="1" applyBorder="1" applyAlignment="1">
      <alignment horizontal="center"/>
    </xf>
    <xf numFmtId="3" fontId="9" fillId="35" borderId="41" xfId="0" applyNumberFormat="1" applyFont="1" applyFill="1" applyBorder="1" applyAlignment="1">
      <alignment horizontal="center"/>
    </xf>
    <xf numFmtId="3" fontId="33" fillId="0" borderId="0" xfId="0" applyNumberFormat="1" applyFont="1" applyFill="1"/>
    <xf numFmtId="3" fontId="32" fillId="0" borderId="0" xfId="0" applyNumberFormat="1" applyFont="1" applyFill="1"/>
    <xf numFmtId="17" fontId="34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Fill="1" applyBorder="1" applyAlignment="1">
      <alignment horizontal="center"/>
    </xf>
    <xf numFmtId="169" fontId="32" fillId="0" borderId="5" xfId="49" applyNumberFormat="1" applyFont="1" applyFill="1" applyBorder="1" applyAlignment="1">
      <alignment horizontal="right"/>
    </xf>
    <xf numFmtId="167" fontId="34" fillId="0" borderId="6" xfId="29" quotePrefix="1" applyNumberFormat="1" applyFont="1" applyBorder="1" applyAlignment="1">
      <alignment horizontal="center"/>
    </xf>
    <xf numFmtId="17" fontId="33" fillId="0" borderId="6" xfId="0" applyNumberFormat="1" applyFont="1" applyFill="1" applyBorder="1" applyAlignment="1">
      <alignment horizontal="center"/>
    </xf>
    <xf numFmtId="37" fontId="32" fillId="0" borderId="6" xfId="0" applyNumberFormat="1" applyFont="1" applyFill="1" applyBorder="1" applyAlignment="1">
      <alignment horizontal="right"/>
    </xf>
    <xf numFmtId="37" fontId="34" fillId="0" borderId="6" xfId="0" applyNumberFormat="1" applyFont="1" applyFill="1" applyBorder="1" applyAlignment="1">
      <alignment horizontal="right"/>
    </xf>
    <xf numFmtId="169" fontId="32" fillId="0" borderId="6" xfId="49" applyNumberFormat="1" applyFont="1" applyBorder="1" applyAlignment="1">
      <alignment horizontal="right"/>
    </xf>
    <xf numFmtId="171" fontId="32" fillId="0" borderId="3" xfId="29" applyNumberFormat="1" applyFont="1" applyFill="1" applyBorder="1" applyAlignment="1">
      <alignment horizontal="right"/>
    </xf>
    <xf numFmtId="37" fontId="32" fillId="0" borderId="5" xfId="0" applyNumberFormat="1" applyFont="1" applyFill="1" applyBorder="1" applyAlignment="1">
      <alignment horizontal="center"/>
    </xf>
    <xf numFmtId="37" fontId="38" fillId="37" borderId="11" xfId="0" applyNumberFormat="1" applyFont="1" applyFill="1" applyBorder="1" applyAlignment="1">
      <alignment horizontal="right"/>
    </xf>
    <xf numFmtId="3" fontId="39" fillId="37" borderId="3" xfId="0" applyNumberFormat="1" applyFont="1" applyFill="1" applyBorder="1"/>
    <xf numFmtId="37" fontId="32" fillId="0" borderId="11" xfId="0" applyNumberFormat="1" applyFont="1" applyFill="1" applyBorder="1" applyAlignment="1">
      <alignment horizontal="center"/>
    </xf>
    <xf numFmtId="172" fontId="32" fillId="0" borderId="23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37" fontId="32" fillId="0" borderId="23" xfId="0" applyNumberFormat="1" applyFont="1" applyFill="1" applyBorder="1" applyAlignment="1">
      <alignment horizontal="right"/>
    </xf>
    <xf numFmtId="37" fontId="32" fillId="0" borderId="14" xfId="0" applyNumberFormat="1" applyFont="1" applyFill="1" applyBorder="1" applyAlignment="1">
      <alignment horizontal="right"/>
    </xf>
    <xf numFmtId="37" fontId="34" fillId="0" borderId="23" xfId="0" applyNumberFormat="1" applyFont="1" applyFill="1" applyBorder="1" applyAlignment="1">
      <alignment horizontal="right"/>
    </xf>
    <xf numFmtId="169" fontId="32" fillId="0" borderId="23" xfId="49" applyNumberFormat="1" applyFont="1" applyBorder="1" applyAlignment="1">
      <alignment horizontal="right"/>
    </xf>
    <xf numFmtId="167" fontId="34" fillId="0" borderId="6" xfId="29" quotePrefix="1" applyNumberFormat="1" applyFont="1" applyFill="1" applyBorder="1" applyAlignment="1">
      <alignment horizontal="center"/>
    </xf>
    <xf numFmtId="37" fontId="32" fillId="0" borderId="3" xfId="29" applyNumberFormat="1" applyFont="1" applyFill="1" applyBorder="1"/>
    <xf numFmtId="167" fontId="31" fillId="0" borderId="3" xfId="29" applyNumberFormat="1" applyFont="1" applyFill="1" applyBorder="1"/>
    <xf numFmtId="167" fontId="34" fillId="0" borderId="3" xfId="29" applyNumberFormat="1" applyFont="1" applyFill="1" applyBorder="1" applyAlignment="1">
      <alignment horizontal="right"/>
    </xf>
    <xf numFmtId="168" fontId="32" fillId="0" borderId="6" xfId="0" applyNumberFormat="1" applyFont="1" applyFill="1" applyBorder="1" applyAlignment="1">
      <alignment horizontal="right"/>
    </xf>
    <xf numFmtId="37" fontId="34" fillId="0" borderId="0" xfId="0" applyNumberFormat="1" applyFont="1" applyFill="1" applyAlignment="1">
      <alignment horizontal="right"/>
    </xf>
    <xf numFmtId="39" fontId="32" fillId="0" borderId="0" xfId="0" applyNumberFormat="1" applyFont="1" applyFill="1" applyAlignment="1">
      <alignment horizontal="right"/>
    </xf>
    <xf numFmtId="37" fontId="34" fillId="0" borderId="5" xfId="0" applyNumberFormat="1" applyFont="1" applyFill="1" applyBorder="1" applyAlignment="1">
      <alignment horizontal="center"/>
    </xf>
    <xf numFmtId="39" fontId="32" fillId="0" borderId="6" xfId="0" applyNumberFormat="1" applyFont="1" applyFill="1" applyBorder="1" applyAlignment="1">
      <alignment horizontal="right"/>
    </xf>
    <xf numFmtId="17" fontId="34" fillId="0" borderId="1" xfId="0" applyNumberFormat="1" applyFont="1" applyFill="1" applyBorder="1" applyAlignment="1">
      <alignment horizontal="left"/>
    </xf>
    <xf numFmtId="3" fontId="32" fillId="0" borderId="14" xfId="0" applyNumberFormat="1" applyFont="1" applyFill="1" applyBorder="1"/>
    <xf numFmtId="3" fontId="32" fillId="0" borderId="3" xfId="0" applyNumberFormat="1" applyFont="1" applyFill="1" applyBorder="1"/>
    <xf numFmtId="0" fontId="40" fillId="2" borderId="0" xfId="0" applyFont="1"/>
    <xf numFmtId="166" fontId="32" fillId="0" borderId="1" xfId="0" applyNumberFormat="1" applyFont="1" applyFill="1" applyBorder="1"/>
    <xf numFmtId="0" fontId="32" fillId="0" borderId="1" xfId="0" applyFont="1" applyFill="1" applyBorder="1"/>
    <xf numFmtId="2" fontId="32" fillId="0" borderId="5" xfId="0" applyNumberFormat="1" applyFont="1" applyFill="1" applyBorder="1"/>
    <xf numFmtId="2" fontId="32" fillId="0" borderId="11" xfId="0" applyNumberFormat="1" applyFont="1" applyFill="1" applyBorder="1"/>
    <xf numFmtId="2" fontId="32" fillId="0" borderId="3" xfId="0" applyNumberFormat="1" applyFont="1" applyFill="1" applyBorder="1"/>
    <xf numFmtId="2" fontId="32" fillId="0" borderId="0" xfId="0" applyNumberFormat="1" applyFont="1" applyFill="1"/>
    <xf numFmtId="2" fontId="32" fillId="0" borderId="6" xfId="0" applyNumberFormat="1" applyFont="1" applyFill="1" applyBorder="1"/>
    <xf numFmtId="168" fontId="32" fillId="0" borderId="5" xfId="0" applyNumberFormat="1" applyFont="1" applyFill="1" applyBorder="1" applyAlignment="1">
      <alignment horizontal="right"/>
    </xf>
    <xf numFmtId="166" fontId="31" fillId="0" borderId="3" xfId="0" applyNumberFormat="1" applyFont="1" applyFill="1" applyBorder="1"/>
    <xf numFmtId="0" fontId="31" fillId="0" borderId="5" xfId="0" applyFont="1" applyFill="1" applyBorder="1"/>
    <xf numFmtId="167" fontId="0" fillId="2" borderId="3" xfId="29" applyNumberFormat="1" applyFont="1" applyFill="1" applyBorder="1"/>
    <xf numFmtId="17" fontId="33" fillId="0" borderId="3" xfId="0" applyNumberFormat="1" applyFont="1" applyFill="1" applyBorder="1" applyAlignment="1">
      <alignment horizontal="center"/>
    </xf>
    <xf numFmtId="37" fontId="34" fillId="0" borderId="24" xfId="0" applyNumberFormat="1" applyFont="1" applyFill="1" applyBorder="1" applyAlignment="1">
      <alignment horizontal="right"/>
    </xf>
    <xf numFmtId="37" fontId="34" fillId="0" borderId="21" xfId="0" applyNumberFormat="1" applyFont="1" applyFill="1" applyBorder="1" applyAlignment="1">
      <alignment horizontal="right"/>
    </xf>
    <xf numFmtId="3" fontId="39" fillId="37" borderId="6" xfId="0" applyNumberFormat="1" applyFont="1" applyFill="1" applyBorder="1"/>
    <xf numFmtId="37" fontId="34" fillId="0" borderId="2" xfId="0" applyNumberFormat="1" applyFont="1" applyFill="1" applyBorder="1" applyAlignment="1">
      <alignment horizontal="center"/>
    </xf>
    <xf numFmtId="37" fontId="34" fillId="0" borderId="3" xfId="0" applyNumberFormat="1" applyFont="1" applyFill="1" applyBorder="1" applyAlignment="1">
      <alignment horizontal="center"/>
    </xf>
    <xf numFmtId="169" fontId="32" fillId="0" borderId="3" xfId="49" applyNumberFormat="1" applyFont="1" applyFill="1" applyBorder="1" applyAlignment="1">
      <alignment horizontal="right"/>
    </xf>
    <xf numFmtId="169" fontId="32" fillId="0" borderId="6" xfId="49" applyNumberFormat="1" applyFont="1" applyFill="1" applyBorder="1" applyAlignment="1">
      <alignment horizontal="right"/>
    </xf>
    <xf numFmtId="37" fontId="30" fillId="0" borderId="0" xfId="0" applyNumberFormat="1" applyFont="1" applyFill="1"/>
    <xf numFmtId="17" fontId="34" fillId="37" borderId="0" xfId="0" applyNumberFormat="1" applyFont="1" applyFill="1" applyAlignment="1">
      <alignment horizontal="center"/>
    </xf>
    <xf numFmtId="15" fontId="32" fillId="37" borderId="0" xfId="0" applyNumberFormat="1" applyFont="1" applyFill="1" applyAlignment="1">
      <alignment horizontal="center"/>
    </xf>
    <xf numFmtId="15" fontId="32" fillId="37" borderId="3" xfId="0" applyNumberFormat="1" applyFont="1" applyFill="1" applyBorder="1" applyAlignment="1">
      <alignment horizontal="center"/>
    </xf>
    <xf numFmtId="37" fontId="32" fillId="37" borderId="0" xfId="0" applyNumberFormat="1" applyFont="1" applyFill="1" applyAlignment="1">
      <alignment horizontal="right"/>
    </xf>
    <xf numFmtId="170" fontId="32" fillId="37" borderId="0" xfId="49" applyNumberFormat="1" applyFont="1" applyFill="1" applyBorder="1" applyAlignment="1">
      <alignment horizontal="right"/>
    </xf>
    <xf numFmtId="37" fontId="34" fillId="37" borderId="3" xfId="0" applyNumberFormat="1" applyFont="1" applyFill="1" applyBorder="1" applyAlignment="1">
      <alignment horizontal="right"/>
    </xf>
    <xf numFmtId="169" fontId="32" fillId="37" borderId="0" xfId="49" applyNumberFormat="1" applyFont="1" applyFill="1" applyBorder="1" applyAlignment="1">
      <alignment horizontal="right"/>
    </xf>
    <xf numFmtId="169" fontId="32" fillId="37" borderId="3" xfId="49" applyNumberFormat="1" applyFont="1" applyFill="1" applyBorder="1" applyAlignment="1">
      <alignment horizontal="right"/>
    </xf>
    <xf numFmtId="170" fontId="32" fillId="0" borderId="0" xfId="49" applyNumberFormat="1" applyFont="1" applyFill="1" applyAlignment="1">
      <alignment horizontal="right"/>
    </xf>
    <xf numFmtId="37" fontId="32" fillId="37" borderId="3" xfId="0" applyNumberFormat="1" applyFont="1" applyFill="1" applyBorder="1"/>
    <xf numFmtId="17" fontId="33" fillId="37" borderId="0" xfId="0" applyNumberFormat="1" applyFont="1" applyFill="1" applyAlignment="1">
      <alignment horizontal="center"/>
    </xf>
    <xf numFmtId="17" fontId="34" fillId="38" borderId="3" xfId="0" quotePrefix="1" applyNumberFormat="1" applyFont="1" applyFill="1" applyBorder="1" applyAlignment="1">
      <alignment horizontal="center"/>
    </xf>
    <xf numFmtId="37" fontId="32" fillId="38" borderId="6" xfId="0" applyNumberFormat="1" applyFont="1" applyFill="1" applyBorder="1"/>
    <xf numFmtId="167" fontId="34" fillId="0" borderId="3" xfId="29" applyNumberFormat="1" applyFont="1" applyFill="1" applyBorder="1" applyAlignment="1">
      <alignment horizontal="center"/>
    </xf>
    <xf numFmtId="167" fontId="0" fillId="2" borderId="0" xfId="29" applyNumberFormat="1" applyFont="1" applyFill="1" applyBorder="1"/>
    <xf numFmtId="37" fontId="31" fillId="0" borderId="0" xfId="0" applyNumberFormat="1" applyFont="1" applyFill="1"/>
    <xf numFmtId="3" fontId="9" fillId="35" borderId="25" xfId="0" applyNumberFormat="1" applyFont="1" applyFill="1" applyBorder="1" applyAlignment="1">
      <alignment horizontal="center"/>
    </xf>
    <xf numFmtId="3" fontId="9" fillId="35" borderId="26" xfId="0" applyNumberFormat="1" applyFont="1" applyFill="1" applyBorder="1" applyAlignment="1">
      <alignment horizontal="center"/>
    </xf>
    <xf numFmtId="3" fontId="9" fillId="35" borderId="27" xfId="0" applyNumberFormat="1" applyFont="1" applyFill="1" applyBorder="1" applyAlignment="1">
      <alignment horizontal="center"/>
    </xf>
    <xf numFmtId="3" fontId="9" fillId="35" borderId="39" xfId="0" applyNumberFormat="1" applyFont="1" applyFill="1" applyBorder="1" applyAlignment="1">
      <alignment horizontal="center"/>
    </xf>
  </cellXfs>
  <cellStyles count="232">
    <cellStyle name="20% - Accent1" xfId="1" builtinId="30" customBuiltin="1"/>
    <cellStyle name="20% - Accent1 2" xfId="56" xr:uid="{58260DD7-61D1-4632-B07B-4AF5760D88AF}"/>
    <cellStyle name="20% - Accent1 3" xfId="89" xr:uid="{4BBCD4A3-93DA-4102-91A2-E6D7B5E3C55B}"/>
    <cellStyle name="20% - Accent1 4" xfId="108" xr:uid="{918C857D-2DAD-4EA4-B012-82FEACDBD8BB}"/>
    <cellStyle name="20% - Accent1 5" xfId="128" xr:uid="{0F38DEC7-8479-4124-9AC0-D585A31F8AFD}"/>
    <cellStyle name="20% - Accent1 6" xfId="158" xr:uid="{DC62F3D0-81E0-4F4A-B9B7-E04052BFC521}"/>
    <cellStyle name="20% - Accent1 7" xfId="194" xr:uid="{489ACF96-6ADB-4669-AE41-ECD652E60550}"/>
    <cellStyle name="20% - Accent2" xfId="2" builtinId="34" customBuiltin="1"/>
    <cellStyle name="20% - Accent2 2" xfId="57" xr:uid="{91842E4F-9E54-483E-82F0-D18CEE1FC15B}"/>
    <cellStyle name="20% - Accent2 3" xfId="90" xr:uid="{8E4700FD-3B11-4C6F-A005-EB2F190FF54F}"/>
    <cellStyle name="20% - Accent2 4" xfId="109" xr:uid="{0965E67B-6CF6-43B6-A2AB-575E4CE4457F}"/>
    <cellStyle name="20% - Accent2 5" xfId="129" xr:uid="{90E63027-A7DC-49CC-A28E-B76D74637E39}"/>
    <cellStyle name="20% - Accent2 6" xfId="159" xr:uid="{E8A9053E-27B9-4A3A-AE14-F75B1D196282}"/>
    <cellStyle name="20% - Accent2 7" xfId="195" xr:uid="{7053D295-45B6-455A-B01C-CAE5BABBBBF1}"/>
    <cellStyle name="20% - Accent3" xfId="3" builtinId="38" customBuiltin="1"/>
    <cellStyle name="20% - Accent3 2" xfId="58" xr:uid="{B8A8428B-A09D-45F6-8AE0-D09F34266CFE}"/>
    <cellStyle name="20% - Accent3 3" xfId="91" xr:uid="{74472F77-E0F5-40E0-B2A9-A79EB9506D56}"/>
    <cellStyle name="20% - Accent3 4" xfId="110" xr:uid="{074B3512-F675-42D3-92BB-5642BAF50018}"/>
    <cellStyle name="20% - Accent3 5" xfId="130" xr:uid="{958D6580-6963-4BCF-A1D0-4182AE397610}"/>
    <cellStyle name="20% - Accent3 6" xfId="160" xr:uid="{1B2B54BA-1B8E-417C-84C0-4FB7C561993D}"/>
    <cellStyle name="20% - Accent3 7" xfId="196" xr:uid="{E5B87DC9-7B78-4947-9481-1CE625D19924}"/>
    <cellStyle name="20% - Accent4" xfId="4" builtinId="42" customBuiltin="1"/>
    <cellStyle name="20% - Accent4 2" xfId="59" xr:uid="{13F547DE-9BF6-4FCF-94D0-D9D17807F565}"/>
    <cellStyle name="20% - Accent4 3" xfId="92" xr:uid="{F508745B-30E4-4AF2-9CC3-BCF1F81B3D11}"/>
    <cellStyle name="20% - Accent4 4" xfId="111" xr:uid="{B4167D5B-A5C7-479B-A0B2-40262E22355A}"/>
    <cellStyle name="20% - Accent4 5" xfId="131" xr:uid="{A8B6C760-A1D9-44E6-89CC-1445FEAAA3C4}"/>
    <cellStyle name="20% - Accent4 6" xfId="161" xr:uid="{355A2488-0ADB-4B03-83C5-2ECC02B5C2B3}"/>
    <cellStyle name="20% - Accent4 7" xfId="197" xr:uid="{719026B1-6433-4088-8CCB-0CD47C062EF3}"/>
    <cellStyle name="20% - Accent5" xfId="5" builtinId="46" customBuiltin="1"/>
    <cellStyle name="20% - Accent5 2" xfId="60" xr:uid="{F3224423-5136-41F4-8488-B07ADCEF8164}"/>
    <cellStyle name="20% - Accent5 3" xfId="93" xr:uid="{02BFED76-E475-48D0-94E9-046D42BFF799}"/>
    <cellStyle name="20% - Accent5 4" xfId="112" xr:uid="{A8B208CC-F483-426C-881C-743CD2EC308B}"/>
    <cellStyle name="20% - Accent5 5" xfId="132" xr:uid="{49FD87A2-0C4E-402D-A597-8B2C12CC0715}"/>
    <cellStyle name="20% - Accent5 6" xfId="162" xr:uid="{AA00A8F7-2CF2-4175-AA5A-57E96F710649}"/>
    <cellStyle name="20% - Accent5 7" xfId="198" xr:uid="{D54D2D53-A887-4BD4-9610-A6EBC7DB89ED}"/>
    <cellStyle name="20% - Accent6" xfId="6" builtinId="50" customBuiltin="1"/>
    <cellStyle name="20% - Accent6 2" xfId="61" xr:uid="{12D8E5BA-FF31-452A-8857-4160ADAB7C29}"/>
    <cellStyle name="20% - Accent6 3" xfId="94" xr:uid="{A0605D41-0420-4BA0-861F-B6F2C0E34ECB}"/>
    <cellStyle name="20% - Accent6 4" xfId="113" xr:uid="{EFFA3652-DC7F-4AFD-8CF1-B4D8B2C4B673}"/>
    <cellStyle name="20% - Accent6 5" xfId="133" xr:uid="{EC0478E0-D007-4746-BD91-61BEAC6834A4}"/>
    <cellStyle name="20% - Accent6 6" xfId="163" xr:uid="{A1BE57CC-B332-4444-9CC3-6635D58AB50A}"/>
    <cellStyle name="20% - Accent6 7" xfId="199" xr:uid="{47383C16-A8CD-48BC-AAD6-02D762810959}"/>
    <cellStyle name="40% - Accent1" xfId="7" builtinId="31" customBuiltin="1"/>
    <cellStyle name="40% - Accent1 2" xfId="62" xr:uid="{C70C3F64-B638-4FB4-B1CA-AB1F197A1995}"/>
    <cellStyle name="40% - Accent1 3" xfId="95" xr:uid="{8555071A-3FC8-46AB-83F8-83AE3F5A0DD8}"/>
    <cellStyle name="40% - Accent1 4" xfId="114" xr:uid="{B3E542B6-6892-4983-9713-429CF20EEFBB}"/>
    <cellStyle name="40% - Accent1 5" xfId="134" xr:uid="{CB711B1B-B0DB-41D8-9CE6-17B34A88ADD9}"/>
    <cellStyle name="40% - Accent1 6" xfId="164" xr:uid="{417B297F-AED6-49E7-937F-27040B4ECB8A}"/>
    <cellStyle name="40% - Accent1 7" xfId="200" xr:uid="{F72BE001-EE13-4ED8-A168-1F9CA9BA497F}"/>
    <cellStyle name="40% - Accent2" xfId="8" builtinId="35" customBuiltin="1"/>
    <cellStyle name="40% - Accent2 2" xfId="63" xr:uid="{A22B95A0-784B-4886-AD48-F87C3083D21C}"/>
    <cellStyle name="40% - Accent2 3" xfId="96" xr:uid="{849D960F-9E83-4B88-9448-89B812A2906E}"/>
    <cellStyle name="40% - Accent2 4" xfId="115" xr:uid="{AB5BD15D-C5DA-43DF-9BD1-128E0A66743B}"/>
    <cellStyle name="40% - Accent2 5" xfId="135" xr:uid="{FE26584B-7AA9-4474-B567-14B2A7FB9208}"/>
    <cellStyle name="40% - Accent2 6" xfId="165" xr:uid="{B8A2755A-93D2-4E9E-920B-5A9E9556ADFE}"/>
    <cellStyle name="40% - Accent2 7" xfId="201" xr:uid="{39BBE32E-9A03-438A-8530-5B8774B27385}"/>
    <cellStyle name="40% - Accent3" xfId="9" builtinId="39" customBuiltin="1"/>
    <cellStyle name="40% - Accent3 2" xfId="64" xr:uid="{83D52075-8F17-4B8B-B6FB-F21E29E25EE8}"/>
    <cellStyle name="40% - Accent3 3" xfId="97" xr:uid="{4A5E0735-8658-401A-BAD7-57393F4D0D46}"/>
    <cellStyle name="40% - Accent3 4" xfId="116" xr:uid="{5B02D971-C55C-4393-9A19-493C10B062AF}"/>
    <cellStyle name="40% - Accent3 5" xfId="136" xr:uid="{4714562A-FFA3-4767-A1D3-85B806DF1B67}"/>
    <cellStyle name="40% - Accent3 6" xfId="166" xr:uid="{AE63A6CD-0BC7-4E3D-B061-6C61DEEB59E1}"/>
    <cellStyle name="40% - Accent3 7" xfId="202" xr:uid="{DD463B42-755C-4306-8882-31C97FB93449}"/>
    <cellStyle name="40% - Accent4" xfId="10" builtinId="43" customBuiltin="1"/>
    <cellStyle name="40% - Accent4 2" xfId="65" xr:uid="{1198972A-B622-4462-B095-4E0F99CA24D1}"/>
    <cellStyle name="40% - Accent4 3" xfId="98" xr:uid="{73597808-0D28-4627-8605-E53CD8243C0B}"/>
    <cellStyle name="40% - Accent4 4" xfId="117" xr:uid="{F817360E-D80A-4153-92C5-01E3A3741218}"/>
    <cellStyle name="40% - Accent4 5" xfId="137" xr:uid="{0B84199D-5840-4BED-BE70-67DD48B4468F}"/>
    <cellStyle name="40% - Accent4 6" xfId="167" xr:uid="{2E245366-37B5-4E2F-8B3D-C36021728C55}"/>
    <cellStyle name="40% - Accent4 7" xfId="203" xr:uid="{D1646079-0B4E-4699-A93E-2B2AB93BDBAA}"/>
    <cellStyle name="40% - Accent5" xfId="11" builtinId="47" customBuiltin="1"/>
    <cellStyle name="40% - Accent5 2" xfId="66" xr:uid="{C8E5A9F9-D5C6-408C-A0FF-AD63AFB55BB4}"/>
    <cellStyle name="40% - Accent5 3" xfId="99" xr:uid="{2ABD3843-61E8-414E-9352-5C13F8D48E75}"/>
    <cellStyle name="40% - Accent5 4" xfId="118" xr:uid="{93318EE8-E0B3-47AD-9F7E-07EBA8248B79}"/>
    <cellStyle name="40% - Accent5 5" xfId="138" xr:uid="{B70CECBD-7B6A-4A5E-B6D5-7261C689E573}"/>
    <cellStyle name="40% - Accent5 6" xfId="168" xr:uid="{BCCD8FF4-375F-4921-A212-99C04A598F34}"/>
    <cellStyle name="40% - Accent5 7" xfId="204" xr:uid="{D3E18525-47C4-4025-A15B-E73AC9D3776E}"/>
    <cellStyle name="40% - Accent6" xfId="12" builtinId="51" customBuiltin="1"/>
    <cellStyle name="40% - Accent6 2" xfId="67" xr:uid="{FDA974DF-DD5B-4FEF-BF05-FBEDBE7A9CF2}"/>
    <cellStyle name="40% - Accent6 3" xfId="100" xr:uid="{D2E2B833-37E0-4B0E-859B-1E60D5DA289C}"/>
    <cellStyle name="40% - Accent6 4" xfId="119" xr:uid="{4D47BEB1-D22A-4EE2-A128-6F022EA906A9}"/>
    <cellStyle name="40% - Accent6 5" xfId="139" xr:uid="{FBEF70A1-CA01-4A0E-ADD8-814D11EE74D3}"/>
    <cellStyle name="40% - Accent6 6" xfId="169" xr:uid="{B271512C-CE49-4158-97DE-A3D5EFD8C75E}"/>
    <cellStyle name="40% - Accent6 7" xfId="205" xr:uid="{19A6098B-CC97-4D43-B56A-84C6551E79E1}"/>
    <cellStyle name="60% - Accent1" xfId="13" builtinId="32" customBuiltin="1"/>
    <cellStyle name="60% - Accent1 2" xfId="68" xr:uid="{4B09728F-5174-4428-8743-3CDA8B18421B}"/>
    <cellStyle name="60% - Accent2" xfId="14" builtinId="36" customBuiltin="1"/>
    <cellStyle name="60% - Accent2 2" xfId="69" xr:uid="{D8E82390-ECDC-43E4-BE14-B7E74536FFD9}"/>
    <cellStyle name="60% - Accent3" xfId="15" builtinId="40" customBuiltin="1"/>
    <cellStyle name="60% - Accent3 2" xfId="70" xr:uid="{952205C7-4A74-4F0F-9AFD-D1874DA9DFF4}"/>
    <cellStyle name="60% - Accent4" xfId="16" builtinId="44" customBuiltin="1"/>
    <cellStyle name="60% - Accent4 2" xfId="71" xr:uid="{2C4388DD-1396-421F-8549-CA5E9C8817B1}"/>
    <cellStyle name="60% - Accent5" xfId="17" builtinId="48" customBuiltin="1"/>
    <cellStyle name="60% - Accent5 2" xfId="72" xr:uid="{92C1FACF-261B-440E-809D-D23ADFBDA80D}"/>
    <cellStyle name="60% - Accent6" xfId="18" builtinId="52" customBuiltin="1"/>
    <cellStyle name="60% - Accent6 2" xfId="73" xr:uid="{8313830A-CF84-4DE9-8CC2-BC8D28E351E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29" builtinId="3"/>
    <cellStyle name="Comma 10" xfId="140" xr:uid="{53F31393-5EE2-4F9C-ABB9-2BF7B30322D3}"/>
    <cellStyle name="Comma 10 2" xfId="170" xr:uid="{468E1D83-1F4E-43D3-8CF0-C5A9E7A0BB76}"/>
    <cellStyle name="Comma 10 3" xfId="206" xr:uid="{F94D6FA0-8425-4224-A5FC-D9DC2550E463}"/>
    <cellStyle name="Comma 11" xfId="141" xr:uid="{8A97771A-8A06-4370-AC17-11A84A380EEB}"/>
    <cellStyle name="Comma 11 2" xfId="171" xr:uid="{0B0CE1A5-5B62-4C32-8B05-FCE9FB4E65DD}"/>
    <cellStyle name="Comma 11 3" xfId="207" xr:uid="{FB915FF5-2E99-4BD7-9395-445605FF7B2C}"/>
    <cellStyle name="Comma 12" xfId="142" xr:uid="{D2C81B6A-A2DA-424D-A6CA-FFF4DE35A9A7}"/>
    <cellStyle name="Comma 12 2" xfId="172" xr:uid="{077CD3FE-CF39-49DD-8799-E8492C168253}"/>
    <cellStyle name="Comma 12 3" xfId="208" xr:uid="{137A54E0-0AC6-43B5-BD79-7F303A437BAF}"/>
    <cellStyle name="Comma 13" xfId="143" xr:uid="{C7A8151D-7AC6-4D30-8828-C56703405827}"/>
    <cellStyle name="Comma 13 2" xfId="173" xr:uid="{48F56E79-2E33-4E75-BC57-E9C8F8659E5F}"/>
    <cellStyle name="Comma 13 3" xfId="209" xr:uid="{35B85BD1-34BA-4067-B2CB-16F11CCA5AA8}"/>
    <cellStyle name="Comma 14" xfId="144" xr:uid="{7592E49D-94DD-471A-8AF3-61BC4FEE6070}"/>
    <cellStyle name="Comma 14 2" xfId="174" xr:uid="{4197A4AE-7A7B-4E05-9CF8-013093031246}"/>
    <cellStyle name="Comma 14 3" xfId="210" xr:uid="{C8238A7B-3CBA-43D2-9CD9-6156F1904A7E}"/>
    <cellStyle name="Comma 15" xfId="145" xr:uid="{93F721AE-23B4-47B1-94B6-4715151EF753}"/>
    <cellStyle name="Comma 15 2" xfId="175" xr:uid="{8A79AE99-6550-4959-940C-DF816DDFDE21}"/>
    <cellStyle name="Comma 15 3" xfId="211" xr:uid="{9F7327DE-C61A-4902-9C13-AA6E7EEBCC56}"/>
    <cellStyle name="Comma 16" xfId="176" xr:uid="{3D88C82A-354D-4A6C-AA3B-3479B6ADC394}"/>
    <cellStyle name="Comma 16 2" xfId="212" xr:uid="{5DBEF0CC-6895-45EF-8F53-BEB3E44B678C}"/>
    <cellStyle name="Comma 17" xfId="177" xr:uid="{B07F123F-1A58-486B-8E50-66515B1E6F01}"/>
    <cellStyle name="Comma 17 2" xfId="213" xr:uid="{B4C8A947-0BC6-47D1-A1C2-723C979F2AE6}"/>
    <cellStyle name="Comma 18" xfId="178" xr:uid="{7FE5BB41-7823-4131-AF78-37CA6B45086D}"/>
    <cellStyle name="Comma 18 2" xfId="214" xr:uid="{5CD041B2-F662-4C38-AD59-31AAAE9ACE69}"/>
    <cellStyle name="Comma 19" xfId="179" xr:uid="{85E983A5-53D0-46EF-8874-0957C67C4AD4}"/>
    <cellStyle name="Comma 19 2" xfId="215" xr:uid="{246C00BE-A9EC-4580-B524-9145DB9AD7B0}"/>
    <cellStyle name="Comma 2" xfId="30" xr:uid="{00000000-0005-0000-0000-00001D000000}"/>
    <cellStyle name="Comma 2 2" xfId="31" xr:uid="{00000000-0005-0000-0000-00001E000000}"/>
    <cellStyle name="Comma 2 2 2" xfId="32" xr:uid="{00000000-0005-0000-0000-00001F000000}"/>
    <cellStyle name="Comma 2 2 2 2" xfId="77" xr:uid="{7F814F95-7ED8-4E47-B82A-657C352AA5C3}"/>
    <cellStyle name="Comma 2 2 3" xfId="76" xr:uid="{CB9B5991-17B4-4DCA-A129-D0D175AB4F73}"/>
    <cellStyle name="Comma 2 3" xfId="75" xr:uid="{134D22BF-F7D5-4795-A6DC-DC389768B7B7}"/>
    <cellStyle name="Comma 2 3 2" xfId="121" xr:uid="{5C19B1FB-C022-4DB6-99A8-AE49B6AAF989}"/>
    <cellStyle name="Comma 2 3 3" xfId="147" xr:uid="{D3EF16AC-D607-42F8-BE7C-9BD817D8BC11}"/>
    <cellStyle name="Comma 2 3 4" xfId="181" xr:uid="{FCC2D0C0-FB1A-4846-A2A2-302BE2CA7E1B}"/>
    <cellStyle name="Comma 2 3 5" xfId="217" xr:uid="{2DE0D212-B862-4888-AA22-E137217E96FE}"/>
    <cellStyle name="Comma 2 4" xfId="101" xr:uid="{89591EF5-1E16-471F-83F5-64D85A8C8831}"/>
    <cellStyle name="Comma 2 4 2" xfId="148" xr:uid="{09D49E3A-F7AA-48FD-8636-2DCCFBF2D570}"/>
    <cellStyle name="Comma 2 4 3" xfId="182" xr:uid="{799AE352-9666-4FD4-BAED-C00EC55EEB8C}"/>
    <cellStyle name="Comma 2 4 4" xfId="218" xr:uid="{BE0E0DA1-42FC-4318-A99C-CD3552AEDB6A}"/>
    <cellStyle name="Comma 2 5" xfId="120" xr:uid="{5D9161BB-702D-45FD-BA87-2C41E8D0ADC5}"/>
    <cellStyle name="Comma 2 6" xfId="146" xr:uid="{8E87F3D2-C057-48BA-BE74-6AAE1BBA5A8E}"/>
    <cellStyle name="Comma 2 7" xfId="180" xr:uid="{B23D462C-3922-4EB3-9764-BBB26B33E9E6}"/>
    <cellStyle name="Comma 2 8" xfId="216" xr:uid="{32D295C6-6FD0-43D6-912C-2A690C8E0BDA}"/>
    <cellStyle name="Comma 20" xfId="183" xr:uid="{C8C51A94-43EB-45A6-959D-3AEB06970A72}"/>
    <cellStyle name="Comma 20 2" xfId="219" xr:uid="{E0669E9A-07B5-4E4D-BDC1-525BD2254364}"/>
    <cellStyle name="Comma 21" xfId="184" xr:uid="{E3E6CEBE-E67A-4A3F-961C-8FE5617F4FA1}"/>
    <cellStyle name="Comma 21 2" xfId="220" xr:uid="{8A883543-51EB-44E9-B0BE-DCD44BC889B3}"/>
    <cellStyle name="Comma 22" xfId="221" xr:uid="{E0C25CF9-63B2-4181-908B-7976B1C8FF7B}"/>
    <cellStyle name="Comma 23" xfId="222" xr:uid="{60474289-4FAC-4538-B927-1540EDE2E8DD}"/>
    <cellStyle name="Comma 3" xfId="33" xr:uid="{00000000-0005-0000-0000-000020000000}"/>
    <cellStyle name="Comma 3 2" xfId="78" xr:uid="{B367235E-C9BA-4846-A429-834CB8FC1E60}"/>
    <cellStyle name="Comma 4" xfId="34" xr:uid="{00000000-0005-0000-0000-000021000000}"/>
    <cellStyle name="Comma 4 2" xfId="79" xr:uid="{72CF27B8-0565-47D8-A3EB-02EFDE9D8113}"/>
    <cellStyle name="Comma 4 3" xfId="102" xr:uid="{4326F890-A4AC-4083-8D67-FCEC8B3DE311}"/>
    <cellStyle name="Comma 4 4" xfId="122" xr:uid="{1B2BF261-8157-4502-8DF8-9957F9B40A95}"/>
    <cellStyle name="Comma 4 5" xfId="149" xr:uid="{F04BE95C-59D9-4CCA-884E-5EDED1AB454A}"/>
    <cellStyle name="Comma 4 6" xfId="185" xr:uid="{AB756B6B-D7DA-4EDF-ABC1-622E171906B6}"/>
    <cellStyle name="Comma 4 7" xfId="223" xr:uid="{5AE887BE-16FE-4577-8283-E4D562F3967B}"/>
    <cellStyle name="Comma 5" xfId="80" xr:uid="{0C452936-D101-4D05-BA1B-AA5A1DCE6FA6}"/>
    <cellStyle name="Comma 5 2" xfId="103" xr:uid="{99FE9CE8-F708-485A-A29A-76BD7AD47069}"/>
    <cellStyle name="Comma 5 3" xfId="123" xr:uid="{BE7043B9-6B9B-4919-AF01-D51FD491D365}"/>
    <cellStyle name="Comma 5 4" xfId="150" xr:uid="{8CA9A9F9-CB00-49C0-9A5C-C4794EF3BB30}"/>
    <cellStyle name="Comma 5 5" xfId="186" xr:uid="{934661B0-7320-400C-983B-06D1B5782DAE}"/>
    <cellStyle name="Comma 5 6" xfId="224" xr:uid="{154AF5A7-A9D3-4772-8D61-BB318BD9992A}"/>
    <cellStyle name="Comma 6" xfId="81" xr:uid="{90675049-8F8C-46AD-B40A-90B3E1B08193}"/>
    <cellStyle name="Comma 6 2" xfId="104" xr:uid="{368AFE37-9766-4368-95DB-135921486217}"/>
    <cellStyle name="Comma 6 3" xfId="124" xr:uid="{40CFC16A-37D2-4176-9BEA-29AC8B30C47D}"/>
    <cellStyle name="Comma 6 4" xfId="151" xr:uid="{F484ADE4-CA41-4C14-9C47-E950C19E6126}"/>
    <cellStyle name="Comma 6 5" xfId="187" xr:uid="{69E9DA33-3C5E-45A0-BE97-F8DEF268AAB2}"/>
    <cellStyle name="Comma 6 6" xfId="225" xr:uid="{30997F6B-439D-4FEF-879C-BE4F1EE50607}"/>
    <cellStyle name="Comma 7" xfId="74" xr:uid="{C08CB5BF-2342-442B-910C-E8C22A17EB8E}"/>
    <cellStyle name="Comma 7 2" xfId="152" xr:uid="{8D2C1DA4-02A8-4385-A568-0CC2239655EC}"/>
    <cellStyle name="Comma 7 3" xfId="188" xr:uid="{B52E83B4-8FF0-4D7B-9C0B-9B738B4B4160}"/>
    <cellStyle name="Comma 7 4" xfId="226" xr:uid="{32FFD44C-DC28-4EAF-8998-C9F00128BFD8}"/>
    <cellStyle name="Comma 8" xfId="153" xr:uid="{EB9AA5C5-6AE9-412A-9E39-1AE7DD9B48C4}"/>
    <cellStyle name="Comma 8 2" xfId="189" xr:uid="{7F076EFD-D406-41E5-9805-DB4DD923BDAF}"/>
    <cellStyle name="Comma 8 3" xfId="227" xr:uid="{AD4DEB9A-C069-412B-8732-A3B5E4E836AC}"/>
    <cellStyle name="Comma 9" xfId="154" xr:uid="{48137F40-6897-4BEE-A2C5-A0DBC6297DE8}"/>
    <cellStyle name="Comma 9 2" xfId="190" xr:uid="{2735D989-AC94-4C0A-824A-5ED338D85DD7}"/>
    <cellStyle name="Comma 9 3" xfId="228" xr:uid="{0FF006CA-3BB0-4127-A19A-78DEEB6FFFE7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eutral 2" xfId="82" xr:uid="{CB35F325-BD0A-44F0-922F-97F14F03AC38}"/>
    <cellStyle name="Normal" xfId="0" builtinId="0"/>
    <cellStyle name="Normal 2" xfId="44" xr:uid="{00000000-0005-0000-0000-00002C000000}"/>
    <cellStyle name="Normal 2 2" xfId="84" xr:uid="{77D7BD9E-7B8B-438C-A2A5-94E3FCA30D85}"/>
    <cellStyle name="Normal 2 3" xfId="85" xr:uid="{EC35A404-B796-402A-A1DB-D29E1A1F67F9}"/>
    <cellStyle name="Normal 2 4" xfId="83" xr:uid="{DD0A40D2-8014-4C41-8AD9-8FCB27305F94}"/>
    <cellStyle name="Normal 2 5" xfId="105" xr:uid="{D3CE45CE-0778-4F03-B1FB-37F77796A48F}"/>
    <cellStyle name="Normal 2 6" xfId="125" xr:uid="{C320B980-5AE3-4973-91E3-E3F380B38E01}"/>
    <cellStyle name="Normal 2 7" xfId="155" xr:uid="{E4E62F40-5F97-4D7F-BF7F-383F2D617665}"/>
    <cellStyle name="Normal 2 8" xfId="191" xr:uid="{31E3FB16-0CAE-4809-A932-4075FCAB08F1}"/>
    <cellStyle name="Normal 2 9" xfId="229" xr:uid="{EC9FFA1B-8477-48AA-8E38-B1DADBBF216B}"/>
    <cellStyle name="Normal 3" xfId="45" xr:uid="{00000000-0005-0000-0000-00002D000000}"/>
    <cellStyle name="Normal 4" xfId="46" xr:uid="{00000000-0005-0000-0000-00002E000000}"/>
    <cellStyle name="Note" xfId="55" builtinId="10" customBuiltin="1"/>
    <cellStyle name="Note 2" xfId="47" xr:uid="{00000000-0005-0000-0000-00002F000000}"/>
    <cellStyle name="Note 2 2" xfId="86" xr:uid="{4107EAA5-154E-407A-97EF-FF9B7D033142}"/>
    <cellStyle name="Note 2 3" xfId="106" xr:uid="{3D6092D4-8BC0-489A-9489-47B60761CA97}"/>
    <cellStyle name="Note 2 4" xfId="126" xr:uid="{F2EF31C5-2305-4B62-B88D-3FB2E1E40708}"/>
    <cellStyle name="Note 2 5" xfId="156" xr:uid="{2C3430AF-630D-49A2-8E2F-4D22A3271759}"/>
    <cellStyle name="Note 2 6" xfId="192" xr:uid="{C691B39C-6E74-40F8-A72B-4FDAAE40F48B}"/>
    <cellStyle name="Note 2 7" xfId="230" xr:uid="{691BA53C-3429-4D92-8792-CAC590E1AF78}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Percent 3 2" xfId="87" xr:uid="{097D114B-8B2D-4C07-ACEA-5F8D64FF51E5}"/>
    <cellStyle name="Percent 3 3" xfId="107" xr:uid="{3FB25085-A409-4146-BE0D-2C94E69D8798}"/>
    <cellStyle name="Percent 3 4" xfId="127" xr:uid="{B8471213-8732-4084-8DA1-5428863C3B9C}"/>
    <cellStyle name="Percent 3 5" xfId="157" xr:uid="{1123A589-7476-45E9-B0A3-6F924557BDAB}"/>
    <cellStyle name="Percent 3 6" xfId="193" xr:uid="{288B8435-A7EB-4C29-96A1-E360350F43B1}"/>
    <cellStyle name="Percent 3 7" xfId="231" xr:uid="{425259C1-D486-4816-B83C-C593978FFD92}"/>
    <cellStyle name="Title" xfId="52" builtinId="15" customBuiltin="1"/>
    <cellStyle name="Title 2" xfId="88" xr:uid="{7EDB483E-409A-4F2D-8709-E9E746165B0B}"/>
    <cellStyle name="Total" xfId="53" builtinId="25" customBuiltin="1"/>
    <cellStyle name="Warning Text" xfId="54" builtinId="11" customBuiltin="1"/>
  </cellStyles>
  <dxfs count="1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39"/>
  <sheetViews>
    <sheetView zoomScale="106" zoomScaleNormal="106" zoomScaleSheetLayoutView="100" workbookViewId="0">
      <pane xSplit="1" ySplit="3" topLeftCell="B224" activePane="bottomRight" state="frozen"/>
      <selection activeCell="A62" sqref="A62:XFD64"/>
      <selection pane="topRight" activeCell="A62" sqref="A62:XFD64"/>
      <selection pane="bottomLeft" activeCell="A62" sqref="A62:XFD64"/>
      <selection pane="bottomRight" activeCell="A239" sqref="A239"/>
    </sheetView>
  </sheetViews>
  <sheetFormatPr defaultColWidth="8.81640625" defaultRowHeight="12"/>
  <cols>
    <col min="1" max="1" width="8.1796875" style="49" customWidth="1"/>
    <col min="2" max="2" width="10.1796875" style="5" customWidth="1"/>
    <col min="3" max="3" width="9.08984375" style="50" customWidth="1"/>
    <col min="4" max="4" width="7.81640625" style="50" customWidth="1"/>
    <col min="5" max="5" width="10.81640625" style="5" customWidth="1"/>
    <col min="6" max="6" width="9.1796875" style="5" customWidth="1"/>
    <col min="7" max="7" width="10.1796875" style="5" customWidth="1"/>
    <col min="8" max="8" width="8.81640625" style="5" customWidth="1"/>
    <col min="9" max="9" width="10" style="3" customWidth="1"/>
    <col min="10" max="10" width="10.08984375" style="3" customWidth="1"/>
    <col min="11" max="11" width="11.1796875" style="39" customWidth="1"/>
    <col min="12" max="12" width="8.453125" style="3" customWidth="1"/>
    <col min="13" max="13" width="8.08984375" style="3" customWidth="1"/>
    <col min="14" max="15" width="7.81640625" style="3" customWidth="1"/>
    <col min="16" max="16" width="7.08984375" style="3" customWidth="1"/>
    <col min="17" max="19" width="7.453125" style="4" customWidth="1"/>
    <col min="20" max="20" width="7.453125" style="3" customWidth="1"/>
    <col min="21" max="16384" width="8.81640625" style="3"/>
  </cols>
  <sheetData>
    <row r="1" spans="1:16" s="1" customFormat="1" ht="16.2" thickBot="1">
      <c r="B1" s="9" t="s">
        <v>39</v>
      </c>
      <c r="C1" s="88"/>
      <c r="D1" s="88"/>
      <c r="E1" s="89"/>
      <c r="F1" s="9"/>
      <c r="G1" s="89"/>
      <c r="H1" s="89"/>
      <c r="I1" s="11"/>
      <c r="J1" s="11"/>
      <c r="K1" s="12"/>
      <c r="L1" s="11"/>
      <c r="M1" s="11"/>
      <c r="N1" s="11"/>
      <c r="O1" s="11"/>
      <c r="P1" s="11"/>
    </row>
    <row r="2" spans="1:16" s="62" customFormat="1" ht="12.6" thickTop="1">
      <c r="A2" s="53" t="s">
        <v>5</v>
      </c>
      <c r="B2" s="54" t="s">
        <v>0</v>
      </c>
      <c r="C2" s="55" t="s">
        <v>8</v>
      </c>
      <c r="D2" s="56" t="s">
        <v>7</v>
      </c>
      <c r="E2" s="57" t="s">
        <v>1</v>
      </c>
      <c r="F2" s="58" t="s">
        <v>37</v>
      </c>
      <c r="G2" s="57" t="s">
        <v>0</v>
      </c>
      <c r="H2" s="58" t="s">
        <v>23</v>
      </c>
      <c r="I2" s="59" t="s">
        <v>0</v>
      </c>
      <c r="J2" s="59" t="s">
        <v>9</v>
      </c>
      <c r="K2" s="59" t="s">
        <v>10</v>
      </c>
      <c r="L2" s="59" t="s">
        <v>25</v>
      </c>
      <c r="M2" s="59" t="s">
        <v>15</v>
      </c>
      <c r="N2" s="59" t="s">
        <v>17</v>
      </c>
      <c r="O2" s="60" t="s">
        <v>19</v>
      </c>
      <c r="P2" s="61" t="s">
        <v>21</v>
      </c>
    </row>
    <row r="3" spans="1:16" s="62" customFormat="1">
      <c r="A3" s="63"/>
      <c r="B3" s="64" t="s">
        <v>6</v>
      </c>
      <c r="C3" s="65" t="s">
        <v>5</v>
      </c>
      <c r="D3" s="66" t="s">
        <v>5</v>
      </c>
      <c r="E3" s="67" t="s">
        <v>4</v>
      </c>
      <c r="F3" s="68" t="s">
        <v>38</v>
      </c>
      <c r="G3" s="67" t="s">
        <v>3</v>
      </c>
      <c r="H3" s="68" t="s">
        <v>36</v>
      </c>
      <c r="I3" s="69" t="s">
        <v>7</v>
      </c>
      <c r="J3" s="69" t="s">
        <v>8</v>
      </c>
      <c r="K3" s="69" t="s">
        <v>0</v>
      </c>
      <c r="L3" s="69" t="s">
        <v>24</v>
      </c>
      <c r="M3" s="69" t="s">
        <v>16</v>
      </c>
      <c r="N3" s="70" t="s">
        <v>26</v>
      </c>
      <c r="O3" s="70" t="s">
        <v>20</v>
      </c>
      <c r="P3" s="70" t="s">
        <v>22</v>
      </c>
    </row>
    <row r="28" spans="1:16" ht="14.25" customHeight="1">
      <c r="A28" s="100">
        <v>43105</v>
      </c>
      <c r="B28" s="101">
        <v>400000000</v>
      </c>
      <c r="C28" s="15">
        <v>43112</v>
      </c>
      <c r="D28" s="15">
        <v>43203</v>
      </c>
      <c r="E28" s="35">
        <v>632650000</v>
      </c>
      <c r="F28" s="35">
        <v>232650000</v>
      </c>
      <c r="G28" s="101">
        <v>400000000</v>
      </c>
      <c r="H28" s="117">
        <v>58.162499999999994</v>
      </c>
      <c r="I28" s="35">
        <v>400000000</v>
      </c>
      <c r="J28" s="35">
        <v>0</v>
      </c>
      <c r="K28" s="201">
        <v>1150000000</v>
      </c>
      <c r="L28" s="221">
        <v>7.0592448826530276</v>
      </c>
      <c r="M28" s="131">
        <v>98.104641100000009</v>
      </c>
      <c r="N28" s="131">
        <v>7.1956278556255002</v>
      </c>
      <c r="O28" s="221">
        <v>7.3871147128130801</v>
      </c>
      <c r="P28" s="131">
        <v>7.1046877551020504</v>
      </c>
    </row>
    <row r="29" spans="1:16" ht="14.25" customHeight="1">
      <c r="A29" s="100">
        <v>43126</v>
      </c>
      <c r="B29" s="101">
        <v>400000000</v>
      </c>
      <c r="C29" s="15">
        <v>43126</v>
      </c>
      <c r="D29" s="15">
        <v>43217</v>
      </c>
      <c r="E29" s="35">
        <v>614000000</v>
      </c>
      <c r="F29" s="35">
        <v>214000000</v>
      </c>
      <c r="G29" s="101">
        <v>400000000</v>
      </c>
      <c r="H29" s="117">
        <v>53.5</v>
      </c>
      <c r="I29" s="35">
        <v>350000000</v>
      </c>
      <c r="J29" s="35">
        <v>50000000</v>
      </c>
      <c r="K29" s="201">
        <v>1200000000</v>
      </c>
      <c r="L29" s="221">
        <v>7.4971802197802511</v>
      </c>
      <c r="M29" s="131">
        <v>98.130839999999992</v>
      </c>
      <c r="N29" s="131">
        <v>7.6399837398520702</v>
      </c>
      <c r="O29" s="221">
        <v>7.8618794895792599</v>
      </c>
      <c r="P29" s="131">
        <v>7.4971802197801898</v>
      </c>
    </row>
    <row r="30" spans="1:16" ht="14.25" customHeight="1">
      <c r="A30" s="100">
        <v>43157</v>
      </c>
      <c r="B30" s="101">
        <v>300000000</v>
      </c>
      <c r="C30" s="15">
        <v>43154</v>
      </c>
      <c r="D30" s="15">
        <v>43245</v>
      </c>
      <c r="E30" s="35">
        <v>513040000</v>
      </c>
      <c r="F30" s="35">
        <v>213040000</v>
      </c>
      <c r="G30" s="101">
        <v>300000000</v>
      </c>
      <c r="H30" s="117">
        <v>71.013333333333321</v>
      </c>
      <c r="I30" s="35">
        <v>0</v>
      </c>
      <c r="J30" s="35">
        <v>300000000</v>
      </c>
      <c r="K30" s="201">
        <v>1500000000</v>
      </c>
      <c r="L30" s="221">
        <v>7.6767928255555171</v>
      </c>
      <c r="M30" s="131">
        <v>98.107092180000009</v>
      </c>
      <c r="N30" s="131">
        <v>7.8249111812127499</v>
      </c>
      <c r="O30" s="221">
        <v>8.0586341263220405</v>
      </c>
      <c r="P30" s="131">
        <v>7.8260055555555423</v>
      </c>
    </row>
    <row r="31" spans="1:16" ht="14.25" customHeight="1">
      <c r="A31" s="100">
        <v>43185</v>
      </c>
      <c r="B31" s="101">
        <v>400000000</v>
      </c>
      <c r="C31" s="15">
        <v>43168</v>
      </c>
      <c r="D31" s="15">
        <v>43259</v>
      </c>
      <c r="E31" s="35">
        <v>558020000</v>
      </c>
      <c r="F31" s="35">
        <v>158020000</v>
      </c>
      <c r="G31" s="101">
        <v>400000000</v>
      </c>
      <c r="H31" s="117">
        <v>39.505000000000003</v>
      </c>
      <c r="I31" s="35">
        <v>400000000</v>
      </c>
      <c r="J31" s="35">
        <v>0</v>
      </c>
      <c r="K31" s="201">
        <v>1500000000</v>
      </c>
      <c r="L31" s="221">
        <v>7.7195612729396403</v>
      </c>
      <c r="M31" s="131">
        <v>98.07539705249998</v>
      </c>
      <c r="N31" s="131">
        <v>7.8710476887565797</v>
      </c>
      <c r="O31" s="221">
        <v>8.1066591280937601</v>
      </c>
      <c r="P31" s="131">
        <v>7.8906582417582261</v>
      </c>
    </row>
    <row r="32" spans="1:16" ht="14.25" customHeight="1">
      <c r="A32" s="100">
        <v>43216</v>
      </c>
      <c r="B32" s="101">
        <v>450000000</v>
      </c>
      <c r="C32" s="15">
        <v>43203</v>
      </c>
      <c r="D32" s="15">
        <v>43294</v>
      </c>
      <c r="E32" s="35">
        <v>490750000</v>
      </c>
      <c r="F32" s="35">
        <v>40750000</v>
      </c>
      <c r="G32" s="101">
        <v>450000000</v>
      </c>
      <c r="H32" s="117">
        <v>9.0555555555555554</v>
      </c>
      <c r="I32" s="35">
        <v>400000000</v>
      </c>
      <c r="J32" s="35">
        <v>50000000</v>
      </c>
      <c r="K32" s="201">
        <v>1550000000</v>
      </c>
      <c r="L32" s="221">
        <v>7.6433102382173566</v>
      </c>
      <c r="M32" s="131">
        <v>98.09440758444444</v>
      </c>
      <c r="N32" s="131">
        <v>7.7917899974446803</v>
      </c>
      <c r="O32" s="221">
        <v>8.0226498551279501</v>
      </c>
      <c r="P32" s="131">
        <v>7.8700016483516304</v>
      </c>
    </row>
    <row r="33" spans="1:16" ht="14.25" customHeight="1">
      <c r="A33" s="100">
        <v>43216</v>
      </c>
      <c r="B33" s="101">
        <v>450000000</v>
      </c>
      <c r="C33" s="15">
        <v>43217</v>
      </c>
      <c r="D33" s="15">
        <v>43308</v>
      </c>
      <c r="E33" s="35">
        <v>362050000</v>
      </c>
      <c r="F33" s="35">
        <v>-87950000</v>
      </c>
      <c r="G33" s="101">
        <v>362050000</v>
      </c>
      <c r="H33" s="117">
        <v>-19.544444444444444</v>
      </c>
      <c r="I33" s="35">
        <v>400000000</v>
      </c>
      <c r="J33" s="35">
        <v>-37950000</v>
      </c>
      <c r="K33" s="201">
        <v>1512050000</v>
      </c>
      <c r="L33" s="221">
        <v>7.9661014276153423</v>
      </c>
      <c r="M33" s="131">
        <v>98.013930876950695</v>
      </c>
      <c r="N33" s="131">
        <v>8.1275195845539496</v>
      </c>
      <c r="O33" s="221">
        <v>8.3788429504163808</v>
      </c>
      <c r="P33" s="131">
        <v>8.0645346153846145</v>
      </c>
    </row>
    <row r="34" spans="1:16" ht="14.25" customHeight="1">
      <c r="A34" s="100">
        <v>43246</v>
      </c>
      <c r="B34" s="101">
        <v>450000000</v>
      </c>
      <c r="C34" s="15">
        <v>43244</v>
      </c>
      <c r="D34" s="15">
        <v>43336</v>
      </c>
      <c r="E34" s="35">
        <v>879250000</v>
      </c>
      <c r="F34" s="35">
        <v>429250000</v>
      </c>
      <c r="G34" s="101">
        <v>450000000</v>
      </c>
      <c r="H34" s="117">
        <v>95.388888888888886</v>
      </c>
      <c r="I34" s="35">
        <v>300000000</v>
      </c>
      <c r="J34" s="35">
        <v>150000000</v>
      </c>
      <c r="K34" s="201">
        <v>1662050000</v>
      </c>
      <c r="L34" s="221">
        <v>7.864732954830906</v>
      </c>
      <c r="M34" s="131">
        <v>98.017656351111114</v>
      </c>
      <c r="N34" s="131">
        <v>8.0237920876811</v>
      </c>
      <c r="O34" s="221">
        <v>8.2677692276777108</v>
      </c>
      <c r="P34" s="131">
        <v>7.8899114130434995</v>
      </c>
    </row>
    <row r="35" spans="1:16" ht="14.25" customHeight="1">
      <c r="A35" s="100">
        <v>43277</v>
      </c>
      <c r="B35" s="101">
        <v>450000000</v>
      </c>
      <c r="C35" s="15">
        <v>43259</v>
      </c>
      <c r="D35" s="15">
        <v>43351</v>
      </c>
      <c r="E35" s="35">
        <v>847750000</v>
      </c>
      <c r="F35" s="35">
        <v>397750000</v>
      </c>
      <c r="G35" s="101">
        <v>450000000</v>
      </c>
      <c r="H35" s="117">
        <v>88.388888888888886</v>
      </c>
      <c r="I35" s="35">
        <v>400000000</v>
      </c>
      <c r="J35" s="35">
        <v>50000000</v>
      </c>
      <c r="K35" s="201">
        <v>1712050000</v>
      </c>
      <c r="L35" s="221">
        <v>7.7831946476191041</v>
      </c>
      <c r="M35" s="131">
        <v>98.059532293333319</v>
      </c>
      <c r="N35" s="131">
        <v>7.9372100000000003</v>
      </c>
      <c r="O35" s="221">
        <v>8.1768300000000007</v>
      </c>
      <c r="P35" s="131">
        <v>7.8627818681318953</v>
      </c>
    </row>
    <row r="36" spans="1:16" ht="14.25" customHeight="1">
      <c r="A36" s="100">
        <v>43307</v>
      </c>
      <c r="B36" s="101">
        <v>450000000</v>
      </c>
      <c r="C36" s="15">
        <v>43294</v>
      </c>
      <c r="D36" s="15">
        <v>43385</v>
      </c>
      <c r="E36" s="35">
        <v>1017320000</v>
      </c>
      <c r="F36" s="35">
        <v>567320000</v>
      </c>
      <c r="G36" s="101">
        <v>450000000</v>
      </c>
      <c r="H36" s="117">
        <v>126.07111111111111</v>
      </c>
      <c r="I36" s="35">
        <v>450000000</v>
      </c>
      <c r="J36" s="35">
        <v>0</v>
      </c>
      <c r="K36" s="201">
        <v>1712050000</v>
      </c>
      <c r="L36" s="221">
        <v>7.5785953727716997</v>
      </c>
      <c r="M36" s="131">
        <v>98.110541975555549</v>
      </c>
      <c r="N36" s="131">
        <v>7.7245474545028197</v>
      </c>
      <c r="O36" s="221">
        <v>7.9514144858389804</v>
      </c>
      <c r="P36" s="131">
        <v>7.5548582417582271</v>
      </c>
    </row>
    <row r="37" spans="1:16" ht="14.25" customHeight="1">
      <c r="A37" s="100">
        <v>43307</v>
      </c>
      <c r="B37" s="101">
        <v>450000000</v>
      </c>
      <c r="C37" s="15">
        <v>43308</v>
      </c>
      <c r="D37" s="15">
        <v>43399</v>
      </c>
      <c r="E37" s="35">
        <v>678630000</v>
      </c>
      <c r="F37" s="35">
        <v>228630000</v>
      </c>
      <c r="G37" s="101">
        <v>450000000</v>
      </c>
      <c r="H37" s="117">
        <v>50.806666666666665</v>
      </c>
      <c r="I37" s="35">
        <v>362050000</v>
      </c>
      <c r="J37" s="35">
        <v>87950000</v>
      </c>
      <c r="K37" s="201">
        <v>1800000000</v>
      </c>
      <c r="L37" s="221">
        <v>7.5268107771672863</v>
      </c>
      <c r="M37" s="131">
        <v>98.123452655555553</v>
      </c>
      <c r="N37" s="131">
        <v>7.6707561479606499</v>
      </c>
      <c r="O37" s="221">
        <v>7.8944544733059496</v>
      </c>
      <c r="P37" s="131">
        <v>7.545231868131876</v>
      </c>
    </row>
    <row r="38" spans="1:16" ht="14.25" customHeight="1">
      <c r="A38" s="100">
        <v>43338</v>
      </c>
      <c r="B38" s="101">
        <v>450000000</v>
      </c>
      <c r="C38" s="15">
        <v>43336</v>
      </c>
      <c r="D38" s="15">
        <v>43427</v>
      </c>
      <c r="E38" s="35">
        <v>504340000</v>
      </c>
      <c r="F38" s="35">
        <v>54340000</v>
      </c>
      <c r="G38" s="101">
        <v>450000000</v>
      </c>
      <c r="H38" s="117">
        <v>12.075555555555557</v>
      </c>
      <c r="I38" s="35">
        <v>450000000</v>
      </c>
      <c r="J38" s="35">
        <v>0</v>
      </c>
      <c r="K38" s="201">
        <v>1800000000</v>
      </c>
      <c r="L38" s="221">
        <v>7.5380469389499689</v>
      </c>
      <c r="M38" s="131">
        <v>98.120651311111104</v>
      </c>
      <c r="N38" s="131">
        <v>7.6824265210481402</v>
      </c>
      <c r="O38" s="221">
        <v>7.9068104008142504</v>
      </c>
      <c r="P38" s="131">
        <v>7.5934840659340574</v>
      </c>
    </row>
    <row r="39" spans="1:16" ht="14.25" customHeight="1">
      <c r="A39" s="100">
        <v>43369</v>
      </c>
      <c r="B39" s="101">
        <v>450000000</v>
      </c>
      <c r="C39" s="15">
        <v>43350</v>
      </c>
      <c r="D39" s="15">
        <v>43441</v>
      </c>
      <c r="E39" s="35">
        <v>911300000</v>
      </c>
      <c r="F39" s="35">
        <v>461300000</v>
      </c>
      <c r="G39" s="101">
        <v>450000000</v>
      </c>
      <c r="H39" s="117">
        <v>102.51111111111111</v>
      </c>
      <c r="I39" s="35">
        <v>450000000</v>
      </c>
      <c r="J39" s="35">
        <v>0</v>
      </c>
      <c r="K39" s="201">
        <v>1800000000</v>
      </c>
      <c r="L39" s="221">
        <v>7.5356467720390405</v>
      </c>
      <c r="M39" s="131">
        <v>98.121249708888897</v>
      </c>
      <c r="N39" s="131">
        <v>7.6799335458895808</v>
      </c>
      <c r="O39" s="221">
        <v>7.90417089124165</v>
      </c>
      <c r="P39" s="131">
        <v>7.5760763736263685</v>
      </c>
    </row>
    <row r="40" spans="1:16" ht="14.25" customHeight="1">
      <c r="A40" s="100">
        <v>43399</v>
      </c>
      <c r="B40" s="101">
        <v>450000000</v>
      </c>
      <c r="C40" s="15">
        <v>43385</v>
      </c>
      <c r="D40" s="15">
        <v>43476</v>
      </c>
      <c r="E40" s="35">
        <v>1152830000</v>
      </c>
      <c r="F40" s="35">
        <v>702830000</v>
      </c>
      <c r="G40" s="101">
        <v>450000000</v>
      </c>
      <c r="H40" s="117">
        <v>156.18444444444444</v>
      </c>
      <c r="I40" s="35">
        <v>450000000</v>
      </c>
      <c r="J40" s="35">
        <v>0</v>
      </c>
      <c r="K40" s="201">
        <v>1800000000</v>
      </c>
      <c r="L40" s="221">
        <v>7.5179834460317707</v>
      </c>
      <c r="M40" s="131">
        <v>98.125653442222216</v>
      </c>
      <c r="N40" s="131">
        <v>7.66158815997946</v>
      </c>
      <c r="O40" s="221">
        <v>7.8847486737993604</v>
      </c>
      <c r="P40" s="131">
        <v>7.5453521978021874</v>
      </c>
    </row>
    <row r="41" spans="1:16" ht="14.25" customHeight="1">
      <c r="A41" s="100">
        <v>43399</v>
      </c>
      <c r="B41" s="101">
        <v>450000000</v>
      </c>
      <c r="C41" s="15">
        <v>43399</v>
      </c>
      <c r="D41" s="15">
        <v>43490</v>
      </c>
      <c r="E41" s="35">
        <v>257210000</v>
      </c>
      <c r="F41" s="35">
        <v>-192790000</v>
      </c>
      <c r="G41" s="101">
        <v>257210000</v>
      </c>
      <c r="H41" s="117">
        <v>-42.842222222222219</v>
      </c>
      <c r="I41" s="35">
        <v>450000000</v>
      </c>
      <c r="J41" s="35">
        <v>-192790000</v>
      </c>
      <c r="K41" s="201">
        <v>1607210000</v>
      </c>
      <c r="L41" s="221">
        <v>7.5370791263477601</v>
      </c>
      <c r="M41" s="131">
        <v>98.120892601376312</v>
      </c>
      <c r="N41" s="131">
        <v>7.6814212819768404</v>
      </c>
      <c r="O41" s="221">
        <v>7.9057460690336301</v>
      </c>
      <c r="P41" s="131">
        <v>7.8435692307692593</v>
      </c>
    </row>
    <row r="42" spans="1:16" ht="14.25" customHeight="1">
      <c r="A42" s="100">
        <v>43430</v>
      </c>
      <c r="B42" s="101">
        <v>450000000</v>
      </c>
      <c r="C42" s="15">
        <v>43427</v>
      </c>
      <c r="D42" s="15">
        <v>43518</v>
      </c>
      <c r="E42" s="35">
        <v>1126310000</v>
      </c>
      <c r="F42" s="35">
        <v>676310000</v>
      </c>
      <c r="G42" s="101">
        <v>450000000</v>
      </c>
      <c r="H42" s="117">
        <v>150.29111111111112</v>
      </c>
      <c r="I42" s="35">
        <v>450000000</v>
      </c>
      <c r="J42" s="35">
        <v>0</v>
      </c>
      <c r="K42" s="201">
        <v>1607210000</v>
      </c>
      <c r="L42" s="221">
        <v>7.5749790829059309</v>
      </c>
      <c r="M42" s="131">
        <v>98.111443571111124</v>
      </c>
      <c r="N42" s="131">
        <v>7.72079</v>
      </c>
      <c r="O42" s="221">
        <v>7.9474400000000003</v>
      </c>
      <c r="P42" s="131">
        <v>7.5915600000000003</v>
      </c>
    </row>
    <row r="43" spans="1:16" ht="14.25" customHeight="1">
      <c r="A43" s="122">
        <v>43460</v>
      </c>
      <c r="B43" s="110">
        <v>450000000</v>
      </c>
      <c r="C43" s="22">
        <v>43441</v>
      </c>
      <c r="D43" s="22">
        <v>43532</v>
      </c>
      <c r="E43" s="37">
        <v>673980000</v>
      </c>
      <c r="F43" s="37">
        <v>223980000</v>
      </c>
      <c r="G43" s="110">
        <v>450000000</v>
      </c>
      <c r="H43" s="118">
        <v>50</v>
      </c>
      <c r="I43" s="37">
        <v>450000000</v>
      </c>
      <c r="J43" s="37">
        <v>0</v>
      </c>
      <c r="K43" s="202">
        <v>1607210000</v>
      </c>
      <c r="L43" s="222">
        <v>7.5482100000000001</v>
      </c>
      <c r="M43" s="220">
        <v>98.118120000000005</v>
      </c>
      <c r="N43" s="220">
        <v>7.6929800000000004</v>
      </c>
      <c r="O43" s="222">
        <v>7.9179899999999996</v>
      </c>
      <c r="P43" s="220">
        <v>7.57423</v>
      </c>
    </row>
    <row r="44" spans="1:16" ht="14.25" customHeight="1">
      <c r="A44" s="100">
        <v>43491</v>
      </c>
      <c r="B44" s="101">
        <v>450000000</v>
      </c>
      <c r="C44" s="15">
        <v>43476</v>
      </c>
      <c r="D44" s="15">
        <v>43567</v>
      </c>
      <c r="E44" s="35">
        <v>807390000</v>
      </c>
      <c r="F44" s="35">
        <v>357390000</v>
      </c>
      <c r="G44" s="101">
        <v>450000000</v>
      </c>
      <c r="H44" s="117">
        <v>79.42</v>
      </c>
      <c r="I44" s="35">
        <v>450000000</v>
      </c>
      <c r="J44" s="35">
        <v>0</v>
      </c>
      <c r="K44" s="201">
        <v>1607210000</v>
      </c>
      <c r="L44" s="221">
        <v>7.5668161409035291</v>
      </c>
      <c r="M44" s="131">
        <v>98.113478715555559</v>
      </c>
      <c r="N44" s="131">
        <v>7.7123100000000004</v>
      </c>
      <c r="O44" s="221">
        <v>7.9384499999999996</v>
      </c>
      <c r="P44" s="131">
        <v>7.6222399999999997</v>
      </c>
    </row>
    <row r="45" spans="1:16" ht="14.25" customHeight="1">
      <c r="A45" s="100">
        <v>43491</v>
      </c>
      <c r="B45" s="101">
        <v>450000000</v>
      </c>
      <c r="C45" s="15">
        <v>43490</v>
      </c>
      <c r="D45" s="15">
        <v>43581</v>
      </c>
      <c r="E45" s="35">
        <v>642000000</v>
      </c>
      <c r="F45" s="35">
        <v>192000000</v>
      </c>
      <c r="G45" s="101">
        <v>450000000</v>
      </c>
      <c r="H45" s="117">
        <v>42.666666666666671</v>
      </c>
      <c r="I45" s="35">
        <v>257210000</v>
      </c>
      <c r="J45" s="35">
        <v>192790000</v>
      </c>
      <c r="K45" s="201">
        <v>1800000000</v>
      </c>
      <c r="L45" s="221">
        <v>7.4951747252747474</v>
      </c>
      <c r="M45" s="131">
        <v>98.131339999999994</v>
      </c>
      <c r="N45" s="131">
        <v>7.6379000000000001</v>
      </c>
      <c r="O45" s="221">
        <v>7.8596000000000004</v>
      </c>
      <c r="P45" s="131">
        <v>7.53573</v>
      </c>
    </row>
    <row r="46" spans="1:16" ht="14.25" customHeight="1">
      <c r="A46" s="100">
        <v>43522</v>
      </c>
      <c r="B46" s="101">
        <v>450000000</v>
      </c>
      <c r="C46" s="15">
        <v>43518</v>
      </c>
      <c r="D46" s="15">
        <v>43609</v>
      </c>
      <c r="E46" s="35">
        <v>577910000</v>
      </c>
      <c r="F46" s="35">
        <v>127910000</v>
      </c>
      <c r="G46" s="101">
        <v>450000000</v>
      </c>
      <c r="H46" s="117">
        <v>28.4</v>
      </c>
      <c r="I46" s="35">
        <v>450000000</v>
      </c>
      <c r="J46" s="35">
        <v>0</v>
      </c>
      <c r="K46" s="201">
        <v>1800000000</v>
      </c>
      <c r="L46" s="221">
        <v>7.510416483516499</v>
      </c>
      <c r="M46" s="131">
        <v>98.127539999999996</v>
      </c>
      <c r="N46" s="131">
        <v>7.6537295070441003</v>
      </c>
      <c r="O46" s="221">
        <v>7.8764295391223502</v>
      </c>
      <c r="P46" s="131">
        <v>7.5357258241758363</v>
      </c>
    </row>
    <row r="47" spans="1:16" ht="14.25" customHeight="1">
      <c r="A47" s="100">
        <v>43532</v>
      </c>
      <c r="B47" s="101">
        <v>450000000</v>
      </c>
      <c r="C47" s="15">
        <v>43532</v>
      </c>
      <c r="D47" s="15">
        <v>43623</v>
      </c>
      <c r="E47" s="35">
        <v>745000000</v>
      </c>
      <c r="F47" s="35">
        <v>295000000</v>
      </c>
      <c r="G47" s="101">
        <v>450000000</v>
      </c>
      <c r="H47" s="117">
        <v>65.555555555555557</v>
      </c>
      <c r="I47" s="35">
        <v>450000000</v>
      </c>
      <c r="J47" s="35">
        <v>0</v>
      </c>
      <c r="K47" s="201">
        <v>1800000000</v>
      </c>
      <c r="L47" s="221">
        <v>7.5103600000000004</v>
      </c>
      <c r="M47" s="131">
        <v>98.127549999999999</v>
      </c>
      <c r="N47" s="131">
        <v>7.65367</v>
      </c>
      <c r="O47" s="221">
        <v>7.8763699999999996</v>
      </c>
      <c r="P47" s="131">
        <v>7.68</v>
      </c>
    </row>
    <row r="48" spans="1:16" ht="14.25" customHeight="1">
      <c r="A48" s="100">
        <v>43563</v>
      </c>
      <c r="B48" s="101">
        <v>450000000</v>
      </c>
      <c r="C48" s="15">
        <v>43567</v>
      </c>
      <c r="D48" s="15">
        <v>43658</v>
      </c>
      <c r="E48" s="35">
        <v>1281820000</v>
      </c>
      <c r="F48" s="35">
        <v>831820000</v>
      </c>
      <c r="G48" s="101">
        <v>450000000</v>
      </c>
      <c r="H48" s="117">
        <v>184.84888888888889</v>
      </c>
      <c r="I48" s="35">
        <v>450000000</v>
      </c>
      <c r="J48" s="35">
        <v>0</v>
      </c>
      <c r="K48" s="201">
        <v>1800000000</v>
      </c>
      <c r="L48" s="221">
        <v>7.4064381268620094</v>
      </c>
      <c r="M48" s="131">
        <v>98.153463371111116</v>
      </c>
      <c r="N48" s="131">
        <v>7.54577360032504</v>
      </c>
      <c r="O48" s="221">
        <v>7.7621966402210196</v>
      </c>
      <c r="P48" s="131">
        <v>7.4336461538461398</v>
      </c>
    </row>
    <row r="49" spans="1:16" ht="14.25" customHeight="1">
      <c r="A49" s="100">
        <v>43563</v>
      </c>
      <c r="B49" s="101">
        <v>450000000</v>
      </c>
      <c r="C49" s="15">
        <v>43581</v>
      </c>
      <c r="D49" s="15">
        <v>43672</v>
      </c>
      <c r="E49" s="35">
        <v>484120000</v>
      </c>
      <c r="F49" s="35">
        <v>34120000</v>
      </c>
      <c r="G49" s="101">
        <v>450000000</v>
      </c>
      <c r="H49" s="117">
        <v>7.5822222222222218</v>
      </c>
      <c r="I49" s="35">
        <v>450000000</v>
      </c>
      <c r="J49" s="35">
        <v>0</v>
      </c>
      <c r="K49" s="201">
        <v>1800000000</v>
      </c>
      <c r="L49" s="221">
        <v>7.4170172886446517</v>
      </c>
      <c r="M49" s="131">
        <v>98.150825826666676</v>
      </c>
      <c r="N49" s="131">
        <v>7.5567548476291204</v>
      </c>
      <c r="O49" s="221">
        <v>7.7738122310728102</v>
      </c>
      <c r="P49" s="131">
        <v>7.4500109890109822</v>
      </c>
    </row>
    <row r="50" spans="1:16" ht="14.25" customHeight="1">
      <c r="A50" s="100">
        <v>43624</v>
      </c>
      <c r="B50" s="101">
        <v>450000000</v>
      </c>
      <c r="C50" s="15">
        <v>43623</v>
      </c>
      <c r="D50" s="15">
        <v>43714</v>
      </c>
      <c r="E50" s="35">
        <v>1303260000</v>
      </c>
      <c r="F50" s="35">
        <v>853260000</v>
      </c>
      <c r="G50" s="101">
        <v>450000000</v>
      </c>
      <c r="H50" s="117">
        <v>189.61333333333332</v>
      </c>
      <c r="I50" s="35">
        <v>450000000</v>
      </c>
      <c r="J50" s="35">
        <v>0</v>
      </c>
      <c r="K50" s="201">
        <v>1800000000</v>
      </c>
      <c r="L50" s="221">
        <v>7.3232637362637405</v>
      </c>
      <c r="M50" s="131">
        <v>98.174199999999999</v>
      </c>
      <c r="N50" s="131">
        <v>7.4594585301064198</v>
      </c>
      <c r="O50" s="221">
        <v>7.6709282088601496</v>
      </c>
      <c r="P50" s="131">
        <v>7.3517417582417384</v>
      </c>
    </row>
    <row r="51" spans="1:16" ht="14.25" customHeight="1">
      <c r="A51" s="100">
        <v>43677</v>
      </c>
      <c r="B51" s="101">
        <v>450000000</v>
      </c>
      <c r="C51" s="15">
        <v>43657</v>
      </c>
      <c r="D51" s="15">
        <v>43748</v>
      </c>
      <c r="E51" s="35">
        <v>661930000</v>
      </c>
      <c r="F51" s="35">
        <v>211930000</v>
      </c>
      <c r="G51" s="101">
        <v>450000000</v>
      </c>
      <c r="H51" s="117">
        <v>47.095555555555556</v>
      </c>
      <c r="I51" s="35">
        <v>450000000</v>
      </c>
      <c r="J51" s="35">
        <v>0</v>
      </c>
      <c r="K51" s="201">
        <v>1800000000</v>
      </c>
      <c r="L51" s="221">
        <v>7.2278021978022249</v>
      </c>
      <c r="M51" s="131">
        <v>98.197999999999993</v>
      </c>
      <c r="N51" s="131">
        <v>7.3604372775435598</v>
      </c>
      <c r="O51" s="221">
        <v>7.5662959084097796</v>
      </c>
      <c r="P51" s="131">
        <v>7.2804263736263461</v>
      </c>
    </row>
    <row r="52" spans="1:16" ht="14.25" customHeight="1">
      <c r="A52" s="100">
        <v>43677</v>
      </c>
      <c r="B52" s="101">
        <v>450000000</v>
      </c>
      <c r="C52" s="15">
        <v>43671</v>
      </c>
      <c r="D52" s="15">
        <v>43762</v>
      </c>
      <c r="E52" s="35">
        <v>674170000</v>
      </c>
      <c r="F52" s="35">
        <v>224170000</v>
      </c>
      <c r="G52" s="101">
        <v>450000000</v>
      </c>
      <c r="H52" s="117">
        <v>49.815555555555555</v>
      </c>
      <c r="I52" s="35">
        <v>450000000</v>
      </c>
      <c r="J52" s="35">
        <v>0</v>
      </c>
      <c r="K52" s="201">
        <v>1800000000</v>
      </c>
      <c r="L52" s="221">
        <v>7.2024126373626425</v>
      </c>
      <c r="M52" s="131">
        <v>98.204329999999999</v>
      </c>
      <c r="N52" s="131">
        <v>7.3341090330361602</v>
      </c>
      <c r="O52" s="221">
        <v>7.53848862170838</v>
      </c>
      <c r="P52" s="131">
        <v>7.285239560439579</v>
      </c>
    </row>
    <row r="53" spans="1:16" ht="14.25" customHeight="1">
      <c r="A53" s="100">
        <v>43708</v>
      </c>
      <c r="B53" s="101">
        <v>450000000</v>
      </c>
      <c r="C53" s="15">
        <v>43700</v>
      </c>
      <c r="D53" s="15">
        <v>43791</v>
      </c>
      <c r="E53" s="35">
        <v>1167010000</v>
      </c>
      <c r="F53" s="35">
        <v>717010000</v>
      </c>
      <c r="G53" s="101">
        <v>450000000</v>
      </c>
      <c r="H53" s="117">
        <v>159.33555555555557</v>
      </c>
      <c r="I53" s="35">
        <v>450000000</v>
      </c>
      <c r="J53" s="35">
        <v>0</v>
      </c>
      <c r="K53" s="201">
        <v>1800000000</v>
      </c>
      <c r="L53" s="221">
        <v>7.1921499999999998</v>
      </c>
      <c r="M53" s="131">
        <v>98.238470000000007</v>
      </c>
      <c r="N53" s="131">
        <v>7.1921696994338804</v>
      </c>
      <c r="O53" s="221">
        <v>7.3886685151967502</v>
      </c>
      <c r="P53" s="131">
        <v>7.0990895604395439</v>
      </c>
    </row>
    <row r="54" spans="1:16" ht="14.25" customHeight="1">
      <c r="A54" s="100">
        <v>43738</v>
      </c>
      <c r="B54" s="101">
        <v>450000000</v>
      </c>
      <c r="C54" s="15">
        <v>43714</v>
      </c>
      <c r="D54" s="15">
        <v>43805</v>
      </c>
      <c r="E54" s="35">
        <v>1001570000</v>
      </c>
      <c r="F54" s="35">
        <v>551570000</v>
      </c>
      <c r="G54" s="101">
        <v>450000000</v>
      </c>
      <c r="H54" s="117">
        <v>122.57111111111112</v>
      </c>
      <c r="I54" s="35">
        <v>450000000</v>
      </c>
      <c r="J54" s="35">
        <v>0</v>
      </c>
      <c r="K54" s="201">
        <v>1800000000</v>
      </c>
      <c r="L54" s="221">
        <v>6.9885886493285074</v>
      </c>
      <c r="M54" s="131">
        <v>98.257639542222208</v>
      </c>
      <c r="N54" s="131">
        <v>7.1125142857980501</v>
      </c>
      <c r="O54" s="221">
        <v>7.3046591342480003</v>
      </c>
      <c r="P54" s="131">
        <v>7.0730181318681051</v>
      </c>
    </row>
    <row r="55" spans="1:16" ht="14.25" customHeight="1">
      <c r="A55" s="100">
        <v>43769</v>
      </c>
      <c r="B55" s="101">
        <v>450000000</v>
      </c>
      <c r="C55" s="15">
        <v>43749</v>
      </c>
      <c r="D55" s="15">
        <v>43840</v>
      </c>
      <c r="E55" s="35">
        <v>844640000</v>
      </c>
      <c r="F55" s="35">
        <v>394640000</v>
      </c>
      <c r="G55" s="101">
        <v>450000000</v>
      </c>
      <c r="H55" s="117">
        <v>87.697777777777773</v>
      </c>
      <c r="I55" s="35">
        <v>450000000</v>
      </c>
      <c r="J55" s="35">
        <v>0</v>
      </c>
      <c r="K55" s="201">
        <v>1800000000</v>
      </c>
      <c r="L55" s="221">
        <v>6.9101800000000004</v>
      </c>
      <c r="M55" s="131">
        <v>98.277190000000004</v>
      </c>
      <c r="N55" s="131">
        <v>7.0313080563475197</v>
      </c>
      <c r="O55" s="221">
        <v>7.2190649646949296</v>
      </c>
      <c r="P55" s="131">
        <v>6.9292999999999996</v>
      </c>
    </row>
    <row r="56" spans="1:16" ht="14.25" customHeight="1">
      <c r="A56" s="100">
        <v>43769</v>
      </c>
      <c r="B56" s="101">
        <v>450000000</v>
      </c>
      <c r="C56" s="15">
        <v>43763</v>
      </c>
      <c r="D56" s="15">
        <v>43854</v>
      </c>
      <c r="E56" s="35">
        <v>598040000</v>
      </c>
      <c r="F56" s="35">
        <v>148040000</v>
      </c>
      <c r="G56" s="101">
        <v>450000000</v>
      </c>
      <c r="H56" s="117">
        <v>32.897777777777776</v>
      </c>
      <c r="I56" s="35">
        <v>450000000</v>
      </c>
      <c r="J56" s="35">
        <v>0</v>
      </c>
      <c r="K56" s="201">
        <v>1800000000</v>
      </c>
      <c r="L56" s="221">
        <v>6.9758044151403285</v>
      </c>
      <c r="M56" s="131">
        <v>98.260826844444466</v>
      </c>
      <c r="N56" s="131">
        <v>7.0992730665534101</v>
      </c>
      <c r="O56" s="221">
        <v>7.2906989331531902</v>
      </c>
      <c r="P56" s="131">
        <v>6.9282214285714394</v>
      </c>
    </row>
    <row r="57" spans="1:16" ht="14.25" customHeight="1">
      <c r="A57" s="100">
        <v>43799</v>
      </c>
      <c r="B57" s="101">
        <v>450000000</v>
      </c>
      <c r="C57" s="15">
        <v>43791</v>
      </c>
      <c r="D57" s="15">
        <v>43882</v>
      </c>
      <c r="E57" s="35">
        <v>579310000</v>
      </c>
      <c r="F57" s="35">
        <v>129310000</v>
      </c>
      <c r="G57" s="101">
        <v>450000000</v>
      </c>
      <c r="H57" s="117">
        <v>28.735555555555553</v>
      </c>
      <c r="I57" s="35">
        <v>450000000</v>
      </c>
      <c r="J57" s="35">
        <v>0</v>
      </c>
      <c r="K57" s="201">
        <v>1800000000</v>
      </c>
      <c r="L57" s="221">
        <v>7.0863600450549793</v>
      </c>
      <c r="M57" s="131">
        <v>98.233263659999992</v>
      </c>
      <c r="N57" s="131">
        <v>7.2138090306985303</v>
      </c>
      <c r="O57" s="221">
        <v>7.4114991788316402</v>
      </c>
      <c r="P57" s="131">
        <v>7.1396005494505665</v>
      </c>
    </row>
    <row r="58" spans="1:16" ht="14.25" customHeight="1">
      <c r="A58" s="100">
        <v>43830</v>
      </c>
      <c r="B58" s="101">
        <v>450000000</v>
      </c>
      <c r="C58" s="15">
        <v>43805</v>
      </c>
      <c r="D58" s="15">
        <v>43896</v>
      </c>
      <c r="E58" s="35">
        <v>351850000</v>
      </c>
      <c r="F58" s="35">
        <v>-98150000</v>
      </c>
      <c r="G58" s="101">
        <v>351850000</v>
      </c>
      <c r="H58" s="117">
        <v>-21.81111111111111</v>
      </c>
      <c r="I58" s="35">
        <v>450000000</v>
      </c>
      <c r="J58" s="35">
        <v>-98150000</v>
      </c>
      <c r="K58" s="201">
        <v>1701850000</v>
      </c>
      <c r="L58" s="221">
        <v>7.1706700396803571</v>
      </c>
      <c r="M58" s="131">
        <v>98.212243907915308</v>
      </c>
      <c r="N58" s="131">
        <v>7.3011976453807996</v>
      </c>
      <c r="O58" s="221">
        <v>7.5037359599137803</v>
      </c>
      <c r="P58" s="131">
        <v>7.1598560439560499</v>
      </c>
    </row>
    <row r="59" spans="1:16" ht="14.25" customHeight="1">
      <c r="A59" s="122">
        <v>43830</v>
      </c>
      <c r="B59" s="110">
        <v>500000000</v>
      </c>
      <c r="C59" s="22">
        <v>43819</v>
      </c>
      <c r="D59" s="22">
        <v>43910</v>
      </c>
      <c r="E59" s="37">
        <v>517240000</v>
      </c>
      <c r="F59" s="37">
        <v>17240000</v>
      </c>
      <c r="G59" s="110">
        <v>500000000</v>
      </c>
      <c r="H59" s="118">
        <v>3.4479999999999995</v>
      </c>
      <c r="I59" s="37">
        <v>0</v>
      </c>
      <c r="J59" s="37">
        <v>500000000</v>
      </c>
      <c r="K59" s="202">
        <v>2201850000</v>
      </c>
      <c r="L59" s="222">
        <v>7.4253099999999996</v>
      </c>
      <c r="M59" s="220">
        <v>98.148759999999996</v>
      </c>
      <c r="N59" s="220">
        <v>7.5653699999999997</v>
      </c>
      <c r="O59" s="222">
        <v>7.7829199999999998</v>
      </c>
      <c r="P59" s="220">
        <v>7.79</v>
      </c>
    </row>
    <row r="60" spans="1:16" ht="14.25" customHeight="1">
      <c r="A60" s="100">
        <v>43831</v>
      </c>
      <c r="B60" s="101">
        <v>450000000</v>
      </c>
      <c r="C60" s="15">
        <v>43840</v>
      </c>
      <c r="D60" s="15">
        <v>43930</v>
      </c>
      <c r="E60" s="35">
        <v>497250000</v>
      </c>
      <c r="F60" s="35">
        <v>47250000</v>
      </c>
      <c r="G60" s="101">
        <v>450000000</v>
      </c>
      <c r="H60" s="117">
        <v>10.5</v>
      </c>
      <c r="I60" s="35">
        <v>450000000</v>
      </c>
      <c r="J60" s="35">
        <v>0</v>
      </c>
      <c r="K60" s="201">
        <v>2201850000</v>
      </c>
      <c r="L60" s="221">
        <v>7.4830771596297163</v>
      </c>
      <c r="M60" s="131">
        <v>98.154857686666645</v>
      </c>
      <c r="N60" s="131">
        <v>7.6237461252477798</v>
      </c>
      <c r="O60" s="221">
        <v>7.93522772833379</v>
      </c>
      <c r="P60" s="131">
        <v>7.79</v>
      </c>
    </row>
    <row r="61" spans="1:16" ht="14.25" customHeight="1">
      <c r="A61" s="100">
        <v>43831</v>
      </c>
      <c r="B61" s="101">
        <v>450000000</v>
      </c>
      <c r="C61" s="15">
        <v>43854</v>
      </c>
      <c r="D61" s="15">
        <v>43945</v>
      </c>
      <c r="E61" s="35">
        <v>620500000</v>
      </c>
      <c r="F61" s="35">
        <v>170500000</v>
      </c>
      <c r="G61" s="101">
        <v>450000000</v>
      </c>
      <c r="H61" s="117">
        <v>37.888888888888886</v>
      </c>
      <c r="I61" s="35">
        <v>450000000</v>
      </c>
      <c r="J61" s="35">
        <v>0</v>
      </c>
      <c r="K61" s="201">
        <v>2201850000</v>
      </c>
      <c r="L61" s="221">
        <v>7.4780749699633384</v>
      </c>
      <c r="M61" s="131">
        <v>98.135603226666674</v>
      </c>
      <c r="N61" s="131">
        <v>7.6201447019090596</v>
      </c>
      <c r="O61" s="221">
        <v>7.8408822418117898</v>
      </c>
      <c r="P61" s="131">
        <v>7.67</v>
      </c>
    </row>
    <row r="62" spans="1:16" ht="14.25" customHeight="1">
      <c r="A62" s="100">
        <v>43862</v>
      </c>
      <c r="B62" s="101">
        <v>450000000</v>
      </c>
      <c r="C62" s="15">
        <v>43882</v>
      </c>
      <c r="D62" s="15">
        <v>43973</v>
      </c>
      <c r="E62" s="35">
        <v>548760000</v>
      </c>
      <c r="F62" s="35">
        <v>98760000</v>
      </c>
      <c r="G62" s="101">
        <v>450000000</v>
      </c>
      <c r="H62" s="117">
        <v>21.946666666666665</v>
      </c>
      <c r="I62" s="35">
        <v>450000000</v>
      </c>
      <c r="J62" s="35">
        <v>0</v>
      </c>
      <c r="K62" s="201">
        <v>2201850000</v>
      </c>
      <c r="L62" s="221">
        <v>7.3175594679999998</v>
      </c>
      <c r="M62" s="131">
        <v>98.175622160000003</v>
      </c>
      <c r="N62" s="131">
        <v>7.5</v>
      </c>
      <c r="O62" s="221">
        <v>7.66</v>
      </c>
      <c r="P62" s="131">
        <v>7.64</v>
      </c>
    </row>
    <row r="63" spans="1:16" ht="14.25" customHeight="1">
      <c r="A63" s="100">
        <v>43891</v>
      </c>
      <c r="B63" s="101">
        <v>450000000</v>
      </c>
      <c r="C63" s="15">
        <v>43896</v>
      </c>
      <c r="D63" s="15">
        <v>43987</v>
      </c>
      <c r="E63" s="35">
        <v>590500000</v>
      </c>
      <c r="F63" s="35">
        <v>140500000</v>
      </c>
      <c r="G63" s="101">
        <v>450000000</v>
      </c>
      <c r="H63" s="117">
        <v>31.222222222222225</v>
      </c>
      <c r="I63" s="35">
        <v>351850000</v>
      </c>
      <c r="J63" s="35">
        <v>98150000</v>
      </c>
      <c r="K63" s="201">
        <v>2300000000</v>
      </c>
      <c r="L63" s="221">
        <v>7.3543145492063093</v>
      </c>
      <c r="M63" s="131">
        <v>98.166458564444454</v>
      </c>
      <c r="N63" s="131">
        <v>7.4916775615148996</v>
      </c>
      <c r="O63" s="221">
        <v>7.7049894029434398</v>
      </c>
      <c r="P63" s="131">
        <v>7.4105027472527398</v>
      </c>
    </row>
    <row r="64" spans="1:16" ht="14.25" customHeight="1">
      <c r="A64" s="100">
        <v>43891</v>
      </c>
      <c r="B64" s="101">
        <v>500000000</v>
      </c>
      <c r="C64" s="15">
        <v>43910</v>
      </c>
      <c r="D64" s="15">
        <v>44001</v>
      </c>
      <c r="E64" s="35">
        <v>767070000</v>
      </c>
      <c r="F64" s="35">
        <v>267070000</v>
      </c>
      <c r="G64" s="101">
        <v>500000000</v>
      </c>
      <c r="H64" s="117">
        <v>53.413999999999994</v>
      </c>
      <c r="I64" s="35">
        <v>500000000</v>
      </c>
      <c r="J64" s="35">
        <v>0</v>
      </c>
      <c r="K64" s="201">
        <v>2300000000</v>
      </c>
      <c r="L64" s="221">
        <v>7.287336272857166</v>
      </c>
      <c r="M64" s="131">
        <v>98.183157257999994</v>
      </c>
      <c r="N64" s="131">
        <v>7.4221857153237902</v>
      </c>
      <c r="O64" s="221">
        <v>7.6315343640228797</v>
      </c>
      <c r="P64" s="131">
        <v>7.477927472527492</v>
      </c>
    </row>
    <row r="65" spans="1:16" ht="14.25" customHeight="1">
      <c r="A65" s="100">
        <v>43922</v>
      </c>
      <c r="B65" s="101">
        <v>450000000</v>
      </c>
      <c r="C65" s="15">
        <v>43930</v>
      </c>
      <c r="D65" s="15">
        <v>44022</v>
      </c>
      <c r="E65" s="35">
        <v>879680000</v>
      </c>
      <c r="F65" s="35">
        <v>429680000</v>
      </c>
      <c r="G65" s="101">
        <v>450000000</v>
      </c>
      <c r="H65" s="117">
        <v>95.484444444444449</v>
      </c>
      <c r="I65" s="35">
        <v>450000000</v>
      </c>
      <c r="J65" s="35">
        <v>0</v>
      </c>
      <c r="K65" s="201">
        <v>2300000000</v>
      </c>
      <c r="L65" s="221">
        <v>6.2665300000000004</v>
      </c>
      <c r="M65" s="131">
        <v>98.437659999999994</v>
      </c>
      <c r="N65" s="131">
        <v>6.2968000000000002</v>
      </c>
      <c r="O65" s="221">
        <v>6.4466299999999999</v>
      </c>
      <c r="P65" s="131">
        <v>6.5133099999999997</v>
      </c>
    </row>
    <row r="66" spans="1:16" ht="14.25" customHeight="1">
      <c r="A66" s="100">
        <v>43922</v>
      </c>
      <c r="B66" s="101">
        <v>450000000</v>
      </c>
      <c r="C66" s="15">
        <v>43945</v>
      </c>
      <c r="D66" s="15">
        <v>44036</v>
      </c>
      <c r="E66" s="35">
        <v>799200000</v>
      </c>
      <c r="F66" s="35">
        <v>349200000</v>
      </c>
      <c r="G66" s="101">
        <v>450000000</v>
      </c>
      <c r="H66" s="117">
        <v>77.600000000000009</v>
      </c>
      <c r="I66" s="35">
        <v>450000000</v>
      </c>
      <c r="J66" s="35">
        <v>0</v>
      </c>
      <c r="K66" s="201">
        <v>2300000000</v>
      </c>
      <c r="L66" s="221">
        <v>5.1359399999999997</v>
      </c>
      <c r="M66" s="131">
        <v>98.719530000000006</v>
      </c>
      <c r="N66" s="131">
        <v>5.2025600000000001</v>
      </c>
      <c r="O66" s="221">
        <v>5.30504</v>
      </c>
      <c r="P66" s="131">
        <v>4.95</v>
      </c>
    </row>
    <row r="67" spans="1:16" ht="14.25" customHeight="1">
      <c r="A67" s="100">
        <v>43952</v>
      </c>
      <c r="B67" s="101">
        <v>500000000</v>
      </c>
      <c r="C67" s="15">
        <v>43973</v>
      </c>
      <c r="D67" s="15">
        <v>44064</v>
      </c>
      <c r="E67" s="35">
        <v>507600000</v>
      </c>
      <c r="F67" s="35">
        <v>7600000</v>
      </c>
      <c r="G67" s="101">
        <v>462000000</v>
      </c>
      <c r="H67" s="117">
        <v>1.52</v>
      </c>
      <c r="I67" s="35">
        <v>450000000</v>
      </c>
      <c r="J67" s="35">
        <v>12000000</v>
      </c>
      <c r="K67" s="201">
        <v>2312000000</v>
      </c>
      <c r="L67" s="221">
        <v>4.8383184809238342</v>
      </c>
      <c r="M67" s="131">
        <v>98.793734296536798</v>
      </c>
      <c r="N67" s="131">
        <v>4.8973940659042796</v>
      </c>
      <c r="O67" s="221">
        <v>4.9881570531025803</v>
      </c>
      <c r="P67" s="131">
        <v>4.996970329670309</v>
      </c>
    </row>
    <row r="68" spans="1:16" ht="14.25" customHeight="1">
      <c r="A68" s="100">
        <v>43983</v>
      </c>
      <c r="B68" s="101">
        <v>500000000</v>
      </c>
      <c r="C68" s="15">
        <v>43987</v>
      </c>
      <c r="D68" s="15">
        <v>44078</v>
      </c>
      <c r="E68" s="35">
        <v>1472300000</v>
      </c>
      <c r="F68" s="35">
        <v>972300000</v>
      </c>
      <c r="G68" s="101">
        <v>500000000</v>
      </c>
      <c r="H68" s="117">
        <v>194.46</v>
      </c>
      <c r="I68" s="35">
        <v>450000000</v>
      </c>
      <c r="J68" s="35">
        <v>50000000</v>
      </c>
      <c r="K68" s="201">
        <v>2362000000</v>
      </c>
      <c r="L68" s="221">
        <v>4.5909780219780094</v>
      </c>
      <c r="M68" s="131">
        <v>98.855400000000003</v>
      </c>
      <c r="N68" s="131">
        <v>4.6441347887702698</v>
      </c>
      <c r="O68" s="221">
        <v>4.7257187627340702</v>
      </c>
      <c r="P68" s="131">
        <v>4.5463758241758478</v>
      </c>
    </row>
    <row r="69" spans="1:16" ht="14.25" customHeight="1">
      <c r="A69" s="100">
        <v>43983</v>
      </c>
      <c r="B69" s="101">
        <v>500000000</v>
      </c>
      <c r="C69" s="15">
        <v>44001</v>
      </c>
      <c r="D69" s="15">
        <v>44092</v>
      </c>
      <c r="E69" s="35">
        <v>661500000</v>
      </c>
      <c r="F69" s="35">
        <v>161500000</v>
      </c>
      <c r="G69" s="101">
        <v>500000000</v>
      </c>
      <c r="H69" s="117">
        <v>32.300000000000004</v>
      </c>
      <c r="I69" s="35">
        <v>500000000</v>
      </c>
      <c r="J69" s="35">
        <v>0</v>
      </c>
      <c r="K69" s="201">
        <v>2362000000</v>
      </c>
      <c r="L69" s="221">
        <v>4.3187120879120657</v>
      </c>
      <c r="M69" s="131">
        <v>98.923280000000005</v>
      </c>
      <c r="N69" s="131">
        <v>4.3657199999999996</v>
      </c>
      <c r="O69" s="221">
        <v>4.4377818290170801</v>
      </c>
      <c r="P69" s="131">
        <v>4.4177835164835342</v>
      </c>
    </row>
    <row r="70" spans="1:16" ht="14.25" customHeight="1">
      <c r="A70" s="100">
        <v>44013</v>
      </c>
      <c r="B70" s="101">
        <v>500000000</v>
      </c>
      <c r="C70" s="15">
        <v>44022</v>
      </c>
      <c r="D70" s="15">
        <v>44113</v>
      </c>
      <c r="E70" s="35">
        <v>1257840000</v>
      </c>
      <c r="F70" s="35">
        <v>757840000</v>
      </c>
      <c r="G70" s="101">
        <v>499900000</v>
      </c>
      <c r="H70" s="117">
        <v>151.56799999999998</v>
      </c>
      <c r="I70" s="35">
        <v>450000000</v>
      </c>
      <c r="J70" s="35">
        <v>49900000</v>
      </c>
      <c r="K70" s="201">
        <v>2411900000</v>
      </c>
      <c r="L70" s="221">
        <v>4.2106159340659151</v>
      </c>
      <c r="M70" s="131">
        <v>98.950230000000005</v>
      </c>
      <c r="N70" s="131">
        <v>4.2552866568030403</v>
      </c>
      <c r="O70" s="221">
        <v>4.3237362949407201</v>
      </c>
      <c r="P70" s="131">
        <v>4.2543758241758436</v>
      </c>
    </row>
    <row r="71" spans="1:16" ht="14.25" customHeight="1">
      <c r="A71" s="100">
        <v>44013</v>
      </c>
      <c r="B71" s="101">
        <v>450000000</v>
      </c>
      <c r="C71" s="15">
        <v>44036</v>
      </c>
      <c r="D71" s="15">
        <v>44127</v>
      </c>
      <c r="E71" s="35">
        <v>718200000</v>
      </c>
      <c r="F71" s="35">
        <v>268200000</v>
      </c>
      <c r="G71" s="101">
        <v>450000000</v>
      </c>
      <c r="H71" s="117">
        <v>59.599999999999994</v>
      </c>
      <c r="I71" s="35">
        <v>450000000</v>
      </c>
      <c r="J71" s="35">
        <v>0</v>
      </c>
      <c r="K71" s="201">
        <v>2411900000</v>
      </c>
      <c r="L71" s="221">
        <v>4.2617961538461353</v>
      </c>
      <c r="M71" s="131">
        <v>98.937470000000005</v>
      </c>
      <c r="N71" s="131">
        <v>4.3075653277227897</v>
      </c>
      <c r="O71" s="221">
        <v>4.3777133022811201</v>
      </c>
      <c r="P71" s="131">
        <v>4.2</v>
      </c>
    </row>
    <row r="72" spans="1:16" ht="14.25" customHeight="1">
      <c r="A72" s="100">
        <v>44044</v>
      </c>
      <c r="B72" s="101">
        <v>500000000</v>
      </c>
      <c r="C72" s="15">
        <v>44064</v>
      </c>
      <c r="D72" s="15">
        <v>44155</v>
      </c>
      <c r="E72" s="35">
        <v>809500000</v>
      </c>
      <c r="F72" s="35">
        <v>309500000</v>
      </c>
      <c r="G72" s="101">
        <v>500000000</v>
      </c>
      <c r="H72" s="117">
        <v>61.9</v>
      </c>
      <c r="I72" s="35">
        <v>462000000</v>
      </c>
      <c r="J72" s="35">
        <v>38000000</v>
      </c>
      <c r="K72" s="201">
        <v>2449900000</v>
      </c>
      <c r="L72" s="221">
        <v>4.1045653846153902</v>
      </c>
      <c r="M72" s="131">
        <v>98.976669999999999</v>
      </c>
      <c r="N72" s="131">
        <v>4.1470029094890597</v>
      </c>
      <c r="O72" s="221">
        <v>4.2120014696835</v>
      </c>
      <c r="P72" s="131">
        <v>4.28</v>
      </c>
    </row>
    <row r="73" spans="1:16" ht="14.25" customHeight="1">
      <c r="A73" s="100">
        <v>44075</v>
      </c>
      <c r="B73" s="101">
        <v>500000000</v>
      </c>
      <c r="C73" s="15">
        <v>44078</v>
      </c>
      <c r="D73" s="15">
        <v>44169</v>
      </c>
      <c r="E73" s="35">
        <v>797000000</v>
      </c>
      <c r="F73" s="35">
        <v>297000000</v>
      </c>
      <c r="G73" s="101">
        <v>500000000</v>
      </c>
      <c r="H73" s="117">
        <v>59.4</v>
      </c>
      <c r="I73" s="35">
        <v>500000000</v>
      </c>
      <c r="J73" s="35">
        <v>0</v>
      </c>
      <c r="K73" s="201">
        <v>2449900000</v>
      </c>
      <c r="L73" s="221">
        <v>3.9911346153846403</v>
      </c>
      <c r="M73" s="131">
        <v>99.004949999999994</v>
      </c>
      <c r="N73" s="131">
        <v>4.0312475440719302</v>
      </c>
      <c r="O73" s="221">
        <v>4.0926562742174397</v>
      </c>
      <c r="P73" s="131">
        <v>4.0599999999999996</v>
      </c>
    </row>
    <row r="74" spans="1:16" ht="14.25" customHeight="1">
      <c r="A74" s="100">
        <v>44075</v>
      </c>
      <c r="B74" s="101">
        <v>500000000</v>
      </c>
      <c r="C74" s="15">
        <v>44092</v>
      </c>
      <c r="D74" s="15">
        <v>44183</v>
      </c>
      <c r="E74" s="35">
        <v>1599000000</v>
      </c>
      <c r="F74" s="35">
        <v>1099000000</v>
      </c>
      <c r="G74" s="101">
        <v>500000000</v>
      </c>
      <c r="H74" s="117">
        <v>219.79999999999998</v>
      </c>
      <c r="I74" s="35">
        <v>500000000</v>
      </c>
      <c r="J74" s="35">
        <v>0</v>
      </c>
      <c r="K74" s="201">
        <v>2449900000</v>
      </c>
      <c r="L74" s="221">
        <v>3.8424071428571551</v>
      </c>
      <c r="M74" s="131">
        <v>99.042029999999997</v>
      </c>
      <c r="N74" s="131">
        <v>3.8795722814416802</v>
      </c>
      <c r="O74" s="221">
        <v>3.9364325583113802</v>
      </c>
      <c r="P74" s="131">
        <v>3.88</v>
      </c>
    </row>
    <row r="75" spans="1:16" ht="14.25" customHeight="1">
      <c r="A75" s="100">
        <v>44105</v>
      </c>
      <c r="B75" s="101">
        <v>500000000</v>
      </c>
      <c r="C75" s="15">
        <v>44113</v>
      </c>
      <c r="D75" s="15">
        <v>44204</v>
      </c>
      <c r="E75" s="35">
        <v>959520000</v>
      </c>
      <c r="F75" s="35">
        <v>459520000</v>
      </c>
      <c r="G75" s="101">
        <v>500000000</v>
      </c>
      <c r="H75" s="117">
        <v>100</v>
      </c>
      <c r="I75" s="35">
        <v>499900000</v>
      </c>
      <c r="J75" s="35">
        <v>100000</v>
      </c>
      <c r="K75" s="201">
        <v>2450000000</v>
      </c>
      <c r="L75" s="221">
        <v>3.7717736263736197</v>
      </c>
      <c r="M75" s="131">
        <v>99.059640000000002</v>
      </c>
      <c r="N75" s="131">
        <v>3.80757857223549</v>
      </c>
      <c r="O75" s="221">
        <v>3.86234152439371</v>
      </c>
      <c r="P75" s="131">
        <v>3.8594939560439769</v>
      </c>
    </row>
    <row r="76" spans="1:16" ht="14.25" customHeight="1">
      <c r="A76" s="100">
        <v>44105</v>
      </c>
      <c r="B76" s="101">
        <v>500000000</v>
      </c>
      <c r="C76" s="15">
        <v>44127</v>
      </c>
      <c r="D76" s="15">
        <v>44218</v>
      </c>
      <c r="E76" s="35">
        <v>696200000</v>
      </c>
      <c r="F76" s="35">
        <v>196200000</v>
      </c>
      <c r="G76" s="101">
        <v>500000000</v>
      </c>
      <c r="H76" s="117">
        <v>100</v>
      </c>
      <c r="I76" s="35">
        <v>450000000</v>
      </c>
      <c r="J76" s="35">
        <v>50000000</v>
      </c>
      <c r="K76" s="201">
        <v>2500000000</v>
      </c>
      <c r="L76" s="221">
        <v>3.7668000000000106</v>
      </c>
      <c r="M76" s="131">
        <v>99.060879999999997</v>
      </c>
      <c r="N76" s="131">
        <v>3.8025101331625701</v>
      </c>
      <c r="O76" s="221">
        <v>3.8571269255910399</v>
      </c>
      <c r="P76" s="131">
        <v>3.8099983516483369</v>
      </c>
    </row>
    <row r="77" spans="1:16" ht="14.25" customHeight="1">
      <c r="A77" s="100">
        <v>44136</v>
      </c>
      <c r="B77" s="101">
        <v>500000000</v>
      </c>
      <c r="C77" s="15">
        <v>44155</v>
      </c>
      <c r="D77" s="15">
        <v>44246</v>
      </c>
      <c r="E77" s="35">
        <v>1022500000</v>
      </c>
      <c r="F77" s="35">
        <v>522500000</v>
      </c>
      <c r="G77" s="101">
        <v>500000000</v>
      </c>
      <c r="H77" s="117">
        <v>104.5</v>
      </c>
      <c r="I77" s="35">
        <v>500000000</v>
      </c>
      <c r="J77" s="35">
        <v>0</v>
      </c>
      <c r="K77" s="201">
        <v>2500000000</v>
      </c>
      <c r="L77" s="221">
        <v>3.6620329670329537</v>
      </c>
      <c r="M77" s="131">
        <v>99.087000000000003</v>
      </c>
      <c r="N77" s="131">
        <v>3.6957753964021101</v>
      </c>
      <c r="O77" s="221">
        <v>3.7473598959658601</v>
      </c>
      <c r="P77" s="131">
        <v>3.7250857142857079</v>
      </c>
    </row>
    <row r="78" spans="1:16" ht="14.25" customHeight="1">
      <c r="A78" s="100">
        <v>44166</v>
      </c>
      <c r="B78" s="101">
        <v>500000000</v>
      </c>
      <c r="C78" s="15">
        <v>44169</v>
      </c>
      <c r="D78" s="15">
        <v>44260</v>
      </c>
      <c r="E78" s="35">
        <v>622500000</v>
      </c>
      <c r="F78" s="35">
        <v>122500000</v>
      </c>
      <c r="G78" s="101">
        <v>437500000</v>
      </c>
      <c r="H78" s="117">
        <v>24.5</v>
      </c>
      <c r="I78" s="35">
        <v>500000000</v>
      </c>
      <c r="J78" s="35">
        <v>-62500000</v>
      </c>
      <c r="K78" s="201">
        <v>2437500000</v>
      </c>
      <c r="L78" s="221">
        <v>3.7692868131868149</v>
      </c>
      <c r="M78" s="131">
        <v>99.044610000000006</v>
      </c>
      <c r="N78" s="131">
        <v>3.86902305053124</v>
      </c>
      <c r="O78" s="221">
        <v>3.9255735264682099</v>
      </c>
      <c r="P78" s="131">
        <v>3.8134076923076767</v>
      </c>
    </row>
    <row r="79" spans="1:16" ht="14.25" customHeight="1">
      <c r="A79" s="122">
        <v>44166</v>
      </c>
      <c r="B79" s="110">
        <v>500000000</v>
      </c>
      <c r="C79" s="22">
        <v>44183</v>
      </c>
      <c r="D79" s="22">
        <v>44274</v>
      </c>
      <c r="E79" s="37">
        <v>555100000</v>
      </c>
      <c r="F79" s="37">
        <v>55100000</v>
      </c>
      <c r="G79" s="110">
        <v>500000000</v>
      </c>
      <c r="H79" s="118">
        <v>11.020000000000001</v>
      </c>
      <c r="I79" s="37">
        <v>500000000</v>
      </c>
      <c r="J79" s="37">
        <v>0</v>
      </c>
      <c r="K79" s="202">
        <v>2437500000</v>
      </c>
      <c r="L79" s="222">
        <v>4.0511390109889875</v>
      </c>
      <c r="M79" s="220">
        <v>98.989990000000006</v>
      </c>
      <c r="N79" s="220">
        <v>4.09247340159241</v>
      </c>
      <c r="O79" s="222">
        <v>4.1557680915236901</v>
      </c>
      <c r="P79" s="220">
        <v>3.8755500000000001</v>
      </c>
    </row>
    <row r="80" spans="1:16" ht="14.25" customHeight="1">
      <c r="A80" s="100">
        <v>44197</v>
      </c>
      <c r="B80" s="101">
        <v>500000000</v>
      </c>
      <c r="C80" s="15">
        <v>44204</v>
      </c>
      <c r="D80" s="15">
        <v>44295</v>
      </c>
      <c r="E80" s="35">
        <v>546380000</v>
      </c>
      <c r="F80" s="35">
        <v>46380000</v>
      </c>
      <c r="G80" s="101">
        <v>500000000</v>
      </c>
      <c r="H80" s="117">
        <v>9.2759999999999998</v>
      </c>
      <c r="I80" s="35">
        <v>500000000</v>
      </c>
      <c r="J80" s="35">
        <v>0</v>
      </c>
      <c r="K80" s="201">
        <v>2437500000</v>
      </c>
      <c r="L80" s="221">
        <v>4.17632197802196</v>
      </c>
      <c r="M80" s="131">
        <v>98.958780000000004</v>
      </c>
      <c r="N80" s="131">
        <v>4.2202642130612</v>
      </c>
      <c r="O80" s="221">
        <v>4.2875878269524703</v>
      </c>
      <c r="P80" s="131">
        <v>3.75</v>
      </c>
    </row>
    <row r="81" spans="1:16" ht="14.25" customHeight="1">
      <c r="A81" s="100">
        <v>44197</v>
      </c>
      <c r="B81" s="101">
        <v>500000000</v>
      </c>
      <c r="C81" s="15">
        <v>44218</v>
      </c>
      <c r="D81" s="15">
        <v>44309</v>
      </c>
      <c r="E81" s="35">
        <v>621650000</v>
      </c>
      <c r="F81" s="35">
        <v>121650000</v>
      </c>
      <c r="G81" s="101">
        <v>500000000</v>
      </c>
      <c r="H81" s="117">
        <v>24.33</v>
      </c>
      <c r="I81" s="35">
        <v>500000000</v>
      </c>
      <c r="J81" s="35">
        <v>0</v>
      </c>
      <c r="K81" s="201">
        <v>2437500000</v>
      </c>
      <c r="L81" s="221">
        <v>4.2617000000000003</v>
      </c>
      <c r="M81" s="131">
        <v>98.956270000000004</v>
      </c>
      <c r="N81" s="131">
        <v>4.2305450280609298</v>
      </c>
      <c r="O81" s="221">
        <v>4.2981982105002601</v>
      </c>
      <c r="P81" s="131">
        <v>4.1500000000000004</v>
      </c>
    </row>
    <row r="82" spans="1:16" ht="14.25" customHeight="1">
      <c r="A82" s="100">
        <v>44228</v>
      </c>
      <c r="B82" s="101">
        <v>500000000</v>
      </c>
      <c r="C82" s="15">
        <v>44246</v>
      </c>
      <c r="D82" s="15">
        <v>44337</v>
      </c>
      <c r="E82" s="35">
        <v>691950000</v>
      </c>
      <c r="F82" s="35">
        <v>191950000</v>
      </c>
      <c r="G82" s="101">
        <v>500000000</v>
      </c>
      <c r="H82" s="117">
        <v>38.39</v>
      </c>
      <c r="I82" s="35">
        <v>500000000</v>
      </c>
      <c r="J82" s="35">
        <v>0</v>
      </c>
      <c r="K82" s="201">
        <v>2437500000</v>
      </c>
      <c r="L82" s="221">
        <v>4.2342406593406716</v>
      </c>
      <c r="M82" s="131">
        <v>98.944339999999997</v>
      </c>
      <c r="N82" s="131">
        <v>4.2794167502059004</v>
      </c>
      <c r="O82" s="221">
        <v>4.3486476794312203</v>
      </c>
      <c r="P82" s="131">
        <v>4.1500000000000004</v>
      </c>
    </row>
    <row r="83" spans="1:16" ht="14.25" customHeight="1">
      <c r="A83" s="100">
        <v>44256</v>
      </c>
      <c r="B83" s="101">
        <v>500000000</v>
      </c>
      <c r="C83" s="15">
        <v>44260</v>
      </c>
      <c r="D83" s="15">
        <v>44351</v>
      </c>
      <c r="E83" s="35">
        <v>913150000</v>
      </c>
      <c r="F83" s="35">
        <v>413150000</v>
      </c>
      <c r="G83" s="101">
        <v>500000000</v>
      </c>
      <c r="H83" s="117">
        <v>82.63000000000001</v>
      </c>
      <c r="I83" s="35">
        <v>437500000</v>
      </c>
      <c r="J83" s="35">
        <v>62500000</v>
      </c>
      <c r="K83" s="201">
        <v>2500000000</v>
      </c>
      <c r="L83" s="221">
        <v>4.2419764934065665</v>
      </c>
      <c r="M83" s="131">
        <v>98.942411340000007</v>
      </c>
      <c r="N83" s="131">
        <v>4.2873186896867503</v>
      </c>
      <c r="O83" s="221">
        <v>4.3568064406924503</v>
      </c>
      <c r="P83" s="131">
        <v>4.3179999999999996</v>
      </c>
    </row>
    <row r="84" spans="1:16" ht="14.25" customHeight="1">
      <c r="A84" s="100">
        <v>44256</v>
      </c>
      <c r="B84" s="101">
        <v>500000000</v>
      </c>
      <c r="C84" s="15">
        <v>44274</v>
      </c>
      <c r="D84" s="15">
        <v>44365</v>
      </c>
      <c r="E84" s="35">
        <v>932850000</v>
      </c>
      <c r="F84" s="35">
        <v>432850000</v>
      </c>
      <c r="G84" s="101">
        <v>500000000</v>
      </c>
      <c r="H84" s="117">
        <v>86.570000000000007</v>
      </c>
      <c r="I84" s="35">
        <v>500000000</v>
      </c>
      <c r="J84" s="35">
        <v>0</v>
      </c>
      <c r="K84" s="201">
        <v>2500000000</v>
      </c>
      <c r="L84" s="221">
        <v>4.2488805767032662</v>
      </c>
      <c r="M84" s="131">
        <v>98.940690048000008</v>
      </c>
      <c r="N84" s="131">
        <v>4.2943712790379402</v>
      </c>
      <c r="O84" s="221">
        <v>4.3640886514261199</v>
      </c>
      <c r="P84" s="131">
        <v>4.2769175824175756</v>
      </c>
    </row>
    <row r="85" spans="1:16" ht="14.25" customHeight="1">
      <c r="A85" s="100">
        <v>44287</v>
      </c>
      <c r="B85" s="101">
        <v>550000000</v>
      </c>
      <c r="C85" s="15">
        <v>44295</v>
      </c>
      <c r="D85" s="15">
        <v>44386</v>
      </c>
      <c r="E85" s="35">
        <v>1332020000</v>
      </c>
      <c r="F85" s="35">
        <v>782020000</v>
      </c>
      <c r="G85" s="101">
        <v>550000000</v>
      </c>
      <c r="H85" s="117">
        <v>142.18545454545455</v>
      </c>
      <c r="I85" s="35">
        <v>500000000</v>
      </c>
      <c r="J85" s="35">
        <v>50000000</v>
      </c>
      <c r="K85" s="201">
        <v>2550000000</v>
      </c>
      <c r="L85" s="221">
        <v>4.1726318681318757</v>
      </c>
      <c r="M85" s="131">
        <v>98.959699999999998</v>
      </c>
      <c r="N85" s="131">
        <v>4.2164960768190198</v>
      </c>
      <c r="O85" s="221">
        <v>4.2836990997927602</v>
      </c>
      <c r="P85" s="131">
        <v>3.95</v>
      </c>
    </row>
    <row r="86" spans="1:16" ht="14.25" customHeight="1">
      <c r="A86" s="100">
        <v>44287</v>
      </c>
      <c r="B86" s="101">
        <v>500000000</v>
      </c>
      <c r="C86" s="103">
        <v>44309</v>
      </c>
      <c r="D86" s="103">
        <v>44400</v>
      </c>
      <c r="E86" s="101">
        <v>1088050000</v>
      </c>
      <c r="F86" s="101">
        <v>588050000</v>
      </c>
      <c r="G86" s="101">
        <v>500000000</v>
      </c>
      <c r="H86" s="255">
        <v>117.60999999999999</v>
      </c>
      <c r="I86" s="101">
        <v>500000000</v>
      </c>
      <c r="J86" s="101">
        <v>0</v>
      </c>
      <c r="K86" s="201">
        <v>2550000000</v>
      </c>
      <c r="L86" s="253">
        <v>4.1321609890109761</v>
      </c>
      <c r="M86" s="254">
        <v>98.969790000000003</v>
      </c>
      <c r="N86" s="254">
        <v>4.1751740495872296</v>
      </c>
      <c r="O86" s="253">
        <v>4.2410617935403101</v>
      </c>
      <c r="P86" s="254">
        <v>4.2054417582417498</v>
      </c>
    </row>
    <row r="87" spans="1:16" ht="14.25" customHeight="1">
      <c r="A87" s="100">
        <v>44317</v>
      </c>
      <c r="B87" s="101">
        <v>500000000</v>
      </c>
      <c r="C87" s="15">
        <v>44337</v>
      </c>
      <c r="D87" s="15">
        <v>44428</v>
      </c>
      <c r="E87" s="35">
        <v>577650000</v>
      </c>
      <c r="F87" s="35">
        <v>77650000</v>
      </c>
      <c r="G87" s="101">
        <v>500000000</v>
      </c>
      <c r="H87" s="117">
        <v>15.53</v>
      </c>
      <c r="I87" s="35">
        <v>500000000</v>
      </c>
      <c r="J87" s="35">
        <v>0</v>
      </c>
      <c r="K87" s="201">
        <v>2550000000</v>
      </c>
      <c r="L87" s="221">
        <v>4.2272615384615584</v>
      </c>
      <c r="M87" s="131">
        <v>98.946079999999995</v>
      </c>
      <c r="N87" s="131">
        <v>4.2722880365362199</v>
      </c>
      <c r="O87" s="221">
        <v>4.3412876855285303</v>
      </c>
      <c r="P87" s="131">
        <v>4.1219299999999999</v>
      </c>
    </row>
    <row r="88" spans="1:16" ht="15" customHeight="1">
      <c r="A88" s="100">
        <v>44348</v>
      </c>
      <c r="B88" s="101">
        <v>550000000</v>
      </c>
      <c r="C88" s="103">
        <v>44351</v>
      </c>
      <c r="D88" s="103">
        <v>44442</v>
      </c>
      <c r="E88" s="101">
        <v>591100000</v>
      </c>
      <c r="F88" s="101">
        <v>41100000</v>
      </c>
      <c r="G88" s="101">
        <v>550000000</v>
      </c>
      <c r="H88" s="117">
        <v>7.4727272727272727</v>
      </c>
      <c r="I88" s="101">
        <v>500000000</v>
      </c>
      <c r="J88" s="101">
        <v>50000000</v>
      </c>
      <c r="K88" s="201">
        <v>2600000000</v>
      </c>
      <c r="L88" s="253">
        <v>4.35168</v>
      </c>
      <c r="M88" s="254">
        <v>98.915059999999997</v>
      </c>
      <c r="N88" s="254">
        <v>4.3994099999999996</v>
      </c>
      <c r="O88" s="253">
        <v>4.4725999999999999</v>
      </c>
      <c r="P88" s="254">
        <v>4.2999900000000002</v>
      </c>
    </row>
    <row r="89" spans="1:16" ht="14.25" customHeight="1">
      <c r="A89" s="100">
        <v>44348</v>
      </c>
      <c r="B89" s="101">
        <v>500000000</v>
      </c>
      <c r="C89" s="103">
        <v>44365</v>
      </c>
      <c r="D89" s="103">
        <v>44456</v>
      </c>
      <c r="E89" s="101">
        <v>785730000</v>
      </c>
      <c r="F89" s="101">
        <v>285730000</v>
      </c>
      <c r="G89" s="101">
        <v>500000000</v>
      </c>
      <c r="H89" s="117">
        <v>57.145999999999994</v>
      </c>
      <c r="I89" s="101">
        <v>500000000</v>
      </c>
      <c r="J89" s="101">
        <v>0</v>
      </c>
      <c r="K89" s="201">
        <v>2600000000</v>
      </c>
      <c r="L89" s="253">
        <v>3.75</v>
      </c>
      <c r="M89" s="254">
        <v>98.884119999999996</v>
      </c>
      <c r="N89" s="254">
        <v>4.5262903867500999</v>
      </c>
      <c r="O89" s="253">
        <v>4.6037712907963702</v>
      </c>
      <c r="P89" s="254">
        <v>4.41</v>
      </c>
    </row>
    <row r="90" spans="1:16" ht="13.5" customHeight="1">
      <c r="A90" s="100">
        <v>44378</v>
      </c>
      <c r="B90" s="101">
        <v>550000000</v>
      </c>
      <c r="C90" s="103">
        <v>44386</v>
      </c>
      <c r="D90" s="103">
        <v>44477</v>
      </c>
      <c r="E90" s="101">
        <v>645000000</v>
      </c>
      <c r="F90" s="101">
        <v>95000000</v>
      </c>
      <c r="G90" s="101">
        <v>550000000</v>
      </c>
      <c r="H90" s="117">
        <v>17.272727272727273</v>
      </c>
      <c r="I90" s="101">
        <v>550000000</v>
      </c>
      <c r="J90" s="101">
        <v>0</v>
      </c>
      <c r="K90" s="201">
        <v>2600000000</v>
      </c>
      <c r="L90" s="253">
        <v>4.6163274725274697</v>
      </c>
      <c r="M90" s="254">
        <v>98.849080000000001</v>
      </c>
      <c r="N90" s="254">
        <v>4.6700763148503501</v>
      </c>
      <c r="O90" s="253">
        <v>4.7525778389350997</v>
      </c>
      <c r="P90" s="254">
        <v>4.5250000000000004</v>
      </c>
    </row>
    <row r="91" spans="1:16" ht="13.5" customHeight="1">
      <c r="A91" s="100">
        <v>44378</v>
      </c>
      <c r="B91" s="101">
        <v>550000000</v>
      </c>
      <c r="C91" s="103">
        <v>44400</v>
      </c>
      <c r="D91" s="103">
        <v>44491</v>
      </c>
      <c r="E91" s="101">
        <v>978970000</v>
      </c>
      <c r="F91" s="101">
        <v>428970000</v>
      </c>
      <c r="G91" s="101">
        <v>550000000</v>
      </c>
      <c r="H91" s="117">
        <v>77.994545454545445</v>
      </c>
      <c r="I91" s="101">
        <v>500000000</v>
      </c>
      <c r="J91" s="101">
        <v>50000000</v>
      </c>
      <c r="K91" s="201">
        <v>2650000000</v>
      </c>
      <c r="L91" s="253">
        <v>4.6687912087912142</v>
      </c>
      <c r="M91" s="254">
        <v>98.835999999999999</v>
      </c>
      <c r="N91" s="254">
        <v>4.7237759609769903</v>
      </c>
      <c r="O91" s="253">
        <v>4.8081932692172398</v>
      </c>
      <c r="P91" s="254">
        <v>4.3899999999999997</v>
      </c>
    </row>
    <row r="92" spans="1:16" ht="13.5" customHeight="1">
      <c r="A92" s="100">
        <v>44409</v>
      </c>
      <c r="B92" s="101">
        <v>550000000</v>
      </c>
      <c r="C92" s="103">
        <v>44428</v>
      </c>
      <c r="D92" s="103">
        <v>44519</v>
      </c>
      <c r="E92" s="101">
        <v>1257500000</v>
      </c>
      <c r="F92" s="101">
        <v>707500000</v>
      </c>
      <c r="G92" s="101">
        <v>550000000</v>
      </c>
      <c r="H92" s="117">
        <v>128.63636363636363</v>
      </c>
      <c r="I92" s="101">
        <v>500000000</v>
      </c>
      <c r="J92" s="101">
        <v>50000000</v>
      </c>
      <c r="K92" s="201">
        <v>2700000000</v>
      </c>
      <c r="L92" s="253">
        <v>4.6247906593406638</v>
      </c>
      <c r="M92" s="254">
        <v>98.846969999999999</v>
      </c>
      <c r="N92" s="254">
        <v>4.67873791107675</v>
      </c>
      <c r="O92" s="253">
        <v>4.7615469466994602</v>
      </c>
      <c r="P92" s="254">
        <v>4.5999999999999996</v>
      </c>
    </row>
    <row r="93" spans="1:16" ht="13.5" customHeight="1">
      <c r="A93" s="100">
        <v>44440</v>
      </c>
      <c r="B93" s="101">
        <v>550000000</v>
      </c>
      <c r="C93" s="103">
        <v>44442</v>
      </c>
      <c r="D93" s="103">
        <v>44533</v>
      </c>
      <c r="E93" s="101">
        <v>884700000</v>
      </c>
      <c r="F93" s="101">
        <v>334700000</v>
      </c>
      <c r="G93" s="101">
        <v>550000000</v>
      </c>
      <c r="H93" s="117">
        <v>60.854545454545452</v>
      </c>
      <c r="I93" s="101">
        <v>550000000</v>
      </c>
      <c r="J93" s="101">
        <v>0</v>
      </c>
      <c r="K93" s="201">
        <v>2700000000</v>
      </c>
      <c r="L93" s="253">
        <v>4.6650799999999997</v>
      </c>
      <c r="M93" s="254">
        <v>98.850300000000004</v>
      </c>
      <c r="N93" s="254">
        <v>4.6650683568325499</v>
      </c>
      <c r="O93" s="253">
        <v>4.7473923470269197</v>
      </c>
      <c r="P93" s="254">
        <v>4.7</v>
      </c>
    </row>
    <row r="94" spans="1:16" ht="14.25" customHeight="1">
      <c r="A94" s="100">
        <v>44440</v>
      </c>
      <c r="B94" s="101">
        <v>500000000</v>
      </c>
      <c r="C94" s="15">
        <v>44456</v>
      </c>
      <c r="D94" s="15">
        <v>44547</v>
      </c>
      <c r="E94" s="35">
        <v>911200000</v>
      </c>
      <c r="F94" s="35">
        <v>411200000</v>
      </c>
      <c r="G94" s="101">
        <v>500000000</v>
      </c>
      <c r="H94" s="117">
        <v>82.240000000000009</v>
      </c>
      <c r="I94" s="35">
        <v>500000000</v>
      </c>
      <c r="J94" s="35">
        <v>0</v>
      </c>
      <c r="K94" s="201">
        <v>2700000000</v>
      </c>
      <c r="L94" s="221">
        <v>4.6650799999999997</v>
      </c>
      <c r="M94" s="131">
        <v>98.856650000000002</v>
      </c>
      <c r="N94" s="131">
        <v>4.6390043418569</v>
      </c>
      <c r="O94" s="221">
        <v>4.7204074646207204</v>
      </c>
      <c r="P94" s="131">
        <v>4.55</v>
      </c>
    </row>
    <row r="95" spans="1:16" ht="14.25" customHeight="1">
      <c r="A95" s="100">
        <v>44470</v>
      </c>
      <c r="B95" s="101">
        <v>550000000</v>
      </c>
      <c r="C95" s="15">
        <v>44477</v>
      </c>
      <c r="D95" s="15">
        <v>44568</v>
      </c>
      <c r="E95" s="35">
        <v>871790000</v>
      </c>
      <c r="F95" s="35">
        <v>321790000</v>
      </c>
      <c r="G95" s="101">
        <v>550000000</v>
      </c>
      <c r="H95" s="117">
        <v>58.507272727272728</v>
      </c>
      <c r="I95" s="35">
        <v>550000000</v>
      </c>
      <c r="J95" s="35">
        <v>0</v>
      </c>
      <c r="K95" s="201">
        <v>2700000000</v>
      </c>
      <c r="L95" s="221">
        <v>4.5658291208791058</v>
      </c>
      <c r="M95" s="131">
        <v>98.861670000000004</v>
      </c>
      <c r="N95" s="131">
        <v>4.6184017737907004</v>
      </c>
      <c r="O95" s="221">
        <v>4.6990806806391996</v>
      </c>
      <c r="P95" s="131">
        <v>4.6980000000000004</v>
      </c>
    </row>
    <row r="96" spans="1:16" ht="14.25" customHeight="1">
      <c r="A96" s="100">
        <v>44470</v>
      </c>
      <c r="B96" s="101">
        <v>550000000</v>
      </c>
      <c r="C96" s="15">
        <v>44491</v>
      </c>
      <c r="D96" s="15">
        <v>44582</v>
      </c>
      <c r="E96" s="35">
        <v>738310000</v>
      </c>
      <c r="F96" s="35">
        <v>188310000</v>
      </c>
      <c r="G96" s="101">
        <v>550000000</v>
      </c>
      <c r="H96" s="117">
        <v>34.238181818181815</v>
      </c>
      <c r="I96" s="35">
        <v>550000000</v>
      </c>
      <c r="J96" s="35">
        <v>0</v>
      </c>
      <c r="K96" s="201">
        <v>2700000000</v>
      </c>
      <c r="L96" s="221">
        <v>4.552392307692303</v>
      </c>
      <c r="M96" s="131">
        <v>98.865020000000001</v>
      </c>
      <c r="N96" s="131">
        <v>4.6046542120684402</v>
      </c>
      <c r="O96" s="221">
        <v>4.6848516821189596</v>
      </c>
      <c r="P96" s="131">
        <v>4.4999200000000004</v>
      </c>
    </row>
    <row r="97" spans="1:16" ht="14.25" customHeight="1">
      <c r="A97" s="100">
        <v>44501</v>
      </c>
      <c r="B97" s="101">
        <v>550000000</v>
      </c>
      <c r="C97" s="15">
        <v>44519</v>
      </c>
      <c r="D97" s="15">
        <v>44610</v>
      </c>
      <c r="E97" s="35">
        <v>815940000</v>
      </c>
      <c r="F97" s="35">
        <v>265940000</v>
      </c>
      <c r="G97" s="101">
        <v>634440000</v>
      </c>
      <c r="H97" s="117">
        <v>48.352727272727272</v>
      </c>
      <c r="I97" s="35">
        <v>550000000</v>
      </c>
      <c r="J97" s="35">
        <v>84440000</v>
      </c>
      <c r="K97" s="201">
        <v>2784440000</v>
      </c>
      <c r="L97" s="221">
        <v>4.6920500000000001</v>
      </c>
      <c r="M97" s="131">
        <v>98.830200000000005</v>
      </c>
      <c r="N97" s="131">
        <v>4.7475899999999998</v>
      </c>
      <c r="O97" s="221">
        <v>4.8328699999999998</v>
      </c>
      <c r="P97" s="131">
        <v>4.4800000000000004</v>
      </c>
    </row>
    <row r="98" spans="1:16" ht="14.25" customHeight="1">
      <c r="A98" s="100">
        <v>44531</v>
      </c>
      <c r="B98" s="35">
        <v>550000000</v>
      </c>
      <c r="C98" s="103">
        <v>44533</v>
      </c>
      <c r="D98" s="15">
        <v>44624</v>
      </c>
      <c r="E98" s="101">
        <v>586640000</v>
      </c>
      <c r="F98" s="35">
        <v>36640000</v>
      </c>
      <c r="G98" s="101">
        <v>550000000</v>
      </c>
      <c r="H98" s="117">
        <v>6.6618181818181812</v>
      </c>
      <c r="I98" s="35">
        <v>550000000</v>
      </c>
      <c r="J98" s="35">
        <v>0</v>
      </c>
      <c r="K98" s="201">
        <v>2784440000</v>
      </c>
      <c r="L98" s="221">
        <v>4.7762456043956316</v>
      </c>
      <c r="M98" s="131">
        <v>98.809209999999993</v>
      </c>
      <c r="N98" s="131">
        <v>4.8338060838616501</v>
      </c>
      <c r="O98" s="221">
        <v>4.9222180538612603</v>
      </c>
      <c r="P98" s="131">
        <v>4.72</v>
      </c>
    </row>
    <row r="99" spans="1:16" ht="14.25" customHeight="1">
      <c r="A99" s="122">
        <v>44531</v>
      </c>
      <c r="B99" s="37">
        <v>550000000</v>
      </c>
      <c r="C99" s="280">
        <v>44547</v>
      </c>
      <c r="D99" s="22">
        <v>44638</v>
      </c>
      <c r="E99" s="37">
        <v>789600000</v>
      </c>
      <c r="F99" s="37">
        <v>239600000</v>
      </c>
      <c r="G99" s="37">
        <v>600000000</v>
      </c>
      <c r="H99" s="118">
        <v>43.563636363636363</v>
      </c>
      <c r="I99" s="37">
        <v>500000000</v>
      </c>
      <c r="J99" s="37">
        <v>100000000</v>
      </c>
      <c r="K99" s="47">
        <v>2884440000</v>
      </c>
      <c r="L99" s="222">
        <v>4.6920549450549256</v>
      </c>
      <c r="M99" s="220">
        <v>98.830200000000005</v>
      </c>
      <c r="N99" s="220">
        <v>4.7475922795410002</v>
      </c>
      <c r="O99" s="222">
        <v>4.8328663509072101</v>
      </c>
      <c r="P99" s="220">
        <v>4.83</v>
      </c>
    </row>
    <row r="100" spans="1:16" ht="14.25" customHeight="1">
      <c r="A100" s="100">
        <v>44562</v>
      </c>
      <c r="B100" s="101">
        <v>550000000</v>
      </c>
      <c r="C100" s="15">
        <v>44568</v>
      </c>
      <c r="D100" s="15">
        <v>44659</v>
      </c>
      <c r="E100" s="35">
        <v>1014650000</v>
      </c>
      <c r="F100" s="35">
        <v>464650000</v>
      </c>
      <c r="G100" s="101">
        <v>550000000</v>
      </c>
      <c r="H100" s="117">
        <v>84.481818181818184</v>
      </c>
      <c r="I100" s="35">
        <v>550000000</v>
      </c>
      <c r="J100" s="35">
        <v>0</v>
      </c>
      <c r="K100" s="201">
        <v>2884440000</v>
      </c>
      <c r="L100" s="221">
        <v>4.8951714285714143</v>
      </c>
      <c r="M100" s="131">
        <v>98.779560000000004</v>
      </c>
      <c r="N100" s="131">
        <v>4.9556521901610102</v>
      </c>
      <c r="O100" s="221">
        <v>5.0485964373001302</v>
      </c>
      <c r="P100" s="131">
        <v>4.7999000000000001</v>
      </c>
    </row>
    <row r="101" spans="1:16" ht="14.25" customHeight="1">
      <c r="A101" s="100">
        <v>44562</v>
      </c>
      <c r="B101" s="101">
        <v>550000000</v>
      </c>
      <c r="C101" s="15">
        <v>44582</v>
      </c>
      <c r="D101" s="15">
        <v>44673</v>
      </c>
      <c r="E101" s="35">
        <v>802030000</v>
      </c>
      <c r="F101" s="35">
        <v>252030000</v>
      </c>
      <c r="G101" s="101">
        <v>550000000</v>
      </c>
      <c r="H101" s="117">
        <v>45.823636363636368</v>
      </c>
      <c r="I101" s="35">
        <v>550000000</v>
      </c>
      <c r="J101" s="35">
        <v>0</v>
      </c>
      <c r="K101" s="201">
        <v>2884440000</v>
      </c>
      <c r="L101" s="221">
        <v>4.8718675824175808</v>
      </c>
      <c r="M101" s="131">
        <v>98.78537</v>
      </c>
      <c r="N101" s="131">
        <v>4.9317703445536303</v>
      </c>
      <c r="O101" s="221">
        <v>5.0238172662761196</v>
      </c>
      <c r="P101" s="131">
        <v>3.91</v>
      </c>
    </row>
    <row r="102" spans="1:16" ht="14.25" customHeight="1">
      <c r="A102" s="100">
        <v>44593</v>
      </c>
      <c r="B102" s="101">
        <v>600000000</v>
      </c>
      <c r="C102" s="15">
        <v>44610</v>
      </c>
      <c r="D102" s="15">
        <v>44701</v>
      </c>
      <c r="E102" s="35">
        <v>1128960000</v>
      </c>
      <c r="F102" s="35">
        <v>528960000</v>
      </c>
      <c r="G102" s="101">
        <v>600000000</v>
      </c>
      <c r="H102" s="117">
        <v>88.2</v>
      </c>
      <c r="I102" s="35">
        <v>634440000</v>
      </c>
      <c r="J102" s="35">
        <v>-34440000</v>
      </c>
      <c r="K102" s="201">
        <v>2850000000</v>
      </c>
      <c r="L102" s="221">
        <v>5.0015829670329852</v>
      </c>
      <c r="M102" s="131">
        <v>98.753029999999995</v>
      </c>
      <c r="N102" s="131">
        <v>5.06473873969537</v>
      </c>
      <c r="O102" s="221">
        <v>5.1618375670486403</v>
      </c>
      <c r="P102" s="131">
        <v>5.12</v>
      </c>
    </row>
    <row r="103" spans="1:16" ht="14.25" customHeight="1">
      <c r="A103" s="100">
        <v>44621</v>
      </c>
      <c r="B103" s="101">
        <v>650000000</v>
      </c>
      <c r="C103" s="15">
        <v>44624</v>
      </c>
      <c r="D103" s="15">
        <v>44715</v>
      </c>
      <c r="E103" s="35">
        <v>727510000</v>
      </c>
      <c r="F103" s="35">
        <v>77510000</v>
      </c>
      <c r="G103" s="101">
        <v>650000000</v>
      </c>
      <c r="H103" s="117">
        <f>F103/B103*100</f>
        <v>11.924615384615384</v>
      </c>
      <c r="I103" s="35">
        <v>550000000</v>
      </c>
      <c r="J103" s="35">
        <v>100000000</v>
      </c>
      <c r="K103" s="201">
        <v>2950000000</v>
      </c>
      <c r="L103" s="221">
        <v>5.0466664835165052</v>
      </c>
      <c r="M103" s="131">
        <v>98.741789999999995</v>
      </c>
      <c r="N103" s="131">
        <v>5.1109732601733304</v>
      </c>
      <c r="O103" s="221">
        <v>5.2098605773050597</v>
      </c>
      <c r="P103" s="131">
        <v>5.0389499999999998</v>
      </c>
    </row>
    <row r="104" spans="1:16" ht="14.25" customHeight="1">
      <c r="A104" s="100">
        <v>44621</v>
      </c>
      <c r="B104" s="101">
        <v>600000000</v>
      </c>
      <c r="C104" s="116">
        <v>44638</v>
      </c>
      <c r="D104" s="15">
        <v>44729</v>
      </c>
      <c r="E104" s="101">
        <v>811440000</v>
      </c>
      <c r="F104" s="35">
        <v>211440000</v>
      </c>
      <c r="G104" s="101">
        <v>600000000</v>
      </c>
      <c r="H104" s="117">
        <f>F104/B104*100</f>
        <v>35.24</v>
      </c>
      <c r="I104" s="35">
        <v>600000000</v>
      </c>
      <c r="J104" s="35">
        <v>0</v>
      </c>
      <c r="K104" s="201">
        <v>2950000000</v>
      </c>
      <c r="L104" s="221">
        <v>5.0999324175824174</v>
      </c>
      <c r="M104" s="131">
        <v>98.72851</v>
      </c>
      <c r="N104" s="131">
        <v>5.1656126660702304</v>
      </c>
      <c r="O104" s="221">
        <v>5.2666348206788403</v>
      </c>
      <c r="P104" s="131">
        <v>5.1989999999999998</v>
      </c>
    </row>
    <row r="105" spans="1:16" ht="14.25" customHeight="1">
      <c r="A105" s="100">
        <v>44652</v>
      </c>
      <c r="B105" s="101">
        <v>550000000</v>
      </c>
      <c r="C105" s="50">
        <v>44659</v>
      </c>
      <c r="D105" s="15">
        <v>44750</v>
      </c>
      <c r="E105" s="35">
        <v>862370000</v>
      </c>
      <c r="F105" s="35">
        <v>312370000</v>
      </c>
      <c r="G105" s="35">
        <v>550000000</v>
      </c>
      <c r="H105" s="117">
        <v>56.794545454545457</v>
      </c>
      <c r="I105" s="35">
        <v>550000000</v>
      </c>
      <c r="J105" s="35">
        <v>0</v>
      </c>
      <c r="K105" s="36">
        <v>2950000000</v>
      </c>
      <c r="L105" s="221">
        <v>5.179149450549458</v>
      </c>
      <c r="M105" s="131">
        <v>98.708759999999998</v>
      </c>
      <c r="N105" s="131">
        <v>5.2468995158580203</v>
      </c>
      <c r="O105" s="221">
        <v>5.3511402151709797</v>
      </c>
      <c r="P105" s="131">
        <v>5.3460000000000001</v>
      </c>
    </row>
    <row r="106" spans="1:16" ht="14.25" customHeight="1">
      <c r="A106" s="100">
        <v>44652</v>
      </c>
      <c r="B106" s="101">
        <v>550000000</v>
      </c>
      <c r="C106" s="50">
        <v>44673</v>
      </c>
      <c r="D106" s="15">
        <v>44764</v>
      </c>
      <c r="E106" s="35">
        <v>465580000</v>
      </c>
      <c r="F106" s="35">
        <v>-84420000</v>
      </c>
      <c r="G106" s="35">
        <v>465580000</v>
      </c>
      <c r="H106" s="117">
        <v>-15.34909090909091</v>
      </c>
      <c r="I106" s="35">
        <v>550000000</v>
      </c>
      <c r="J106" s="35">
        <v>-84420000</v>
      </c>
      <c r="K106" s="36">
        <v>2865580000</v>
      </c>
      <c r="L106" s="221">
        <v>5.2651049450549339</v>
      </c>
      <c r="M106" s="131">
        <v>98.687330000000003</v>
      </c>
      <c r="N106" s="131">
        <v>5.3351376970629696</v>
      </c>
      <c r="O106" s="221">
        <v>5.4429298116820002</v>
      </c>
      <c r="P106" s="131">
        <v>5.49</v>
      </c>
    </row>
    <row r="107" spans="1:16" ht="14.25" customHeight="1">
      <c r="A107" s="100">
        <v>44682</v>
      </c>
      <c r="B107" s="101">
        <v>600000000</v>
      </c>
      <c r="C107" s="50">
        <v>44701</v>
      </c>
      <c r="D107" s="15">
        <v>44792</v>
      </c>
      <c r="E107" s="35">
        <v>816850000</v>
      </c>
      <c r="F107" s="35">
        <v>216850000</v>
      </c>
      <c r="G107" s="35">
        <v>641550000</v>
      </c>
      <c r="H107" s="117">
        <v>36.141666666666666</v>
      </c>
      <c r="I107" s="35">
        <v>600000000</v>
      </c>
      <c r="J107" s="35">
        <v>41550000</v>
      </c>
      <c r="K107" s="36">
        <v>2907130000</v>
      </c>
      <c r="L107" s="221">
        <v>5.4462010989011143</v>
      </c>
      <c r="M107" s="131">
        <v>98.642179999999996</v>
      </c>
      <c r="N107" s="131">
        <v>5.5211686308039001</v>
      </c>
      <c r="O107" s="221">
        <v>5.6366448270282996</v>
      </c>
      <c r="P107" s="131">
        <v>5.6</v>
      </c>
    </row>
    <row r="108" spans="1:16" ht="14.25" customHeight="1">
      <c r="A108" s="100">
        <v>44713</v>
      </c>
      <c r="B108" s="101">
        <v>650000000</v>
      </c>
      <c r="C108" s="50">
        <v>44715</v>
      </c>
      <c r="D108" s="15">
        <v>44806</v>
      </c>
      <c r="E108" s="35">
        <v>692110000</v>
      </c>
      <c r="F108" s="35">
        <v>42110000</v>
      </c>
      <c r="G108" s="35">
        <v>650000000</v>
      </c>
      <c r="H108" s="117">
        <v>6.4784615384615387</v>
      </c>
      <c r="I108" s="35">
        <v>650000000</v>
      </c>
      <c r="J108" s="35">
        <v>0</v>
      </c>
      <c r="K108" s="36">
        <v>2907130000</v>
      </c>
      <c r="L108" s="221">
        <v>5.6240884615384541</v>
      </c>
      <c r="M108" s="131">
        <v>98.597830000000002</v>
      </c>
      <c r="N108" s="131">
        <v>5.7040692087629701</v>
      </c>
      <c r="O108" s="221">
        <v>5.8273605172085796</v>
      </c>
      <c r="P108" s="131">
        <v>5.6</v>
      </c>
    </row>
    <row r="109" spans="1:16" ht="14.25" customHeight="1">
      <c r="A109" s="100">
        <v>44713</v>
      </c>
      <c r="B109" s="101">
        <v>500000000</v>
      </c>
      <c r="C109" s="50">
        <v>44729</v>
      </c>
      <c r="D109" s="15">
        <v>44820</v>
      </c>
      <c r="E109" s="35">
        <v>477090000</v>
      </c>
      <c r="F109" s="35">
        <v>-22910000</v>
      </c>
      <c r="G109" s="35">
        <v>477090000</v>
      </c>
      <c r="H109" s="117">
        <v>-4.5819999999999999</v>
      </c>
      <c r="I109" s="35">
        <v>600000000</v>
      </c>
      <c r="J109" s="35">
        <v>-122910000</v>
      </c>
      <c r="K109" s="36">
        <v>2784220000</v>
      </c>
      <c r="L109" s="221">
        <v>6.0521813186813063</v>
      </c>
      <c r="M109" s="131">
        <v>98.491100000000003</v>
      </c>
      <c r="N109" s="131">
        <v>6.1449017410520401</v>
      </c>
      <c r="O109" s="221">
        <v>6.2880914977350404</v>
      </c>
      <c r="P109" s="131">
        <v>6.35</v>
      </c>
    </row>
    <row r="110" spans="1:16" ht="14.25" customHeight="1">
      <c r="A110" s="100">
        <v>44743</v>
      </c>
      <c r="B110" s="101">
        <v>550000000</v>
      </c>
      <c r="C110" s="50">
        <v>44750</v>
      </c>
      <c r="D110" s="15">
        <v>44841</v>
      </c>
      <c r="E110" s="35">
        <v>679730000</v>
      </c>
      <c r="F110" s="35">
        <v>129730000</v>
      </c>
      <c r="G110" s="35">
        <v>550300000</v>
      </c>
      <c r="H110" s="117">
        <v>23.587272727272726</v>
      </c>
      <c r="I110" s="35">
        <v>550000000</v>
      </c>
      <c r="J110" s="35">
        <v>300000</v>
      </c>
      <c r="K110" s="36">
        <v>2784520000</v>
      </c>
      <c r="L110" s="221">
        <v>6.249000549450539</v>
      </c>
      <c r="M110" s="131">
        <v>98.442030000000003</v>
      </c>
      <c r="N110" s="131">
        <v>6.3478989101002297</v>
      </c>
      <c r="O110" s="221">
        <v>6.5007572104141698</v>
      </c>
      <c r="P110" s="131">
        <v>6.4249999999999998</v>
      </c>
    </row>
    <row r="111" spans="1:16" ht="14.25" customHeight="1">
      <c r="A111" s="100">
        <v>44743</v>
      </c>
      <c r="B111" s="101">
        <v>500000000</v>
      </c>
      <c r="C111" s="50">
        <v>44764</v>
      </c>
      <c r="D111" s="15">
        <v>44855</v>
      </c>
      <c r="E111" s="35">
        <v>862238700</v>
      </c>
      <c r="F111" s="35">
        <v>362238700</v>
      </c>
      <c r="G111" s="35">
        <v>500000000</v>
      </c>
      <c r="H111" s="117">
        <v>72.44774000000001</v>
      </c>
      <c r="I111" s="35">
        <v>465580000</v>
      </c>
      <c r="J111" s="35">
        <v>34420000</v>
      </c>
      <c r="K111" s="36">
        <v>2818940000</v>
      </c>
      <c r="L111" s="221">
        <v>6.3245675824175613</v>
      </c>
      <c r="M111" s="131">
        <v>98.423190000000005</v>
      </c>
      <c r="N111" s="131">
        <v>6.4258916850973398</v>
      </c>
      <c r="O111" s="221">
        <v>6.5825495784473098</v>
      </c>
      <c r="P111" s="131">
        <v>6.5</v>
      </c>
    </row>
    <row r="112" spans="1:16" ht="14.25" customHeight="1">
      <c r="A112" s="100">
        <v>44774</v>
      </c>
      <c r="B112" s="101">
        <v>400000000</v>
      </c>
      <c r="C112" s="50">
        <v>44778</v>
      </c>
      <c r="D112" s="15">
        <v>44869</v>
      </c>
      <c r="E112" s="35">
        <v>766645000</v>
      </c>
      <c r="F112" s="35">
        <v>366645000</v>
      </c>
      <c r="G112" s="35">
        <v>400000000</v>
      </c>
      <c r="H112" s="117">
        <v>91.66125000000001</v>
      </c>
      <c r="I112" s="35">
        <v>0</v>
      </c>
      <c r="J112" s="35">
        <v>400000000</v>
      </c>
      <c r="K112" s="36">
        <v>3218940000</v>
      </c>
      <c r="L112" s="221">
        <v>6.3933560439560262</v>
      </c>
      <c r="M112" s="131">
        <v>98.406040000000004</v>
      </c>
      <c r="N112" s="131">
        <v>6.4969142584703397</v>
      </c>
      <c r="O112" s="221">
        <v>6.6570731897482398</v>
      </c>
      <c r="P112" s="131">
        <v>6.73</v>
      </c>
    </row>
    <row r="113" spans="1:16" ht="14.25" customHeight="1">
      <c r="A113" s="100">
        <v>44774</v>
      </c>
      <c r="B113" s="101">
        <v>641550000</v>
      </c>
      <c r="C113" s="50">
        <v>44792</v>
      </c>
      <c r="D113" s="15">
        <v>44883</v>
      </c>
      <c r="E113" s="35">
        <v>867290000</v>
      </c>
      <c r="F113" s="35">
        <v>225740000</v>
      </c>
      <c r="G113" s="35">
        <v>641550000</v>
      </c>
      <c r="H113" s="117">
        <v>35.186657314316889</v>
      </c>
      <c r="I113" s="35">
        <v>641550000</v>
      </c>
      <c r="J113" s="35">
        <v>0</v>
      </c>
      <c r="K113" s="36">
        <v>3218940000</v>
      </c>
      <c r="L113" s="221">
        <v>6.755548351648331</v>
      </c>
      <c r="M113" s="131">
        <v>98.315740000000005</v>
      </c>
      <c r="N113" s="131">
        <v>6.8712785477160896</v>
      </c>
      <c r="O113" s="221">
        <v>7.0505383717883099</v>
      </c>
      <c r="P113" s="131">
        <v>7.05</v>
      </c>
    </row>
    <row r="114" spans="1:16" ht="14.25" customHeight="1">
      <c r="A114" s="100">
        <v>44805</v>
      </c>
      <c r="B114" s="101">
        <v>650000000</v>
      </c>
      <c r="C114" s="50">
        <v>44806</v>
      </c>
      <c r="D114" s="15">
        <v>44897</v>
      </c>
      <c r="E114" s="35">
        <v>817950000</v>
      </c>
      <c r="F114" s="35">
        <v>167950000</v>
      </c>
      <c r="G114" s="35">
        <v>650000000</v>
      </c>
      <c r="H114" s="117">
        <v>25.838461538461537</v>
      </c>
      <c r="I114" s="35">
        <v>650000000</v>
      </c>
      <c r="J114" s="35">
        <v>0</v>
      </c>
      <c r="K114" s="36">
        <v>3218940000</v>
      </c>
      <c r="L114" s="221">
        <v>6.8972164835164573</v>
      </c>
      <c r="M114" s="131">
        <v>98.280420000000007</v>
      </c>
      <c r="N114" s="131">
        <v>7.0178947988993698</v>
      </c>
      <c r="O114" s="221">
        <v>7.2049318618913301</v>
      </c>
      <c r="P114" s="131">
        <v>7.07</v>
      </c>
    </row>
    <row r="115" spans="1:16" ht="14.25" customHeight="1">
      <c r="A115" s="100">
        <v>44805</v>
      </c>
      <c r="B115" s="101">
        <v>500000000</v>
      </c>
      <c r="C115" s="50">
        <v>44820</v>
      </c>
      <c r="D115" s="15">
        <v>44911</v>
      </c>
      <c r="E115" s="35">
        <v>713535000</v>
      </c>
      <c r="F115" s="35">
        <v>213535000</v>
      </c>
      <c r="G115" s="35">
        <v>530030000</v>
      </c>
      <c r="H115" s="117">
        <v>42.707000000000001</v>
      </c>
      <c r="I115" s="35">
        <v>477090000</v>
      </c>
      <c r="J115" s="35">
        <v>52940000</v>
      </c>
      <c r="K115" s="36">
        <v>3271880000</v>
      </c>
      <c r="L115" s="221">
        <v>6.9822895604395763</v>
      </c>
      <c r="M115" s="131">
        <v>98.259209999999996</v>
      </c>
      <c r="N115" s="131">
        <v>7.1059899224098997</v>
      </c>
      <c r="O115" s="221">
        <v>7.29778033558663</v>
      </c>
      <c r="P115" s="131">
        <v>8.0500000000000007</v>
      </c>
    </row>
    <row r="116" spans="1:16" ht="14.25" customHeight="1">
      <c r="A116" s="100">
        <v>44835</v>
      </c>
      <c r="B116" s="101">
        <v>550000000</v>
      </c>
      <c r="C116" s="50">
        <v>44841</v>
      </c>
      <c r="D116" s="15">
        <v>44932</v>
      </c>
      <c r="E116" s="35">
        <v>752280000</v>
      </c>
      <c r="F116" s="35">
        <v>202280000</v>
      </c>
      <c r="G116" s="35">
        <v>550000000</v>
      </c>
      <c r="H116" s="117">
        <v>36.778181818181814</v>
      </c>
      <c r="I116" s="35">
        <v>550300000</v>
      </c>
      <c r="J116" s="35">
        <v>-300000</v>
      </c>
      <c r="K116" s="36">
        <v>3271580000</v>
      </c>
      <c r="L116" s="221">
        <v>7.2385115384615446</v>
      </c>
      <c r="M116" s="131">
        <v>98.195329999999998</v>
      </c>
      <c r="N116" s="131">
        <v>7.3715435738762203</v>
      </c>
      <c r="O116" s="221">
        <v>7.5780277419234396</v>
      </c>
      <c r="P116" s="131">
        <v>7.6</v>
      </c>
    </row>
    <row r="117" spans="1:16" ht="14.25" customHeight="1">
      <c r="A117" s="100">
        <v>44835</v>
      </c>
      <c r="B117" s="101">
        <v>500000000</v>
      </c>
      <c r="C117" s="50">
        <v>44855</v>
      </c>
      <c r="D117" s="15">
        <v>44946</v>
      </c>
      <c r="E117" s="35">
        <v>576190000</v>
      </c>
      <c r="F117" s="35">
        <v>76190000</v>
      </c>
      <c r="G117" s="35">
        <v>500000000</v>
      </c>
      <c r="H117" s="117">
        <v>15.238</v>
      </c>
      <c r="I117" s="35">
        <v>500000000</v>
      </c>
      <c r="J117" s="35">
        <v>0</v>
      </c>
      <c r="K117" s="36">
        <v>3271580000</v>
      </c>
      <c r="L117" s="221">
        <v>7.6606399999999999</v>
      </c>
      <c r="M117" s="131">
        <v>98.125879999999995</v>
      </c>
      <c r="N117" s="131">
        <v>7.6606443939914204</v>
      </c>
      <c r="O117" s="221">
        <v>7.88374958192151</v>
      </c>
      <c r="P117" s="131">
        <v>7.5838576923077055</v>
      </c>
    </row>
    <row r="118" spans="1:16" ht="14.25" customHeight="1">
      <c r="A118" s="100">
        <v>44866</v>
      </c>
      <c r="B118" s="101">
        <v>400000000</v>
      </c>
      <c r="C118" s="50">
        <v>44869</v>
      </c>
      <c r="D118" s="15">
        <v>44960</v>
      </c>
      <c r="E118" s="35">
        <v>601280000</v>
      </c>
      <c r="F118" s="35">
        <v>201280000</v>
      </c>
      <c r="G118" s="35">
        <v>400000000</v>
      </c>
      <c r="H118" s="117">
        <v>50.32</v>
      </c>
      <c r="I118" s="35">
        <v>400000000</v>
      </c>
      <c r="J118" s="35">
        <v>0</v>
      </c>
      <c r="K118" s="36">
        <v>3271580000</v>
      </c>
      <c r="L118" s="221">
        <v>7.6310670329670405</v>
      </c>
      <c r="M118" s="131">
        <v>98.097459999999998</v>
      </c>
      <c r="N118" s="131">
        <v>7.7790668922182498</v>
      </c>
      <c r="O118" s="221">
        <v>8.0091685527543994</v>
      </c>
      <c r="P118" s="131">
        <v>7.85</v>
      </c>
    </row>
    <row r="119" spans="1:16" ht="14.25" customHeight="1">
      <c r="A119" s="100">
        <v>44866</v>
      </c>
      <c r="B119" s="101">
        <v>550000000</v>
      </c>
      <c r="C119" s="50">
        <v>44883</v>
      </c>
      <c r="D119" s="15">
        <v>44974</v>
      </c>
      <c r="E119" s="35">
        <v>693210000</v>
      </c>
      <c r="F119" s="35">
        <v>143210000</v>
      </c>
      <c r="G119" s="35">
        <v>550000000</v>
      </c>
      <c r="H119" s="117">
        <v>26.038181818181815</v>
      </c>
      <c r="I119" s="35">
        <v>641550000</v>
      </c>
      <c r="J119" s="35">
        <v>-91550000</v>
      </c>
      <c r="K119" s="36">
        <v>3180030000</v>
      </c>
      <c r="L119" s="221">
        <v>7.7184664835164742</v>
      </c>
      <c r="M119" s="131">
        <v>98.075670000000002</v>
      </c>
      <c r="N119" s="131">
        <v>7.8699095132528498</v>
      </c>
      <c r="O119" s="221">
        <v>8.1054523707899708</v>
      </c>
      <c r="P119" s="131">
        <v>7.95</v>
      </c>
    </row>
    <row r="120" spans="1:16" ht="14.25" customHeight="1">
      <c r="A120" s="100">
        <v>44896</v>
      </c>
      <c r="B120" s="101">
        <v>600000000</v>
      </c>
      <c r="C120" s="50">
        <v>44897</v>
      </c>
      <c r="D120" s="15">
        <v>44988</v>
      </c>
      <c r="E120" s="35">
        <v>659180000</v>
      </c>
      <c r="F120" s="35">
        <v>59180000</v>
      </c>
      <c r="G120" s="35">
        <v>600000000</v>
      </c>
      <c r="H120" s="117">
        <v>9.8633333333333333</v>
      </c>
      <c r="I120" s="35">
        <v>650000000</v>
      </c>
      <c r="J120" s="35">
        <v>-50000000</v>
      </c>
      <c r="K120" s="36">
        <v>3130030000</v>
      </c>
      <c r="L120" s="221">
        <v>7.8698899999999998</v>
      </c>
      <c r="M120" s="221">
        <v>98.050960000000003</v>
      </c>
      <c r="N120" s="221">
        <v>7.9729744838582004</v>
      </c>
      <c r="O120" s="221">
        <v>8.2147686232103592</v>
      </c>
      <c r="P120" s="221">
        <v>8.1091999999999995</v>
      </c>
    </row>
    <row r="121" spans="1:16" ht="14.25" customHeight="1">
      <c r="A121" s="122">
        <v>44896</v>
      </c>
      <c r="B121" s="110">
        <v>550000000</v>
      </c>
      <c r="C121" s="280">
        <v>44911</v>
      </c>
      <c r="D121" s="22">
        <v>45002</v>
      </c>
      <c r="E121" s="37">
        <v>412950000</v>
      </c>
      <c r="F121" s="37">
        <v>-137050000</v>
      </c>
      <c r="G121" s="37">
        <v>410850000</v>
      </c>
      <c r="H121" s="118">
        <v>-24.918181818181818</v>
      </c>
      <c r="I121" s="37">
        <v>530030000</v>
      </c>
      <c r="J121" s="37">
        <v>-119180000</v>
      </c>
      <c r="K121" s="47">
        <v>3010850000</v>
      </c>
      <c r="L121" s="222">
        <v>8.1320700000000006</v>
      </c>
      <c r="M121" s="222">
        <v>98.012839999999997</v>
      </c>
      <c r="N121" s="222">
        <v>8.1320742497380305</v>
      </c>
      <c r="O121" s="222">
        <v>8.38368128671436</v>
      </c>
      <c r="P121" s="222">
        <v>8.34</v>
      </c>
    </row>
    <row r="122" spans="1:16" ht="14.25" customHeight="1">
      <c r="A122" s="100">
        <v>44929</v>
      </c>
      <c r="B122" s="101">
        <v>550000000</v>
      </c>
      <c r="C122" s="50">
        <v>44932</v>
      </c>
      <c r="D122" s="15">
        <v>45022</v>
      </c>
      <c r="E122" s="35">
        <v>1113590000</v>
      </c>
      <c r="F122" s="35">
        <v>563590000</v>
      </c>
      <c r="G122" s="35">
        <v>550000000</v>
      </c>
      <c r="H122" s="117">
        <v>102.4709090909091</v>
      </c>
      <c r="I122" s="35">
        <v>550000000</v>
      </c>
      <c r="J122" s="35">
        <v>0</v>
      </c>
      <c r="K122" s="36">
        <v>3010850000</v>
      </c>
      <c r="L122" s="221">
        <v>8.0717700000000008</v>
      </c>
      <c r="M122" s="221">
        <v>98.009699999999995</v>
      </c>
      <c r="N122" s="221">
        <v>8.1451850465529905</v>
      </c>
      <c r="O122" s="221">
        <v>8.3976095479999504</v>
      </c>
      <c r="P122" s="221">
        <v>8.2799999999999994</v>
      </c>
    </row>
    <row r="123" spans="1:16" ht="14.25" customHeight="1">
      <c r="A123" s="100">
        <v>44929</v>
      </c>
      <c r="B123" s="101">
        <v>500000000</v>
      </c>
      <c r="C123" s="50">
        <v>44946</v>
      </c>
      <c r="D123" s="15">
        <v>45037</v>
      </c>
      <c r="E123" s="35">
        <v>785880000</v>
      </c>
      <c r="F123" s="35">
        <v>285880000</v>
      </c>
      <c r="G123" s="35">
        <v>500000000</v>
      </c>
      <c r="H123" s="117">
        <v>57.176000000000002</v>
      </c>
      <c r="I123" s="35">
        <v>500000000</v>
      </c>
      <c r="J123" s="35">
        <v>0</v>
      </c>
      <c r="K123" s="36">
        <v>3010850000</v>
      </c>
      <c r="L123" s="221">
        <v>8.0719799999999999</v>
      </c>
      <c r="M123" s="221">
        <v>98.009649999999993</v>
      </c>
      <c r="N123" s="221">
        <v>8.1453938239979493</v>
      </c>
      <c r="O123" s="221">
        <v>8.3978313536868097</v>
      </c>
      <c r="P123" s="221">
        <v>8.2210000000000001</v>
      </c>
    </row>
    <row r="124" spans="1:16" ht="14.25" customHeight="1">
      <c r="A124" s="100">
        <v>44960</v>
      </c>
      <c r="B124" s="101">
        <v>500000000</v>
      </c>
      <c r="C124" s="50">
        <v>44960</v>
      </c>
      <c r="D124" s="15">
        <v>45051</v>
      </c>
      <c r="E124" s="35">
        <v>782500000</v>
      </c>
      <c r="F124" s="35">
        <v>282500000</v>
      </c>
      <c r="G124" s="35">
        <v>500000000</v>
      </c>
      <c r="H124" s="117">
        <v>56.499999999999993</v>
      </c>
      <c r="I124" s="35">
        <v>400000000</v>
      </c>
      <c r="J124" s="35">
        <v>100000000</v>
      </c>
      <c r="K124" s="36">
        <v>3110850000</v>
      </c>
      <c r="L124" s="221">
        <v>8.0922199999999993</v>
      </c>
      <c r="M124" s="221">
        <v>98.022390000000001</v>
      </c>
      <c r="N124" s="221">
        <v>8.0922042178546896</v>
      </c>
      <c r="O124" s="221">
        <v>8.3413335939656896</v>
      </c>
      <c r="P124" s="221">
        <v>8.1199999999999992</v>
      </c>
    </row>
    <row r="125" spans="1:16" ht="15" customHeight="1">
      <c r="A125" s="100">
        <v>44959</v>
      </c>
      <c r="B125" s="101">
        <v>550000000</v>
      </c>
      <c r="C125" s="50">
        <v>44974</v>
      </c>
      <c r="D125" s="15">
        <v>45065</v>
      </c>
      <c r="E125" s="35">
        <v>1165810000</v>
      </c>
      <c r="F125" s="35">
        <v>615810000</v>
      </c>
      <c r="G125" s="35">
        <v>550000000</v>
      </c>
      <c r="H125" s="117">
        <v>111.96545454545455</v>
      </c>
      <c r="I125" s="35">
        <v>550000000</v>
      </c>
      <c r="J125" s="35">
        <v>0</v>
      </c>
      <c r="K125" s="36">
        <v>3110850000</v>
      </c>
      <c r="L125" s="221">
        <v>7.9294599999999997</v>
      </c>
      <c r="M125" s="221">
        <v>98.044790000000006</v>
      </c>
      <c r="N125" s="221">
        <v>7.9987175495768801</v>
      </c>
      <c r="O125" s="221">
        <v>8.2420860505240103</v>
      </c>
      <c r="P125" s="221">
        <v>8.0500000000000007</v>
      </c>
    </row>
    <row r="126" spans="1:16">
      <c r="A126" s="100">
        <v>44987</v>
      </c>
      <c r="B126" s="101">
        <v>600000000</v>
      </c>
      <c r="C126" s="50">
        <v>44988</v>
      </c>
      <c r="D126" s="15">
        <v>45079</v>
      </c>
      <c r="E126" s="35">
        <v>948770000</v>
      </c>
      <c r="F126" s="35">
        <v>348770000</v>
      </c>
      <c r="G126" s="35">
        <v>600000000</v>
      </c>
      <c r="H126" s="117">
        <v>58.128333333333337</v>
      </c>
      <c r="I126" s="35">
        <v>600000000</v>
      </c>
      <c r="J126" s="35">
        <v>0</v>
      </c>
      <c r="K126" s="36">
        <v>3110850000</v>
      </c>
      <c r="L126" s="221">
        <v>7.8583299999999996</v>
      </c>
      <c r="M126" s="221">
        <v>98.062330000000003</v>
      </c>
      <c r="N126" s="221">
        <v>7.9255439646631496</v>
      </c>
      <c r="O126" s="221">
        <v>8.1644509611419096</v>
      </c>
      <c r="P126" s="221">
        <v>7.99</v>
      </c>
    </row>
    <row r="127" spans="1:16">
      <c r="A127" s="100">
        <v>44987</v>
      </c>
      <c r="B127" s="101">
        <v>450000000</v>
      </c>
      <c r="C127" s="50">
        <v>45002</v>
      </c>
      <c r="D127" s="15">
        <v>45093</v>
      </c>
      <c r="E127" s="35">
        <v>813065000</v>
      </c>
      <c r="F127" s="35">
        <v>363065000</v>
      </c>
      <c r="G127" s="35">
        <v>450000000</v>
      </c>
      <c r="H127" s="117">
        <v>80.681111111111107</v>
      </c>
      <c r="I127" s="35">
        <v>410850000</v>
      </c>
      <c r="J127" s="35">
        <v>39150000</v>
      </c>
      <c r="K127" s="36">
        <v>3150000000</v>
      </c>
      <c r="L127" s="221">
        <v>7.7582399999999998</v>
      </c>
      <c r="M127" s="221">
        <v>98.087010000000006</v>
      </c>
      <c r="N127" s="221">
        <v>7.8226279587193499</v>
      </c>
      <c r="O127" s="221">
        <v>8.0553307578684805</v>
      </c>
      <c r="P127" s="221">
        <v>7.89</v>
      </c>
    </row>
    <row r="128" spans="1:16">
      <c r="A128" s="100">
        <v>45019</v>
      </c>
      <c r="B128" s="101">
        <v>200000000</v>
      </c>
      <c r="C128" s="50">
        <v>45022</v>
      </c>
      <c r="D128" s="15">
        <v>45114</v>
      </c>
      <c r="E128" s="35">
        <v>259420000</v>
      </c>
      <c r="F128" s="35">
        <v>59420000</v>
      </c>
      <c r="G128" s="35">
        <v>200000000</v>
      </c>
      <c r="H128" s="117">
        <v>29.709999999999997</v>
      </c>
      <c r="I128" s="35">
        <v>550000000</v>
      </c>
      <c r="J128" s="35">
        <v>-350000000</v>
      </c>
      <c r="K128" s="36">
        <v>2800000000</v>
      </c>
      <c r="L128" s="221">
        <v>7.8050499999999996</v>
      </c>
      <c r="M128" s="221">
        <v>98.032700000000006</v>
      </c>
      <c r="N128" s="221">
        <v>8.0491700027834163</v>
      </c>
      <c r="O128" s="221">
        <v>8.2956390247452596</v>
      </c>
      <c r="P128" s="221">
        <v>7.80342</v>
      </c>
    </row>
    <row r="129" spans="1:16">
      <c r="A129" s="100">
        <v>45019</v>
      </c>
      <c r="B129" s="101">
        <v>250000000</v>
      </c>
      <c r="C129" s="50">
        <v>45030</v>
      </c>
      <c r="D129" s="15">
        <v>45121</v>
      </c>
      <c r="E129" s="35">
        <v>462200000</v>
      </c>
      <c r="F129" s="35">
        <v>212200000</v>
      </c>
      <c r="G129" s="35">
        <v>250000000</v>
      </c>
      <c r="H129" s="117">
        <v>84.88</v>
      </c>
      <c r="I129" s="35">
        <v>0</v>
      </c>
      <c r="J129" s="35">
        <v>250000000</v>
      </c>
      <c r="K129" s="36">
        <v>3050000000</v>
      </c>
      <c r="L129" s="221">
        <v>7.7802499999999997</v>
      </c>
      <c r="M129" s="221">
        <v>98.03895</v>
      </c>
      <c r="N129" s="221">
        <v>8.0230867425650718</v>
      </c>
      <c r="O129" s="221">
        <v>8.2679503528766176</v>
      </c>
      <c r="P129" s="221">
        <v>7.8916199999999996</v>
      </c>
    </row>
    <row r="130" spans="1:16">
      <c r="A130" s="100">
        <v>45019</v>
      </c>
      <c r="B130" s="101">
        <v>300000000</v>
      </c>
      <c r="C130" s="50">
        <v>45037</v>
      </c>
      <c r="D130" s="15">
        <v>45128</v>
      </c>
      <c r="E130" s="35">
        <v>558380000</v>
      </c>
      <c r="F130" s="35">
        <v>258380000</v>
      </c>
      <c r="G130" s="35">
        <v>300000000</v>
      </c>
      <c r="H130" s="117">
        <v>86.126666666666665</v>
      </c>
      <c r="I130" s="35">
        <v>500000000</v>
      </c>
      <c r="J130" s="35">
        <v>-200000000</v>
      </c>
      <c r="K130" s="36">
        <v>2850000000</v>
      </c>
      <c r="L130" s="221">
        <v>7.7891000000000004</v>
      </c>
      <c r="M130" s="221">
        <v>98.036720000000003</v>
      </c>
      <c r="N130" s="221">
        <v>8.0323928681972383</v>
      </c>
      <c r="O130" s="221">
        <v>8.2778286560281735</v>
      </c>
      <c r="P130" s="221">
        <v>8.0980000000000008</v>
      </c>
    </row>
    <row r="131" spans="1:16">
      <c r="A131" s="100">
        <v>45019</v>
      </c>
      <c r="B131" s="101">
        <v>250000000</v>
      </c>
      <c r="C131" s="50">
        <v>45044</v>
      </c>
      <c r="D131" s="15">
        <v>45135</v>
      </c>
      <c r="E131" s="35">
        <v>337000000</v>
      </c>
      <c r="F131" s="35">
        <v>87000000</v>
      </c>
      <c r="G131" s="35">
        <v>250000000</v>
      </c>
      <c r="H131" s="117">
        <v>34.799999999999997</v>
      </c>
      <c r="I131" s="35">
        <v>0</v>
      </c>
      <c r="J131" s="35">
        <v>250000000</v>
      </c>
      <c r="K131" s="36">
        <v>3100000000</v>
      </c>
      <c r="L131" s="221">
        <v>7.8073499999999996</v>
      </c>
      <c r="M131" s="221">
        <v>98.032120000000006</v>
      </c>
      <c r="N131" s="221">
        <v>8.0515906979722871</v>
      </c>
      <c r="O131" s="221">
        <v>8.2982089820461837</v>
      </c>
      <c r="P131" s="221">
        <v>8.09</v>
      </c>
    </row>
    <row r="132" spans="1:16">
      <c r="A132" s="100">
        <v>45049</v>
      </c>
      <c r="B132" s="101">
        <v>300000000</v>
      </c>
      <c r="C132" s="50">
        <v>45051</v>
      </c>
      <c r="D132" s="15">
        <v>45142</v>
      </c>
      <c r="E132" s="35">
        <v>276460000</v>
      </c>
      <c r="F132" s="35">
        <v>-23540000</v>
      </c>
      <c r="G132" s="35">
        <v>276460000</v>
      </c>
      <c r="H132" s="117">
        <v>-7.8466666666666667</v>
      </c>
      <c r="I132" s="35">
        <v>500000000</v>
      </c>
      <c r="J132" s="35">
        <v>-223540000</v>
      </c>
      <c r="K132" s="36">
        <v>2876460000</v>
      </c>
      <c r="L132" s="221">
        <v>7.9225500000000002</v>
      </c>
      <c r="M132" s="221">
        <v>98.024789999999996</v>
      </c>
      <c r="N132" s="221">
        <v>8.0821857454584904</v>
      </c>
      <c r="O132" s="221">
        <v>8.3306944922190151</v>
      </c>
      <c r="P132" s="221">
        <v>8.15</v>
      </c>
    </row>
    <row r="133" spans="1:16">
      <c r="A133" s="100">
        <v>45049</v>
      </c>
      <c r="B133" s="101">
        <v>250000000</v>
      </c>
      <c r="C133" s="50">
        <v>45058</v>
      </c>
      <c r="D133" s="15">
        <v>45149</v>
      </c>
      <c r="E133" s="35">
        <v>293400000</v>
      </c>
      <c r="F133" s="35">
        <v>43400000</v>
      </c>
      <c r="G133" s="35">
        <v>250000000</v>
      </c>
      <c r="H133" s="117">
        <v>17.36</v>
      </c>
      <c r="I133" s="35">
        <v>0</v>
      </c>
      <c r="J133" s="35">
        <v>250000000</v>
      </c>
      <c r="K133" s="36">
        <v>3126460000</v>
      </c>
      <c r="L133" s="221">
        <v>8.0064200000000003</v>
      </c>
      <c r="M133" s="221">
        <v>98.003879999999995</v>
      </c>
      <c r="N133" s="221">
        <v>8.1694881719125902</v>
      </c>
      <c r="O133" s="221">
        <v>8.4234315386502381</v>
      </c>
      <c r="P133" s="221">
        <v>8.0299999999999994</v>
      </c>
    </row>
    <row r="134" spans="1:16">
      <c r="A134" s="100">
        <v>45049</v>
      </c>
      <c r="B134" s="101">
        <v>300000000</v>
      </c>
      <c r="C134" s="50">
        <v>45065</v>
      </c>
      <c r="D134" s="15">
        <v>45156</v>
      </c>
      <c r="E134" s="35">
        <v>446780000</v>
      </c>
      <c r="F134" s="35">
        <v>146780000</v>
      </c>
      <c r="G134" s="35">
        <v>300000000</v>
      </c>
      <c r="H134" s="117">
        <v>48.926666666666669</v>
      </c>
      <c r="I134" s="35">
        <v>550000000</v>
      </c>
      <c r="J134" s="35">
        <v>-250000000</v>
      </c>
      <c r="K134" s="36">
        <v>2876460000</v>
      </c>
      <c r="L134" s="221">
        <v>8.0278299999999998</v>
      </c>
      <c r="M134" s="221">
        <v>97.998540000000006</v>
      </c>
      <c r="N134" s="221">
        <v>8.1917894551633594</v>
      </c>
      <c r="O134" s="221">
        <v>8.4471306411479716</v>
      </c>
      <c r="P134" s="221">
        <v>8.24</v>
      </c>
    </row>
    <row r="135" spans="1:16">
      <c r="A135" s="100">
        <v>45049</v>
      </c>
      <c r="B135" s="101">
        <v>250000000</v>
      </c>
      <c r="C135" s="50">
        <v>45072</v>
      </c>
      <c r="D135" s="15">
        <v>45163</v>
      </c>
      <c r="E135" s="35">
        <v>512000000</v>
      </c>
      <c r="F135" s="35">
        <v>262000000</v>
      </c>
      <c r="G135" s="35">
        <v>250000000</v>
      </c>
      <c r="H135" s="117">
        <v>104.80000000000001</v>
      </c>
      <c r="I135" s="35">
        <v>0</v>
      </c>
      <c r="J135" s="35">
        <v>250000000</v>
      </c>
      <c r="K135" s="36">
        <v>3126460000</v>
      </c>
      <c r="L135" s="221">
        <v>8.0786499999999997</v>
      </c>
      <c r="M135" s="221">
        <v>97.985870000000006</v>
      </c>
      <c r="N135" s="221">
        <v>8.2447125250847595</v>
      </c>
      <c r="O135" s="221">
        <v>8.5033864329272735</v>
      </c>
      <c r="P135" s="221">
        <v>8.3000000000000007</v>
      </c>
    </row>
    <row r="136" spans="1:16">
      <c r="A136" s="100">
        <v>45078</v>
      </c>
      <c r="B136" s="101">
        <v>250000000</v>
      </c>
      <c r="C136" s="50">
        <v>45079</v>
      </c>
      <c r="D136" s="15">
        <v>45170</v>
      </c>
      <c r="E136" s="35">
        <v>218090000</v>
      </c>
      <c r="F136" s="35">
        <v>-31910000</v>
      </c>
      <c r="G136" s="35">
        <v>218090000</v>
      </c>
      <c r="H136" s="117">
        <v>-12.764000000000001</v>
      </c>
      <c r="I136" s="35">
        <v>600000000</v>
      </c>
      <c r="J136" s="35">
        <v>-381910000</v>
      </c>
      <c r="K136" s="36">
        <v>2744550000</v>
      </c>
      <c r="L136" s="221">
        <v>8.2275412087911928</v>
      </c>
      <c r="M136" s="221">
        <v>97.948750000000004</v>
      </c>
      <c r="N136" s="221">
        <v>8.39984298808427</v>
      </c>
      <c r="O136" s="221">
        <v>8.6684121431241703</v>
      </c>
      <c r="P136" s="221">
        <v>8.4489999999999998</v>
      </c>
    </row>
    <row r="137" spans="1:16">
      <c r="A137" s="100">
        <v>45078</v>
      </c>
      <c r="B137" s="101">
        <v>200000000</v>
      </c>
      <c r="C137" s="50">
        <v>45086</v>
      </c>
      <c r="D137" s="15">
        <v>45177</v>
      </c>
      <c r="E137" s="35">
        <v>355100000</v>
      </c>
      <c r="F137" s="35">
        <v>155100000</v>
      </c>
      <c r="G137" s="35">
        <v>200000000</v>
      </c>
      <c r="H137" s="117">
        <v>77.55</v>
      </c>
      <c r="I137" s="35">
        <v>0</v>
      </c>
      <c r="J137" s="35">
        <v>200000000</v>
      </c>
      <c r="K137" s="36">
        <v>2944550000</v>
      </c>
      <c r="L137" s="221">
        <v>8.251687362637373</v>
      </c>
      <c r="M137" s="221">
        <v>97.942729999999997</v>
      </c>
      <c r="N137" s="221">
        <v>8.4250126197599062</v>
      </c>
      <c r="O137" s="221">
        <v>8.6952050149506235</v>
      </c>
      <c r="P137" s="221">
        <v>8.4480000000000004</v>
      </c>
    </row>
    <row r="138" spans="1:16">
      <c r="A138" s="100">
        <v>45078</v>
      </c>
      <c r="B138" s="101">
        <v>300000000</v>
      </c>
      <c r="C138" s="50">
        <v>45093</v>
      </c>
      <c r="D138" s="15">
        <v>45184</v>
      </c>
      <c r="E138" s="35">
        <v>382870000</v>
      </c>
      <c r="F138" s="35">
        <v>82870000</v>
      </c>
      <c r="G138" s="35">
        <v>300000000</v>
      </c>
      <c r="H138" s="117">
        <v>27.623333333333335</v>
      </c>
      <c r="I138" s="35">
        <v>450000000</v>
      </c>
      <c r="J138" s="35">
        <v>-150000000</v>
      </c>
      <c r="K138" s="36">
        <v>2794550000</v>
      </c>
      <c r="L138" s="221">
        <v>8.213783516483522</v>
      </c>
      <c r="M138" s="221">
        <v>97.952179999999998</v>
      </c>
      <c r="N138" s="221">
        <v>8.3855035349734148</v>
      </c>
      <c r="O138" s="221">
        <v>8.6531501268544808</v>
      </c>
      <c r="P138" s="221">
        <v>8.4090000000000007</v>
      </c>
    </row>
    <row r="139" spans="1:16">
      <c r="A139" s="100">
        <v>45078</v>
      </c>
      <c r="B139" s="101">
        <v>250000000</v>
      </c>
      <c r="C139" s="50">
        <v>45100</v>
      </c>
      <c r="D139" s="15">
        <v>45191</v>
      </c>
      <c r="E139" s="35">
        <v>320950000</v>
      </c>
      <c r="F139" s="35">
        <v>70950000</v>
      </c>
      <c r="G139" s="35">
        <v>250000000</v>
      </c>
      <c r="H139" s="117">
        <v>28.38</v>
      </c>
      <c r="I139" s="35">
        <v>0</v>
      </c>
      <c r="J139" s="35">
        <v>250000000</v>
      </c>
      <c r="K139" s="36">
        <v>3044550000</v>
      </c>
      <c r="L139" s="221">
        <v>8.2079274725275013</v>
      </c>
      <c r="M139" s="221">
        <v>97.953639999999993</v>
      </c>
      <c r="N139" s="221">
        <v>8.3794001657595381</v>
      </c>
      <c r="O139" s="221">
        <v>8.646654570940937</v>
      </c>
      <c r="P139" s="221">
        <v>8.41</v>
      </c>
    </row>
    <row r="140" spans="1:16">
      <c r="A140" s="100">
        <v>45078</v>
      </c>
      <c r="B140" s="101">
        <v>250000000</v>
      </c>
      <c r="C140" s="50">
        <v>45107</v>
      </c>
      <c r="D140" s="15">
        <v>45198</v>
      </c>
      <c r="E140" s="35">
        <v>393410000</v>
      </c>
      <c r="F140" s="35">
        <v>143410000</v>
      </c>
      <c r="G140" s="35">
        <v>250000000</v>
      </c>
      <c r="H140" s="117">
        <v>57.364000000000004</v>
      </c>
      <c r="I140" s="35">
        <v>0</v>
      </c>
      <c r="J140" s="35">
        <v>250000000</v>
      </c>
      <c r="K140" s="36">
        <v>3294550000</v>
      </c>
      <c r="L140" s="221">
        <v>8.2150670329670472</v>
      </c>
      <c r="M140" s="221">
        <v>97.951859999999996</v>
      </c>
      <c r="N140" s="221">
        <v>8.3868412840420259</v>
      </c>
      <c r="O140" s="221">
        <v>8.654573875163841</v>
      </c>
      <c r="P140" s="221">
        <v>8.4</v>
      </c>
    </row>
    <row r="141" spans="1:16" ht="12.75" customHeight="1">
      <c r="A141" s="100">
        <v>45108</v>
      </c>
      <c r="B141" s="101">
        <v>300000000</v>
      </c>
      <c r="C141" s="50">
        <v>45114</v>
      </c>
      <c r="D141" s="15">
        <v>45205</v>
      </c>
      <c r="E141" s="35">
        <v>496445000</v>
      </c>
      <c r="F141" s="35">
        <v>196445000</v>
      </c>
      <c r="G141" s="35">
        <v>300000000</v>
      </c>
      <c r="H141" s="117">
        <v>65.481666666666669</v>
      </c>
      <c r="I141" s="35">
        <v>200000000</v>
      </c>
      <c r="J141" s="35">
        <v>100000000</v>
      </c>
      <c r="K141" s="36">
        <v>3394550000</v>
      </c>
      <c r="L141" s="221">
        <v>8.315983516483529</v>
      </c>
      <c r="M141" s="221">
        <v>97.926699999999997</v>
      </c>
      <c r="N141" s="221">
        <v>8.492049171965899</v>
      </c>
      <c r="O141" s="221">
        <v>8.7665890818666483</v>
      </c>
      <c r="P141" s="221">
        <v>8.5120000000000005</v>
      </c>
    </row>
    <row r="142" spans="1:16">
      <c r="A142" s="100">
        <v>45108</v>
      </c>
      <c r="B142" s="101">
        <v>300000000</v>
      </c>
      <c r="C142" s="50">
        <v>45121</v>
      </c>
      <c r="D142" s="15">
        <v>45212</v>
      </c>
      <c r="E142" s="35">
        <v>540335000</v>
      </c>
      <c r="F142" s="35">
        <v>240335000</v>
      </c>
      <c r="G142" s="35">
        <v>300000000</v>
      </c>
      <c r="H142" s="117">
        <v>80.111666666666665</v>
      </c>
      <c r="I142" s="35">
        <v>250000000</v>
      </c>
      <c r="J142" s="35">
        <v>50000000</v>
      </c>
      <c r="K142" s="36">
        <v>3444550000</v>
      </c>
      <c r="L142" s="221">
        <v>8.2826120879121099</v>
      </c>
      <c r="M142" s="221">
        <v>97.935019999999994</v>
      </c>
      <c r="N142" s="221">
        <v>8.4572526639726124</v>
      </c>
      <c r="O142" s="221">
        <v>8.7295315282639017</v>
      </c>
      <c r="P142" s="221">
        <v>8.48</v>
      </c>
    </row>
    <row r="143" spans="1:16">
      <c r="A143" s="100">
        <v>45108</v>
      </c>
      <c r="B143" s="101">
        <v>300000000</v>
      </c>
      <c r="C143" s="50">
        <v>45128</v>
      </c>
      <c r="D143" s="15">
        <v>45219</v>
      </c>
      <c r="E143" s="35">
        <v>344185000</v>
      </c>
      <c r="F143" s="35">
        <v>44185000</v>
      </c>
      <c r="G143" s="35">
        <v>300000000</v>
      </c>
      <c r="H143" s="117">
        <v>14.728333333333332</v>
      </c>
      <c r="I143" s="35">
        <v>300000000</v>
      </c>
      <c r="J143" s="35">
        <v>0</v>
      </c>
      <c r="K143" s="36">
        <v>3444550000</v>
      </c>
      <c r="L143" s="221">
        <v>8.2305494505494767</v>
      </c>
      <c r="M143" s="221">
        <v>97.947999999999993</v>
      </c>
      <c r="N143" s="221">
        <v>8.4029785708227607</v>
      </c>
      <c r="O143" s="221">
        <v>8.6717496755257972</v>
      </c>
      <c r="P143" s="221">
        <v>8.5180000000000007</v>
      </c>
    </row>
    <row r="144" spans="1:16">
      <c r="A144" s="100">
        <v>45108</v>
      </c>
      <c r="B144" s="101">
        <v>300000000</v>
      </c>
      <c r="C144" s="50">
        <v>45135</v>
      </c>
      <c r="D144" s="15">
        <v>45226</v>
      </c>
      <c r="E144" s="35">
        <v>458900000</v>
      </c>
      <c r="F144" s="35">
        <v>158900000</v>
      </c>
      <c r="G144" s="35">
        <v>300000000</v>
      </c>
      <c r="H144" s="117">
        <v>52.966666666666661</v>
      </c>
      <c r="I144" s="35">
        <v>250000000</v>
      </c>
      <c r="J144" s="35">
        <v>50000000</v>
      </c>
      <c r="K144" s="36">
        <v>3494550000</v>
      </c>
      <c r="L144" s="221">
        <v>8.2106148351648613</v>
      </c>
      <c r="M144" s="221">
        <v>97.952969999999993</v>
      </c>
      <c r="N144" s="221">
        <v>8.3822010043849229</v>
      </c>
      <c r="O144" s="221">
        <v>8.6496353480097774</v>
      </c>
      <c r="P144" s="221">
        <v>8.4290000000000003</v>
      </c>
    </row>
    <row r="145" spans="1:16">
      <c r="A145" s="100">
        <v>45139</v>
      </c>
      <c r="B145" s="101">
        <v>350000000</v>
      </c>
      <c r="C145" s="50">
        <v>45142</v>
      </c>
      <c r="D145" s="15">
        <v>45233</v>
      </c>
      <c r="E145" s="35">
        <v>218560000</v>
      </c>
      <c r="F145" s="35">
        <v>-131440000</v>
      </c>
      <c r="G145" s="35">
        <v>218560000</v>
      </c>
      <c r="H145" s="117">
        <v>-37.554285714285712</v>
      </c>
      <c r="I145" s="35">
        <v>276460000</v>
      </c>
      <c r="J145" s="35">
        <v>-57900000</v>
      </c>
      <c r="K145" s="36">
        <v>3436650000</v>
      </c>
      <c r="L145" s="221">
        <v>8.2072857142857103</v>
      </c>
      <c r="M145" s="221">
        <v>97.953800000000001</v>
      </c>
      <c r="N145" s="221">
        <v>8.3787313144418185</v>
      </c>
      <c r="O145" s="221">
        <v>8.6459427586932147</v>
      </c>
      <c r="P145" s="221">
        <v>8.4960000000000004</v>
      </c>
    </row>
    <row r="146" spans="1:16">
      <c r="A146" s="100">
        <v>45139</v>
      </c>
      <c r="B146" s="101">
        <v>250000000</v>
      </c>
      <c r="C146" s="50">
        <v>45149</v>
      </c>
      <c r="D146" s="15">
        <v>45240</v>
      </c>
      <c r="E146" s="35">
        <v>425240000</v>
      </c>
      <c r="F146" s="35">
        <v>175240000</v>
      </c>
      <c r="G146" s="35">
        <v>250000000</v>
      </c>
      <c r="H146" s="117">
        <v>70.096000000000004</v>
      </c>
      <c r="I146" s="35">
        <v>250000000</v>
      </c>
      <c r="J146" s="35">
        <v>0</v>
      </c>
      <c r="K146" s="36">
        <v>3436650000</v>
      </c>
      <c r="L146" s="221">
        <v>8.2143450549450687</v>
      </c>
      <c r="M146" s="221">
        <v>97.952039999999997</v>
      </c>
      <c r="N146" s="221">
        <v>8.3860887991154325</v>
      </c>
      <c r="O146" s="221">
        <v>8.6537730138718683</v>
      </c>
      <c r="P146" s="221">
        <v>8.4389500000000002</v>
      </c>
    </row>
    <row r="147" spans="1:16">
      <c r="A147" s="100">
        <v>45139</v>
      </c>
      <c r="B147" s="101">
        <v>350000000</v>
      </c>
      <c r="C147" s="50">
        <v>45156</v>
      </c>
      <c r="D147" s="15">
        <v>45247</v>
      </c>
      <c r="E147" s="35">
        <v>376690000</v>
      </c>
      <c r="F147" s="35">
        <v>26690000</v>
      </c>
      <c r="G147" s="35">
        <v>350000000</v>
      </c>
      <c r="H147" s="117">
        <v>7.6257142857142854</v>
      </c>
      <c r="I147" s="35">
        <v>300000000</v>
      </c>
      <c r="J147" s="35">
        <v>50000000</v>
      </c>
      <c r="K147" s="36">
        <v>3486650000</v>
      </c>
      <c r="L147" s="221">
        <v>8.2233697802198087</v>
      </c>
      <c r="M147" s="221">
        <v>97.949789999999993</v>
      </c>
      <c r="N147" s="221">
        <v>8.3954950594787476</v>
      </c>
      <c r="O147" s="221">
        <v>8.6637843100957124</v>
      </c>
      <c r="P147" s="221">
        <v>8.42</v>
      </c>
    </row>
    <row r="148" spans="1:16">
      <c r="A148" s="100">
        <v>45139</v>
      </c>
      <c r="B148" s="101">
        <v>300000000</v>
      </c>
      <c r="C148" s="50">
        <v>45163</v>
      </c>
      <c r="D148" s="15">
        <v>45254</v>
      </c>
      <c r="E148" s="35">
        <v>536670000</v>
      </c>
      <c r="F148" s="35">
        <v>236670000</v>
      </c>
      <c r="G148" s="35">
        <v>300000000</v>
      </c>
      <c r="H148" s="117">
        <v>78.89</v>
      </c>
      <c r="I148" s="35">
        <v>250000000</v>
      </c>
      <c r="J148" s="35">
        <v>50000000</v>
      </c>
      <c r="K148" s="36">
        <v>3536650000</v>
      </c>
      <c r="L148" s="221">
        <v>8.1861076923076919</v>
      </c>
      <c r="M148" s="221">
        <v>97.95908</v>
      </c>
      <c r="N148" s="221">
        <v>8.3566604466964076</v>
      </c>
      <c r="O148" s="221">
        <v>8.6224562226780321</v>
      </c>
      <c r="P148" s="221">
        <v>8.3580000000000005</v>
      </c>
    </row>
    <row r="149" spans="1:16">
      <c r="A149" s="100">
        <v>45170</v>
      </c>
      <c r="B149" s="101">
        <v>300000000</v>
      </c>
      <c r="C149" s="50">
        <v>45170</v>
      </c>
      <c r="D149" s="15">
        <v>45261</v>
      </c>
      <c r="E149" s="35">
        <v>459450000</v>
      </c>
      <c r="F149" s="35">
        <v>159450000</v>
      </c>
      <c r="G149" s="35">
        <v>300000000</v>
      </c>
      <c r="H149" s="117">
        <v>53.15</v>
      </c>
      <c r="I149" s="35">
        <v>218090000</v>
      </c>
      <c r="J149" s="35">
        <v>81910000</v>
      </c>
      <c r="K149" s="36">
        <v>3618560000</v>
      </c>
      <c r="L149" s="221">
        <v>8.1614000000000235</v>
      </c>
      <c r="M149" s="221">
        <v>97.965239999999994</v>
      </c>
      <c r="N149" s="221">
        <v>8.33091410790197</v>
      </c>
      <c r="O149" s="221">
        <v>8.595063280295868</v>
      </c>
      <c r="P149" s="221">
        <v>8.34</v>
      </c>
    </row>
    <row r="150" spans="1:16">
      <c r="A150" s="100">
        <v>45170</v>
      </c>
      <c r="B150" s="101">
        <v>250000000</v>
      </c>
      <c r="C150" s="50">
        <v>45177</v>
      </c>
      <c r="D150" s="15">
        <v>45268</v>
      </c>
      <c r="E150" s="35">
        <v>511360000</v>
      </c>
      <c r="F150" s="35">
        <v>261360000</v>
      </c>
      <c r="G150" s="35">
        <v>350000000</v>
      </c>
      <c r="H150" s="117">
        <v>104.544</v>
      </c>
      <c r="I150" s="35">
        <v>200000000</v>
      </c>
      <c r="J150" s="35">
        <v>150000000</v>
      </c>
      <c r="K150" s="36">
        <v>3768560000</v>
      </c>
      <c r="L150" s="221">
        <v>8.1462384615384593</v>
      </c>
      <c r="M150" s="221">
        <v>97.96902</v>
      </c>
      <c r="N150" s="221">
        <v>8.3151168211527064</v>
      </c>
      <c r="O150" s="221">
        <v>8.5782582475210756</v>
      </c>
      <c r="P150" s="221">
        <v>8.3360000000000003</v>
      </c>
    </row>
    <row r="151" spans="1:16">
      <c r="A151" s="100">
        <v>45170</v>
      </c>
      <c r="B151" s="101">
        <v>400000000</v>
      </c>
      <c r="C151" s="50">
        <v>45184</v>
      </c>
      <c r="D151" s="15">
        <v>45275</v>
      </c>
      <c r="E151" s="35">
        <v>214850000</v>
      </c>
      <c r="F151" s="35">
        <v>-185150000</v>
      </c>
      <c r="G151" s="35">
        <v>214850000</v>
      </c>
      <c r="H151" s="117">
        <v>-46.287500000000001</v>
      </c>
      <c r="I151" s="35">
        <v>300000000</v>
      </c>
      <c r="J151" s="35">
        <v>-85150000</v>
      </c>
      <c r="K151" s="36">
        <v>3683410000</v>
      </c>
      <c r="L151" s="221">
        <v>8.1288708791208943</v>
      </c>
      <c r="M151" s="221">
        <v>97.973349999999996</v>
      </c>
      <c r="N151" s="221">
        <v>8.2970224853196228</v>
      </c>
      <c r="O151" s="221">
        <v>8.5590120302368113</v>
      </c>
      <c r="P151" s="221">
        <v>8.35</v>
      </c>
    </row>
    <row r="152" spans="1:16">
      <c r="A152" s="100">
        <v>45170</v>
      </c>
      <c r="B152" s="101">
        <v>300000000</v>
      </c>
      <c r="C152" s="50">
        <v>45191</v>
      </c>
      <c r="D152" s="15">
        <v>45282</v>
      </c>
      <c r="E152" s="35">
        <v>460000000</v>
      </c>
      <c r="F152" s="35">
        <v>160000000</v>
      </c>
      <c r="G152" s="35">
        <v>300000000</v>
      </c>
      <c r="H152" s="117">
        <v>53.333333333333336</v>
      </c>
      <c r="I152" s="35">
        <v>250000000</v>
      </c>
      <c r="J152" s="35">
        <v>50000000</v>
      </c>
      <c r="K152" s="36">
        <v>3733410000</v>
      </c>
      <c r="L152" s="221">
        <v>8.1439923076923346</v>
      </c>
      <c r="M152" s="221">
        <v>97.969579999999993</v>
      </c>
      <c r="N152" s="221">
        <v>8.3127765860508287</v>
      </c>
      <c r="O152" s="221">
        <v>8.575768889358649</v>
      </c>
      <c r="P152" s="221">
        <v>8.3490000000000002</v>
      </c>
    </row>
    <row r="153" spans="1:16">
      <c r="A153" s="100">
        <v>45170</v>
      </c>
      <c r="B153" s="101"/>
      <c r="C153" s="50">
        <v>45197</v>
      </c>
      <c r="D153" s="15"/>
      <c r="E153" s="35"/>
      <c r="F153" s="35">
        <v>0</v>
      </c>
      <c r="G153" s="35"/>
      <c r="H153" s="117"/>
      <c r="I153" s="35">
        <v>250000000</v>
      </c>
      <c r="J153" s="35">
        <v>-250000000</v>
      </c>
      <c r="K153" s="36">
        <v>3483410000</v>
      </c>
      <c r="L153" s="221"/>
      <c r="M153" s="221"/>
      <c r="N153" s="221"/>
      <c r="O153" s="221"/>
      <c r="P153" s="221"/>
    </row>
    <row r="154" spans="1:16">
      <c r="A154" s="100">
        <v>45200</v>
      </c>
      <c r="B154" s="101">
        <v>300000000</v>
      </c>
      <c r="C154" s="50">
        <v>45205</v>
      </c>
      <c r="D154" s="15">
        <v>45296</v>
      </c>
      <c r="E154" s="35">
        <v>376990000</v>
      </c>
      <c r="F154" s="35">
        <v>76990000</v>
      </c>
      <c r="G154" s="35">
        <v>309890000</v>
      </c>
      <c r="H154" s="117">
        <v>25.663333333333334</v>
      </c>
      <c r="I154" s="35">
        <v>300000000</v>
      </c>
      <c r="J154" s="35">
        <v>9890000</v>
      </c>
      <c r="K154" s="36">
        <v>3493300000</v>
      </c>
      <c r="L154" s="221">
        <v>8.1561054945054892</v>
      </c>
      <c r="M154" s="221">
        <v>97.966560000000001</v>
      </c>
      <c r="N154" s="221">
        <v>8.3253974565458755</v>
      </c>
      <c r="O154" s="221">
        <v>8.5891944869411319</v>
      </c>
      <c r="P154" s="221">
        <v>8.3529999999999998</v>
      </c>
    </row>
    <row r="155" spans="1:16">
      <c r="A155" s="100">
        <v>45200</v>
      </c>
      <c r="B155" s="101">
        <v>300000000</v>
      </c>
      <c r="C155" s="50">
        <v>45212</v>
      </c>
      <c r="D155" s="15">
        <v>45303</v>
      </c>
      <c r="E155" s="35">
        <v>297650000</v>
      </c>
      <c r="F155" s="35">
        <v>-2350000</v>
      </c>
      <c r="G155" s="35">
        <v>297650000</v>
      </c>
      <c r="H155" s="117">
        <v>-0.78333333333333333</v>
      </c>
      <c r="I155" s="35">
        <v>300000000</v>
      </c>
      <c r="J155" s="35">
        <v>-2350000</v>
      </c>
      <c r="K155" s="36">
        <v>3490950000</v>
      </c>
      <c r="L155" s="221">
        <v>8.2209749307301845</v>
      </c>
      <c r="M155" s="221">
        <v>97.95038707206453</v>
      </c>
      <c r="N155" s="221">
        <v>8.3929989216702214</v>
      </c>
      <c r="O155" s="221">
        <v>8.6611275465236162</v>
      </c>
      <c r="P155" s="221">
        <v>8.3699999999999992</v>
      </c>
    </row>
    <row r="156" spans="1:16">
      <c r="A156" s="100">
        <v>45200</v>
      </c>
      <c r="B156" s="101">
        <v>300000000</v>
      </c>
      <c r="C156" s="50">
        <v>45219</v>
      </c>
      <c r="D156" s="15">
        <v>45310</v>
      </c>
      <c r="E156" s="35">
        <v>353100000</v>
      </c>
      <c r="F156" s="35">
        <v>53100000</v>
      </c>
      <c r="G156" s="35">
        <v>300000000</v>
      </c>
      <c r="H156" s="117">
        <v>17.7</v>
      </c>
      <c r="I156" s="35">
        <v>300000000</v>
      </c>
      <c r="J156" s="35">
        <v>0</v>
      </c>
      <c r="K156" s="36">
        <v>3490950000</v>
      </c>
      <c r="L156" s="221">
        <v>8.281128021978029</v>
      </c>
      <c r="M156" s="221">
        <v>97.935389999999998</v>
      </c>
      <c r="N156" s="221">
        <v>8.4557053604197918</v>
      </c>
      <c r="O156" s="221">
        <v>8.7278839024568011</v>
      </c>
      <c r="P156" s="221">
        <v>8.4989500000000007</v>
      </c>
    </row>
    <row r="157" spans="1:16">
      <c r="A157" s="100">
        <v>45200</v>
      </c>
      <c r="B157" s="101">
        <v>300000000</v>
      </c>
      <c r="C157" s="50">
        <v>45226</v>
      </c>
      <c r="D157" s="15">
        <v>45317</v>
      </c>
      <c r="E157" s="35">
        <v>384220000</v>
      </c>
      <c r="F157" s="35">
        <v>84220000</v>
      </c>
      <c r="G157" s="35">
        <v>300000000</v>
      </c>
      <c r="H157" s="117">
        <v>28.073333333333334</v>
      </c>
      <c r="I157" s="35">
        <v>300000000</v>
      </c>
      <c r="J157" s="35">
        <v>0</v>
      </c>
      <c r="K157" s="36">
        <v>3490950000</v>
      </c>
      <c r="L157" s="221">
        <v>8.3306236263736118</v>
      </c>
      <c r="M157" s="221">
        <v>97.923050000000003</v>
      </c>
      <c r="N157" s="221">
        <v>8.5073163329508343</v>
      </c>
      <c r="O157" s="221">
        <v>8.7828512813735493</v>
      </c>
      <c r="P157" s="221">
        <v>8.5459999999999994</v>
      </c>
    </row>
    <row r="158" spans="1:16">
      <c r="A158" s="100">
        <v>45231</v>
      </c>
      <c r="B158" s="101">
        <v>300000000</v>
      </c>
      <c r="C158" s="50">
        <v>45233</v>
      </c>
      <c r="D158" s="15">
        <v>45324</v>
      </c>
      <c r="E158" s="35">
        <v>334630000</v>
      </c>
      <c r="F158" s="35">
        <v>34630000</v>
      </c>
      <c r="G158" s="35">
        <v>300000000</v>
      </c>
      <c r="H158" s="117">
        <v>11.543333333333333</v>
      </c>
      <c r="I158" s="35">
        <v>218560000</v>
      </c>
      <c r="J158" s="35">
        <v>81440000</v>
      </c>
      <c r="K158" s="36">
        <v>3572390000</v>
      </c>
      <c r="L158" s="221">
        <v>8.3804802197802424</v>
      </c>
      <c r="M158" s="221">
        <v>97.910619999999994</v>
      </c>
      <c r="N158" s="221">
        <v>8.5593168746967816</v>
      </c>
      <c r="O158" s="221">
        <v>8.838254659024237</v>
      </c>
      <c r="P158" s="221">
        <v>8.6259999999999994</v>
      </c>
    </row>
    <row r="159" spans="1:16">
      <c r="A159" s="100">
        <v>45231</v>
      </c>
      <c r="B159" s="101">
        <v>300000000</v>
      </c>
      <c r="C159" s="50">
        <v>45240</v>
      </c>
      <c r="D159" s="15">
        <v>45331</v>
      </c>
      <c r="E159" s="35">
        <v>410900000</v>
      </c>
      <c r="F159" s="101">
        <v>110900000</v>
      </c>
      <c r="G159" s="35">
        <v>300000000</v>
      </c>
      <c r="H159" s="117">
        <v>36.966666666666661</v>
      </c>
      <c r="I159" s="35">
        <v>250000000</v>
      </c>
      <c r="J159" s="35">
        <v>50000000</v>
      </c>
      <c r="K159" s="36">
        <v>3622390000</v>
      </c>
      <c r="L159" s="221">
        <v>8.4561679999999999</v>
      </c>
      <c r="M159" s="221">
        <v>97.8917</v>
      </c>
      <c r="N159" s="221">
        <v>8.6384934901203376</v>
      </c>
      <c r="O159" s="221">
        <v>8.9226531475190995</v>
      </c>
      <c r="P159" s="221">
        <v>8.6</v>
      </c>
    </row>
    <row r="160" spans="1:16">
      <c r="A160" s="100">
        <v>45231</v>
      </c>
      <c r="B160" s="101">
        <v>300000000</v>
      </c>
      <c r="C160" s="50">
        <v>45247</v>
      </c>
      <c r="D160" s="15">
        <v>45338</v>
      </c>
      <c r="E160" s="35">
        <v>555780000</v>
      </c>
      <c r="F160" s="101">
        <v>255780000</v>
      </c>
      <c r="G160" s="35">
        <v>406780000</v>
      </c>
      <c r="H160" s="117">
        <v>85.26</v>
      </c>
      <c r="I160" s="35">
        <v>350000000</v>
      </c>
      <c r="J160" s="35">
        <v>56780000</v>
      </c>
      <c r="K160" s="36">
        <v>3679170000</v>
      </c>
      <c r="L160" s="221">
        <v>8.4996467032967029</v>
      </c>
      <c r="M160" s="221">
        <v>97.88091</v>
      </c>
      <c r="N160" s="221">
        <v>8.6836613015721884</v>
      </c>
      <c r="O160" s="221">
        <v>8.9708218784701366</v>
      </c>
      <c r="P160" s="221">
        <v>8.7200000000000006</v>
      </c>
    </row>
    <row r="161" spans="1:16">
      <c r="A161" s="100">
        <v>45231</v>
      </c>
      <c r="B161" s="101">
        <v>300000000</v>
      </c>
      <c r="C161" s="15">
        <v>45254</v>
      </c>
      <c r="D161" s="103">
        <v>45345</v>
      </c>
      <c r="E161" s="35">
        <v>429280000</v>
      </c>
      <c r="F161" s="101">
        <v>129280000</v>
      </c>
      <c r="G161" s="151">
        <v>300000000</v>
      </c>
      <c r="H161" s="117">
        <v>43.093333333333334</v>
      </c>
      <c r="I161" s="151">
        <v>300000000</v>
      </c>
      <c r="J161" s="35">
        <v>0</v>
      </c>
      <c r="K161" s="201">
        <v>3679170000</v>
      </c>
      <c r="L161" s="221">
        <v>8.4663956043955952</v>
      </c>
      <c r="M161" s="347">
        <v>97.889200000000002</v>
      </c>
      <c r="N161" s="221">
        <v>8.6489578057595669</v>
      </c>
      <c r="O161" s="345">
        <v>8.9338112825068094</v>
      </c>
      <c r="P161" s="221">
        <v>8.7289499999999993</v>
      </c>
    </row>
    <row r="162" spans="1:16">
      <c r="A162" s="100">
        <v>45261</v>
      </c>
      <c r="B162" s="101">
        <v>350000000</v>
      </c>
      <c r="C162" s="15">
        <v>45261</v>
      </c>
      <c r="D162" s="103">
        <v>45352</v>
      </c>
      <c r="E162" s="35">
        <v>351900000</v>
      </c>
      <c r="F162" s="101">
        <v>1900000</v>
      </c>
      <c r="G162" s="151">
        <v>350000000</v>
      </c>
      <c r="H162" s="117">
        <v>0.54285714285714282</v>
      </c>
      <c r="I162" s="151">
        <v>300000000</v>
      </c>
      <c r="J162" s="35">
        <v>50000000</v>
      </c>
      <c r="K162" s="344">
        <v>3729170000</v>
      </c>
      <c r="L162" s="221">
        <v>8.528525824175814</v>
      </c>
      <c r="M162" s="345">
        <v>97.873710000000003</v>
      </c>
      <c r="N162" s="221">
        <v>8.7138066230204299</v>
      </c>
      <c r="O162" s="345">
        <v>9.0029789315156492</v>
      </c>
      <c r="P162" s="221">
        <v>8.75</v>
      </c>
    </row>
    <row r="163" spans="1:16">
      <c r="A163" s="100">
        <v>45261</v>
      </c>
      <c r="B163" s="101">
        <v>300000000</v>
      </c>
      <c r="C163" s="15">
        <v>45268</v>
      </c>
      <c r="D163" s="103">
        <v>45359</v>
      </c>
      <c r="E163" s="35">
        <v>388310000</v>
      </c>
      <c r="F163" s="101">
        <v>88310000</v>
      </c>
      <c r="G163" s="151">
        <v>300000000</v>
      </c>
      <c r="H163" s="117">
        <v>29.436666666666667</v>
      </c>
      <c r="I163" s="151">
        <v>350000000</v>
      </c>
      <c r="J163" s="35">
        <v>-50000000</v>
      </c>
      <c r="K163" s="344">
        <v>3679170000</v>
      </c>
      <c r="L163" s="221">
        <v>8.556803296703313</v>
      </c>
      <c r="M163" s="345">
        <v>97.866659999999996</v>
      </c>
      <c r="N163" s="221">
        <v>8.7433282148418208</v>
      </c>
      <c r="O163" s="345">
        <v>9.0344775342052301</v>
      </c>
      <c r="P163" s="221">
        <v>8.77</v>
      </c>
    </row>
    <row r="164" spans="1:16">
      <c r="A164" s="100">
        <v>45261</v>
      </c>
      <c r="B164" s="101">
        <v>350000000</v>
      </c>
      <c r="C164" s="15">
        <v>45275</v>
      </c>
      <c r="D164" s="103">
        <v>45366</v>
      </c>
      <c r="E164" s="35">
        <v>392330000</v>
      </c>
      <c r="F164" s="101">
        <v>42330000</v>
      </c>
      <c r="G164" s="151">
        <v>350000000</v>
      </c>
      <c r="H164" s="117">
        <v>12.094285714285714</v>
      </c>
      <c r="I164" s="151">
        <v>214850000</v>
      </c>
      <c r="J164" s="35">
        <v>135150000</v>
      </c>
      <c r="K164" s="344">
        <v>3814320000</v>
      </c>
      <c r="L164" s="221">
        <v>8.5845192307692084</v>
      </c>
      <c r="M164" s="345">
        <v>97.859750000000005</v>
      </c>
      <c r="N164" s="221">
        <v>8.7722676900045293</v>
      </c>
      <c r="O164" s="345">
        <v>9.0653616684681406</v>
      </c>
      <c r="P164" s="221">
        <v>8.8729999999999993</v>
      </c>
    </row>
    <row r="165" spans="1:16">
      <c r="A165" s="100">
        <v>45261</v>
      </c>
      <c r="B165" s="101">
        <v>300000000</v>
      </c>
      <c r="C165" s="15">
        <v>45282</v>
      </c>
      <c r="D165" s="103">
        <v>45373</v>
      </c>
      <c r="E165" s="35">
        <v>318910000</v>
      </c>
      <c r="F165" s="101">
        <v>18910000</v>
      </c>
      <c r="G165" s="151">
        <v>118020000</v>
      </c>
      <c r="H165" s="117">
        <v>6.3033333333333328</v>
      </c>
      <c r="I165" s="151">
        <v>300000000</v>
      </c>
      <c r="J165" s="35">
        <v>-181980000</v>
      </c>
      <c r="K165" s="344">
        <v>3632340000</v>
      </c>
      <c r="L165" s="221">
        <v>8.6370230769230769</v>
      </c>
      <c r="M165" s="345">
        <v>97.84666</v>
      </c>
      <c r="N165" s="221">
        <v>8.8271005642124898</v>
      </c>
      <c r="O165" s="345">
        <v>9.1238971810316105</v>
      </c>
      <c r="P165" s="221">
        <v>8.83</v>
      </c>
    </row>
    <row r="166" spans="1:16">
      <c r="A166" s="100">
        <v>45292</v>
      </c>
      <c r="B166" s="101">
        <v>350000000</v>
      </c>
      <c r="C166" s="15">
        <v>45296</v>
      </c>
      <c r="D166" s="103">
        <v>45387</v>
      </c>
      <c r="E166" s="35">
        <v>642840000</v>
      </c>
      <c r="F166" s="101">
        <v>292840000</v>
      </c>
      <c r="G166" s="151">
        <v>350000000</v>
      </c>
      <c r="H166" s="117">
        <v>83.668571428571425</v>
      </c>
      <c r="I166" s="151">
        <v>309890000</v>
      </c>
      <c r="J166" s="35">
        <v>40110000</v>
      </c>
      <c r="K166" s="344">
        <v>3672450000</v>
      </c>
      <c r="L166" s="221">
        <v>8.6365016483516541</v>
      </c>
      <c r="M166" s="345">
        <v>97.846789999999999</v>
      </c>
      <c r="N166" s="221">
        <v>8.8265559333644514</v>
      </c>
      <c r="O166" s="345">
        <v>9.123315657570231</v>
      </c>
      <c r="P166" s="221">
        <v>8.8770000000000007</v>
      </c>
    </row>
    <row r="167" spans="1:16">
      <c r="A167" s="100">
        <v>45292</v>
      </c>
      <c r="B167" s="101">
        <v>320000000</v>
      </c>
      <c r="C167" s="15">
        <v>45303</v>
      </c>
      <c r="D167" s="103">
        <v>45394</v>
      </c>
      <c r="E167" s="35">
        <v>601920000</v>
      </c>
      <c r="F167" s="101">
        <v>281920000</v>
      </c>
      <c r="G167" s="151">
        <v>320000000</v>
      </c>
      <c r="H167" s="117">
        <v>88.1</v>
      </c>
      <c r="I167" s="151">
        <v>297650000</v>
      </c>
      <c r="J167" s="35">
        <v>22350000</v>
      </c>
      <c r="K167" s="344">
        <v>3694800000</v>
      </c>
      <c r="L167" s="221">
        <v>8.6446038461538581</v>
      </c>
      <c r="M167" s="345">
        <v>97.844769999999997</v>
      </c>
      <c r="N167" s="221">
        <v>8.835018822318105</v>
      </c>
      <c r="O167" s="345">
        <v>9.1323520748304752</v>
      </c>
      <c r="P167" s="221">
        <v>8.8490000000000002</v>
      </c>
    </row>
    <row r="168" spans="1:16">
      <c r="A168" s="100">
        <v>45292</v>
      </c>
      <c r="B168" s="101">
        <v>300000000</v>
      </c>
      <c r="C168" s="15">
        <v>45310</v>
      </c>
      <c r="D168" s="103">
        <v>45401</v>
      </c>
      <c r="E168" s="35">
        <v>618730000</v>
      </c>
      <c r="F168" s="101">
        <v>318730000</v>
      </c>
      <c r="G168" s="151">
        <v>300000000</v>
      </c>
      <c r="H168" s="117">
        <v>106.24333333333334</v>
      </c>
      <c r="I168" s="35">
        <v>300000000</v>
      </c>
      <c r="J168" s="35">
        <v>0</v>
      </c>
      <c r="K168" s="36">
        <v>3694800000</v>
      </c>
      <c r="L168" s="253">
        <v>8.6154038461538232</v>
      </c>
      <c r="M168" s="345">
        <v>97.852050000000006</v>
      </c>
      <c r="N168" s="221">
        <v>8.8045205452045447</v>
      </c>
      <c r="O168" s="345">
        <v>9.0997895707912946</v>
      </c>
      <c r="P168" s="221">
        <v>8.8309999999999995</v>
      </c>
    </row>
    <row r="169" spans="1:16">
      <c r="A169" s="100">
        <v>45292</v>
      </c>
      <c r="B169" s="101">
        <v>350000000</v>
      </c>
      <c r="C169" s="15">
        <v>45317</v>
      </c>
      <c r="D169" s="15">
        <v>45408</v>
      </c>
      <c r="E169" s="35">
        <v>626790000</v>
      </c>
      <c r="F169" s="35">
        <v>276790000</v>
      </c>
      <c r="G169" s="35">
        <v>350000000</v>
      </c>
      <c r="H169" s="117">
        <v>79.082857142857137</v>
      </c>
      <c r="I169" s="35">
        <v>300000000</v>
      </c>
      <c r="J169" s="35">
        <v>50000000</v>
      </c>
      <c r="K169" s="36">
        <v>3744800000</v>
      </c>
      <c r="L169" s="253">
        <v>8.6024483516483787</v>
      </c>
      <c r="M169" s="221">
        <v>97.855279999999993</v>
      </c>
      <c r="N169" s="221">
        <v>8.7909904827295762</v>
      </c>
      <c r="O169" s="345">
        <v>9.0853460835582887</v>
      </c>
      <c r="P169" s="221">
        <v>8.8088499999999996</v>
      </c>
    </row>
    <row r="170" spans="1:16">
      <c r="A170" s="100">
        <v>45323</v>
      </c>
      <c r="B170" s="101">
        <v>300000000</v>
      </c>
      <c r="C170" s="15">
        <v>45324</v>
      </c>
      <c r="D170" s="15">
        <v>45415</v>
      </c>
      <c r="E170" s="35">
        <v>558990000</v>
      </c>
      <c r="F170" s="35">
        <v>258990000</v>
      </c>
      <c r="G170" s="35">
        <v>300000000</v>
      </c>
      <c r="H170" s="117">
        <v>86.33</v>
      </c>
      <c r="I170" s="35">
        <v>300000000</v>
      </c>
      <c r="J170" s="35">
        <v>0</v>
      </c>
      <c r="K170" s="36">
        <v>3744800000</v>
      </c>
      <c r="L170" s="221">
        <v>8.5880087912087948</v>
      </c>
      <c r="M170" s="221">
        <v>97.858879999999999</v>
      </c>
      <c r="N170" s="221">
        <v>8.7759115894324502</v>
      </c>
      <c r="O170" s="221">
        <v>9.0692508941101693</v>
      </c>
      <c r="P170" s="221">
        <v>8.75</v>
      </c>
    </row>
    <row r="171" spans="1:16">
      <c r="A171" s="100">
        <v>45323</v>
      </c>
      <c r="B171" s="101">
        <v>300000000</v>
      </c>
      <c r="C171" s="15">
        <v>45332</v>
      </c>
      <c r="D171" s="15">
        <v>45423</v>
      </c>
      <c r="E171" s="35">
        <v>471250000</v>
      </c>
      <c r="F171" s="35">
        <v>171250000</v>
      </c>
      <c r="G171" s="35">
        <v>300000000</v>
      </c>
      <c r="H171" s="117">
        <v>57.083333333333329</v>
      </c>
      <c r="I171" s="35">
        <v>300000000</v>
      </c>
      <c r="J171" s="35">
        <v>0</v>
      </c>
      <c r="K171" s="36">
        <v>3744800000</v>
      </c>
      <c r="L171" s="221">
        <v>8.5724060439560539</v>
      </c>
      <c r="M171" s="221">
        <v>97.862700000000004</v>
      </c>
      <c r="N171" s="221">
        <v>8.7599124213687105</v>
      </c>
      <c r="O171" s="221">
        <v>9.0521753539847705</v>
      </c>
      <c r="P171" s="221">
        <v>8.7810000000000006</v>
      </c>
    </row>
    <row r="172" spans="1:16">
      <c r="A172" s="100">
        <v>45323</v>
      </c>
      <c r="B172" s="101">
        <v>350000000</v>
      </c>
      <c r="C172" s="15">
        <v>45338</v>
      </c>
      <c r="D172" s="15">
        <v>45429</v>
      </c>
      <c r="E172" s="35">
        <v>573310000</v>
      </c>
      <c r="F172" s="35">
        <v>223310000</v>
      </c>
      <c r="G172" s="35">
        <v>350000000</v>
      </c>
      <c r="H172" s="117">
        <v>63.802857142857135</v>
      </c>
      <c r="I172" s="35">
        <v>406780000</v>
      </c>
      <c r="J172" s="35">
        <v>-56780000</v>
      </c>
      <c r="K172" s="36">
        <v>3688020000</v>
      </c>
      <c r="L172" s="221">
        <v>8.5674725274725105</v>
      </c>
      <c r="M172" s="221">
        <v>97.864000000000004</v>
      </c>
      <c r="N172" s="221">
        <v>8.7544679631657303</v>
      </c>
      <c r="O172" s="221">
        <v>9.0463650679922569</v>
      </c>
      <c r="P172" s="221">
        <v>8.76</v>
      </c>
    </row>
    <row r="173" spans="1:16">
      <c r="A173" s="100">
        <v>45323</v>
      </c>
      <c r="B173" s="101">
        <v>320000000</v>
      </c>
      <c r="C173" s="15">
        <v>45345</v>
      </c>
      <c r="D173" s="15">
        <v>45436</v>
      </c>
      <c r="E173" s="35">
        <v>496740000</v>
      </c>
      <c r="F173" s="35">
        <v>176740000</v>
      </c>
      <c r="G173" s="35">
        <v>320000000</v>
      </c>
      <c r="H173" s="117">
        <v>55.231249999999996</v>
      </c>
      <c r="I173" s="35">
        <v>300000000</v>
      </c>
      <c r="J173" s="35">
        <v>20000000</v>
      </c>
      <c r="K173" s="36">
        <v>3708020000</v>
      </c>
      <c r="L173" s="221">
        <v>8.537871428571421</v>
      </c>
      <c r="M173" s="221">
        <v>97.871380000000002</v>
      </c>
      <c r="N173" s="221">
        <v>8.7235629338948932</v>
      </c>
      <c r="O173" s="221">
        <v>9.0133878501467812</v>
      </c>
      <c r="P173" s="221">
        <v>8.7560000000000002</v>
      </c>
    </row>
    <row r="174" spans="1:16">
      <c r="A174" s="100">
        <v>45352</v>
      </c>
      <c r="B174" s="101">
        <v>350000000</v>
      </c>
      <c r="C174" s="15">
        <v>45352</v>
      </c>
      <c r="D174" s="15">
        <v>45443</v>
      </c>
      <c r="E174" s="35">
        <v>540660000</v>
      </c>
      <c r="F174" s="35">
        <v>190660000</v>
      </c>
      <c r="G174" s="35">
        <v>350000000</v>
      </c>
      <c r="H174" s="117">
        <v>54.47428571428572</v>
      </c>
      <c r="I174" s="35">
        <v>350000000</v>
      </c>
      <c r="J174" s="35">
        <v>0</v>
      </c>
      <c r="K174" s="36">
        <v>3708020000</v>
      </c>
      <c r="L174" s="221">
        <v>8.5223489010989244</v>
      </c>
      <c r="M174" s="221">
        <v>97.875249999999994</v>
      </c>
      <c r="N174" s="221">
        <v>8.7073585008456433</v>
      </c>
      <c r="O174" s="221">
        <v>8.9960998985933571</v>
      </c>
      <c r="P174" s="253">
        <v>8.7460000000000004</v>
      </c>
    </row>
    <row r="175" spans="1:16">
      <c r="A175" s="100">
        <v>45352</v>
      </c>
      <c r="B175" s="101">
        <v>300000000</v>
      </c>
      <c r="C175" s="15">
        <v>45359</v>
      </c>
      <c r="D175" s="15">
        <v>45450</v>
      </c>
      <c r="E175" s="35">
        <v>503560000</v>
      </c>
      <c r="F175" s="35">
        <v>203560000</v>
      </c>
      <c r="G175" s="35">
        <v>300000000</v>
      </c>
      <c r="H175" s="117">
        <v>67.853333333333339</v>
      </c>
      <c r="I175" s="35">
        <v>300000000</v>
      </c>
      <c r="J175" s="35">
        <v>0</v>
      </c>
      <c r="K175" s="36">
        <v>3708020000</v>
      </c>
      <c r="L175" s="221">
        <v>8.5122010989010928</v>
      </c>
      <c r="M175" s="221">
        <v>97.877780000000001</v>
      </c>
      <c r="N175" s="221">
        <v>8.6967655977700904</v>
      </c>
      <c r="O175" s="221">
        <v>8.9847998075997637</v>
      </c>
      <c r="P175" s="253">
        <v>8.65</v>
      </c>
    </row>
    <row r="176" spans="1:16">
      <c r="A176" s="100">
        <v>45352</v>
      </c>
      <c r="B176" s="101">
        <v>350000000</v>
      </c>
      <c r="C176" s="15">
        <v>45366</v>
      </c>
      <c r="D176" s="15">
        <v>45457</v>
      </c>
      <c r="E176" s="35">
        <v>419490000</v>
      </c>
      <c r="F176" s="35">
        <v>69490000</v>
      </c>
      <c r="G176" s="35">
        <v>369260000</v>
      </c>
      <c r="H176" s="117">
        <v>19.854285714285712</v>
      </c>
      <c r="I176" s="35">
        <v>350000000</v>
      </c>
      <c r="J176" s="35">
        <v>19260000</v>
      </c>
      <c r="K176" s="36">
        <v>3727280000</v>
      </c>
      <c r="L176" s="221">
        <v>8.518337912087917</v>
      </c>
      <c r="M176" s="221">
        <v>97.876249999999999</v>
      </c>
      <c r="N176" s="221">
        <v>8.7031715171841135</v>
      </c>
      <c r="O176" s="221">
        <v>8.9916332845330302</v>
      </c>
      <c r="P176" s="253">
        <v>8.74</v>
      </c>
    </row>
    <row r="177" spans="1:16">
      <c r="A177" s="100">
        <v>45352</v>
      </c>
      <c r="B177" s="101">
        <v>300000000</v>
      </c>
      <c r="C177" s="15">
        <v>45373</v>
      </c>
      <c r="D177" s="15">
        <v>45464</v>
      </c>
      <c r="E177" s="35">
        <v>220000000</v>
      </c>
      <c r="F177" s="35">
        <v>-80000000</v>
      </c>
      <c r="G177" s="35">
        <v>219630000</v>
      </c>
      <c r="H177" s="117">
        <v>-26.666666666666668</v>
      </c>
      <c r="I177" s="35">
        <v>118020000</v>
      </c>
      <c r="J177" s="35">
        <v>101610000</v>
      </c>
      <c r="K177" s="36">
        <v>3828890000</v>
      </c>
      <c r="L177" s="221">
        <v>8.552270879120881</v>
      </c>
      <c r="M177" s="221">
        <v>97.867789999999999</v>
      </c>
      <c r="N177" s="221">
        <v>8.738596099003443</v>
      </c>
      <c r="O177" s="221">
        <v>9.0294280568157248</v>
      </c>
      <c r="P177" s="253">
        <v>8.8719999999999999</v>
      </c>
    </row>
    <row r="178" spans="1:16">
      <c r="A178" s="100">
        <v>45352</v>
      </c>
      <c r="B178" s="101">
        <v>350000000</v>
      </c>
      <c r="C178" s="15">
        <v>45379</v>
      </c>
      <c r="D178" s="15">
        <v>45471</v>
      </c>
      <c r="E178" s="35">
        <v>254560000</v>
      </c>
      <c r="F178" s="35">
        <v>-95440000</v>
      </c>
      <c r="G178" s="35">
        <v>254560000</v>
      </c>
      <c r="H178" s="117">
        <v>-27.26857142857143</v>
      </c>
      <c r="I178" s="35">
        <v>0</v>
      </c>
      <c r="J178" s="35">
        <v>254560000</v>
      </c>
      <c r="K178" s="36">
        <v>4083450000</v>
      </c>
      <c r="L178" s="221">
        <v>8.6959445054945128</v>
      </c>
      <c r="M178" s="221">
        <v>97.831969999999998</v>
      </c>
      <c r="N178" s="221">
        <v>8.8886531728784686</v>
      </c>
      <c r="O178" s="221">
        <v>9.1896342765200423</v>
      </c>
      <c r="P178" s="253">
        <v>9</v>
      </c>
    </row>
    <row r="179" spans="1:16">
      <c r="A179" s="100">
        <v>45383</v>
      </c>
      <c r="B179" s="101">
        <v>300000000</v>
      </c>
      <c r="C179" s="15">
        <v>45387</v>
      </c>
      <c r="D179" s="15">
        <v>45478</v>
      </c>
      <c r="E179" s="35">
        <v>398150000</v>
      </c>
      <c r="F179" s="35">
        <v>98150000</v>
      </c>
      <c r="G179" s="35">
        <v>328860000</v>
      </c>
      <c r="H179" s="117">
        <v>32.716666666666669</v>
      </c>
      <c r="I179" s="35">
        <v>350000000</v>
      </c>
      <c r="J179" s="35">
        <v>-21140000</v>
      </c>
      <c r="K179" s="36">
        <v>4062310000</v>
      </c>
      <c r="L179" s="221">
        <v>8.6316082417582329</v>
      </c>
      <c r="M179" s="221">
        <v>97.848010000000002</v>
      </c>
      <c r="N179" s="221">
        <v>8.8214448528470157</v>
      </c>
      <c r="O179" s="221">
        <v>9.1178584721967262</v>
      </c>
      <c r="P179" s="253">
        <v>8.8710000000000004</v>
      </c>
    </row>
    <row r="180" spans="1:16">
      <c r="A180" s="100">
        <v>45383</v>
      </c>
      <c r="B180" s="101">
        <v>350000000</v>
      </c>
      <c r="C180" s="15">
        <v>45394</v>
      </c>
      <c r="D180" s="15">
        <v>45485</v>
      </c>
      <c r="E180" s="35">
        <v>323630000</v>
      </c>
      <c r="F180" s="35">
        <v>-26370000</v>
      </c>
      <c r="G180" s="35">
        <v>323630000</v>
      </c>
      <c r="H180" s="117">
        <v>-7.5342857142857138</v>
      </c>
      <c r="I180" s="35">
        <v>320000000</v>
      </c>
      <c r="J180" s="35">
        <v>3630000</v>
      </c>
      <c r="K180" s="36">
        <v>4065940000</v>
      </c>
      <c r="L180" s="221">
        <v>8.6657417582417544</v>
      </c>
      <c r="M180" s="221">
        <v>97.839500000000001</v>
      </c>
      <c r="N180" s="221">
        <v>8.8570993905751294</v>
      </c>
      <c r="O180" s="221">
        <v>9.1559316836313585</v>
      </c>
      <c r="P180" s="253">
        <v>8.8984199999999998</v>
      </c>
    </row>
    <row r="181" spans="1:16">
      <c r="A181" s="100">
        <v>45383</v>
      </c>
      <c r="B181" s="101">
        <v>330000000</v>
      </c>
      <c r="C181" s="15">
        <v>45401</v>
      </c>
      <c r="D181" s="15">
        <v>45492</v>
      </c>
      <c r="E181" s="35">
        <v>940260000</v>
      </c>
      <c r="F181" s="35">
        <v>610260000</v>
      </c>
      <c r="G181" s="35">
        <v>330000000</v>
      </c>
      <c r="H181" s="117">
        <v>184.92727272727271</v>
      </c>
      <c r="I181" s="35">
        <v>300000000</v>
      </c>
      <c r="J181" s="35">
        <v>30000000</v>
      </c>
      <c r="K181" s="36">
        <v>4095940000</v>
      </c>
      <c r="L181" s="221">
        <v>8.6736032967032806</v>
      </c>
      <c r="M181" s="221">
        <v>97.837540000000004</v>
      </c>
      <c r="N181" s="221">
        <v>8.8653121252877778</v>
      </c>
      <c r="O181" s="221">
        <v>9.1647029531950466</v>
      </c>
      <c r="P181" s="253">
        <v>8.8699999999999992</v>
      </c>
    </row>
    <row r="182" spans="1:16">
      <c r="A182" s="100">
        <v>45383</v>
      </c>
      <c r="B182" s="101">
        <v>330000000</v>
      </c>
      <c r="C182" s="15">
        <v>45408</v>
      </c>
      <c r="D182" s="15">
        <v>45499</v>
      </c>
      <c r="E182" s="35">
        <v>1032340000</v>
      </c>
      <c r="F182" s="35">
        <v>702340000</v>
      </c>
      <c r="G182" s="35">
        <v>330000000</v>
      </c>
      <c r="H182" s="117">
        <v>212.83030303030301</v>
      </c>
      <c r="I182" s="35">
        <v>350000000</v>
      </c>
      <c r="J182" s="35">
        <v>-20000000</v>
      </c>
      <c r="K182" s="36">
        <v>4075940000</v>
      </c>
      <c r="L182" s="221">
        <v>8.62952252747254</v>
      </c>
      <c r="M182" s="221">
        <v>97.848529999999997</v>
      </c>
      <c r="N182" s="221">
        <v>8.819266398250992</v>
      </c>
      <c r="O182" s="221">
        <v>9.115532562391282</v>
      </c>
      <c r="P182" s="253">
        <v>8.85</v>
      </c>
    </row>
    <row r="183" spans="1:16">
      <c r="A183" s="100">
        <v>45413</v>
      </c>
      <c r="B183" s="101">
        <v>320000000</v>
      </c>
      <c r="C183" s="15">
        <v>45415</v>
      </c>
      <c r="D183" s="15">
        <v>45506</v>
      </c>
      <c r="E183" s="35">
        <v>1039230000</v>
      </c>
      <c r="F183" s="35">
        <v>719230000</v>
      </c>
      <c r="G183" s="35">
        <v>320000000</v>
      </c>
      <c r="H183" s="117">
        <v>224.75937500000001</v>
      </c>
      <c r="I183" s="35">
        <v>300000000</v>
      </c>
      <c r="J183" s="35">
        <v>20000000</v>
      </c>
      <c r="K183" s="36">
        <v>4095940000</v>
      </c>
      <c r="L183" s="221">
        <v>8.5879686813186709</v>
      </c>
      <c r="M183" s="221">
        <v>97.858890000000002</v>
      </c>
      <c r="N183" s="221">
        <v>8.7758697051628829</v>
      </c>
      <c r="O183" s="253">
        <v>9.0692061893828058</v>
      </c>
      <c r="P183" s="253">
        <v>8.7989999999999995</v>
      </c>
    </row>
    <row r="184" spans="1:16">
      <c r="A184" s="100">
        <v>45413</v>
      </c>
      <c r="B184" s="101">
        <v>330000000</v>
      </c>
      <c r="C184" s="15">
        <v>45422</v>
      </c>
      <c r="D184" s="15">
        <v>45513</v>
      </c>
      <c r="E184" s="35">
        <v>825840000</v>
      </c>
      <c r="F184" s="35">
        <v>495840000</v>
      </c>
      <c r="G184" s="35">
        <v>330000000</v>
      </c>
      <c r="H184" s="117">
        <v>150.25454545454545</v>
      </c>
      <c r="I184" s="35">
        <v>300000000</v>
      </c>
      <c r="J184" s="35">
        <v>30000000</v>
      </c>
      <c r="K184" s="36">
        <v>4125940000</v>
      </c>
      <c r="L184" s="221">
        <v>8.5615763736263659</v>
      </c>
      <c r="M184" s="221">
        <v>97.865470000000002</v>
      </c>
      <c r="N184" s="221">
        <v>8.7483117116040692</v>
      </c>
      <c r="O184" s="253">
        <v>9.0397954412839265</v>
      </c>
      <c r="P184" s="253">
        <v>8.7650000000000006</v>
      </c>
    </row>
    <row r="185" spans="1:16">
      <c r="A185" s="100">
        <v>45413</v>
      </c>
      <c r="B185" s="101">
        <v>330000000</v>
      </c>
      <c r="C185" s="15">
        <v>45429</v>
      </c>
      <c r="D185" s="15">
        <v>45520</v>
      </c>
      <c r="E185" s="35">
        <v>516860000</v>
      </c>
      <c r="F185" s="35">
        <v>186860000</v>
      </c>
      <c r="G185" s="35">
        <v>330000000</v>
      </c>
      <c r="H185" s="117">
        <v>56.624242424242397</v>
      </c>
      <c r="I185" s="35">
        <v>350000000</v>
      </c>
      <c r="J185" s="35">
        <v>-20000000</v>
      </c>
      <c r="K185" s="36">
        <v>4105940000</v>
      </c>
      <c r="L185" s="221">
        <v>8.5325769230769435</v>
      </c>
      <c r="M185" s="221">
        <v>97.872699999999995</v>
      </c>
      <c r="N185" s="221">
        <v>8.7180356964474726</v>
      </c>
      <c r="O185" s="253">
        <v>9.0074907995710838</v>
      </c>
      <c r="P185" s="253">
        <v>8.74</v>
      </c>
    </row>
    <row r="186" spans="1:16">
      <c r="A186" s="100">
        <v>45413</v>
      </c>
      <c r="B186" s="101">
        <v>330000000</v>
      </c>
      <c r="C186" s="15">
        <v>45436</v>
      </c>
      <c r="D186" s="15">
        <v>45527</v>
      </c>
      <c r="E186" s="35">
        <v>741440000</v>
      </c>
      <c r="F186" s="35">
        <v>411440000</v>
      </c>
      <c r="G186" s="35">
        <v>330000000</v>
      </c>
      <c r="H186" s="117">
        <v>124.67878787878787</v>
      </c>
      <c r="I186" s="35">
        <v>320000000</v>
      </c>
      <c r="J186" s="35">
        <v>10000000</v>
      </c>
      <c r="K186" s="36">
        <v>4115940000</v>
      </c>
      <c r="L186" s="221">
        <v>8.5097543956044124</v>
      </c>
      <c r="M186" s="221">
        <v>97.878389999999996</v>
      </c>
      <c r="N186" s="221">
        <v>8.6942116595955579</v>
      </c>
      <c r="O186" s="253">
        <v>8.9820754987192331</v>
      </c>
      <c r="P186" s="253">
        <v>8.6980400000000007</v>
      </c>
    </row>
    <row r="187" spans="1:16">
      <c r="A187" s="100">
        <v>45413</v>
      </c>
      <c r="B187" s="101">
        <v>330000000</v>
      </c>
      <c r="C187" s="15">
        <v>45443</v>
      </c>
      <c r="D187" s="15">
        <v>45534</v>
      </c>
      <c r="E187" s="35">
        <v>667260000</v>
      </c>
      <c r="F187" s="35">
        <v>337260000</v>
      </c>
      <c r="G187" s="35">
        <v>330000000</v>
      </c>
      <c r="H187" s="117">
        <v>102.2</v>
      </c>
      <c r="I187" s="35">
        <v>350000000</v>
      </c>
      <c r="J187" s="35">
        <v>-20000000</v>
      </c>
      <c r="K187" s="36">
        <v>4095940000</v>
      </c>
      <c r="L187" s="221">
        <v>8.4961571428571183</v>
      </c>
      <c r="M187" s="221">
        <v>97.881780000000006</v>
      </c>
      <c r="N187" s="221">
        <v>8.6800190422130843</v>
      </c>
      <c r="O187" s="253">
        <v>8.9669370371771695</v>
      </c>
      <c r="P187" s="253">
        <v>8.6655499999999996</v>
      </c>
    </row>
    <row r="188" spans="1:16">
      <c r="A188" s="100">
        <v>45444</v>
      </c>
      <c r="B188" s="101">
        <v>300000000</v>
      </c>
      <c r="C188" s="15">
        <v>45450</v>
      </c>
      <c r="D188" s="15">
        <v>45541</v>
      </c>
      <c r="E188" s="35">
        <v>630710000</v>
      </c>
      <c r="F188" s="35">
        <v>330710000</v>
      </c>
      <c r="G188" s="35">
        <v>300000000</v>
      </c>
      <c r="H188" s="117">
        <f>F188/B188*100</f>
        <v>110.23666666666668</v>
      </c>
      <c r="I188" s="35">
        <v>300000000</v>
      </c>
      <c r="J188" s="35">
        <v>0</v>
      </c>
      <c r="K188" s="36">
        <v>4095940000</v>
      </c>
      <c r="L188" s="221">
        <v>8.4384791208791423</v>
      </c>
      <c r="M188" s="221">
        <v>97.896159999999995</v>
      </c>
      <c r="N188" s="221">
        <v>8.6198264782593537</v>
      </c>
      <c r="O188" s="253">
        <v>8.902750580369112</v>
      </c>
      <c r="P188" s="253">
        <v>8.6484500000000004</v>
      </c>
    </row>
    <row r="189" spans="1:16">
      <c r="A189" s="100">
        <v>45444</v>
      </c>
      <c r="B189" s="101">
        <v>330000000</v>
      </c>
      <c r="C189" s="15">
        <v>45457</v>
      </c>
      <c r="D189" s="15">
        <v>45548</v>
      </c>
      <c r="E189" s="35">
        <v>786570000</v>
      </c>
      <c r="F189" s="35">
        <v>456570000</v>
      </c>
      <c r="G189" s="35">
        <v>330000000</v>
      </c>
      <c r="H189" s="117">
        <f t="shared" ref="H189:H191" si="0">F189/B189*100</f>
        <v>138.35454545454547</v>
      </c>
      <c r="I189" s="35">
        <v>369260000</v>
      </c>
      <c r="J189" s="35">
        <v>-39260000</v>
      </c>
      <c r="K189" s="36">
        <v>4056680000</v>
      </c>
      <c r="L189" s="221">
        <v>8.4012972527472698</v>
      </c>
      <c r="M189" s="221">
        <v>97.905429999999996</v>
      </c>
      <c r="N189" s="221">
        <v>8.5810329955624223</v>
      </c>
      <c r="O189" s="253">
        <v>8.861398118576048</v>
      </c>
      <c r="P189" s="253">
        <v>8.6054499999999994</v>
      </c>
    </row>
    <row r="190" spans="1:16">
      <c r="A190" s="100">
        <v>45444</v>
      </c>
      <c r="B190" s="101">
        <v>330000000</v>
      </c>
      <c r="C190" s="15">
        <v>45464</v>
      </c>
      <c r="D190" s="15">
        <v>45555</v>
      </c>
      <c r="E190" s="35">
        <v>622780000</v>
      </c>
      <c r="F190" s="35">
        <v>292780000</v>
      </c>
      <c r="G190" s="35">
        <v>330000000</v>
      </c>
      <c r="H190" s="117">
        <f t="shared" si="0"/>
        <v>88.721212121212119</v>
      </c>
      <c r="I190" s="35">
        <v>219630000</v>
      </c>
      <c r="J190" s="35">
        <v>110370000</v>
      </c>
      <c r="K190" s="36">
        <v>4167050000</v>
      </c>
      <c r="L190" s="221">
        <v>8.3444214285714047</v>
      </c>
      <c r="M190" s="221">
        <v>97.919610000000006</v>
      </c>
      <c r="N190" s="221">
        <v>8.5217061511697256</v>
      </c>
      <c r="O190" s="253">
        <v>8.7981806280828856</v>
      </c>
      <c r="P190" s="253">
        <v>8.56</v>
      </c>
    </row>
    <row r="191" spans="1:16">
      <c r="A191" s="100">
        <v>45444</v>
      </c>
      <c r="B191" s="101">
        <v>330000000</v>
      </c>
      <c r="C191" s="15">
        <v>45471</v>
      </c>
      <c r="D191" s="15">
        <v>45562</v>
      </c>
      <c r="E191" s="35">
        <v>531710000</v>
      </c>
      <c r="F191" s="35">
        <v>201710000</v>
      </c>
      <c r="G191" s="35">
        <v>330000000</v>
      </c>
      <c r="H191" s="117">
        <f t="shared" si="0"/>
        <v>61.124242424242425</v>
      </c>
      <c r="I191" s="35">
        <v>254560000</v>
      </c>
      <c r="J191" s="35">
        <v>75440000</v>
      </c>
      <c r="K191" s="36">
        <v>4242490000</v>
      </c>
      <c r="L191" s="221">
        <v>8.3314299999999992</v>
      </c>
      <c r="M191" s="221">
        <v>97.922849999999997</v>
      </c>
      <c r="N191" s="221">
        <v>8.5081529226077848</v>
      </c>
      <c r="O191" s="253">
        <v>8.7837424485786677</v>
      </c>
      <c r="P191" s="253">
        <v>8.5109999999999992</v>
      </c>
    </row>
    <row r="192" spans="1:16">
      <c r="A192" s="100">
        <v>45474</v>
      </c>
      <c r="B192" s="101">
        <v>330000000</v>
      </c>
      <c r="C192" s="15">
        <v>45478</v>
      </c>
      <c r="D192" s="15">
        <v>45569</v>
      </c>
      <c r="E192" s="35">
        <v>493440000</v>
      </c>
      <c r="F192" s="35">
        <v>163440000</v>
      </c>
      <c r="G192" s="35">
        <v>330000000</v>
      </c>
      <c r="H192" s="270">
        <f>F192/B192*100</f>
        <v>49.527272727272724</v>
      </c>
      <c r="I192" s="35">
        <v>328860000</v>
      </c>
      <c r="J192" s="35">
        <v>1140000</v>
      </c>
      <c r="K192" s="36">
        <v>4243630000</v>
      </c>
      <c r="L192" s="221">
        <v>8.2978100000000001</v>
      </c>
      <c r="M192" s="221">
        <v>97.931229999999999</v>
      </c>
      <c r="N192" s="221">
        <v>8.473102743898691</v>
      </c>
      <c r="O192" s="253">
        <v>8.7464103564808262</v>
      </c>
      <c r="P192" s="253">
        <v>8.5009999999999994</v>
      </c>
    </row>
    <row r="193" spans="1:16">
      <c r="A193" s="100">
        <v>45474</v>
      </c>
      <c r="B193" s="101">
        <v>330000000</v>
      </c>
      <c r="C193" s="15">
        <v>45485</v>
      </c>
      <c r="D193" s="15">
        <v>45576</v>
      </c>
      <c r="E193" s="35">
        <v>413160000</v>
      </c>
      <c r="F193" s="35">
        <v>83160000</v>
      </c>
      <c r="G193" s="35">
        <v>330000000</v>
      </c>
      <c r="H193" s="270">
        <f t="shared" ref="H193:H195" si="1">F193/B193*100</f>
        <v>25.2</v>
      </c>
      <c r="I193" s="35">
        <v>323630000</v>
      </c>
      <c r="J193" s="35">
        <v>6370000</v>
      </c>
      <c r="K193" s="36">
        <v>4250000000</v>
      </c>
      <c r="L193" s="221">
        <v>8.2940799999999992</v>
      </c>
      <c r="M193" s="221">
        <v>97.932159999999996</v>
      </c>
      <c r="N193" s="221">
        <v>8.4692132967183955</v>
      </c>
      <c r="O193" s="253">
        <v>8.742268282911315</v>
      </c>
      <c r="P193" s="253">
        <v>8.4899000000000004</v>
      </c>
    </row>
    <row r="194" spans="1:16">
      <c r="A194" s="100">
        <v>45474</v>
      </c>
      <c r="B194" s="101">
        <v>330000000</v>
      </c>
      <c r="C194" s="15">
        <v>45492</v>
      </c>
      <c r="D194" s="15">
        <v>45583</v>
      </c>
      <c r="E194" s="35">
        <v>432430000</v>
      </c>
      <c r="F194" s="35">
        <v>102430000</v>
      </c>
      <c r="G194" s="35">
        <v>330000000</v>
      </c>
      <c r="H194" s="270">
        <f t="shared" si="1"/>
        <v>31.039393939393939</v>
      </c>
      <c r="I194" s="35">
        <v>330000000</v>
      </c>
      <c r="J194" s="35">
        <v>0</v>
      </c>
      <c r="K194" s="36">
        <v>4250000000</v>
      </c>
      <c r="L194" s="221">
        <v>8.27956</v>
      </c>
      <c r="M194" s="221">
        <v>97.935779999999994</v>
      </c>
      <c r="N194" s="221">
        <v>8.4540744314935363</v>
      </c>
      <c r="O194" s="253">
        <v>8.7261472495618229</v>
      </c>
      <c r="P194" s="253">
        <v>8.4499999999999993</v>
      </c>
    </row>
    <row r="195" spans="1:16">
      <c r="A195" s="100">
        <v>45474</v>
      </c>
      <c r="B195" s="101">
        <v>330000000</v>
      </c>
      <c r="C195" s="15">
        <v>45499</v>
      </c>
      <c r="D195" s="15">
        <v>45590</v>
      </c>
      <c r="E195" s="35">
        <v>170230000</v>
      </c>
      <c r="F195" s="35">
        <v>-159770000</v>
      </c>
      <c r="G195" s="35">
        <v>170230000</v>
      </c>
      <c r="H195" s="270">
        <f t="shared" si="1"/>
        <v>-48.415151515151514</v>
      </c>
      <c r="I195" s="35">
        <v>330000000</v>
      </c>
      <c r="J195" s="35">
        <v>-159770000</v>
      </c>
      <c r="K195" s="36">
        <v>4090230000</v>
      </c>
      <c r="L195" s="221">
        <v>8.2868999999999993</v>
      </c>
      <c r="M195" s="221">
        <v>97.933949999999996</v>
      </c>
      <c r="N195" s="221">
        <v>8.4617273643653323</v>
      </c>
      <c r="O195" s="253">
        <v>8.7342964595130681</v>
      </c>
      <c r="P195" s="253">
        <v>8.4930000000000003</v>
      </c>
    </row>
    <row r="196" spans="1:16">
      <c r="A196" s="100">
        <v>45505</v>
      </c>
      <c r="B196" s="101">
        <v>320000000</v>
      </c>
      <c r="C196" s="15">
        <v>45506</v>
      </c>
      <c r="D196" s="15">
        <v>45597</v>
      </c>
      <c r="E196" s="35">
        <v>531220000</v>
      </c>
      <c r="F196" s="35">
        <v>211220000</v>
      </c>
      <c r="G196" s="35">
        <v>320000000</v>
      </c>
      <c r="H196" s="270">
        <v>66.006249999999994</v>
      </c>
      <c r="I196" s="35">
        <v>320000000</v>
      </c>
      <c r="J196" s="35">
        <v>0</v>
      </c>
      <c r="K196" s="36">
        <v>4090230000</v>
      </c>
      <c r="L196" s="221">
        <v>8.2766400000000004</v>
      </c>
      <c r="M196" s="221">
        <v>97.936509999999998</v>
      </c>
      <c r="N196" s="221">
        <v>8.4510217020044109</v>
      </c>
      <c r="O196" s="253">
        <v>8.7228966847182399</v>
      </c>
      <c r="P196" s="253">
        <v>8.4600000000000009</v>
      </c>
    </row>
    <row r="197" spans="1:16">
      <c r="A197" s="100">
        <v>45505</v>
      </c>
      <c r="B197" s="101">
        <v>330000000</v>
      </c>
      <c r="C197" s="15">
        <v>45513</v>
      </c>
      <c r="D197" s="15">
        <v>45604</v>
      </c>
      <c r="E197" s="35">
        <v>476560000</v>
      </c>
      <c r="F197" s="35">
        <v>146560000</v>
      </c>
      <c r="G197" s="35">
        <v>330000000</v>
      </c>
      <c r="H197" s="270">
        <v>44.412121212121214</v>
      </c>
      <c r="I197" s="35">
        <v>330000000</v>
      </c>
      <c r="J197" s="35">
        <v>0</v>
      </c>
      <c r="K197" s="36">
        <v>4090230000</v>
      </c>
      <c r="L197" s="221">
        <v>8.2291899999999991</v>
      </c>
      <c r="M197" s="221">
        <v>97.948340000000002</v>
      </c>
      <c r="N197" s="221">
        <v>8.4015571006978842</v>
      </c>
      <c r="O197" s="253">
        <v>8.6702366449690427</v>
      </c>
      <c r="P197" s="253">
        <v>8.4250000000000007</v>
      </c>
    </row>
    <row r="198" spans="1:16">
      <c r="A198" s="100">
        <v>45505</v>
      </c>
      <c r="B198" s="101">
        <v>330000000</v>
      </c>
      <c r="C198" s="15">
        <v>45520</v>
      </c>
      <c r="D198" s="15">
        <v>45611</v>
      </c>
      <c r="E198" s="35">
        <v>680820000</v>
      </c>
      <c r="F198" s="35">
        <v>350820000</v>
      </c>
      <c r="G198" s="35">
        <v>330000000</v>
      </c>
      <c r="H198" s="270">
        <v>106.30909090909091</v>
      </c>
      <c r="I198" s="35">
        <v>330000000</v>
      </c>
      <c r="J198" s="35">
        <v>0</v>
      </c>
      <c r="K198" s="36">
        <v>4090230000</v>
      </c>
      <c r="L198" s="221">
        <v>8.0341299999999993</v>
      </c>
      <c r="M198" s="221">
        <v>97.996970000000005</v>
      </c>
      <c r="N198" s="221">
        <v>8.198346661821585</v>
      </c>
      <c r="O198" s="253">
        <v>8.4540995858318979</v>
      </c>
      <c r="P198" s="253">
        <v>8.2919999999999998</v>
      </c>
    </row>
    <row r="199" spans="1:16">
      <c r="A199" s="100">
        <v>45505</v>
      </c>
      <c r="B199" s="101">
        <v>330000000</v>
      </c>
      <c r="C199" s="15">
        <v>45527</v>
      </c>
      <c r="D199" s="15">
        <v>45618</v>
      </c>
      <c r="E199" s="35">
        <v>626220000</v>
      </c>
      <c r="F199" s="35">
        <v>296220000</v>
      </c>
      <c r="G199" s="35">
        <v>330000000</v>
      </c>
      <c r="H199" s="270">
        <v>89.763636363636365</v>
      </c>
      <c r="I199" s="35">
        <v>330000000</v>
      </c>
      <c r="J199" s="35">
        <v>0</v>
      </c>
      <c r="K199" s="36">
        <v>4090230000</v>
      </c>
      <c r="L199" s="221">
        <v>7.9873599999999998</v>
      </c>
      <c r="M199" s="221">
        <v>98.008629999999997</v>
      </c>
      <c r="N199" s="221">
        <v>8.1496529303727652</v>
      </c>
      <c r="O199" s="253">
        <v>8.4023563134690615</v>
      </c>
      <c r="P199" s="253">
        <v>8.1980000000000004</v>
      </c>
    </row>
    <row r="200" spans="1:16">
      <c r="A200" s="100">
        <v>45505</v>
      </c>
      <c r="B200" s="101">
        <v>330000000</v>
      </c>
      <c r="C200" s="15">
        <v>45534</v>
      </c>
      <c r="D200" s="15">
        <v>45625</v>
      </c>
      <c r="E200" s="35">
        <v>346660000</v>
      </c>
      <c r="F200" s="35">
        <v>16660000</v>
      </c>
      <c r="G200" s="35">
        <v>330000000</v>
      </c>
      <c r="H200" s="270">
        <v>5.0484848484848488</v>
      </c>
      <c r="I200" s="35">
        <v>330000000</v>
      </c>
      <c r="J200" s="35">
        <v>0</v>
      </c>
      <c r="K200" s="36">
        <v>4090230000</v>
      </c>
      <c r="L200" s="221">
        <v>7.9236300000000002</v>
      </c>
      <c r="M200" s="221">
        <v>98.024519999999995</v>
      </c>
      <c r="N200" s="221">
        <v>8.0833127991124964</v>
      </c>
      <c r="O200" s="253">
        <v>8.3318913260039373</v>
      </c>
      <c r="P200" s="253">
        <v>8.1780000000000008</v>
      </c>
    </row>
    <row r="201" spans="1:16">
      <c r="A201" s="100">
        <v>45536</v>
      </c>
      <c r="B201" s="101">
        <v>300000000</v>
      </c>
      <c r="C201" s="15">
        <v>45541</v>
      </c>
      <c r="D201" s="15">
        <v>45632</v>
      </c>
      <c r="E201" s="35">
        <v>314200000</v>
      </c>
      <c r="F201" s="35">
        <v>14200000</v>
      </c>
      <c r="G201" s="35">
        <v>300000000</v>
      </c>
      <c r="H201" s="270">
        <v>4.7333333333333334</v>
      </c>
      <c r="I201" s="35">
        <v>300000000</v>
      </c>
      <c r="J201" s="35">
        <v>0</v>
      </c>
      <c r="K201" s="36">
        <v>4090230000</v>
      </c>
      <c r="L201" s="221">
        <v>7.9352200000000002</v>
      </c>
      <c r="M201" s="221">
        <v>98.021630000000002</v>
      </c>
      <c r="N201" s="221">
        <v>8.0953768363883789</v>
      </c>
      <c r="O201" s="253">
        <v>8.3447029149809495</v>
      </c>
      <c r="P201" s="253">
        <v>8.2311999999999994</v>
      </c>
    </row>
    <row r="202" spans="1:16">
      <c r="A202" s="100">
        <v>45536</v>
      </c>
      <c r="B202" s="101">
        <v>330000000</v>
      </c>
      <c r="C202" s="15">
        <v>45548</v>
      </c>
      <c r="D202" s="15">
        <v>45639</v>
      </c>
      <c r="E202" s="35">
        <v>346030000</v>
      </c>
      <c r="F202" s="35">
        <v>16030000</v>
      </c>
      <c r="G202" s="35">
        <v>330000000</v>
      </c>
      <c r="H202" s="270">
        <v>4.8575757575757574</v>
      </c>
      <c r="I202" s="35">
        <v>330000000</v>
      </c>
      <c r="J202" s="35">
        <v>0</v>
      </c>
      <c r="K202" s="36">
        <v>4090230000</v>
      </c>
      <c r="L202" s="221">
        <v>7.9565599999999996</v>
      </c>
      <c r="M202" s="221">
        <v>98.016310000000004</v>
      </c>
      <c r="N202" s="221">
        <v>8.1175865437178505</v>
      </c>
      <c r="O202" s="253">
        <v>8.3682918278519924</v>
      </c>
      <c r="P202" s="253">
        <v>8.1920000000000002</v>
      </c>
    </row>
    <row r="203" spans="1:16">
      <c r="A203" s="100">
        <v>45536</v>
      </c>
      <c r="B203" s="101">
        <v>330000000</v>
      </c>
      <c r="C203" s="15">
        <v>45555</v>
      </c>
      <c r="D203" s="15">
        <v>45646</v>
      </c>
      <c r="E203" s="35">
        <v>503420000</v>
      </c>
      <c r="F203" s="35">
        <v>173420000</v>
      </c>
      <c r="G203" s="35">
        <v>330000000</v>
      </c>
      <c r="H203" s="270">
        <v>52.551515151515147</v>
      </c>
      <c r="I203" s="35">
        <v>330000000</v>
      </c>
      <c r="J203" s="35">
        <v>0</v>
      </c>
      <c r="K203" s="36">
        <v>4090230000</v>
      </c>
      <c r="L203" s="221">
        <v>7.9074600000000004</v>
      </c>
      <c r="M203" s="221">
        <v>98.028549999999996</v>
      </c>
      <c r="N203" s="221">
        <v>8.0664911249980786</v>
      </c>
      <c r="O203" s="253">
        <v>8.3140291902535246</v>
      </c>
      <c r="P203" s="253">
        <v>8.1240000000000006</v>
      </c>
    </row>
    <row r="204" spans="1:16">
      <c r="A204" s="100">
        <v>45536</v>
      </c>
      <c r="B204" s="101">
        <v>330000000</v>
      </c>
      <c r="C204" s="15">
        <v>45562</v>
      </c>
      <c r="D204" s="15">
        <v>45653</v>
      </c>
      <c r="E204" s="35">
        <v>307170000</v>
      </c>
      <c r="F204" s="35">
        <v>-22830000</v>
      </c>
      <c r="G204" s="35">
        <v>307170000</v>
      </c>
      <c r="H204" s="270">
        <v>-6.918181818181818</v>
      </c>
      <c r="I204" s="35">
        <v>330000000</v>
      </c>
      <c r="J204" s="35">
        <v>-22830000</v>
      </c>
      <c r="K204" s="36">
        <v>4067400000</v>
      </c>
      <c r="L204" s="221">
        <v>7.9218999999999999</v>
      </c>
      <c r="M204" s="221">
        <v>98.024950000000004</v>
      </c>
      <c r="N204" s="221">
        <v>8.0815178647414054</v>
      </c>
      <c r="O204" s="253">
        <v>8.3299852651783866</v>
      </c>
      <c r="P204" s="253">
        <v>8.1422000000000008</v>
      </c>
    </row>
    <row r="205" spans="1:16">
      <c r="A205" s="100">
        <v>45566</v>
      </c>
      <c r="B205" s="101">
        <v>330000000</v>
      </c>
      <c r="C205" s="15">
        <v>45569</v>
      </c>
      <c r="D205" s="15">
        <v>45660</v>
      </c>
      <c r="E205" s="35">
        <v>560750000</v>
      </c>
      <c r="F205" s="35">
        <v>230750000</v>
      </c>
      <c r="G205" s="35">
        <v>330000000</v>
      </c>
      <c r="H205" s="270">
        <v>69.924242424242422</v>
      </c>
      <c r="I205" s="35">
        <v>330000000</v>
      </c>
      <c r="J205" s="35">
        <v>0</v>
      </c>
      <c r="K205" s="36">
        <v>4067400000</v>
      </c>
      <c r="L205" s="221">
        <v>7.9231499999999997</v>
      </c>
      <c r="M205" s="221">
        <v>98.024640000000005</v>
      </c>
      <c r="N205" s="221">
        <v>8.082811885610834</v>
      </c>
      <c r="O205" s="253">
        <v>8.3313593978378453</v>
      </c>
      <c r="P205" s="253">
        <v>8.1</v>
      </c>
    </row>
    <row r="206" spans="1:16">
      <c r="A206" s="100">
        <v>45566</v>
      </c>
      <c r="B206" s="101">
        <v>330000000</v>
      </c>
      <c r="C206" s="15">
        <v>45576</v>
      </c>
      <c r="D206" s="15">
        <v>45667</v>
      </c>
      <c r="E206" s="35">
        <v>324270000</v>
      </c>
      <c r="F206" s="35">
        <v>-5730000</v>
      </c>
      <c r="G206" s="35">
        <v>324270000</v>
      </c>
      <c r="H206" s="270">
        <v>-1.7363636363636363</v>
      </c>
      <c r="I206" s="35">
        <v>330000000</v>
      </c>
      <c r="J206" s="35">
        <v>-5730000</v>
      </c>
      <c r="K206" s="36">
        <v>4061670000</v>
      </c>
      <c r="L206" s="221">
        <v>7.9227100000000004</v>
      </c>
      <c r="M206" s="221">
        <v>98.024749999999997</v>
      </c>
      <c r="N206" s="221">
        <v>8.0823527159784181</v>
      </c>
      <c r="O206" s="253">
        <v>8.3308717998855197</v>
      </c>
      <c r="P206" s="253">
        <v>8.1319999999999997</v>
      </c>
    </row>
    <row r="207" spans="1:16">
      <c r="A207" s="100">
        <v>45566</v>
      </c>
      <c r="B207" s="101">
        <v>340000000</v>
      </c>
      <c r="C207" s="15">
        <v>45583</v>
      </c>
      <c r="D207" s="15">
        <v>45674</v>
      </c>
      <c r="E207" s="35">
        <v>384800000</v>
      </c>
      <c r="F207" s="35">
        <v>44800000</v>
      </c>
      <c r="G207" s="35">
        <v>340000000</v>
      </c>
      <c r="H207" s="270">
        <v>13.176470588235295</v>
      </c>
      <c r="I207" s="35">
        <v>330000000</v>
      </c>
      <c r="J207" s="35">
        <v>10000000</v>
      </c>
      <c r="K207" s="36">
        <v>4071670000</v>
      </c>
      <c r="L207" s="221">
        <v>7.8916199999999996</v>
      </c>
      <c r="M207" s="221">
        <v>98.032499999999999</v>
      </c>
      <c r="N207" s="221">
        <v>8.0500047220267597</v>
      </c>
      <c r="O207" s="253">
        <v>8.2965252083114329</v>
      </c>
      <c r="P207" s="253">
        <v>8.1150000000000002</v>
      </c>
    </row>
    <row r="208" spans="1:16">
      <c r="A208" s="100">
        <v>45566</v>
      </c>
      <c r="B208" s="101">
        <v>330000000</v>
      </c>
      <c r="C208" s="15">
        <v>45590</v>
      </c>
      <c r="D208" s="15">
        <v>45681</v>
      </c>
      <c r="E208" s="35">
        <v>365680000</v>
      </c>
      <c r="F208" s="35">
        <v>35680000</v>
      </c>
      <c r="G208" s="35">
        <v>330000000</v>
      </c>
      <c r="H208" s="270">
        <v>10.812121212121212</v>
      </c>
      <c r="I208" s="35">
        <v>170230000</v>
      </c>
      <c r="J208" s="35">
        <v>159770000</v>
      </c>
      <c r="K208" s="36">
        <v>4231440000</v>
      </c>
      <c r="L208" s="221">
        <v>7.9215400000000002</v>
      </c>
      <c r="M208" s="221">
        <v>98.025040000000004</v>
      </c>
      <c r="N208" s="221">
        <v>8.0811421827961922</v>
      </c>
      <c r="O208" s="253">
        <v>8.3295863275173474</v>
      </c>
      <c r="P208" s="253">
        <v>8.1282999999999994</v>
      </c>
    </row>
    <row r="209" spans="1:16">
      <c r="A209" s="100">
        <v>45597</v>
      </c>
      <c r="B209" s="101">
        <v>330000000</v>
      </c>
      <c r="C209" s="15">
        <v>45597</v>
      </c>
      <c r="D209" s="15">
        <v>45688</v>
      </c>
      <c r="E209" s="35">
        <v>760260000</v>
      </c>
      <c r="F209" s="35">
        <v>430260000</v>
      </c>
      <c r="G209" s="35">
        <v>330000000</v>
      </c>
      <c r="H209" s="270">
        <v>130.38181818181818</v>
      </c>
      <c r="I209" s="35">
        <v>320000000</v>
      </c>
      <c r="J209" s="35">
        <v>10000000</v>
      </c>
      <c r="K209" s="36">
        <v>4241440000</v>
      </c>
      <c r="L209" s="221">
        <v>7.8886500000000002</v>
      </c>
      <c r="M209" s="221">
        <v>98.033240000000006</v>
      </c>
      <c r="N209" s="221">
        <v>8.0469162778387417</v>
      </c>
      <c r="O209" s="253">
        <v>8.2932463743687013</v>
      </c>
      <c r="P209" s="253">
        <v>8.0790000000000006</v>
      </c>
    </row>
    <row r="210" spans="1:16">
      <c r="A210" s="100">
        <v>45597</v>
      </c>
      <c r="B210" s="101">
        <v>330000000</v>
      </c>
      <c r="C210" s="15">
        <v>45604</v>
      </c>
      <c r="D210" s="15">
        <v>45695</v>
      </c>
      <c r="E210" s="35">
        <v>525480000</v>
      </c>
      <c r="F210" s="35">
        <v>195480000</v>
      </c>
      <c r="G210" s="35">
        <v>330000000</v>
      </c>
      <c r="H210" s="270">
        <v>59.236363636363635</v>
      </c>
      <c r="I210" s="35">
        <v>330000000</v>
      </c>
      <c r="J210" s="35">
        <v>0</v>
      </c>
      <c r="K210" s="36">
        <v>4241440000</v>
      </c>
      <c r="L210" s="221">
        <v>7.8881699999999997</v>
      </c>
      <c r="M210" s="221">
        <v>98.033360000000002</v>
      </c>
      <c r="N210" s="221">
        <v>8.0464154534450518</v>
      </c>
      <c r="O210" s="253">
        <v>8.2927146832536991</v>
      </c>
      <c r="P210" s="253">
        <v>8.0709999999999997</v>
      </c>
    </row>
    <row r="211" spans="1:16">
      <c r="A211" s="100">
        <v>45597</v>
      </c>
      <c r="B211" s="101">
        <v>330000000</v>
      </c>
      <c r="C211" s="15">
        <v>45611</v>
      </c>
      <c r="D211" s="15">
        <v>45702</v>
      </c>
      <c r="E211" s="35">
        <v>590130000</v>
      </c>
      <c r="F211" s="35">
        <v>260130000</v>
      </c>
      <c r="G211" s="35">
        <v>330000000</v>
      </c>
      <c r="H211" s="270">
        <v>78.827272727272728</v>
      </c>
      <c r="I211" s="35">
        <v>330000000</v>
      </c>
      <c r="J211" s="35">
        <v>0</v>
      </c>
      <c r="K211" s="36">
        <v>4241440000</v>
      </c>
      <c r="L211" s="221">
        <v>7.8779000000000003</v>
      </c>
      <c r="M211" s="221">
        <v>98.035920000000004</v>
      </c>
      <c r="N211" s="221">
        <v>8.0357314917871729</v>
      </c>
      <c r="O211" s="253">
        <v>8.2813727163390851</v>
      </c>
      <c r="P211" s="253">
        <v>8.0500000000000007</v>
      </c>
    </row>
    <row r="212" spans="1:16">
      <c r="A212" s="100">
        <v>45597</v>
      </c>
      <c r="B212" s="101">
        <v>330000000</v>
      </c>
      <c r="C212" s="15">
        <v>45618</v>
      </c>
      <c r="D212" s="15">
        <v>45709</v>
      </c>
      <c r="E212" s="35">
        <v>508370000</v>
      </c>
      <c r="F212" s="35">
        <v>178370000</v>
      </c>
      <c r="G212" s="35">
        <v>330000000</v>
      </c>
      <c r="H212" s="270">
        <v>54.051515151515147</v>
      </c>
      <c r="I212" s="35">
        <v>330000000</v>
      </c>
      <c r="J212" s="35">
        <v>0</v>
      </c>
      <c r="K212" s="36">
        <v>4241440000</v>
      </c>
      <c r="L212" s="221">
        <v>7.8639900000000003</v>
      </c>
      <c r="M212" s="221">
        <v>98.039389999999997</v>
      </c>
      <c r="N212" s="221">
        <v>8.0212506063483016</v>
      </c>
      <c r="O212" s="253">
        <v>8.2660014036330942</v>
      </c>
      <c r="P212" s="253">
        <v>8.0584500000000006</v>
      </c>
    </row>
    <row r="213" spans="1:16">
      <c r="A213" s="100">
        <v>45597</v>
      </c>
      <c r="B213" s="101">
        <v>330000000</v>
      </c>
      <c r="C213" s="15">
        <v>45625</v>
      </c>
      <c r="D213" s="15">
        <v>45716</v>
      </c>
      <c r="E213" s="35">
        <v>381930000</v>
      </c>
      <c r="F213" s="35">
        <v>51930000</v>
      </c>
      <c r="G213" s="35">
        <v>330000000</v>
      </c>
      <c r="H213" s="270">
        <v>15.736363636363638</v>
      </c>
      <c r="I213" s="35">
        <v>330000000</v>
      </c>
      <c r="J213" s="35">
        <v>0</v>
      </c>
      <c r="K213" s="36">
        <v>4241440000</v>
      </c>
      <c r="L213" s="221">
        <v>7.86808</v>
      </c>
      <c r="M213" s="221">
        <v>98.03837</v>
      </c>
      <c r="N213" s="221">
        <v>8.0255071291233957</v>
      </c>
      <c r="O213" s="253">
        <v>8.2705194893036627</v>
      </c>
      <c r="P213" s="253">
        <v>8.0484500000000008</v>
      </c>
    </row>
    <row r="214" spans="1:16">
      <c r="A214" s="100">
        <v>45627</v>
      </c>
      <c r="B214" s="101">
        <v>330000000</v>
      </c>
      <c r="C214" s="15">
        <v>45632</v>
      </c>
      <c r="D214" s="15">
        <v>45723</v>
      </c>
      <c r="E214" s="35">
        <v>712880000</v>
      </c>
      <c r="F214" s="35">
        <v>382880000</v>
      </c>
      <c r="G214" s="35">
        <v>330000000</v>
      </c>
      <c r="H214" s="380">
        <f>1.16024242424242*100</f>
        <v>116.024242424242</v>
      </c>
      <c r="I214" s="35">
        <v>300000000</v>
      </c>
      <c r="J214" s="35">
        <f>G214-I214</f>
        <v>30000000</v>
      </c>
      <c r="K214" s="36">
        <v>4271440000</v>
      </c>
      <c r="L214" s="221">
        <v>7.79636</v>
      </c>
      <c r="M214" s="221">
        <v>98.056250000000006</v>
      </c>
      <c r="N214" s="221">
        <f>0.0795090561806093*100</f>
        <v>7.9509056180609301</v>
      </c>
      <c r="O214" s="253">
        <f>0.0819135421822887*100</f>
        <v>8.1913542182288701</v>
      </c>
      <c r="P214" s="253">
        <v>8</v>
      </c>
    </row>
    <row r="215" spans="1:16">
      <c r="A215" s="100">
        <v>45627</v>
      </c>
      <c r="B215" s="101">
        <v>330000000</v>
      </c>
      <c r="C215" s="15">
        <v>45639</v>
      </c>
      <c r="D215" s="15">
        <v>45730</v>
      </c>
      <c r="E215" s="35">
        <v>389080000</v>
      </c>
      <c r="F215" s="35">
        <v>59080000</v>
      </c>
      <c r="G215" s="35">
        <v>330000000</v>
      </c>
      <c r="H215" s="380">
        <f>0.179030303030303*100</f>
        <v>17.903030303030302</v>
      </c>
      <c r="I215" s="35">
        <v>330000000</v>
      </c>
      <c r="J215" s="35">
        <f>G215-I215</f>
        <v>0</v>
      </c>
      <c r="K215" s="36">
        <v>4271440000</v>
      </c>
      <c r="L215" s="221">
        <v>7.7930700000000002</v>
      </c>
      <c r="M215" s="221">
        <v>98.057069999999996</v>
      </c>
      <c r="N215" s="221">
        <f>0.0794748494842941*100</f>
        <v>7.9474849484294108</v>
      </c>
      <c r="O215" s="253">
        <f>0.0818772533075534*100</f>
        <v>8.1877253307553399</v>
      </c>
      <c r="P215" s="253">
        <v>8.0679999999999996</v>
      </c>
    </row>
    <row r="216" spans="1:16">
      <c r="A216" s="100">
        <v>45627</v>
      </c>
      <c r="B216" s="101">
        <v>330000000</v>
      </c>
      <c r="C216" s="15">
        <v>45646</v>
      </c>
      <c r="D216" s="15">
        <v>45737</v>
      </c>
      <c r="E216" s="35">
        <v>323820000</v>
      </c>
      <c r="F216" s="35">
        <v>-6180000</v>
      </c>
      <c r="G216" s="35">
        <v>273820000</v>
      </c>
      <c r="H216" s="380">
        <f>-0.0187272727272727*100</f>
        <v>-1.8727272727272699</v>
      </c>
      <c r="I216" s="35">
        <v>330000000</v>
      </c>
      <c r="J216" s="35">
        <f>G216-I216</f>
        <v>-56180000</v>
      </c>
      <c r="K216" s="36">
        <v>4215260000</v>
      </c>
      <c r="L216" s="221">
        <v>7.79291</v>
      </c>
      <c r="M216" s="221">
        <v>98.057109999999994</v>
      </c>
      <c r="N216" s="221">
        <f>0.0794731808795962*100</f>
        <v>7.947318087959621</v>
      </c>
      <c r="O216" s="253">
        <f>0.0818754831574395*100</f>
        <v>8.1875483157439497</v>
      </c>
      <c r="P216" s="253">
        <v>8.0789500000000007</v>
      </c>
    </row>
    <row r="217" spans="1:16">
      <c r="A217" s="100">
        <v>45627</v>
      </c>
      <c r="B217" s="101">
        <v>330000000</v>
      </c>
      <c r="C217" s="15">
        <v>45653</v>
      </c>
      <c r="D217" s="15">
        <v>45743</v>
      </c>
      <c r="E217" s="35">
        <v>531000000</v>
      </c>
      <c r="F217" s="35">
        <v>201000000</v>
      </c>
      <c r="G217" s="35">
        <v>330000000</v>
      </c>
      <c r="H217" s="380">
        <f>0.609090909090909*100</f>
        <v>60.909090909090899</v>
      </c>
      <c r="I217" s="35">
        <v>307170000</v>
      </c>
      <c r="J217" s="35">
        <f>G217-I217</f>
        <v>22830000</v>
      </c>
      <c r="K217" s="36">
        <v>4238090000</v>
      </c>
      <c r="L217" s="221">
        <v>7.9086299999999996</v>
      </c>
      <c r="M217" s="221">
        <v>98.028260000000003</v>
      </c>
      <c r="N217" s="221">
        <f>0.0806770157149322*100</f>
        <v>8.0677015714932203</v>
      </c>
      <c r="O217" s="253">
        <f>0.083153144319946*100</f>
        <v>8.3153144319945991</v>
      </c>
      <c r="P217" s="253">
        <v>8.0939999999999994</v>
      </c>
    </row>
    <row r="218" spans="1:16">
      <c r="A218" s="100">
        <v>45658</v>
      </c>
      <c r="B218" s="101">
        <v>300000000</v>
      </c>
      <c r="C218" s="15">
        <v>45660</v>
      </c>
      <c r="D218" s="15">
        <v>45751</v>
      </c>
      <c r="E218" s="35">
        <v>422000000</v>
      </c>
      <c r="F218" s="35">
        <v>122000000</v>
      </c>
      <c r="G218" s="35">
        <v>300000000</v>
      </c>
      <c r="H218" s="380">
        <v>40.666666666666664</v>
      </c>
      <c r="I218" s="35">
        <v>330000000</v>
      </c>
      <c r="J218" s="35">
        <v>-30000000</v>
      </c>
      <c r="K218" s="36">
        <v>4208090000</v>
      </c>
      <c r="L218" s="221">
        <v>7.8531599999999999</v>
      </c>
      <c r="M218" s="221">
        <v>98.042090000000002</v>
      </c>
      <c r="N218" s="221">
        <v>8.0099837676914962</v>
      </c>
      <c r="O218" s="253">
        <v>8.2540429020072636</v>
      </c>
      <c r="P218" s="253">
        <v>8.01</v>
      </c>
    </row>
    <row r="219" spans="1:16">
      <c r="A219" s="100">
        <v>45658</v>
      </c>
      <c r="B219" s="101">
        <v>340000000</v>
      </c>
      <c r="C219" s="15">
        <v>45667</v>
      </c>
      <c r="D219" s="15">
        <v>45758</v>
      </c>
      <c r="E219" s="35">
        <v>828470000</v>
      </c>
      <c r="F219" s="35">
        <v>488470000</v>
      </c>
      <c r="G219" s="35">
        <v>340000000</v>
      </c>
      <c r="H219" s="380">
        <v>143.66764705882355</v>
      </c>
      <c r="I219" s="35">
        <v>324270000</v>
      </c>
      <c r="J219" s="35">
        <v>15730000</v>
      </c>
      <c r="K219" s="36">
        <v>4223820000</v>
      </c>
      <c r="L219" s="221">
        <v>7.8032599999999999</v>
      </c>
      <c r="M219" s="221">
        <v>98.05453</v>
      </c>
      <c r="N219" s="221">
        <v>7.9580808670530496</v>
      </c>
      <c r="O219" s="253">
        <v>8.1989665250128407</v>
      </c>
      <c r="P219" s="253">
        <v>7.98</v>
      </c>
    </row>
    <row r="220" spans="1:16">
      <c r="A220" s="100">
        <v>45658</v>
      </c>
      <c r="B220" s="101">
        <v>340000000</v>
      </c>
      <c r="C220" s="15">
        <v>45674</v>
      </c>
      <c r="D220" s="15">
        <v>45764</v>
      </c>
      <c r="E220" s="35">
        <v>569870000</v>
      </c>
      <c r="F220" s="35">
        <v>229870000</v>
      </c>
      <c r="G220" s="35">
        <v>340000000</v>
      </c>
      <c r="H220" s="380">
        <v>67.608823529411765</v>
      </c>
      <c r="I220" s="35">
        <v>340000000</v>
      </c>
      <c r="J220" s="35">
        <v>0</v>
      </c>
      <c r="K220" s="36">
        <v>4223820000</v>
      </c>
      <c r="L220" s="221">
        <v>7.68377</v>
      </c>
      <c r="M220" s="221">
        <v>98.084320000000005</v>
      </c>
      <c r="N220" s="221">
        <v>7.8338427880943726</v>
      </c>
      <c r="O220" s="253">
        <v>8.0672176492719405</v>
      </c>
      <c r="P220" s="253">
        <v>7.9550000000000001</v>
      </c>
    </row>
    <row r="221" spans="1:16">
      <c r="A221" s="100">
        <v>45658</v>
      </c>
      <c r="B221" s="101">
        <v>340000000</v>
      </c>
      <c r="C221" s="15">
        <v>45681</v>
      </c>
      <c r="D221" s="15">
        <v>45771</v>
      </c>
      <c r="E221" s="35">
        <v>822705000</v>
      </c>
      <c r="F221" s="35">
        <v>482705000</v>
      </c>
      <c r="G221" s="35">
        <v>340000000</v>
      </c>
      <c r="H221" s="380">
        <v>141.97205882352941</v>
      </c>
      <c r="I221" s="35">
        <v>330000000</v>
      </c>
      <c r="J221" s="35">
        <v>10000000</v>
      </c>
      <c r="K221" s="36">
        <v>4233820000</v>
      </c>
      <c r="L221" s="221">
        <v>7.87751</v>
      </c>
      <c r="M221" s="221">
        <v>98.073849999999993</v>
      </c>
      <c r="N221" s="221">
        <v>7.8774989291401445</v>
      </c>
      <c r="O221" s="253">
        <v>8.1134992849318124</v>
      </c>
      <c r="P221" s="253">
        <v>7.8810000000000002</v>
      </c>
    </row>
    <row r="222" spans="1:16">
      <c r="A222" s="100">
        <v>45658</v>
      </c>
      <c r="B222" s="101">
        <v>330000000</v>
      </c>
      <c r="C222" s="15">
        <v>45688</v>
      </c>
      <c r="D222" s="15">
        <v>45778</v>
      </c>
      <c r="E222" s="35">
        <v>886675000</v>
      </c>
      <c r="F222" s="35">
        <v>556675000</v>
      </c>
      <c r="G222" s="35">
        <v>330000000</v>
      </c>
      <c r="H222" s="380">
        <v>168.68939393939394</v>
      </c>
      <c r="I222" s="35">
        <v>330000000</v>
      </c>
      <c r="J222" s="35">
        <v>0</v>
      </c>
      <c r="K222" s="36">
        <v>4233820000</v>
      </c>
      <c r="L222" s="221">
        <v>7.6738600000000003</v>
      </c>
      <c r="M222" s="221">
        <v>98.086789999999993</v>
      </c>
      <c r="N222" s="221">
        <v>7.823545133564175</v>
      </c>
      <c r="O222" s="253">
        <v>8.0563028586550409</v>
      </c>
      <c r="P222" s="253">
        <v>7.8278999999999996</v>
      </c>
    </row>
    <row r="223" spans="1:16">
      <c r="A223" s="100">
        <v>45689</v>
      </c>
      <c r="B223" s="101">
        <v>340000000</v>
      </c>
      <c r="C223" s="15">
        <v>45695</v>
      </c>
      <c r="D223" s="15">
        <v>45785</v>
      </c>
      <c r="E223" s="35">
        <v>920030000</v>
      </c>
      <c r="F223" s="35">
        <v>580030000</v>
      </c>
      <c r="G223" s="35">
        <v>340000000</v>
      </c>
      <c r="H223" s="380">
        <v>170.59705882352941</v>
      </c>
      <c r="I223" s="35">
        <v>330000000</v>
      </c>
      <c r="J223" s="35">
        <v>10000000</v>
      </c>
      <c r="K223" s="36">
        <v>4243820000</v>
      </c>
      <c r="L223" s="221">
        <v>7.6123000000000003</v>
      </c>
      <c r="M223" s="221">
        <v>98.102099999999993</v>
      </c>
      <c r="N223" s="221">
        <v>7.7595999999999998</v>
      </c>
      <c r="O223" s="253">
        <v>7.99</v>
      </c>
      <c r="P223" s="253">
        <v>7.7690000000000001</v>
      </c>
    </row>
    <row r="224" spans="1:16">
      <c r="A224" s="100">
        <v>45689</v>
      </c>
      <c r="B224" s="101">
        <v>330000000</v>
      </c>
      <c r="C224" s="15">
        <v>45702</v>
      </c>
      <c r="D224" s="15">
        <v>45792</v>
      </c>
      <c r="E224" s="35">
        <v>609210000</v>
      </c>
      <c r="F224" s="35">
        <v>279210000</v>
      </c>
      <c r="G224" s="35">
        <v>330000000</v>
      </c>
      <c r="H224" s="380">
        <v>84.609090909090909</v>
      </c>
      <c r="I224" s="35">
        <v>330000000</v>
      </c>
      <c r="J224" s="35">
        <v>0</v>
      </c>
      <c r="K224" s="36">
        <v>4243820000</v>
      </c>
      <c r="L224" s="221">
        <v>7.5102000000000002</v>
      </c>
      <c r="M224" s="221">
        <v>98.127600000000001</v>
      </c>
      <c r="N224" s="221">
        <v>7.6534800000000001</v>
      </c>
      <c r="O224" s="253">
        <v>7.88</v>
      </c>
      <c r="P224" s="253">
        <v>7.6550000000000002</v>
      </c>
    </row>
    <row r="225" spans="1:16">
      <c r="A225" s="100">
        <v>45689</v>
      </c>
      <c r="B225" s="101">
        <v>340000000</v>
      </c>
      <c r="C225" s="15">
        <v>45709</v>
      </c>
      <c r="D225" s="15">
        <v>45799</v>
      </c>
      <c r="E225" s="35">
        <v>696490000</v>
      </c>
      <c r="F225" s="35">
        <v>356490000</v>
      </c>
      <c r="G225" s="35">
        <v>340000000</v>
      </c>
      <c r="H225" s="380">
        <v>104.85</v>
      </c>
      <c r="I225" s="35">
        <v>330000000</v>
      </c>
      <c r="J225" s="35">
        <v>10000000</v>
      </c>
      <c r="K225" s="36">
        <v>4253820000</v>
      </c>
      <c r="L225" s="221">
        <v>7.4141000000000004</v>
      </c>
      <c r="M225" s="221">
        <v>98.151600000000002</v>
      </c>
      <c r="N225" s="221">
        <v>7.5537400000000003</v>
      </c>
      <c r="O225" s="253">
        <v>7.7700000000000005</v>
      </c>
      <c r="P225" s="253">
        <v>7.5540000000000003</v>
      </c>
    </row>
    <row r="226" spans="1:16">
      <c r="A226" s="100">
        <v>45689</v>
      </c>
      <c r="B226" s="101">
        <v>330000000</v>
      </c>
      <c r="C226" s="15">
        <v>45716</v>
      </c>
      <c r="D226" s="15">
        <v>45806</v>
      </c>
      <c r="E226" s="35">
        <v>472200000</v>
      </c>
      <c r="F226" s="35">
        <v>142200000</v>
      </c>
      <c r="G226" s="35">
        <v>330000000</v>
      </c>
      <c r="H226" s="380">
        <v>43.090909090909093</v>
      </c>
      <c r="I226" s="35">
        <v>330000000</v>
      </c>
      <c r="J226" s="35">
        <v>0</v>
      </c>
      <c r="K226" s="36">
        <v>4253820000</v>
      </c>
      <c r="L226" s="221">
        <v>7.3779000000000003</v>
      </c>
      <c r="M226" s="221">
        <v>98.160600000000002</v>
      </c>
      <c r="N226" s="221">
        <v>7.5161500000000006</v>
      </c>
      <c r="O226" s="253">
        <v>7.7299999999999995</v>
      </c>
      <c r="P226" s="253">
        <v>7.5490000000000004</v>
      </c>
    </row>
    <row r="227" spans="1:16">
      <c r="A227" s="100">
        <v>45717</v>
      </c>
      <c r="B227" s="101">
        <v>340000000</v>
      </c>
      <c r="C227" s="15">
        <v>45723</v>
      </c>
      <c r="D227" s="15">
        <v>45814</v>
      </c>
      <c r="E227" s="35">
        <v>491360000</v>
      </c>
      <c r="F227" s="35">
        <v>151360000</v>
      </c>
      <c r="G227" s="35">
        <v>340000000</v>
      </c>
      <c r="H227" s="380">
        <v>44.517647058823528</v>
      </c>
      <c r="I227" s="35">
        <v>330000000</v>
      </c>
      <c r="J227" s="35">
        <v>10000000</v>
      </c>
      <c r="K227" s="36">
        <v>4263820000</v>
      </c>
      <c r="L227" s="221">
        <v>7.3570000000000002</v>
      </c>
      <c r="M227" s="221">
        <v>98.165790000000001</v>
      </c>
      <c r="N227" s="221">
        <v>7.4944602940048135</v>
      </c>
      <c r="O227" s="253">
        <v>7.7079316210084015</v>
      </c>
      <c r="P227" s="253">
        <v>7.5190000000000001</v>
      </c>
    </row>
    <row r="228" spans="1:16">
      <c r="A228" s="100">
        <v>45717</v>
      </c>
      <c r="B228" s="101">
        <v>330000000</v>
      </c>
      <c r="C228" s="15">
        <v>45730</v>
      </c>
      <c r="D228" s="15">
        <v>45821</v>
      </c>
      <c r="E228" s="35">
        <v>288670000</v>
      </c>
      <c r="F228" s="35">
        <v>-41330000</v>
      </c>
      <c r="G228" s="35">
        <v>288670000</v>
      </c>
      <c r="H228" s="380">
        <v>-12.524242424242424</v>
      </c>
      <c r="I228" s="35">
        <v>330000000</v>
      </c>
      <c r="J228" s="35">
        <v>-41330000</v>
      </c>
      <c r="K228" s="36">
        <v>4222490000</v>
      </c>
      <c r="L228" s="221">
        <v>7.3596399999999997</v>
      </c>
      <c r="M228" s="221">
        <v>98.165130000000005</v>
      </c>
      <c r="N228" s="221">
        <v>7.4972074163130911</v>
      </c>
      <c r="O228" s="253">
        <v>7.7108362471621561</v>
      </c>
      <c r="P228" s="253">
        <v>7.51</v>
      </c>
    </row>
    <row r="229" spans="1:16">
      <c r="A229" s="100">
        <v>45717</v>
      </c>
      <c r="B229" s="101">
        <v>330000000</v>
      </c>
      <c r="C229" s="15">
        <v>45736</v>
      </c>
      <c r="D229" s="15">
        <v>45827</v>
      </c>
      <c r="E229" s="35">
        <v>351750000</v>
      </c>
      <c r="F229" s="35">
        <v>21750000</v>
      </c>
      <c r="G229" s="35">
        <v>330000000</v>
      </c>
      <c r="H229" s="380">
        <v>6.5909090909090899</v>
      </c>
      <c r="I229" s="35">
        <v>273820000</v>
      </c>
      <c r="J229" s="35">
        <v>56180000</v>
      </c>
      <c r="K229" s="36">
        <v>4278670000</v>
      </c>
      <c r="L229" s="221">
        <v>7.3666900000000002</v>
      </c>
      <c r="M229" s="221">
        <v>98.143190000000004</v>
      </c>
      <c r="N229" s="221">
        <v>7.5885494505471938</v>
      </c>
      <c r="O229" s="253">
        <v>7.8074487836279127</v>
      </c>
      <c r="P229" s="253">
        <v>7.56</v>
      </c>
    </row>
    <row r="230" spans="1:16">
      <c r="A230" s="100">
        <v>45717</v>
      </c>
      <c r="B230" s="101">
        <v>330000000</v>
      </c>
      <c r="C230" s="15">
        <v>45744</v>
      </c>
      <c r="D230" s="15">
        <v>45835</v>
      </c>
      <c r="E230" s="35">
        <v>194910000</v>
      </c>
      <c r="F230" s="35">
        <v>-135090000</v>
      </c>
      <c r="G230" s="35">
        <v>194910000</v>
      </c>
      <c r="H230" s="380">
        <v>-40.936363636363637</v>
      </c>
      <c r="I230" s="35">
        <v>330000000</v>
      </c>
      <c r="J230" s="35">
        <v>-135090000</v>
      </c>
      <c r="K230" s="36">
        <v>4143580000</v>
      </c>
      <c r="L230" s="221">
        <v>7.3753299999999999</v>
      </c>
      <c r="M230" s="221">
        <v>98.16122</v>
      </c>
      <c r="N230" s="221">
        <v>7.5134827925186469</v>
      </c>
      <c r="O230" s="253">
        <v>7.7280459639454957</v>
      </c>
      <c r="P230" s="253">
        <v>7.65</v>
      </c>
    </row>
    <row r="231" spans="1:16">
      <c r="A231" s="100">
        <v>45748</v>
      </c>
      <c r="B231" s="101">
        <v>320000000</v>
      </c>
      <c r="C231" s="15">
        <v>45751</v>
      </c>
      <c r="D231" s="15">
        <v>45842</v>
      </c>
      <c r="E231" s="35">
        <v>430350000</v>
      </c>
      <c r="F231" s="35">
        <v>110350000</v>
      </c>
      <c r="G231" s="35">
        <v>320000000</v>
      </c>
      <c r="H231" s="380">
        <v>34.484375</v>
      </c>
      <c r="I231" s="35">
        <v>300000000</v>
      </c>
      <c r="J231" s="35">
        <v>20000000</v>
      </c>
      <c r="K231" s="36">
        <v>4163580000</v>
      </c>
      <c r="L231" s="221">
        <v>7.4017600000000003</v>
      </c>
      <c r="M231" s="221">
        <v>98.154629999999997</v>
      </c>
      <c r="N231" s="221">
        <v>7.5409166039429847</v>
      </c>
      <c r="O231" s="253">
        <v>7.7570593739926474</v>
      </c>
      <c r="P231" s="253">
        <v>7.5430000000000001</v>
      </c>
    </row>
    <row r="232" spans="1:16">
      <c r="A232" s="100">
        <v>45748</v>
      </c>
      <c r="B232" s="101">
        <v>360000000</v>
      </c>
      <c r="C232" s="15">
        <v>45758</v>
      </c>
      <c r="D232" s="15">
        <v>45849</v>
      </c>
      <c r="E232" s="35">
        <v>456650000</v>
      </c>
      <c r="F232" s="35">
        <v>96650000</v>
      </c>
      <c r="G232" s="35">
        <v>360000000</v>
      </c>
      <c r="H232" s="380">
        <v>26.847222222222221</v>
      </c>
      <c r="I232" s="35">
        <v>340000000</v>
      </c>
      <c r="J232" s="35">
        <v>20000000</v>
      </c>
      <c r="K232" s="36">
        <v>4183580000</v>
      </c>
      <c r="L232" s="221">
        <v>7.3737599999999999</v>
      </c>
      <c r="M232" s="221">
        <v>98.161609999999996</v>
      </c>
      <c r="N232" s="221">
        <v>7.5118593591854328</v>
      </c>
      <c r="O232" s="253">
        <v>7.7263292395013394</v>
      </c>
      <c r="P232" s="253">
        <v>7.56</v>
      </c>
    </row>
    <row r="233" spans="1:16">
      <c r="A233" s="100">
        <v>45748</v>
      </c>
      <c r="B233" s="101">
        <v>365000000</v>
      </c>
      <c r="C233" s="15">
        <v>45764</v>
      </c>
      <c r="D233" s="15">
        <v>45855</v>
      </c>
      <c r="E233" s="35">
        <v>386820000</v>
      </c>
      <c r="F233" s="35">
        <v>21820000</v>
      </c>
      <c r="G233" s="35">
        <v>336820000</v>
      </c>
      <c r="H233" s="380">
        <v>5.978082191780822</v>
      </c>
      <c r="I233" s="35">
        <v>340000000</v>
      </c>
      <c r="J233" s="35">
        <v>-3180000</v>
      </c>
      <c r="K233" s="36">
        <v>4180400000</v>
      </c>
      <c r="L233" s="221">
        <v>7.4394999999999998</v>
      </c>
      <c r="M233" s="221">
        <v>98.145219999999995</v>
      </c>
      <c r="N233" s="221">
        <v>7.580096308105702</v>
      </c>
      <c r="O233" s="253">
        <v>7.7985051581925147</v>
      </c>
      <c r="P233" s="253">
        <v>7.69</v>
      </c>
    </row>
    <row r="234" spans="1:16">
      <c r="A234" s="100">
        <v>45748</v>
      </c>
      <c r="B234" s="101">
        <v>365000000</v>
      </c>
      <c r="C234" s="15">
        <v>45772</v>
      </c>
      <c r="D234" s="15">
        <v>45863</v>
      </c>
      <c r="E234" s="35">
        <v>675440000</v>
      </c>
      <c r="F234" s="35">
        <v>310440000</v>
      </c>
      <c r="G234" s="35">
        <v>365000000</v>
      </c>
      <c r="H234" s="380">
        <v>85.052054794520544</v>
      </c>
      <c r="I234" s="35">
        <v>340000000</v>
      </c>
      <c r="J234" s="35">
        <v>25000000</v>
      </c>
      <c r="K234" s="36">
        <v>4205400000</v>
      </c>
      <c r="L234" s="221">
        <v>7.4921699999999998</v>
      </c>
      <c r="M234" s="221">
        <v>98.132090000000005</v>
      </c>
      <c r="N234" s="221">
        <v>7.6347772512706715</v>
      </c>
      <c r="O234" s="253">
        <v>7.8563687474145105</v>
      </c>
      <c r="P234" s="253">
        <v>7.67</v>
      </c>
    </row>
    <row r="235" spans="1:16">
      <c r="A235" s="100">
        <v>45778</v>
      </c>
      <c r="B235" s="101">
        <v>355000000</v>
      </c>
      <c r="C235" s="15">
        <v>45779</v>
      </c>
      <c r="D235" s="15">
        <v>45870</v>
      </c>
      <c r="E235" s="35">
        <v>922320000</v>
      </c>
      <c r="F235" s="35">
        <v>567320000</v>
      </c>
      <c r="G235" s="35">
        <v>355000000</v>
      </c>
      <c r="H235" s="380">
        <v>159.80845070422535</v>
      </c>
      <c r="I235" s="35">
        <v>330000000</v>
      </c>
      <c r="J235" s="35">
        <v>25000000</v>
      </c>
      <c r="K235" s="36">
        <v>4230400000</v>
      </c>
      <c r="L235" s="221">
        <v>7.4576700000000002</v>
      </c>
      <c r="M235" s="221">
        <v>98.140690000000006</v>
      </c>
      <c r="N235" s="221">
        <v>7.5989602050097176</v>
      </c>
      <c r="O235" s="253">
        <v>7.8184643745090376</v>
      </c>
      <c r="P235" s="253">
        <v>7.5990000000000002</v>
      </c>
    </row>
    <row r="236" spans="1:16">
      <c r="A236" s="100">
        <v>45778</v>
      </c>
      <c r="B236" s="101">
        <v>365000000</v>
      </c>
      <c r="C236" s="15">
        <v>45786</v>
      </c>
      <c r="D236" s="15">
        <v>45877</v>
      </c>
      <c r="E236" s="35">
        <v>1253880000</v>
      </c>
      <c r="F236" s="35">
        <v>888880000</v>
      </c>
      <c r="G236" s="35">
        <v>365000000</v>
      </c>
      <c r="H236" s="380">
        <v>243.52876712328765</v>
      </c>
      <c r="I236" s="35">
        <v>340000000</v>
      </c>
      <c r="J236" s="35">
        <v>25000000</v>
      </c>
      <c r="K236" s="36">
        <v>4255400000</v>
      </c>
      <c r="L236" s="221">
        <v>7.4285100000000002</v>
      </c>
      <c r="M236" s="221">
        <v>98.147959999999998</v>
      </c>
      <c r="N236" s="221">
        <v>7.5686872023749618</v>
      </c>
      <c r="O236" s="253">
        <v>7.7864349365986518</v>
      </c>
      <c r="P236" s="253">
        <v>7.569</v>
      </c>
    </row>
    <row r="237" spans="1:16">
      <c r="A237" s="100">
        <v>45778</v>
      </c>
      <c r="B237" s="101">
        <v>355000000</v>
      </c>
      <c r="C237" s="15">
        <v>45793</v>
      </c>
      <c r="D237" s="15">
        <v>45884</v>
      </c>
      <c r="E237" s="35">
        <v>404020000</v>
      </c>
      <c r="F237" s="35">
        <v>49020000</v>
      </c>
      <c r="G237" s="35">
        <v>355000000</v>
      </c>
      <c r="H237" s="380">
        <v>13.808450704225352</v>
      </c>
      <c r="I237" s="35">
        <v>330000000</v>
      </c>
      <c r="J237" s="35">
        <v>25000000</v>
      </c>
      <c r="K237" s="36">
        <v>4280400000</v>
      </c>
      <c r="L237" s="221">
        <v>7.4325999999999999</v>
      </c>
      <c r="M237" s="221">
        <v>98.146940000000001</v>
      </c>
      <c r="N237" s="221">
        <v>7.5729343132891289</v>
      </c>
      <c r="O237" s="253">
        <v>7.7909280334770958</v>
      </c>
      <c r="P237" s="253">
        <v>7.5990000000000002</v>
      </c>
    </row>
    <row r="238" spans="1:16">
      <c r="A238" s="100">
        <v>45778</v>
      </c>
      <c r="B238" s="101">
        <v>365000000</v>
      </c>
      <c r="C238" s="15">
        <v>45800</v>
      </c>
      <c r="D238" s="15">
        <v>45891</v>
      </c>
      <c r="E238" s="35">
        <v>704320000</v>
      </c>
      <c r="F238" s="35">
        <v>339320000</v>
      </c>
      <c r="G238" s="35">
        <v>365000000</v>
      </c>
      <c r="H238" s="380">
        <v>92.964383561643842</v>
      </c>
      <c r="I238" s="35">
        <v>330000000</v>
      </c>
      <c r="J238" s="35">
        <v>35000000</v>
      </c>
      <c r="K238" s="36">
        <v>4315400000</v>
      </c>
      <c r="L238" s="221">
        <v>7.4200100000000004</v>
      </c>
      <c r="M238" s="221">
        <v>98.150080000000003</v>
      </c>
      <c r="N238" s="221">
        <v>7.5598601562105499</v>
      </c>
      <c r="O238" s="253">
        <v>7.7770970916045234</v>
      </c>
      <c r="P238" s="253">
        <v>7.5880000000000001</v>
      </c>
    </row>
    <row r="239" spans="1:16">
      <c r="A239" s="100">
        <v>45778</v>
      </c>
      <c r="B239" s="101">
        <v>355000000</v>
      </c>
      <c r="C239" s="15">
        <v>45807</v>
      </c>
      <c r="D239" s="15">
        <v>45898</v>
      </c>
      <c r="E239" s="35">
        <v>432720000</v>
      </c>
      <c r="F239" s="35">
        <v>77720000</v>
      </c>
      <c r="G239" s="35">
        <v>397450000</v>
      </c>
      <c r="H239" s="380">
        <v>21.892957746478871</v>
      </c>
      <c r="I239" s="35">
        <v>330000000</v>
      </c>
      <c r="J239" s="35">
        <v>67450000</v>
      </c>
      <c r="K239" s="36">
        <v>4382850000</v>
      </c>
      <c r="L239" s="221">
        <v>7.4346899999999998</v>
      </c>
      <c r="M239" s="221">
        <v>98.146420000000006</v>
      </c>
      <c r="N239" s="221">
        <v>7.5750995410622064</v>
      </c>
      <c r="O239" s="253">
        <v>7.7932187219377003</v>
      </c>
      <c r="P239" s="253">
        <v>7.6379999999999999</v>
      </c>
    </row>
  </sheetData>
  <phoneticPr fontId="0" type="noConversion"/>
  <printOptions horizontalCentered="1" verticalCentered="1"/>
  <pageMargins left="0.75" right="0.75" top="1" bottom="1" header="0.5" footer="0.5"/>
  <pageSetup paperSize="9" scale="43" orientation="landscape" horizontalDpi="1200" verticalDpi="1200" r:id="rId1"/>
  <headerFooter alignWithMargins="0">
    <oddFooter>&amp;L_x000D_&amp;1#&amp;"Calibri"&amp;10&amp;K000000 Public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257"/>
  <sheetViews>
    <sheetView zoomScale="93" zoomScaleNormal="93" workbookViewId="0">
      <pane xSplit="1" ySplit="3" topLeftCell="B236" activePane="bottomRight" state="frozen"/>
      <selection activeCell="A51" sqref="A51:XFD52"/>
      <selection pane="topRight" activeCell="A51" sqref="A51:XFD52"/>
      <selection pane="bottomLeft" activeCell="A51" sqref="A51:XFD52"/>
      <selection pane="bottomRight" activeCell="A251" sqref="A251"/>
    </sheetView>
  </sheetViews>
  <sheetFormatPr defaultColWidth="8.81640625" defaultRowHeight="15.6"/>
  <cols>
    <col min="1" max="1" width="7.1796875" style="48" customWidth="1"/>
    <col min="2" max="2" width="10.08984375" style="1" customWidth="1"/>
    <col min="3" max="3" width="8" style="32" customWidth="1"/>
    <col min="4" max="4" width="9.54296875" style="32" customWidth="1"/>
    <col min="5" max="5" width="10.1796875" style="1" customWidth="1"/>
    <col min="6" max="7" width="9.81640625" style="1" customWidth="1"/>
    <col min="8" max="8" width="12.1796875" style="1" customWidth="1"/>
    <col min="9" max="9" width="8.81640625" style="134" customWidth="1"/>
    <col min="10" max="10" width="10.54296875" style="1" customWidth="1"/>
    <col min="11" max="11" width="9.54296875" style="1" customWidth="1"/>
    <col min="12" max="12" width="11.81640625" style="33" customWidth="1"/>
    <col min="13" max="13" width="7.54296875" style="1" customWidth="1"/>
    <col min="14" max="15" width="7.81640625" style="1" customWidth="1"/>
    <col min="16" max="16" width="8.1796875" style="1" customWidth="1"/>
    <col min="17" max="17" width="8" style="1" customWidth="1"/>
    <col min="18" max="18" width="14.54296875" style="1" customWidth="1"/>
    <col min="19" max="16384" width="8.81640625" style="1"/>
  </cols>
  <sheetData>
    <row r="1" spans="1:19" s="52" customFormat="1" ht="12">
      <c r="A1" s="127"/>
      <c r="B1" s="127" t="s">
        <v>40</v>
      </c>
      <c r="I1" s="132"/>
      <c r="Q1" s="364"/>
      <c r="R1" s="344"/>
      <c r="S1" s="365"/>
    </row>
    <row r="2" spans="1:19" s="2" customFormat="1" ht="15" customHeight="1">
      <c r="A2" s="72" t="s">
        <v>5</v>
      </c>
      <c r="B2" s="73" t="s">
        <v>0</v>
      </c>
      <c r="C2" s="55" t="s">
        <v>8</v>
      </c>
      <c r="D2" s="74" t="s">
        <v>7</v>
      </c>
      <c r="E2" s="59" t="s">
        <v>1</v>
      </c>
      <c r="F2" s="59" t="s">
        <v>37</v>
      </c>
      <c r="G2" s="59" t="s">
        <v>0</v>
      </c>
      <c r="H2" s="75" t="s">
        <v>12</v>
      </c>
      <c r="I2" s="133" t="s">
        <v>23</v>
      </c>
      <c r="J2" s="91" t="s">
        <v>0</v>
      </c>
      <c r="K2" s="91" t="s">
        <v>9</v>
      </c>
      <c r="L2" s="91" t="s">
        <v>10</v>
      </c>
      <c r="M2" s="59" t="s">
        <v>14</v>
      </c>
      <c r="N2" s="59" t="s">
        <v>15</v>
      </c>
      <c r="O2" s="59" t="s">
        <v>17</v>
      </c>
      <c r="P2" s="59" t="s">
        <v>19</v>
      </c>
      <c r="Q2" s="145" t="s">
        <v>21</v>
      </c>
    </row>
    <row r="3" spans="1:19" s="2" customFormat="1" ht="13.2">
      <c r="A3" s="72"/>
      <c r="B3" s="73" t="s">
        <v>6</v>
      </c>
      <c r="C3" s="55" t="s">
        <v>5</v>
      </c>
      <c r="D3" s="74" t="s">
        <v>5</v>
      </c>
      <c r="E3" s="59" t="s">
        <v>4</v>
      </c>
      <c r="F3" s="59" t="s">
        <v>38</v>
      </c>
      <c r="G3" s="59" t="s">
        <v>3</v>
      </c>
      <c r="H3" s="75" t="s">
        <v>13</v>
      </c>
      <c r="I3" s="133" t="s">
        <v>34</v>
      </c>
      <c r="J3" s="91" t="s">
        <v>7</v>
      </c>
      <c r="K3" s="91" t="s">
        <v>8</v>
      </c>
      <c r="L3" s="91" t="s">
        <v>0</v>
      </c>
      <c r="M3" s="59" t="s">
        <v>29</v>
      </c>
      <c r="N3" s="59" t="s">
        <v>27</v>
      </c>
      <c r="O3" s="59" t="s">
        <v>18</v>
      </c>
      <c r="P3" s="59" t="s">
        <v>20</v>
      </c>
      <c r="Q3" s="76" t="s">
        <v>28</v>
      </c>
    </row>
    <row r="36" spans="1:17" ht="15">
      <c r="A36" s="100">
        <v>43127</v>
      </c>
      <c r="B36" s="101">
        <v>400000000</v>
      </c>
      <c r="C36" s="103">
        <v>43112</v>
      </c>
      <c r="D36" s="103">
        <v>43294</v>
      </c>
      <c r="E36" s="101">
        <v>716830000</v>
      </c>
      <c r="F36" s="101">
        <v>316830000</v>
      </c>
      <c r="G36" s="101">
        <v>400000000</v>
      </c>
      <c r="H36" s="101">
        <v>59965920000</v>
      </c>
      <c r="I36" s="206">
        <v>79.207499999999996</v>
      </c>
      <c r="J36" s="101">
        <v>400000000</v>
      </c>
      <c r="K36" s="101">
        <v>0</v>
      </c>
      <c r="L36" s="201">
        <v>3370000000</v>
      </c>
      <c r="M36" s="204">
        <v>7.4829082882274998</v>
      </c>
      <c r="N36" s="204">
        <v>96.125288585000007</v>
      </c>
      <c r="O36" s="204">
        <v>7.7845366171365402</v>
      </c>
      <c r="P36" s="204">
        <v>7.9305047452403699</v>
      </c>
      <c r="Q36" s="204">
        <v>7.6038962962962904</v>
      </c>
    </row>
    <row r="37" spans="1:17" ht="15">
      <c r="A37" s="100">
        <v>43127</v>
      </c>
      <c r="B37" s="35">
        <v>400000000</v>
      </c>
      <c r="C37" s="103">
        <v>43126</v>
      </c>
      <c r="D37" s="103">
        <v>43399</v>
      </c>
      <c r="E37" s="101">
        <v>432900000</v>
      </c>
      <c r="F37" s="101">
        <v>32900000</v>
      </c>
      <c r="G37" s="101">
        <v>400000000</v>
      </c>
      <c r="H37" s="101">
        <v>60365920000</v>
      </c>
      <c r="I37" s="206">
        <v>8.2249999999999996</v>
      </c>
      <c r="J37" s="101">
        <v>400000000</v>
      </c>
      <c r="K37" s="101">
        <v>0</v>
      </c>
      <c r="L37" s="201">
        <v>3370000000</v>
      </c>
      <c r="M37" s="204">
        <v>7.7431700000000001</v>
      </c>
      <c r="N37" s="204">
        <v>96.139020000000002</v>
      </c>
      <c r="O37" s="204">
        <v>8.0541</v>
      </c>
      <c r="P37" s="204">
        <v>8.2167600000000007</v>
      </c>
      <c r="Q37" s="204">
        <v>7.4794099999999997</v>
      </c>
    </row>
    <row r="38" spans="1:17" ht="15">
      <c r="A38" s="100">
        <v>43158</v>
      </c>
      <c r="B38" s="101">
        <v>350000000</v>
      </c>
      <c r="C38" s="103">
        <v>43133</v>
      </c>
      <c r="D38" s="103">
        <v>43315</v>
      </c>
      <c r="E38" s="101">
        <v>581000000</v>
      </c>
      <c r="F38" s="101">
        <v>231000000</v>
      </c>
      <c r="G38" s="101">
        <v>350000000</v>
      </c>
      <c r="H38" s="101">
        <v>60715920000</v>
      </c>
      <c r="I38" s="206">
        <v>66</v>
      </c>
      <c r="J38" s="101">
        <v>0</v>
      </c>
      <c r="K38" s="101">
        <v>350000000</v>
      </c>
      <c r="L38" s="201">
        <v>3720000000</v>
      </c>
      <c r="M38" s="204">
        <v>7.9239293956043957</v>
      </c>
      <c r="N38" s="204">
        <v>96.08912740000001</v>
      </c>
      <c r="O38" s="204">
        <v>8.1624567973639408</v>
      </c>
      <c r="P38" s="204">
        <v>8.3294897164355692</v>
      </c>
      <c r="Q38" s="204">
        <v>7.9239293956043957</v>
      </c>
    </row>
    <row r="39" spans="1:17" ht="15">
      <c r="A39" s="100">
        <v>43158</v>
      </c>
      <c r="B39" s="101">
        <v>400000000</v>
      </c>
      <c r="C39" s="103">
        <v>43147</v>
      </c>
      <c r="D39" s="103">
        <v>43329</v>
      </c>
      <c r="E39" s="101">
        <v>534080000</v>
      </c>
      <c r="F39" s="101">
        <v>134080000</v>
      </c>
      <c r="G39" s="101">
        <v>400000000</v>
      </c>
      <c r="H39" s="101">
        <v>61115920000</v>
      </c>
      <c r="I39" s="206">
        <v>33.520000000000003</v>
      </c>
      <c r="J39" s="101">
        <v>400000000</v>
      </c>
      <c r="K39" s="101">
        <v>0</v>
      </c>
      <c r="L39" s="201">
        <v>3720000000</v>
      </c>
      <c r="M39" s="204">
        <v>7.8661250675824155</v>
      </c>
      <c r="N39" s="204">
        <v>96.077712980000001</v>
      </c>
      <c r="O39" s="204">
        <v>8.1872526141623094</v>
      </c>
      <c r="P39" s="204">
        <v>8.3553019332756104</v>
      </c>
      <c r="Q39" s="204">
        <v>7.8871285714285753</v>
      </c>
    </row>
    <row r="40" spans="1:17" ht="15">
      <c r="A40" s="100">
        <v>43186</v>
      </c>
      <c r="B40" s="101">
        <v>400000000</v>
      </c>
      <c r="C40" s="103">
        <v>43175</v>
      </c>
      <c r="D40" s="103">
        <v>43357</v>
      </c>
      <c r="E40" s="101">
        <v>508300000</v>
      </c>
      <c r="F40" s="101">
        <v>108300000</v>
      </c>
      <c r="G40" s="101">
        <v>400000000</v>
      </c>
      <c r="H40" s="101">
        <v>61515920000</v>
      </c>
      <c r="I40" s="206">
        <v>27.074999999999999</v>
      </c>
      <c r="J40" s="101">
        <v>350000000</v>
      </c>
      <c r="K40" s="101">
        <v>50000000</v>
      </c>
      <c r="L40" s="201">
        <v>3770000000</v>
      </c>
      <c r="M40" s="204">
        <v>7.8929784735577035</v>
      </c>
      <c r="N40" s="204">
        <v>96.064323062499994</v>
      </c>
      <c r="O40" s="204">
        <v>8.2163473617801799</v>
      </c>
      <c r="P40" s="204">
        <v>8.3855932289266892</v>
      </c>
      <c r="Q40" s="204">
        <v>7.9332549450549408</v>
      </c>
    </row>
    <row r="41" spans="1:17" ht="15">
      <c r="A41" s="100">
        <v>43217</v>
      </c>
      <c r="B41" s="101">
        <v>450000000</v>
      </c>
      <c r="C41" s="103">
        <v>43210</v>
      </c>
      <c r="D41" s="103">
        <v>43392</v>
      </c>
      <c r="E41" s="101">
        <v>615940000</v>
      </c>
      <c r="F41" s="101">
        <v>165940000</v>
      </c>
      <c r="G41" s="101">
        <v>450000000</v>
      </c>
      <c r="H41" s="101">
        <v>61965920000</v>
      </c>
      <c r="I41" s="206">
        <v>36.875555555555557</v>
      </c>
      <c r="J41" s="101">
        <v>400000000</v>
      </c>
      <c r="K41" s="101">
        <v>50000000</v>
      </c>
      <c r="L41" s="201">
        <v>3820000000</v>
      </c>
      <c r="M41" s="204">
        <v>7.7757942882173472</v>
      </c>
      <c r="N41" s="204">
        <v>96.122754628888885</v>
      </c>
      <c r="O41" s="204">
        <v>8.0894417957934799</v>
      </c>
      <c r="P41" s="204">
        <v>8.2534996794726592</v>
      </c>
      <c r="Q41" s="204">
        <v>7.8681766483516498</v>
      </c>
    </row>
    <row r="42" spans="1:17" ht="15">
      <c r="A42" s="100">
        <v>43217</v>
      </c>
      <c r="B42" s="101">
        <v>400000000</v>
      </c>
      <c r="C42" s="103">
        <v>43217</v>
      </c>
      <c r="D42" s="103">
        <v>43399</v>
      </c>
      <c r="E42" s="101">
        <v>385790000</v>
      </c>
      <c r="F42" s="101">
        <v>-14210000</v>
      </c>
      <c r="G42" s="101">
        <v>385790000</v>
      </c>
      <c r="H42" s="101">
        <v>62351710000</v>
      </c>
      <c r="I42" s="206">
        <v>-3.5525000000000002</v>
      </c>
      <c r="J42" s="101">
        <v>400000000</v>
      </c>
      <c r="K42" s="101">
        <v>-14210000</v>
      </c>
      <c r="L42" s="201">
        <v>3805790000</v>
      </c>
      <c r="M42" s="204">
        <v>7.8346510281884623</v>
      </c>
      <c r="N42" s="204">
        <v>96.09340688457452</v>
      </c>
      <c r="O42" s="204">
        <v>8.1531618892431297</v>
      </c>
      <c r="P42" s="204">
        <v>8.3198145972370092</v>
      </c>
      <c r="Q42" s="204">
        <v>7.9793612637362736</v>
      </c>
    </row>
    <row r="43" spans="1:17" ht="15">
      <c r="A43" s="100">
        <v>43247</v>
      </c>
      <c r="B43" s="101">
        <v>450000000</v>
      </c>
      <c r="C43" s="103">
        <v>43244</v>
      </c>
      <c r="D43" s="103">
        <v>43427</v>
      </c>
      <c r="E43" s="101">
        <v>586350000</v>
      </c>
      <c r="F43" s="101">
        <v>136350000</v>
      </c>
      <c r="G43" s="101">
        <v>450000000</v>
      </c>
      <c r="H43" s="101">
        <v>62801710000</v>
      </c>
      <c r="I43" s="206">
        <v>30.3</v>
      </c>
      <c r="J43" s="101">
        <v>400000000</v>
      </c>
      <c r="K43" s="101">
        <v>50000000</v>
      </c>
      <c r="L43" s="201">
        <v>3855790000</v>
      </c>
      <c r="M43" s="204">
        <v>7.9065998248937426</v>
      </c>
      <c r="N43" s="204">
        <v>96.035869128888891</v>
      </c>
      <c r="O43" s="204">
        <v>8.2329653457734295</v>
      </c>
      <c r="P43" s="204">
        <v>8.4019428072478899</v>
      </c>
      <c r="Q43" s="204">
        <v>7.9868382513661311</v>
      </c>
    </row>
    <row r="44" spans="1:17" ht="15">
      <c r="A44" s="100">
        <v>43278</v>
      </c>
      <c r="B44" s="101">
        <v>620000000</v>
      </c>
      <c r="C44" s="103">
        <v>43266</v>
      </c>
      <c r="D44" s="103">
        <v>43449</v>
      </c>
      <c r="E44" s="101">
        <v>1661490000</v>
      </c>
      <c r="F44" s="101">
        <v>1041490000</v>
      </c>
      <c r="G44" s="101">
        <v>620000000</v>
      </c>
      <c r="H44" s="101">
        <v>63421710000</v>
      </c>
      <c r="I44" s="206">
        <v>167.98225806451612</v>
      </c>
      <c r="J44" s="101">
        <v>620000000</v>
      </c>
      <c r="K44" s="101">
        <v>0</v>
      </c>
      <c r="L44" s="201">
        <v>3855790000</v>
      </c>
      <c r="M44" s="204">
        <v>7.7805271967387526</v>
      </c>
      <c r="N44" s="204">
        <v>96.120394658064512</v>
      </c>
      <c r="O44" s="204">
        <v>8.0945599999999995</v>
      </c>
      <c r="P44" s="204">
        <v>8.2588299999999997</v>
      </c>
      <c r="Q44" s="204">
        <v>7.813266208791223</v>
      </c>
    </row>
    <row r="45" spans="1:17" ht="15">
      <c r="A45" s="100">
        <v>43308</v>
      </c>
      <c r="B45" s="101">
        <v>450000000</v>
      </c>
      <c r="C45" s="103">
        <v>43294</v>
      </c>
      <c r="D45" s="103">
        <v>43483</v>
      </c>
      <c r="E45" s="101">
        <v>865760000</v>
      </c>
      <c r="F45" s="101">
        <v>415760000</v>
      </c>
      <c r="G45" s="101">
        <v>450000000</v>
      </c>
      <c r="H45" s="101">
        <v>63871710000</v>
      </c>
      <c r="I45" s="144">
        <v>92.391111111111115</v>
      </c>
      <c r="J45" s="101">
        <v>400000000</v>
      </c>
      <c r="K45" s="101">
        <v>50000000</v>
      </c>
      <c r="L45" s="201">
        <v>3905790000</v>
      </c>
      <c r="M45" s="204">
        <v>7.6586755563786095</v>
      </c>
      <c r="N45" s="204">
        <v>96.034274848888884</v>
      </c>
      <c r="O45" s="204">
        <v>7.97493974774072</v>
      </c>
      <c r="P45" s="204">
        <v>8.1281323208217202</v>
      </c>
      <c r="Q45" s="204">
        <v>7.7229171957672076</v>
      </c>
    </row>
    <row r="46" spans="1:17" ht="15">
      <c r="A46" s="100">
        <v>43308</v>
      </c>
      <c r="B46" s="101">
        <v>450000000</v>
      </c>
      <c r="C46" s="103">
        <v>43308</v>
      </c>
      <c r="D46" s="103">
        <v>43490</v>
      </c>
      <c r="E46" s="101">
        <v>751220000</v>
      </c>
      <c r="F46" s="101">
        <v>301220000</v>
      </c>
      <c r="G46" s="101">
        <v>450000000</v>
      </c>
      <c r="H46" s="101">
        <v>64321710000</v>
      </c>
      <c r="I46" s="144">
        <v>66.937777777777768</v>
      </c>
      <c r="J46" s="101">
        <v>400000000</v>
      </c>
      <c r="K46" s="101">
        <v>50000000</v>
      </c>
      <c r="L46" s="201">
        <v>3955790000</v>
      </c>
      <c r="M46" s="204">
        <v>7.5991138499999726</v>
      </c>
      <c r="N46" s="204">
        <v>96.210852820000014</v>
      </c>
      <c r="O46" s="204">
        <v>7.8983956874564702</v>
      </c>
      <c r="P46" s="204">
        <v>8.0547957875064995</v>
      </c>
      <c r="Q46" s="204">
        <v>7.6503999999999879</v>
      </c>
    </row>
    <row r="47" spans="1:17" ht="15">
      <c r="A47" s="100">
        <v>43339</v>
      </c>
      <c r="B47" s="101">
        <v>450000000</v>
      </c>
      <c r="C47" s="103">
        <v>43315</v>
      </c>
      <c r="D47" s="103">
        <v>43497</v>
      </c>
      <c r="E47" s="101">
        <v>686560000</v>
      </c>
      <c r="F47" s="101">
        <v>236560000</v>
      </c>
      <c r="G47" s="101">
        <v>450000000</v>
      </c>
      <c r="H47" s="101">
        <v>64771710000</v>
      </c>
      <c r="I47" s="144">
        <v>52.568888888888885</v>
      </c>
      <c r="J47" s="101">
        <v>350000000</v>
      </c>
      <c r="K47" s="101">
        <v>100000000</v>
      </c>
      <c r="L47" s="201">
        <v>4055790000</v>
      </c>
      <c r="M47" s="204">
        <v>7.5682348901099035</v>
      </c>
      <c r="N47" s="204">
        <v>96.226249999999993</v>
      </c>
      <c r="O47" s="204">
        <v>7.8650419091567096</v>
      </c>
      <c r="P47" s="204">
        <v>8.0201238420464893</v>
      </c>
      <c r="Q47" s="204">
        <v>7.5913381868131804</v>
      </c>
    </row>
    <row r="48" spans="1:17" ht="15">
      <c r="A48" s="100">
        <v>43339</v>
      </c>
      <c r="B48" s="101">
        <v>450000000</v>
      </c>
      <c r="C48" s="103">
        <v>43329</v>
      </c>
      <c r="D48" s="103">
        <v>43511</v>
      </c>
      <c r="E48" s="101">
        <v>631420000</v>
      </c>
      <c r="F48" s="101">
        <v>181420000</v>
      </c>
      <c r="G48" s="101">
        <v>450000000</v>
      </c>
      <c r="H48" s="101">
        <v>65221710000</v>
      </c>
      <c r="I48" s="144">
        <v>40.315555555555555</v>
      </c>
      <c r="J48" s="101">
        <v>400000000</v>
      </c>
      <c r="K48" s="101">
        <v>50000000</v>
      </c>
      <c r="L48" s="201">
        <v>4105790000</v>
      </c>
      <c r="M48" s="204">
        <v>7.5749007081807544</v>
      </c>
      <c r="N48" s="204">
        <v>96.222926222222199</v>
      </c>
      <c r="O48" s="204">
        <v>7.8722410610200004</v>
      </c>
      <c r="P48" s="204">
        <v>8.0276070378517304</v>
      </c>
      <c r="Q48" s="204">
        <v>7.6468703296703371</v>
      </c>
    </row>
    <row r="49" spans="1:17" ht="15">
      <c r="A49" s="100">
        <v>43370</v>
      </c>
      <c r="B49" s="101">
        <v>450000000</v>
      </c>
      <c r="C49" s="103">
        <v>43357</v>
      </c>
      <c r="D49" s="103">
        <v>43539</v>
      </c>
      <c r="E49" s="101">
        <v>897010000</v>
      </c>
      <c r="F49" s="101">
        <v>447010000</v>
      </c>
      <c r="G49" s="101">
        <v>450000000</v>
      </c>
      <c r="H49" s="101">
        <v>65671710000</v>
      </c>
      <c r="I49" s="144">
        <v>99.335555555555558</v>
      </c>
      <c r="J49" s="101">
        <v>400000000</v>
      </c>
      <c r="K49" s="101">
        <v>50000000</v>
      </c>
      <c r="L49" s="201">
        <v>4155790000</v>
      </c>
      <c r="M49" s="204">
        <v>7.5548715493284533</v>
      </c>
      <c r="N49" s="204">
        <v>96.232913364444443</v>
      </c>
      <c r="O49" s="204">
        <v>7.8506108619172092</v>
      </c>
      <c r="P49" s="204">
        <v>8.0051241976907495</v>
      </c>
      <c r="Q49" s="204">
        <v>7.6098489010988999</v>
      </c>
    </row>
    <row r="50" spans="1:17" ht="15">
      <c r="A50" s="100">
        <v>43400</v>
      </c>
      <c r="B50" s="101">
        <v>450000000</v>
      </c>
      <c r="C50" s="103">
        <v>43392</v>
      </c>
      <c r="D50" s="103">
        <v>43573</v>
      </c>
      <c r="E50" s="101">
        <v>375670000</v>
      </c>
      <c r="F50" s="101">
        <v>-74330000</v>
      </c>
      <c r="G50" s="101">
        <v>375670000</v>
      </c>
      <c r="H50" s="101">
        <v>66047380000</v>
      </c>
      <c r="I50" s="144">
        <v>-16.517777777777777</v>
      </c>
      <c r="J50" s="101">
        <v>450000000</v>
      </c>
      <c r="K50" s="101">
        <v>-74330000</v>
      </c>
      <c r="L50" s="201">
        <v>4081460000</v>
      </c>
      <c r="M50" s="204">
        <v>7.585392708158845</v>
      </c>
      <c r="N50" s="204">
        <v>96.238476492666436</v>
      </c>
      <c r="O50" s="204">
        <v>7.8818711440604199</v>
      </c>
      <c r="P50" s="204">
        <v>8.0384908877448407</v>
      </c>
      <c r="Q50" s="204">
        <v>7.6947444751381102</v>
      </c>
    </row>
    <row r="51" spans="1:17" ht="15">
      <c r="A51" s="100">
        <v>43400</v>
      </c>
      <c r="B51" s="101">
        <v>400000000</v>
      </c>
      <c r="C51" s="103">
        <v>43399</v>
      </c>
      <c r="D51" s="103">
        <v>43581</v>
      </c>
      <c r="E51" s="101">
        <v>602510000</v>
      </c>
      <c r="F51" s="101">
        <v>202510000</v>
      </c>
      <c r="G51" s="101">
        <v>400000000</v>
      </c>
      <c r="H51" s="101">
        <v>66447380000</v>
      </c>
      <c r="I51" s="144">
        <v>50.627500000000005</v>
      </c>
      <c r="J51" s="101">
        <v>400000000</v>
      </c>
      <c r="K51" s="101">
        <v>14210000</v>
      </c>
      <c r="L51" s="201">
        <v>4095670000</v>
      </c>
      <c r="M51" s="204">
        <v>7.6306423394230496</v>
      </c>
      <c r="N51" s="204">
        <v>96.195131765000014</v>
      </c>
      <c r="O51" s="204">
        <v>7.9324620689374701</v>
      </c>
      <c r="P51" s="204">
        <v>8.0902142576332494</v>
      </c>
      <c r="Q51" s="204">
        <v>7.7225376373626373</v>
      </c>
    </row>
    <row r="52" spans="1:17" ht="15">
      <c r="A52" s="100">
        <v>43431</v>
      </c>
      <c r="B52" s="101">
        <v>450000000</v>
      </c>
      <c r="C52" s="103">
        <v>43427</v>
      </c>
      <c r="D52" s="103">
        <v>43609</v>
      </c>
      <c r="E52" s="101">
        <v>503260000</v>
      </c>
      <c r="F52" s="101">
        <v>53260000</v>
      </c>
      <c r="G52" s="101">
        <v>450000000</v>
      </c>
      <c r="H52" s="101">
        <v>66897380000</v>
      </c>
      <c r="I52" s="144">
        <v>11.835555555555556</v>
      </c>
      <c r="J52" s="101">
        <v>450000000</v>
      </c>
      <c r="K52" s="101">
        <v>0</v>
      </c>
      <c r="L52" s="201">
        <v>4095670000</v>
      </c>
      <c r="M52" s="204">
        <v>7.71976</v>
      </c>
      <c r="N52" s="204">
        <v>96.150700000000001</v>
      </c>
      <c r="O52" s="204">
        <v>8.02881</v>
      </c>
      <c r="P52" s="204">
        <v>8.1904199999999996</v>
      </c>
      <c r="Q52" s="204">
        <v>7.9609300000000003</v>
      </c>
    </row>
    <row r="53" spans="1:17" ht="15">
      <c r="A53" s="122">
        <v>43461</v>
      </c>
      <c r="B53" s="110">
        <v>620000000</v>
      </c>
      <c r="C53" s="146">
        <v>43448</v>
      </c>
      <c r="D53" s="146">
        <v>43630</v>
      </c>
      <c r="E53" s="110">
        <v>856260000</v>
      </c>
      <c r="F53" s="110">
        <v>236260000</v>
      </c>
      <c r="G53" s="110">
        <v>620000000</v>
      </c>
      <c r="H53" s="110">
        <v>67517380000</v>
      </c>
      <c r="I53" s="139">
        <v>38.1</v>
      </c>
      <c r="J53" s="110">
        <v>620000000</v>
      </c>
      <c r="K53" s="110">
        <v>0</v>
      </c>
      <c r="L53" s="202">
        <v>4095670000</v>
      </c>
      <c r="M53" s="205">
        <v>7.8194318687521136</v>
      </c>
      <c r="N53" s="205">
        <v>96.100995616129083</v>
      </c>
      <c r="O53" s="205">
        <v>8.1366814345883203</v>
      </c>
      <c r="P53" s="205">
        <v>8.3026610696284706</v>
      </c>
      <c r="Q53" s="205">
        <v>7.9517054945055046</v>
      </c>
    </row>
    <row r="54" spans="1:17" ht="15">
      <c r="A54" s="100">
        <v>43483</v>
      </c>
      <c r="B54" s="101">
        <v>450000000</v>
      </c>
      <c r="C54" s="103">
        <v>43483</v>
      </c>
      <c r="D54" s="103">
        <v>43665</v>
      </c>
      <c r="E54" s="101">
        <v>1055430000</v>
      </c>
      <c r="F54" s="101">
        <v>605430000</v>
      </c>
      <c r="G54" s="101">
        <v>450000000</v>
      </c>
      <c r="H54" s="101">
        <v>67967380000</v>
      </c>
      <c r="I54" s="238">
        <v>134.54</v>
      </c>
      <c r="J54" s="101">
        <v>450000000</v>
      </c>
      <c r="K54" s="101">
        <v>0</v>
      </c>
      <c r="L54" s="201">
        <v>4095670000</v>
      </c>
      <c r="M54" s="204">
        <v>7.8033900000000003</v>
      </c>
      <c r="N54" s="204">
        <v>96.108999999999995</v>
      </c>
      <c r="O54" s="204">
        <v>8.1193100000000005</v>
      </c>
      <c r="P54" s="204">
        <v>8.2845800000000001</v>
      </c>
      <c r="Q54" s="204">
        <v>7.8492600000000001</v>
      </c>
    </row>
    <row r="55" spans="1:17" ht="15">
      <c r="A55" s="100">
        <v>43490</v>
      </c>
      <c r="B55" s="101">
        <v>450000000</v>
      </c>
      <c r="C55" s="103">
        <v>43490</v>
      </c>
      <c r="D55" s="103">
        <v>43672</v>
      </c>
      <c r="E55" s="101">
        <v>1109120000</v>
      </c>
      <c r="F55" s="101">
        <v>659120000</v>
      </c>
      <c r="G55" s="101">
        <v>450000000</v>
      </c>
      <c r="H55" s="101">
        <v>68417380000</v>
      </c>
      <c r="I55" s="144">
        <v>146.4711111111111</v>
      </c>
      <c r="J55" s="101">
        <v>450000000</v>
      </c>
      <c r="K55" s="101">
        <v>0</v>
      </c>
      <c r="L55" s="201">
        <v>4095670000</v>
      </c>
      <c r="M55" s="204">
        <v>7.7115274725274832</v>
      </c>
      <c r="N55" s="204">
        <v>96.154799999999994</v>
      </c>
      <c r="O55" s="204">
        <v>8.0199099999999994</v>
      </c>
      <c r="P55" s="204">
        <v>8.1811600000000002</v>
      </c>
      <c r="Q55" s="204">
        <v>7.7115299999999998</v>
      </c>
    </row>
    <row r="56" spans="1:17" ht="15">
      <c r="A56" s="100">
        <v>43521</v>
      </c>
      <c r="B56" s="101">
        <v>450000000</v>
      </c>
      <c r="C56" s="103">
        <v>43497</v>
      </c>
      <c r="D56" s="103">
        <v>43679</v>
      </c>
      <c r="E56" s="101">
        <v>912290000</v>
      </c>
      <c r="F56" s="101">
        <v>462290000</v>
      </c>
      <c r="G56" s="101">
        <v>450000000</v>
      </c>
      <c r="H56" s="101">
        <v>68867380000</v>
      </c>
      <c r="I56" s="144">
        <v>102.7311111111111</v>
      </c>
      <c r="J56" s="101">
        <v>450000000</v>
      </c>
      <c r="K56" s="101">
        <v>0</v>
      </c>
      <c r="L56" s="201">
        <v>4095670000</v>
      </c>
      <c r="M56" s="204">
        <v>7.6895199999999999</v>
      </c>
      <c r="N56" s="204">
        <v>96.165773842222237</v>
      </c>
      <c r="O56" s="204">
        <v>7.9961083710122196</v>
      </c>
      <c r="P56" s="204">
        <v>8.1564022637126605</v>
      </c>
      <c r="Q56" s="204">
        <v>7.7578343406593442</v>
      </c>
    </row>
    <row r="57" spans="1:17" ht="15">
      <c r="A57" s="100">
        <v>43521</v>
      </c>
      <c r="B57" s="101">
        <v>450000000</v>
      </c>
      <c r="C57" s="103">
        <v>43511</v>
      </c>
      <c r="D57" s="103">
        <v>43693</v>
      </c>
      <c r="E57" s="101">
        <v>1025710000</v>
      </c>
      <c r="F57" s="101">
        <v>575710000</v>
      </c>
      <c r="G57" s="101">
        <v>450000000</v>
      </c>
      <c r="H57" s="101">
        <v>69317380000</v>
      </c>
      <c r="I57" s="144">
        <v>127.93555555555555</v>
      </c>
      <c r="J57" s="101">
        <v>450000000</v>
      </c>
      <c r="K57" s="101">
        <v>0</v>
      </c>
      <c r="L57" s="201">
        <v>4095670000</v>
      </c>
      <c r="M57" s="204">
        <v>7.6726143233822031</v>
      </c>
      <c r="N57" s="204">
        <v>96.174203268888874</v>
      </c>
      <c r="O57" s="204">
        <v>7.9778298780710504</v>
      </c>
      <c r="P57" s="204">
        <v>8.1373917430717793</v>
      </c>
      <c r="Q57" s="204">
        <v>7.6931170329670424</v>
      </c>
    </row>
    <row r="58" spans="1:17" ht="15">
      <c r="A58" s="100">
        <v>43549</v>
      </c>
      <c r="B58" s="101">
        <v>450000000</v>
      </c>
      <c r="C58" s="103">
        <v>43539</v>
      </c>
      <c r="D58" s="103">
        <v>43721</v>
      </c>
      <c r="E58" s="101">
        <v>1022380000</v>
      </c>
      <c r="F58" s="101">
        <v>572380000</v>
      </c>
      <c r="G58" s="101">
        <v>450000000</v>
      </c>
      <c r="H58" s="101">
        <v>69767380000</v>
      </c>
      <c r="I58" s="144">
        <v>127.19555555555556</v>
      </c>
      <c r="J58" s="101">
        <v>450000000</v>
      </c>
      <c r="K58" s="101">
        <v>0</v>
      </c>
      <c r="L58" s="201">
        <v>4095670000</v>
      </c>
      <c r="M58" s="204">
        <v>7.6261099999999997</v>
      </c>
      <c r="N58" s="204">
        <v>96.197389999999999</v>
      </c>
      <c r="O58" s="204">
        <v>7.9275700000000002</v>
      </c>
      <c r="P58" s="204">
        <v>8.0850000000000009</v>
      </c>
      <c r="Q58" s="204">
        <v>7.6324107139999997</v>
      </c>
    </row>
    <row r="59" spans="1:17" ht="15">
      <c r="A59" s="100">
        <v>43580</v>
      </c>
      <c r="B59" s="101">
        <v>450000000</v>
      </c>
      <c r="C59" s="103">
        <v>43573</v>
      </c>
      <c r="D59" s="103">
        <v>43756</v>
      </c>
      <c r="E59" s="101">
        <v>508460000</v>
      </c>
      <c r="F59" s="101">
        <v>58460000</v>
      </c>
      <c r="G59" s="101">
        <v>450000000</v>
      </c>
      <c r="H59" s="101">
        <v>70217380000</v>
      </c>
      <c r="I59" s="144">
        <v>12.991111111111111</v>
      </c>
      <c r="J59" s="101">
        <v>375670000</v>
      </c>
      <c r="K59" s="101">
        <v>74330000</v>
      </c>
      <c r="L59" s="201">
        <v>4170000000</v>
      </c>
      <c r="M59" s="204">
        <v>7.5671492669108869</v>
      </c>
      <c r="N59" s="204">
        <v>96.226791324444434</v>
      </c>
      <c r="O59" s="204">
        <v>7.8208975077369898</v>
      </c>
      <c r="P59" s="204">
        <v>7.9733838678851496</v>
      </c>
      <c r="Q59" s="204">
        <v>7.5647745901639309</v>
      </c>
    </row>
    <row r="60" spans="1:17" ht="15">
      <c r="A60" s="100">
        <v>43581</v>
      </c>
      <c r="B60" s="101">
        <v>450000000</v>
      </c>
      <c r="C60" s="103">
        <v>43581</v>
      </c>
      <c r="D60" s="103">
        <v>43763</v>
      </c>
      <c r="E60" s="101">
        <v>736070000</v>
      </c>
      <c r="F60" s="101">
        <v>286070000</v>
      </c>
      <c r="G60" s="101">
        <v>450000000</v>
      </c>
      <c r="H60" s="101">
        <v>70667380000</v>
      </c>
      <c r="I60" s="144">
        <v>63.571111111111108</v>
      </c>
      <c r="J60" s="101">
        <v>400000000</v>
      </c>
      <c r="K60" s="101">
        <v>50000000</v>
      </c>
      <c r="L60" s="201">
        <v>4220000000</v>
      </c>
      <c r="M60" s="204">
        <v>7.5173726125152767</v>
      </c>
      <c r="N60" s="204">
        <v>96.251611464444437</v>
      </c>
      <c r="O60" s="204">
        <v>7.8101264988090202</v>
      </c>
      <c r="P60" s="204">
        <v>7.9630502862485297</v>
      </c>
      <c r="Q60" s="204">
        <v>7.89</v>
      </c>
    </row>
    <row r="61" spans="1:17" ht="15">
      <c r="A61" s="100">
        <v>43611</v>
      </c>
      <c r="B61" s="101">
        <v>450000000</v>
      </c>
      <c r="C61" s="103">
        <v>43609</v>
      </c>
      <c r="D61" s="103">
        <v>43791</v>
      </c>
      <c r="E61" s="101">
        <v>715650000</v>
      </c>
      <c r="F61" s="101">
        <v>265650000</v>
      </c>
      <c r="G61" s="101">
        <v>450000000</v>
      </c>
      <c r="H61" s="101">
        <v>71117380000</v>
      </c>
      <c r="I61" s="144">
        <v>59.033333333333339</v>
      </c>
      <c r="J61" s="101">
        <v>400000000</v>
      </c>
      <c r="K61" s="101"/>
      <c r="L61" s="201">
        <v>4220000000</v>
      </c>
      <c r="M61" s="204">
        <v>7.4878504587912094</v>
      </c>
      <c r="N61" s="204">
        <v>96.2663321</v>
      </c>
      <c r="O61" s="204">
        <v>7.7782650439127003</v>
      </c>
      <c r="P61" s="204">
        <v>7.9299436261695702</v>
      </c>
      <c r="Q61" s="204">
        <v>7.78</v>
      </c>
    </row>
    <row r="62" spans="1:17" ht="15">
      <c r="A62" s="100">
        <v>43642</v>
      </c>
      <c r="B62" s="101">
        <v>620000000</v>
      </c>
      <c r="C62" s="103">
        <v>43630</v>
      </c>
      <c r="D62" s="103">
        <v>43812</v>
      </c>
      <c r="E62" s="101">
        <v>1468470000</v>
      </c>
      <c r="F62" s="101">
        <v>848470000</v>
      </c>
      <c r="G62" s="101">
        <v>620000000</v>
      </c>
      <c r="H62" s="101">
        <v>71737380000</v>
      </c>
      <c r="I62" s="144">
        <v>136.85</v>
      </c>
      <c r="J62" s="101">
        <v>620000000</v>
      </c>
      <c r="K62" s="101">
        <v>0</v>
      </c>
      <c r="L62" s="201">
        <v>4220000000</v>
      </c>
      <c r="M62" s="204">
        <v>7.3768546639489658</v>
      </c>
      <c r="N62" s="204">
        <v>96.321677948387091</v>
      </c>
      <c r="O62" s="204">
        <v>7.6585612097639899</v>
      </c>
      <c r="P62" s="204">
        <v>7.8056070336522696</v>
      </c>
      <c r="Q62" s="204">
        <v>7.68</v>
      </c>
    </row>
    <row r="63" spans="1:17" ht="15">
      <c r="A63" s="100">
        <v>43676</v>
      </c>
      <c r="B63" s="101">
        <v>450000000</v>
      </c>
      <c r="C63" s="103">
        <v>43665</v>
      </c>
      <c r="D63" s="103">
        <v>43847</v>
      </c>
      <c r="E63" s="101">
        <v>688150000</v>
      </c>
      <c r="F63" s="101">
        <v>238150000</v>
      </c>
      <c r="G63" s="101">
        <v>450000000</v>
      </c>
      <c r="H63" s="101">
        <v>72187380000</v>
      </c>
      <c r="I63" s="144">
        <v>52.922222222222224</v>
      </c>
      <c r="J63" s="101">
        <v>450000000</v>
      </c>
      <c r="K63" s="101">
        <v>0</v>
      </c>
      <c r="L63" s="201">
        <v>4220000000</v>
      </c>
      <c r="M63" s="204">
        <v>7.2590056422467146</v>
      </c>
      <c r="N63" s="204">
        <v>96.380441022222186</v>
      </c>
      <c r="O63" s="204">
        <v>7.5316169600977698</v>
      </c>
      <c r="P63" s="204">
        <v>7.6738283152356894</v>
      </c>
      <c r="Q63" s="204">
        <v>7.4987899999999996</v>
      </c>
    </row>
    <row r="64" spans="1:17" ht="15">
      <c r="A64" s="100">
        <v>43676</v>
      </c>
      <c r="B64" s="101">
        <v>450000000</v>
      </c>
      <c r="C64" s="103">
        <v>43672</v>
      </c>
      <c r="D64" s="103">
        <v>43854</v>
      </c>
      <c r="E64" s="101">
        <v>674170000</v>
      </c>
      <c r="F64" s="101">
        <v>224170000</v>
      </c>
      <c r="G64" s="101">
        <v>450000000</v>
      </c>
      <c r="H64" s="101">
        <v>72637380000</v>
      </c>
      <c r="I64" s="144">
        <v>49.815555555555555</v>
      </c>
      <c r="J64" s="101">
        <v>450000000</v>
      </c>
      <c r="K64" s="101">
        <v>0</v>
      </c>
      <c r="L64" s="201">
        <v>4220000000</v>
      </c>
      <c r="M64" s="204">
        <v>7.1664098529304363</v>
      </c>
      <c r="N64" s="204">
        <v>96.426612073333317</v>
      </c>
      <c r="O64" s="204">
        <v>7.4319834523277795</v>
      </c>
      <c r="P64" s="204">
        <v>7.5704570275890903</v>
      </c>
      <c r="Q64" s="204">
        <v>7.2203417582417542</v>
      </c>
    </row>
    <row r="65" spans="1:17" ht="15">
      <c r="A65" s="100">
        <v>43707</v>
      </c>
      <c r="B65" s="101">
        <v>450000000</v>
      </c>
      <c r="C65" s="103">
        <v>43679</v>
      </c>
      <c r="D65" s="103">
        <v>43861</v>
      </c>
      <c r="E65" s="101">
        <v>535270000</v>
      </c>
      <c r="F65" s="101">
        <v>85270000</v>
      </c>
      <c r="G65" s="101">
        <v>450000000</v>
      </c>
      <c r="H65" s="101">
        <v>73087380000</v>
      </c>
      <c r="I65" s="117">
        <v>18.948888888888892</v>
      </c>
      <c r="J65" s="101">
        <v>450000000</v>
      </c>
      <c r="K65" s="101">
        <v>0</v>
      </c>
      <c r="L65" s="201">
        <v>4220000000</v>
      </c>
      <c r="M65" s="204">
        <v>7.1903300000000003</v>
      </c>
      <c r="N65" s="204">
        <v>96.414680000000004</v>
      </c>
      <c r="O65" s="204">
        <v>7.4577099999999996</v>
      </c>
      <c r="P65" s="204">
        <v>7.4319800000000003</v>
      </c>
      <c r="Q65" s="204">
        <v>7.43</v>
      </c>
    </row>
    <row r="66" spans="1:17" ht="15">
      <c r="A66" s="100">
        <v>43707</v>
      </c>
      <c r="B66" s="101">
        <v>450000000</v>
      </c>
      <c r="C66" s="103">
        <v>43693</v>
      </c>
      <c r="D66" s="103">
        <v>43875</v>
      </c>
      <c r="E66" s="101">
        <v>1198830000</v>
      </c>
      <c r="F66" s="101">
        <v>748830000</v>
      </c>
      <c r="G66" s="101">
        <v>450000000</v>
      </c>
      <c r="H66" s="101">
        <v>73537380000</v>
      </c>
      <c r="I66" s="117">
        <v>166.40666666666667</v>
      </c>
      <c r="J66" s="101">
        <v>450000000</v>
      </c>
      <c r="K66" s="101">
        <v>0</v>
      </c>
      <c r="L66" s="201">
        <v>4220000000</v>
      </c>
      <c r="M66" s="204">
        <v>7.0844899999999997</v>
      </c>
      <c r="N66" s="204">
        <v>96.467460000000003</v>
      </c>
      <c r="O66" s="204">
        <v>7.3439100000000002</v>
      </c>
      <c r="P66" s="204">
        <v>7.47912</v>
      </c>
      <c r="Q66" s="204">
        <v>7.1078299999999999</v>
      </c>
    </row>
    <row r="67" spans="1:17" ht="15">
      <c r="A67" s="100">
        <v>43738</v>
      </c>
      <c r="B67" s="101">
        <v>450000000</v>
      </c>
      <c r="C67" s="103">
        <v>43721</v>
      </c>
      <c r="D67" s="103">
        <v>43903</v>
      </c>
      <c r="E67" s="101">
        <v>935470000</v>
      </c>
      <c r="F67" s="101">
        <v>485470000</v>
      </c>
      <c r="G67" s="101">
        <v>450000000</v>
      </c>
      <c r="H67" s="101">
        <v>73987380000</v>
      </c>
      <c r="I67" s="117">
        <v>107.88222222222221</v>
      </c>
      <c r="J67" s="101">
        <v>450000000</v>
      </c>
      <c r="K67" s="101">
        <v>0</v>
      </c>
      <c r="L67" s="201">
        <v>4220000000</v>
      </c>
      <c r="M67" s="204">
        <v>6.9757042384615415</v>
      </c>
      <c r="N67" s="204">
        <v>96.521703639999998</v>
      </c>
      <c r="O67" s="204">
        <v>7.2270836251285404</v>
      </c>
      <c r="P67" s="204">
        <v>7.3580267796683296</v>
      </c>
      <c r="Q67" s="204">
        <v>6.9877445054945149</v>
      </c>
    </row>
    <row r="68" spans="1:17" ht="15">
      <c r="A68" s="100">
        <v>43757</v>
      </c>
      <c r="B68" s="101">
        <v>450000000</v>
      </c>
      <c r="C68" s="103">
        <v>43756</v>
      </c>
      <c r="D68" s="103">
        <v>43938</v>
      </c>
      <c r="E68" s="101">
        <v>461630000</v>
      </c>
      <c r="F68" s="101">
        <v>11630000</v>
      </c>
      <c r="G68" s="101">
        <v>450000000</v>
      </c>
      <c r="H68" s="101">
        <v>74437380000</v>
      </c>
      <c r="I68" s="117">
        <v>2.5844444444444443</v>
      </c>
      <c r="J68" s="101">
        <v>450000000</v>
      </c>
      <c r="K68" s="101">
        <v>0</v>
      </c>
      <c r="L68" s="201">
        <v>4220000000</v>
      </c>
      <c r="M68" s="204">
        <v>6.9815316394994227</v>
      </c>
      <c r="N68" s="204">
        <v>96.518797922222205</v>
      </c>
      <c r="O68" s="204">
        <v>7.2333387793799027</v>
      </c>
      <c r="P68" s="204">
        <v>7.3645087060813408</v>
      </c>
      <c r="Q68" s="204">
        <v>6.9784189560439689</v>
      </c>
    </row>
    <row r="69" spans="1:17" ht="15">
      <c r="A69" s="100">
        <v>43757</v>
      </c>
      <c r="B69" s="101">
        <v>450000000</v>
      </c>
      <c r="C69" s="103">
        <v>43763</v>
      </c>
      <c r="D69" s="103">
        <v>43945</v>
      </c>
      <c r="E69" s="101">
        <v>829590000</v>
      </c>
      <c r="F69" s="101">
        <v>379590000</v>
      </c>
      <c r="G69" s="101">
        <v>450000000</v>
      </c>
      <c r="H69" s="101">
        <v>74887380000</v>
      </c>
      <c r="I69" s="117">
        <v>84.353333333333339</v>
      </c>
      <c r="J69" s="101">
        <v>450000000</v>
      </c>
      <c r="K69" s="101">
        <v>0</v>
      </c>
      <c r="L69" s="201">
        <v>4220000000</v>
      </c>
      <c r="M69" s="204">
        <v>7.0039800000000003</v>
      </c>
      <c r="N69" s="204">
        <v>96.50761</v>
      </c>
      <c r="O69" s="204">
        <v>7.2574265967667806</v>
      </c>
      <c r="P69" s="204">
        <v>7.3894716273287253</v>
      </c>
      <c r="Q69" s="204">
        <v>7.0715300000000001</v>
      </c>
    </row>
    <row r="70" spans="1:17" ht="15">
      <c r="A70" s="100">
        <v>43788</v>
      </c>
      <c r="B70" s="101">
        <v>450000000</v>
      </c>
      <c r="C70" s="103">
        <v>43791</v>
      </c>
      <c r="D70" s="103">
        <v>43973</v>
      </c>
      <c r="E70" s="101">
        <v>530330000</v>
      </c>
      <c r="F70" s="101">
        <v>80330000</v>
      </c>
      <c r="G70" s="101">
        <v>450000000</v>
      </c>
      <c r="H70" s="101">
        <v>75337380000</v>
      </c>
      <c r="I70" s="117">
        <v>100</v>
      </c>
      <c r="J70" s="101">
        <v>450000000</v>
      </c>
      <c r="K70" s="101">
        <v>0</v>
      </c>
      <c r="L70" s="201">
        <v>4220000000</v>
      </c>
      <c r="M70" s="204">
        <v>7.1321781652625154</v>
      </c>
      <c r="N70" s="204">
        <v>96.443681024444444</v>
      </c>
      <c r="O70" s="204">
        <v>7.3951741467176104</v>
      </c>
      <c r="P70" s="204">
        <v>7.5322794030640896</v>
      </c>
      <c r="Q70" s="204">
        <v>7.1924653846153959</v>
      </c>
    </row>
    <row r="71" spans="1:17" ht="15">
      <c r="A71" s="122">
        <v>43818</v>
      </c>
      <c r="B71" s="110">
        <v>620000000</v>
      </c>
      <c r="C71" s="146">
        <v>43812</v>
      </c>
      <c r="D71" s="146">
        <v>43994</v>
      </c>
      <c r="E71" s="110">
        <v>693550000</v>
      </c>
      <c r="F71" s="110">
        <v>73550000</v>
      </c>
      <c r="G71" s="110">
        <v>620000000</v>
      </c>
      <c r="H71" s="110">
        <v>75957380000</v>
      </c>
      <c r="I71" s="118">
        <v>100</v>
      </c>
      <c r="J71" s="110">
        <v>620000000</v>
      </c>
      <c r="K71" s="110">
        <v>0</v>
      </c>
      <c r="L71" s="202">
        <v>4220000000</v>
      </c>
      <c r="M71" s="205">
        <v>7.3449999999999998</v>
      </c>
      <c r="N71" s="205">
        <v>96.361660000000001</v>
      </c>
      <c r="O71" s="205">
        <v>7.5721600000000002</v>
      </c>
      <c r="P71" s="205">
        <v>7.71591</v>
      </c>
      <c r="Q71" s="205">
        <v>7.4514500000000004</v>
      </c>
    </row>
    <row r="72" spans="1:17" ht="15">
      <c r="A72" s="100">
        <v>43831</v>
      </c>
      <c r="B72" s="101">
        <v>450000000</v>
      </c>
      <c r="C72" s="103">
        <v>43847</v>
      </c>
      <c r="D72" s="103">
        <v>44029</v>
      </c>
      <c r="E72" s="101">
        <v>812540000</v>
      </c>
      <c r="F72" s="101">
        <v>362540000</v>
      </c>
      <c r="G72" s="101">
        <v>450000000</v>
      </c>
      <c r="H72" s="101">
        <v>76407380000</v>
      </c>
      <c r="I72" s="117">
        <v>80.564444444444447</v>
      </c>
      <c r="J72" s="101">
        <v>450000000</v>
      </c>
      <c r="K72" s="101">
        <v>0</v>
      </c>
      <c r="L72" s="201">
        <v>4220000000</v>
      </c>
      <c r="M72" s="204">
        <v>7.3388299999999997</v>
      </c>
      <c r="N72" s="204">
        <v>96.340639999999993</v>
      </c>
      <c r="O72" s="204">
        <v>7.6175899999999999</v>
      </c>
      <c r="P72" s="204">
        <v>7.7630600000000003</v>
      </c>
      <c r="Q72" s="204">
        <v>7.7</v>
      </c>
    </row>
    <row r="73" spans="1:17" ht="15">
      <c r="A73" s="100">
        <v>43831</v>
      </c>
      <c r="B73" s="101">
        <v>450000000</v>
      </c>
      <c r="C73" s="103">
        <v>43854</v>
      </c>
      <c r="D73" s="103">
        <v>44036</v>
      </c>
      <c r="E73" s="101">
        <v>511990000</v>
      </c>
      <c r="F73" s="101">
        <v>61990000</v>
      </c>
      <c r="G73" s="101">
        <v>450000000</v>
      </c>
      <c r="H73" s="101">
        <v>76857380000</v>
      </c>
      <c r="I73" s="117">
        <v>13.775555555555554</v>
      </c>
      <c r="J73" s="101">
        <v>450000000</v>
      </c>
      <c r="K73" s="101">
        <v>0</v>
      </c>
      <c r="L73" s="201">
        <v>4220000000</v>
      </c>
      <c r="M73" s="204">
        <v>7.3583400000000001</v>
      </c>
      <c r="N73" s="204">
        <v>96.3309</v>
      </c>
      <c r="O73" s="204">
        <v>7.6386099999999999</v>
      </c>
      <c r="P73" s="204">
        <v>7.7848899999999999</v>
      </c>
      <c r="Q73" s="204">
        <v>7.3596199999999996</v>
      </c>
    </row>
    <row r="74" spans="1:17" ht="15">
      <c r="A74" s="100">
        <v>43831</v>
      </c>
      <c r="B74" s="101">
        <v>500000000</v>
      </c>
      <c r="C74" s="103">
        <v>43861</v>
      </c>
      <c r="D74" s="103">
        <v>44043</v>
      </c>
      <c r="E74" s="101">
        <v>565460000</v>
      </c>
      <c r="F74" s="101">
        <v>65460000</v>
      </c>
      <c r="G74" s="101">
        <v>500000000</v>
      </c>
      <c r="H74" s="101">
        <v>77357380000</v>
      </c>
      <c r="I74" s="117">
        <v>13.092000000000001</v>
      </c>
      <c r="J74" s="101">
        <v>450000000</v>
      </c>
      <c r="K74" s="101">
        <v>50000000</v>
      </c>
      <c r="L74" s="201">
        <v>4270000000</v>
      </c>
      <c r="M74" s="204">
        <v>7.3689890109890221</v>
      </c>
      <c r="N74" s="204">
        <v>96.325599999999994</v>
      </c>
      <c r="O74" s="204">
        <v>7.6500836859453996</v>
      </c>
      <c r="P74" s="204">
        <v>7.7968041387400699</v>
      </c>
      <c r="Q74" s="204">
        <v>7.461662912087899</v>
      </c>
    </row>
    <row r="75" spans="1:17" ht="15">
      <c r="A75" s="100">
        <v>43862</v>
      </c>
      <c r="B75" s="101">
        <v>450000000</v>
      </c>
      <c r="C75" s="103">
        <v>43875</v>
      </c>
      <c r="D75" s="103">
        <v>44057</v>
      </c>
      <c r="E75" s="101">
        <v>969500000</v>
      </c>
      <c r="F75" s="101">
        <v>519500000</v>
      </c>
      <c r="G75" s="101">
        <v>450000000</v>
      </c>
      <c r="H75" s="101">
        <v>77807380000</v>
      </c>
      <c r="I75" s="117">
        <v>115.44444444444444</v>
      </c>
      <c r="J75" s="101">
        <v>450000000</v>
      </c>
      <c r="K75" s="101">
        <v>0</v>
      </c>
      <c r="L75" s="201">
        <v>4270000000</v>
      </c>
      <c r="M75" s="204">
        <v>7.3073843421856548</v>
      </c>
      <c r="N75" s="204">
        <v>96.356317944444413</v>
      </c>
      <c r="O75" s="204">
        <v>7.5837106461444801</v>
      </c>
      <c r="P75" s="204">
        <v>7.7278961292045896</v>
      </c>
      <c r="Q75" s="204">
        <v>7.65</v>
      </c>
    </row>
    <row r="76" spans="1:17" ht="15">
      <c r="A76" s="100">
        <v>43891</v>
      </c>
      <c r="B76" s="101">
        <v>450000000</v>
      </c>
      <c r="C76" s="103">
        <v>43903</v>
      </c>
      <c r="D76" s="103">
        <v>44085</v>
      </c>
      <c r="E76" s="101">
        <v>1297870000</v>
      </c>
      <c r="F76" s="101">
        <v>847870000</v>
      </c>
      <c r="G76" s="101">
        <v>450000000</v>
      </c>
      <c r="H76" s="101">
        <v>78257380000</v>
      </c>
      <c r="I76" s="117">
        <v>188.41555555555556</v>
      </c>
      <c r="J76" s="101">
        <v>450000000</v>
      </c>
      <c r="K76" s="101">
        <v>0</v>
      </c>
      <c r="L76" s="201">
        <v>4270000000</v>
      </c>
      <c r="M76" s="204">
        <v>7.073187925946276</v>
      </c>
      <c r="N76" s="204">
        <v>96.473095335555556</v>
      </c>
      <c r="O76" s="204">
        <v>7.3317725541448704</v>
      </c>
      <c r="P76" s="204">
        <v>7.4665369022362604</v>
      </c>
      <c r="Q76" s="204">
        <v>7.1552634615384632</v>
      </c>
    </row>
    <row r="77" spans="1:17" ht="15">
      <c r="A77" s="100">
        <v>43922</v>
      </c>
      <c r="B77" s="101">
        <v>450000000</v>
      </c>
      <c r="C77" s="103">
        <v>43938</v>
      </c>
      <c r="D77" s="103">
        <v>44120</v>
      </c>
      <c r="E77" s="101">
        <v>839250000</v>
      </c>
      <c r="F77" s="101">
        <v>389250000</v>
      </c>
      <c r="G77" s="101">
        <v>450000000</v>
      </c>
      <c r="H77" s="101">
        <v>78707380000</v>
      </c>
      <c r="I77" s="117">
        <v>86.5</v>
      </c>
      <c r="J77" s="101">
        <v>450000000</v>
      </c>
      <c r="K77" s="101">
        <v>0</v>
      </c>
      <c r="L77" s="201">
        <v>4270000000</v>
      </c>
      <c r="M77" s="204">
        <v>5.4905999999999997</v>
      </c>
      <c r="N77" s="204">
        <v>97.262219999999999</v>
      </c>
      <c r="O77" s="204">
        <v>5.6449999999999996</v>
      </c>
      <c r="P77" s="204">
        <v>5.7249999999999996</v>
      </c>
      <c r="Q77" s="204">
        <v>6.39</v>
      </c>
    </row>
    <row r="78" spans="1:17" ht="15">
      <c r="A78" s="100">
        <v>43922</v>
      </c>
      <c r="B78" s="101">
        <v>450000000</v>
      </c>
      <c r="C78" s="103">
        <v>43945</v>
      </c>
      <c r="D78" s="103">
        <v>44127</v>
      </c>
      <c r="E78" s="101">
        <v>1077500000</v>
      </c>
      <c r="F78" s="101">
        <v>627500000</v>
      </c>
      <c r="G78" s="101">
        <v>450000000</v>
      </c>
      <c r="H78" s="101">
        <v>79157380000</v>
      </c>
      <c r="I78" s="117">
        <v>139.44444444444443</v>
      </c>
      <c r="J78" s="101">
        <v>450000000</v>
      </c>
      <c r="K78" s="101">
        <v>0</v>
      </c>
      <c r="L78" s="201">
        <v>4270000000</v>
      </c>
      <c r="M78" s="204">
        <v>5.46143</v>
      </c>
      <c r="N78" s="204">
        <v>97.276759999999996</v>
      </c>
      <c r="O78" s="204">
        <v>5.6139999999999999</v>
      </c>
      <c r="P78" s="204">
        <v>5.6929999999999996</v>
      </c>
      <c r="Q78" s="204">
        <v>5.6855000000000002</v>
      </c>
    </row>
    <row r="79" spans="1:17" ht="15">
      <c r="A79" s="100">
        <v>43952</v>
      </c>
      <c r="B79" s="101">
        <v>500000000</v>
      </c>
      <c r="C79" s="103">
        <v>43973</v>
      </c>
      <c r="D79" s="103">
        <v>44155</v>
      </c>
      <c r="E79" s="101">
        <v>796500000</v>
      </c>
      <c r="F79" s="101">
        <v>296500000</v>
      </c>
      <c r="G79" s="101">
        <v>500000000</v>
      </c>
      <c r="H79" s="101">
        <v>79657380000</v>
      </c>
      <c r="I79" s="117">
        <v>59.3</v>
      </c>
      <c r="J79" s="101">
        <v>450000000</v>
      </c>
      <c r="K79" s="101">
        <v>50000000</v>
      </c>
      <c r="L79" s="201">
        <v>4320000000</v>
      </c>
      <c r="M79" s="204">
        <v>4.8579895604395711</v>
      </c>
      <c r="N79" s="204">
        <v>97.577659999999995</v>
      </c>
      <c r="O79" s="204">
        <v>4.9785878862431998</v>
      </c>
      <c r="P79" s="204">
        <v>5.0407263068558397</v>
      </c>
      <c r="Q79" s="204">
        <v>4.9735260989011039</v>
      </c>
    </row>
    <row r="80" spans="1:17" ht="15">
      <c r="A80" s="100">
        <v>43983</v>
      </c>
      <c r="B80" s="101">
        <v>620000000</v>
      </c>
      <c r="C80" s="103">
        <v>43994</v>
      </c>
      <c r="D80" s="103">
        <v>44176</v>
      </c>
      <c r="E80" s="101">
        <v>1371000000</v>
      </c>
      <c r="F80" s="101">
        <v>751000000</v>
      </c>
      <c r="G80" s="101">
        <v>620000000</v>
      </c>
      <c r="H80" s="101">
        <v>80277380000</v>
      </c>
      <c r="I80" s="117">
        <v>121.12903225806451</v>
      </c>
      <c r="J80" s="101">
        <v>620000000</v>
      </c>
      <c r="K80" s="101">
        <v>0</v>
      </c>
      <c r="L80" s="201">
        <v>4320000000</v>
      </c>
      <c r="M80" s="204">
        <v>4.4512043060970923</v>
      </c>
      <c r="N80" s="204">
        <v>97.780495387096792</v>
      </c>
      <c r="O80" s="204">
        <v>4.55224151654736</v>
      </c>
      <c r="P80" s="204">
        <v>4.6041928589041898</v>
      </c>
      <c r="Q80" s="204">
        <v>4.59</v>
      </c>
    </row>
    <row r="81" spans="1:17" ht="15">
      <c r="A81" s="100">
        <v>44013</v>
      </c>
      <c r="B81" s="101">
        <v>500000000</v>
      </c>
      <c r="C81" s="103">
        <v>44029</v>
      </c>
      <c r="D81" s="103">
        <v>44211</v>
      </c>
      <c r="E81" s="101">
        <v>997700000</v>
      </c>
      <c r="F81" s="101">
        <v>497700000</v>
      </c>
      <c r="G81" s="101">
        <v>500000000</v>
      </c>
      <c r="H81" s="101">
        <v>80777380000</v>
      </c>
      <c r="I81" s="117">
        <v>99.539999999999992</v>
      </c>
      <c r="J81" s="101">
        <v>450000000</v>
      </c>
      <c r="K81" s="101">
        <v>50000000</v>
      </c>
      <c r="L81" s="201">
        <v>4370000000</v>
      </c>
      <c r="M81" s="204">
        <v>4.3907293956044047</v>
      </c>
      <c r="N81" s="204">
        <v>97.831131939999992</v>
      </c>
      <c r="O81" s="204">
        <v>4.4460826438563501</v>
      </c>
      <c r="P81" s="204">
        <v>4.4956391670086404</v>
      </c>
      <c r="Q81" s="204">
        <v>4.3907293956044047</v>
      </c>
    </row>
    <row r="82" spans="1:17" ht="15">
      <c r="A82" s="100">
        <v>44013</v>
      </c>
      <c r="B82" s="101">
        <v>500000000</v>
      </c>
      <c r="C82" s="103">
        <v>44036</v>
      </c>
      <c r="D82" s="103">
        <v>44218</v>
      </c>
      <c r="E82" s="101">
        <v>505600000</v>
      </c>
      <c r="F82" s="101">
        <v>5600000</v>
      </c>
      <c r="G82" s="101">
        <v>500000000</v>
      </c>
      <c r="H82" s="101">
        <v>80777380000</v>
      </c>
      <c r="I82" s="117">
        <v>1.1199999999999999</v>
      </c>
      <c r="J82" s="101">
        <v>450000000</v>
      </c>
      <c r="K82" s="101">
        <v>50000000</v>
      </c>
      <c r="L82" s="201">
        <v>4420000000</v>
      </c>
      <c r="M82" s="204">
        <v>4.3558939560439702</v>
      </c>
      <c r="N82" s="204">
        <v>97.828019999999995</v>
      </c>
      <c r="O82" s="204">
        <v>4.4526036160641604</v>
      </c>
      <c r="P82" s="204">
        <v>4.5023056156853398</v>
      </c>
      <c r="Q82" s="204">
        <v>4.3</v>
      </c>
    </row>
    <row r="83" spans="1:17" ht="15">
      <c r="A83" s="100">
        <v>44013</v>
      </c>
      <c r="B83" s="101">
        <v>500000000</v>
      </c>
      <c r="C83" s="103">
        <v>44043</v>
      </c>
      <c r="D83" s="103">
        <v>44225</v>
      </c>
      <c r="E83" s="101">
        <v>765100000</v>
      </c>
      <c r="F83" s="101">
        <v>265100000</v>
      </c>
      <c r="G83" s="101">
        <v>500000000</v>
      </c>
      <c r="H83" s="101">
        <v>81277380000</v>
      </c>
      <c r="I83" s="117">
        <v>53.02</v>
      </c>
      <c r="J83" s="101">
        <v>500000000</v>
      </c>
      <c r="K83" s="101">
        <v>0</v>
      </c>
      <c r="L83" s="201">
        <v>4420000000</v>
      </c>
      <c r="M83" s="204">
        <v>4.43804</v>
      </c>
      <c r="N83" s="204">
        <v>97.787059999999997</v>
      </c>
      <c r="O83" s="204">
        <v>4.5384700000000002</v>
      </c>
      <c r="P83" s="204">
        <v>4.5901100000000001</v>
      </c>
      <c r="Q83" s="204">
        <v>4.3998999999999997</v>
      </c>
    </row>
    <row r="84" spans="1:17" ht="15">
      <c r="A84" s="100">
        <v>44044</v>
      </c>
      <c r="B84" s="101">
        <v>500000000</v>
      </c>
      <c r="C84" s="103">
        <v>44057</v>
      </c>
      <c r="D84" s="103">
        <v>44239</v>
      </c>
      <c r="E84" s="101">
        <v>913600000</v>
      </c>
      <c r="F84" s="101">
        <v>413600000</v>
      </c>
      <c r="G84" s="101">
        <v>500000000</v>
      </c>
      <c r="H84" s="101">
        <v>81777380000</v>
      </c>
      <c r="I84" s="117">
        <v>82.72</v>
      </c>
      <c r="J84" s="101">
        <v>450000000</v>
      </c>
      <c r="K84" s="101">
        <v>50000000</v>
      </c>
      <c r="L84" s="201">
        <v>4470000000</v>
      </c>
      <c r="M84" s="204">
        <v>4.3116928571428588</v>
      </c>
      <c r="N84" s="204">
        <v>97.850059999999999</v>
      </c>
      <c r="O84" s="204">
        <v>4.4064284244106302</v>
      </c>
      <c r="P84" s="204">
        <v>4.4551048916700502</v>
      </c>
      <c r="Q84" s="204">
        <v>4.3285</v>
      </c>
    </row>
    <row r="85" spans="1:17" ht="15">
      <c r="A85" s="100">
        <v>44075</v>
      </c>
      <c r="B85" s="101">
        <v>500000000</v>
      </c>
      <c r="C85" s="103">
        <v>44085</v>
      </c>
      <c r="D85" s="103">
        <v>44267</v>
      </c>
      <c r="E85" s="101">
        <v>1327000000</v>
      </c>
      <c r="F85" s="101">
        <v>827000000</v>
      </c>
      <c r="G85" s="101">
        <v>500000000</v>
      </c>
      <c r="H85" s="101">
        <v>82277380000</v>
      </c>
      <c r="I85" s="117">
        <v>165.39999999999998</v>
      </c>
      <c r="J85" s="101">
        <v>450000000</v>
      </c>
      <c r="K85" s="101">
        <v>50000000</v>
      </c>
      <c r="L85" s="201">
        <v>4520000000</v>
      </c>
      <c r="M85" s="204">
        <v>4.0411516483516463</v>
      </c>
      <c r="N85" s="204">
        <v>97.984960000000001</v>
      </c>
      <c r="O85" s="204">
        <v>4.1242570781797996</v>
      </c>
      <c r="P85" s="204">
        <v>4.1668989205738702</v>
      </c>
      <c r="Q85" s="204">
        <v>4</v>
      </c>
    </row>
    <row r="86" spans="1:17" ht="15">
      <c r="A86" s="100">
        <v>44105</v>
      </c>
      <c r="B86" s="101">
        <v>500000000</v>
      </c>
      <c r="C86" s="103">
        <v>44120</v>
      </c>
      <c r="D86" s="103">
        <v>44302</v>
      </c>
      <c r="E86" s="101">
        <v>919000000</v>
      </c>
      <c r="F86" s="101">
        <v>419000000</v>
      </c>
      <c r="G86" s="101">
        <v>500000000</v>
      </c>
      <c r="H86" s="101">
        <v>82777380000</v>
      </c>
      <c r="I86" s="117">
        <v>83.8</v>
      </c>
      <c r="J86" s="101">
        <v>450000000</v>
      </c>
      <c r="K86" s="101">
        <v>50000000</v>
      </c>
      <c r="L86" s="201">
        <v>4570000000</v>
      </c>
      <c r="M86" s="204">
        <v>3.799284799450549</v>
      </c>
      <c r="N86" s="204">
        <v>98.1055621</v>
      </c>
      <c r="O86" s="204">
        <v>3.8726497439338901</v>
      </c>
      <c r="P86" s="204">
        <v>3.9102473293789002</v>
      </c>
      <c r="Q86" s="204">
        <v>3.9470000000000001</v>
      </c>
    </row>
    <row r="87" spans="1:17" ht="15">
      <c r="A87" s="100">
        <v>44105</v>
      </c>
      <c r="B87" s="101">
        <v>500000000</v>
      </c>
      <c r="C87" s="103">
        <v>44127</v>
      </c>
      <c r="D87" s="103">
        <v>44309</v>
      </c>
      <c r="E87" s="101">
        <v>922000000</v>
      </c>
      <c r="F87" s="101">
        <v>422000000</v>
      </c>
      <c r="G87" s="101">
        <v>500000000</v>
      </c>
      <c r="H87" s="101">
        <v>83277380000</v>
      </c>
      <c r="I87" s="117">
        <v>84.399999999999991</v>
      </c>
      <c r="J87" s="101">
        <v>450000000</v>
      </c>
      <c r="K87" s="101">
        <v>50000000</v>
      </c>
      <c r="L87" s="201">
        <v>4620000000</v>
      </c>
      <c r="M87" s="204">
        <v>3.7443591582417666</v>
      </c>
      <c r="N87" s="204">
        <v>98.132949679999996</v>
      </c>
      <c r="O87" s="204">
        <v>3.81559829848349</v>
      </c>
      <c r="P87" s="204">
        <v>3.8520962579446301</v>
      </c>
      <c r="Q87" s="204">
        <v>3.7870956043956161</v>
      </c>
    </row>
    <row r="88" spans="1:17" ht="15">
      <c r="A88" s="100">
        <v>44136</v>
      </c>
      <c r="B88" s="101">
        <v>500000000</v>
      </c>
      <c r="C88" s="103">
        <v>44155</v>
      </c>
      <c r="D88" s="103">
        <v>44337</v>
      </c>
      <c r="E88" s="101">
        <v>590000000</v>
      </c>
      <c r="F88" s="101">
        <v>90000000</v>
      </c>
      <c r="G88" s="101">
        <v>500000000</v>
      </c>
      <c r="H88" s="101">
        <v>83777380000</v>
      </c>
      <c r="I88" s="117">
        <v>18</v>
      </c>
      <c r="J88" s="101">
        <v>500000000</v>
      </c>
      <c r="K88" s="101">
        <v>0</v>
      </c>
      <c r="L88" s="201">
        <v>4620000000</v>
      </c>
      <c r="M88" s="204">
        <v>3.6933400000000001</v>
      </c>
      <c r="N88" s="204">
        <v>98.158389999999997</v>
      </c>
      <c r="O88" s="204">
        <v>3.7629999999999999</v>
      </c>
      <c r="P88" s="204">
        <v>3.798</v>
      </c>
      <c r="Q88" s="204">
        <v>3.65</v>
      </c>
    </row>
    <row r="89" spans="1:17" ht="15">
      <c r="A89" s="122">
        <v>44166</v>
      </c>
      <c r="B89" s="110">
        <v>620000000</v>
      </c>
      <c r="C89" s="146">
        <v>44176</v>
      </c>
      <c r="D89" s="146">
        <v>44358</v>
      </c>
      <c r="E89" s="110">
        <v>792400000</v>
      </c>
      <c r="F89" s="110">
        <v>172400000</v>
      </c>
      <c r="G89" s="110">
        <v>620000000</v>
      </c>
      <c r="H89" s="110">
        <v>84397380000</v>
      </c>
      <c r="I89" s="118">
        <v>27.806451612903228</v>
      </c>
      <c r="J89" s="110">
        <v>620000000</v>
      </c>
      <c r="K89" s="110">
        <v>0</v>
      </c>
      <c r="L89" s="202">
        <v>4620000000</v>
      </c>
      <c r="M89" s="205">
        <v>4.0018729419088928</v>
      </c>
      <c r="N89" s="205">
        <v>98.004545546774196</v>
      </c>
      <c r="O89" s="205">
        <v>4.0833544195140803</v>
      </c>
      <c r="P89" s="205">
        <v>4.1251546326807498</v>
      </c>
      <c r="Q89" s="205">
        <v>4.1618021978021886</v>
      </c>
    </row>
    <row r="90" spans="1:17" ht="15">
      <c r="A90" s="100">
        <v>44197</v>
      </c>
      <c r="B90" s="101">
        <v>500000000</v>
      </c>
      <c r="C90" s="103">
        <v>44211</v>
      </c>
      <c r="D90" s="103">
        <v>44393</v>
      </c>
      <c r="E90" s="101">
        <v>802500000</v>
      </c>
      <c r="F90" s="101">
        <v>302500000</v>
      </c>
      <c r="G90" s="101">
        <v>500000000</v>
      </c>
      <c r="H90" s="101">
        <v>84897380000</v>
      </c>
      <c r="I90" s="203">
        <v>60.5</v>
      </c>
      <c r="J90" s="101">
        <v>500000000</v>
      </c>
      <c r="K90" s="101">
        <v>0</v>
      </c>
      <c r="L90" s="52">
        <v>4620000000</v>
      </c>
      <c r="M90" s="204">
        <v>4.2058414292307695</v>
      </c>
      <c r="N90" s="204">
        <v>97.902840712</v>
      </c>
      <c r="O90" s="204">
        <v>4.2959340082920203</v>
      </c>
      <c r="P90" s="204">
        <v>4.34219984070441</v>
      </c>
      <c r="Q90" s="204">
        <v>4.1944115384615346</v>
      </c>
    </row>
    <row r="91" spans="1:17" ht="15">
      <c r="A91" s="100">
        <v>44197</v>
      </c>
      <c r="B91" s="101">
        <v>500000000</v>
      </c>
      <c r="C91" s="103">
        <v>44218</v>
      </c>
      <c r="D91" s="103">
        <v>44400</v>
      </c>
      <c r="E91" s="101">
        <v>719600000</v>
      </c>
      <c r="F91" s="101">
        <v>219600000</v>
      </c>
      <c r="G91" s="101">
        <v>500000000</v>
      </c>
      <c r="H91" s="101">
        <v>85397380000</v>
      </c>
      <c r="I91" s="117">
        <v>43.919999999999995</v>
      </c>
      <c r="J91" s="101">
        <v>500000000</v>
      </c>
      <c r="K91" s="101">
        <v>0</v>
      </c>
      <c r="L91" s="36">
        <v>4620000000</v>
      </c>
      <c r="M91" s="204">
        <v>4.2036909013736015</v>
      </c>
      <c r="N91" s="204">
        <v>97.903913030000012</v>
      </c>
      <c r="O91" s="204">
        <v>4.2936903860885502</v>
      </c>
      <c r="P91" s="204">
        <v>4.3399079039994497</v>
      </c>
      <c r="Q91" s="204">
        <v>4.2528516483516405</v>
      </c>
    </row>
    <row r="92" spans="1:17" ht="15">
      <c r="A92" s="100">
        <v>44197</v>
      </c>
      <c r="B92" s="101">
        <v>500000000</v>
      </c>
      <c r="C92" s="103">
        <v>44225</v>
      </c>
      <c r="D92" s="103">
        <v>44407</v>
      </c>
      <c r="E92" s="101">
        <v>828080000</v>
      </c>
      <c r="F92" s="101">
        <v>328080000</v>
      </c>
      <c r="G92" s="101">
        <v>500000000</v>
      </c>
      <c r="H92" s="101">
        <v>85897380000</v>
      </c>
      <c r="I92" s="117">
        <v>65.616</v>
      </c>
      <c r="J92" s="101">
        <v>500000000</v>
      </c>
      <c r="K92" s="101">
        <v>0</v>
      </c>
      <c r="L92" s="36">
        <v>4620000000</v>
      </c>
      <c r="M92" s="204">
        <v>4.2125649698901313</v>
      </c>
      <c r="N92" s="204">
        <v>97.899488151999989</v>
      </c>
      <c r="O92" s="204">
        <v>4.3029489218060597</v>
      </c>
      <c r="P92" s="204">
        <v>4.3493659772655597</v>
      </c>
      <c r="Q92" s="204">
        <v>4.28</v>
      </c>
    </row>
    <row r="93" spans="1:17" ht="15">
      <c r="A93" s="100">
        <v>44228</v>
      </c>
      <c r="B93" s="101">
        <v>500000000</v>
      </c>
      <c r="C93" s="103">
        <v>44239</v>
      </c>
      <c r="D93" s="103">
        <v>44421</v>
      </c>
      <c r="E93" s="101">
        <v>702210000</v>
      </c>
      <c r="F93" s="101">
        <v>202210000</v>
      </c>
      <c r="G93" s="101">
        <v>500000000</v>
      </c>
      <c r="H93" s="101">
        <v>86397380000</v>
      </c>
      <c r="I93" s="117">
        <v>40.4</v>
      </c>
      <c r="J93" s="101">
        <v>500000000</v>
      </c>
      <c r="K93" s="101">
        <v>0</v>
      </c>
      <c r="L93" s="36">
        <v>4620000000</v>
      </c>
      <c r="M93" s="204">
        <v>4.2110972527472441</v>
      </c>
      <c r="N93" s="204">
        <v>97.900220000000004</v>
      </c>
      <c r="O93" s="204">
        <v>4.3014175583540499</v>
      </c>
      <c r="P93" s="204">
        <v>4.3478015806002901</v>
      </c>
      <c r="Q93" s="204">
        <v>4.25</v>
      </c>
    </row>
    <row r="94" spans="1:17" ht="15">
      <c r="A94" s="100">
        <v>44256</v>
      </c>
      <c r="B94" s="101">
        <v>500000000</v>
      </c>
      <c r="C94" s="103">
        <v>44267</v>
      </c>
      <c r="D94" s="103">
        <v>44449</v>
      </c>
      <c r="E94" s="101">
        <v>815840000</v>
      </c>
      <c r="F94" s="101">
        <v>315840000</v>
      </c>
      <c r="G94" s="101">
        <v>500000000</v>
      </c>
      <c r="H94" s="101">
        <v>86897380000</v>
      </c>
      <c r="I94" s="117">
        <v>63.167999999999999</v>
      </c>
      <c r="J94" s="101">
        <v>500000000</v>
      </c>
      <c r="K94" s="101">
        <v>0</v>
      </c>
      <c r="L94" s="36">
        <v>4620000000</v>
      </c>
      <c r="M94" s="204">
        <v>4.2235112637362624</v>
      </c>
      <c r="N94" s="204">
        <v>97.894030000000001</v>
      </c>
      <c r="O94" s="204">
        <v>4.3143706145678804</v>
      </c>
      <c r="P94" s="204">
        <v>4.3610344195677699</v>
      </c>
      <c r="Q94" s="204">
        <v>4.26</v>
      </c>
    </row>
    <row r="95" spans="1:17" ht="15">
      <c r="A95" s="100">
        <v>44287</v>
      </c>
      <c r="B95" s="101">
        <v>550000000</v>
      </c>
      <c r="C95" s="103">
        <v>44302</v>
      </c>
      <c r="D95" s="103">
        <v>44484</v>
      </c>
      <c r="E95" s="101">
        <v>768480000</v>
      </c>
      <c r="F95" s="101">
        <v>218480000</v>
      </c>
      <c r="G95" s="101">
        <v>550000000</v>
      </c>
      <c r="H95" s="101">
        <v>87447380000</v>
      </c>
      <c r="I95" s="117">
        <v>39.723636363636359</v>
      </c>
      <c r="J95" s="261">
        <v>500000000</v>
      </c>
      <c r="K95" s="101">
        <v>50000000</v>
      </c>
      <c r="L95" s="36">
        <v>4670000000</v>
      </c>
      <c r="M95" s="204">
        <v>4.272919114985017</v>
      </c>
      <c r="N95" s="204">
        <v>97.869393756363635</v>
      </c>
      <c r="O95" s="204">
        <v>4.3659401075090303</v>
      </c>
      <c r="P95" s="204">
        <v>4.4137261428318402</v>
      </c>
      <c r="Q95" s="204">
        <v>4.3859362637362622</v>
      </c>
    </row>
    <row r="96" spans="1:17" ht="15">
      <c r="A96" s="100">
        <v>44287</v>
      </c>
      <c r="B96" s="101">
        <v>550000000</v>
      </c>
      <c r="C96" s="15">
        <v>44309</v>
      </c>
      <c r="D96" s="15">
        <v>44491</v>
      </c>
      <c r="E96" s="35">
        <v>827320000</v>
      </c>
      <c r="F96" s="35">
        <v>277320000</v>
      </c>
      <c r="G96" s="35">
        <v>550000000</v>
      </c>
      <c r="H96" s="35">
        <v>87997380000</v>
      </c>
      <c r="I96" s="117">
        <v>50.421818181818182</v>
      </c>
      <c r="J96" s="262">
        <v>500000000</v>
      </c>
      <c r="K96" s="35">
        <v>50000000</v>
      </c>
      <c r="L96" s="36">
        <v>4720000000</v>
      </c>
      <c r="M96" s="51">
        <v>4.32047692307692</v>
      </c>
      <c r="N96" s="51">
        <v>97.845680000000002</v>
      </c>
      <c r="O96" s="51">
        <v>4.4156031447447903</v>
      </c>
      <c r="P96" s="51">
        <v>4.4644825277385696</v>
      </c>
      <c r="Q96" s="51">
        <v>4.29</v>
      </c>
    </row>
    <row r="97" spans="1:17" ht="15">
      <c r="A97" s="100">
        <v>44317</v>
      </c>
      <c r="B97" s="101">
        <v>500000000</v>
      </c>
      <c r="C97" s="15">
        <v>44337</v>
      </c>
      <c r="D97" s="15">
        <v>44519</v>
      </c>
      <c r="E97" s="35">
        <v>1072890000</v>
      </c>
      <c r="F97" s="35">
        <v>572890000</v>
      </c>
      <c r="G97" s="35">
        <v>500000000</v>
      </c>
      <c r="H97" s="35">
        <v>88497380000</v>
      </c>
      <c r="I97" s="117">
        <v>114.578</v>
      </c>
      <c r="J97" s="35">
        <v>500000000</v>
      </c>
      <c r="K97" s="35">
        <v>0</v>
      </c>
      <c r="L97" s="36">
        <v>4720000000</v>
      </c>
      <c r="M97" s="51">
        <v>4.3210384615384658</v>
      </c>
      <c r="N97" s="51">
        <v>97.845399999999998</v>
      </c>
      <c r="O97" s="51">
        <v>4.4161896844802797</v>
      </c>
      <c r="P97" s="51">
        <v>4.46508205422833</v>
      </c>
      <c r="Q97" s="51">
        <v>4.3499999999999996</v>
      </c>
    </row>
    <row r="98" spans="1:17" ht="15">
      <c r="A98" s="100">
        <v>44348</v>
      </c>
      <c r="B98" s="101">
        <v>620000000</v>
      </c>
      <c r="C98" s="15">
        <v>44358</v>
      </c>
      <c r="D98" s="15">
        <v>44539</v>
      </c>
      <c r="E98" s="35">
        <v>900700000</v>
      </c>
      <c r="F98" s="35">
        <v>280700000</v>
      </c>
      <c r="G98" s="35">
        <v>620000000</v>
      </c>
      <c r="H98" s="35">
        <v>89117380000</v>
      </c>
      <c r="I98" s="117">
        <v>45.274193548387096</v>
      </c>
      <c r="J98" s="35">
        <v>620000000</v>
      </c>
      <c r="K98" s="35">
        <v>0</v>
      </c>
      <c r="L98" s="36">
        <v>4720000000</v>
      </c>
      <c r="M98" s="51">
        <v>4.4947229281768095</v>
      </c>
      <c r="N98" s="51">
        <v>97.771109999999993</v>
      </c>
      <c r="O98" s="51">
        <v>4.5971892189592696</v>
      </c>
      <c r="P98" s="51">
        <v>4.6504655261394596</v>
      </c>
      <c r="Q98" s="51">
        <v>4.4400000000000004</v>
      </c>
    </row>
    <row r="99" spans="1:17" ht="15">
      <c r="A99" s="100">
        <v>44378</v>
      </c>
      <c r="B99" s="101">
        <v>500000000</v>
      </c>
      <c r="C99" s="15">
        <v>44393</v>
      </c>
      <c r="D99" s="15">
        <v>44575</v>
      </c>
      <c r="E99" s="35">
        <v>683940000</v>
      </c>
      <c r="F99" s="35">
        <v>183940000</v>
      </c>
      <c r="G99" s="35">
        <v>500000000</v>
      </c>
      <c r="H99" s="35">
        <v>89617380000</v>
      </c>
      <c r="I99" s="117">
        <v>36.787999999999997</v>
      </c>
      <c r="J99" s="35">
        <v>500000000</v>
      </c>
      <c r="K99" s="35">
        <v>0</v>
      </c>
      <c r="L99" s="36">
        <v>4720000000</v>
      </c>
      <c r="M99" s="51">
        <v>4.7750824175824178</v>
      </c>
      <c r="N99" s="51">
        <v>97.619</v>
      </c>
      <c r="O99" s="51">
        <v>4.8915502285235597</v>
      </c>
      <c r="P99" s="51">
        <v>4.9515349363930001</v>
      </c>
      <c r="Q99" s="51">
        <v>4.7</v>
      </c>
    </row>
    <row r="100" spans="1:17" ht="15">
      <c r="A100" s="100">
        <v>44378</v>
      </c>
      <c r="B100" s="101">
        <v>550000000</v>
      </c>
      <c r="C100" s="15">
        <v>44400</v>
      </c>
      <c r="D100" s="15">
        <v>44582</v>
      </c>
      <c r="E100" s="35">
        <v>739370000</v>
      </c>
      <c r="F100" s="35">
        <v>189370000</v>
      </c>
      <c r="G100" s="35">
        <v>550000000</v>
      </c>
      <c r="H100" s="35">
        <v>90167380000</v>
      </c>
      <c r="I100" s="117">
        <v>34.43090909090909</v>
      </c>
      <c r="J100" s="35">
        <v>500000000</v>
      </c>
      <c r="K100" s="35">
        <v>50000000</v>
      </c>
      <c r="L100" s="36">
        <v>4770000000</v>
      </c>
      <c r="M100" s="51">
        <v>4.9220851648351713</v>
      </c>
      <c r="N100" s="51">
        <v>97.545699999999997</v>
      </c>
      <c r="O100" s="51">
        <v>5.0459273600324499</v>
      </c>
      <c r="P100" s="51">
        <v>5.1097581334408604</v>
      </c>
      <c r="Q100" s="51">
        <v>4.6900000000000004</v>
      </c>
    </row>
    <row r="101" spans="1:17" ht="15">
      <c r="A101" s="100">
        <v>44378</v>
      </c>
      <c r="B101" s="101">
        <v>500000000</v>
      </c>
      <c r="C101" s="15">
        <v>44407</v>
      </c>
      <c r="D101" s="15">
        <v>44589</v>
      </c>
      <c r="E101" s="35">
        <v>655860000</v>
      </c>
      <c r="F101" s="35">
        <v>155860000</v>
      </c>
      <c r="G101" s="35">
        <v>500000000</v>
      </c>
      <c r="H101" s="35">
        <v>90667380000</v>
      </c>
      <c r="I101" s="117">
        <v>31.172000000000001</v>
      </c>
      <c r="J101" s="35">
        <v>500000000</v>
      </c>
      <c r="K101" s="35">
        <v>0</v>
      </c>
      <c r="L101" s="36">
        <v>4770000000</v>
      </c>
      <c r="M101" s="51">
        <v>4.9516862637362618</v>
      </c>
      <c r="N101" s="51">
        <v>97.530940000000001</v>
      </c>
      <c r="O101" s="51">
        <v>5.0770414636998904</v>
      </c>
      <c r="P101" s="51">
        <v>5.1416618664640303</v>
      </c>
      <c r="Q101" s="51">
        <v>4.9779999999999998</v>
      </c>
    </row>
    <row r="102" spans="1:17" ht="15">
      <c r="A102" s="100">
        <v>44409</v>
      </c>
      <c r="B102" s="101">
        <v>550000000</v>
      </c>
      <c r="C102" s="15">
        <v>44421</v>
      </c>
      <c r="D102" s="15">
        <v>44603</v>
      </c>
      <c r="E102" s="35">
        <v>1264610000</v>
      </c>
      <c r="F102" s="35">
        <v>714610000</v>
      </c>
      <c r="G102" s="35">
        <v>550000000</v>
      </c>
      <c r="H102" s="35">
        <v>91217380000</v>
      </c>
      <c r="I102" s="117">
        <v>129.92909090909092</v>
      </c>
      <c r="J102" s="35">
        <v>500000000</v>
      </c>
      <c r="K102" s="35">
        <v>50000000</v>
      </c>
      <c r="L102" s="36">
        <v>4820000000</v>
      </c>
      <c r="M102" s="51">
        <v>4.9427217032967059</v>
      </c>
      <c r="N102" s="51">
        <v>97.535409999999999</v>
      </c>
      <c r="O102" s="51">
        <v>5.0676177024289997</v>
      </c>
      <c r="P102" s="51">
        <v>5.1319984317630203</v>
      </c>
      <c r="Q102" s="51">
        <v>5.0099900000000002</v>
      </c>
    </row>
    <row r="103" spans="1:17" ht="15">
      <c r="A103" s="100">
        <v>44440</v>
      </c>
      <c r="B103" s="101">
        <v>550000000</v>
      </c>
      <c r="C103" s="15">
        <v>44449</v>
      </c>
      <c r="D103" s="15">
        <v>44631</v>
      </c>
      <c r="E103" s="35">
        <v>736520000</v>
      </c>
      <c r="F103" s="35">
        <v>186520000</v>
      </c>
      <c r="G103" s="35">
        <v>550000000</v>
      </c>
      <c r="H103" s="35">
        <v>91767380000</v>
      </c>
      <c r="I103" s="117">
        <v>33.912727272727274</v>
      </c>
      <c r="J103" s="35">
        <v>500000000</v>
      </c>
      <c r="K103" s="35">
        <v>50000000</v>
      </c>
      <c r="L103" s="36">
        <v>4870000000</v>
      </c>
      <c r="M103" s="51">
        <v>4.9179337912087915</v>
      </c>
      <c r="N103" s="51">
        <v>97.54777</v>
      </c>
      <c r="O103" s="51">
        <v>5.0415645495625299</v>
      </c>
      <c r="P103" s="51">
        <v>5.10528498943561</v>
      </c>
      <c r="Q103" s="51">
        <v>4.9400000000000004</v>
      </c>
    </row>
    <row r="104" spans="1:17" ht="15">
      <c r="A104" s="100">
        <v>44440</v>
      </c>
      <c r="B104" s="101">
        <v>550000000</v>
      </c>
      <c r="C104" s="103">
        <v>44463</v>
      </c>
      <c r="D104" s="103">
        <v>44645</v>
      </c>
      <c r="E104" s="101">
        <v>427860000</v>
      </c>
      <c r="F104" s="101">
        <v>-122140000</v>
      </c>
      <c r="G104" s="101">
        <v>427860000</v>
      </c>
      <c r="H104" s="101">
        <v>92195240000</v>
      </c>
      <c r="I104" s="117">
        <v>-22.207272727272727</v>
      </c>
      <c r="J104" s="101">
        <v>0</v>
      </c>
      <c r="K104" s="101">
        <v>427860000</v>
      </c>
      <c r="L104" s="201">
        <v>5297860000</v>
      </c>
      <c r="M104" s="204">
        <v>4.9956266483516574</v>
      </c>
      <c r="N104" s="204">
        <v>97.509029999999996</v>
      </c>
      <c r="O104" s="204">
        <v>5.1232451480151697</v>
      </c>
      <c r="P104" s="204">
        <v>5.1890470877106898</v>
      </c>
      <c r="Q104" s="204">
        <v>4.99</v>
      </c>
    </row>
    <row r="105" spans="1:17" ht="15">
      <c r="A105" s="100">
        <v>44470</v>
      </c>
      <c r="B105" s="101">
        <v>550000000</v>
      </c>
      <c r="C105" s="103">
        <v>44484</v>
      </c>
      <c r="D105" s="103">
        <v>44666</v>
      </c>
      <c r="E105" s="101">
        <v>928640000</v>
      </c>
      <c r="F105" s="101">
        <v>378640000</v>
      </c>
      <c r="G105" s="101">
        <v>550000000</v>
      </c>
      <c r="H105" s="101">
        <v>92745240000</v>
      </c>
      <c r="I105" s="117">
        <v>68.843636363636364</v>
      </c>
      <c r="J105" s="101">
        <v>550000000</v>
      </c>
      <c r="K105" s="101">
        <v>0</v>
      </c>
      <c r="L105" s="201">
        <v>5297860000</v>
      </c>
      <c r="M105" s="204">
        <v>4.9800116022099346</v>
      </c>
      <c r="N105" s="204">
        <v>97.530460000000005</v>
      </c>
      <c r="O105" s="204">
        <v>5.1061090065707999</v>
      </c>
      <c r="P105" s="204">
        <v>5.2007736046386004</v>
      </c>
      <c r="Q105" s="204">
        <v>4.99</v>
      </c>
    </row>
    <row r="106" spans="1:17" ht="15">
      <c r="A106" s="100">
        <v>44470</v>
      </c>
      <c r="B106" s="101">
        <v>550000000</v>
      </c>
      <c r="C106" s="103">
        <v>44491</v>
      </c>
      <c r="D106" s="103">
        <v>44673</v>
      </c>
      <c r="E106" s="101">
        <v>638820000</v>
      </c>
      <c r="F106" s="101">
        <v>88820000</v>
      </c>
      <c r="G106" s="101">
        <v>550000000</v>
      </c>
      <c r="H106" s="101">
        <v>93295240000</v>
      </c>
      <c r="I106" s="117">
        <v>16.149090909090908</v>
      </c>
      <c r="J106" s="101">
        <v>550000000</v>
      </c>
      <c r="K106" s="101">
        <v>0</v>
      </c>
      <c r="L106" s="201">
        <v>5297860000</v>
      </c>
      <c r="M106" s="204">
        <v>4.863665109890098</v>
      </c>
      <c r="N106" s="204">
        <v>97.574830000000006</v>
      </c>
      <c r="O106" s="204">
        <v>4.9845488943102403</v>
      </c>
      <c r="P106" s="204">
        <v>5.0468362076300499</v>
      </c>
      <c r="Q106" s="204">
        <v>4.351</v>
      </c>
    </row>
    <row r="107" spans="1:17" ht="15">
      <c r="A107" s="100">
        <v>44501</v>
      </c>
      <c r="B107" s="101">
        <v>500000000</v>
      </c>
      <c r="C107" s="103">
        <v>44519</v>
      </c>
      <c r="D107" s="103">
        <v>44701</v>
      </c>
      <c r="E107" s="101">
        <v>422330000</v>
      </c>
      <c r="F107" s="101">
        <v>-77670000</v>
      </c>
      <c r="G107" s="101">
        <v>422330000</v>
      </c>
      <c r="H107" s="101">
        <v>93717570000</v>
      </c>
      <c r="I107" s="117">
        <v>-15.534000000000001</v>
      </c>
      <c r="J107" s="101">
        <v>500000000</v>
      </c>
      <c r="K107" s="101">
        <v>-77670000</v>
      </c>
      <c r="L107" s="201">
        <v>5220190000</v>
      </c>
      <c r="M107" s="204">
        <v>5.0972900000000001</v>
      </c>
      <c r="N107" s="204">
        <v>97.458340000000007</v>
      </c>
      <c r="O107" s="204">
        <v>5.2302200000000001</v>
      </c>
      <c r="P107" s="204">
        <v>5.2988</v>
      </c>
      <c r="Q107" s="204">
        <v>4.99</v>
      </c>
    </row>
    <row r="108" spans="1:17" ht="15">
      <c r="A108" s="122">
        <v>44531</v>
      </c>
      <c r="B108" s="110">
        <v>620000000</v>
      </c>
      <c r="C108" s="146">
        <v>44539</v>
      </c>
      <c r="D108" s="146">
        <v>44722</v>
      </c>
      <c r="E108" s="110">
        <v>381250000</v>
      </c>
      <c r="F108" s="110">
        <v>-238750000</v>
      </c>
      <c r="G108" s="110">
        <v>381250000</v>
      </c>
      <c r="H108" s="110">
        <v>94098820000</v>
      </c>
      <c r="I108" s="118">
        <v>-38.508064516129032</v>
      </c>
      <c r="J108" s="110">
        <v>620000000</v>
      </c>
      <c r="K108" s="110">
        <v>-238750000</v>
      </c>
      <c r="L108" s="202">
        <v>4981440000</v>
      </c>
      <c r="M108" s="205">
        <v>5.3145203296703283</v>
      </c>
      <c r="N108" s="205">
        <v>97.350020000000001</v>
      </c>
      <c r="O108" s="205">
        <v>5.4591877122062504</v>
      </c>
      <c r="P108" s="205">
        <v>5.5339023665103504</v>
      </c>
      <c r="Q108" s="205">
        <v>5.2240000000000002</v>
      </c>
    </row>
    <row r="109" spans="1:17" ht="15">
      <c r="A109" s="100">
        <v>44562</v>
      </c>
      <c r="B109" s="101">
        <v>500000000</v>
      </c>
      <c r="C109" s="103">
        <v>44575</v>
      </c>
      <c r="D109" s="103">
        <v>44757</v>
      </c>
      <c r="E109" s="101">
        <v>691380000</v>
      </c>
      <c r="F109" s="101">
        <v>191380000</v>
      </c>
      <c r="G109" s="101">
        <v>500000000</v>
      </c>
      <c r="H109" s="101">
        <v>94598820000</v>
      </c>
      <c r="I109" s="117">
        <v>38.275999999999996</v>
      </c>
      <c r="J109" s="101">
        <v>500000000</v>
      </c>
      <c r="K109" s="101">
        <v>0</v>
      </c>
      <c r="L109" s="52">
        <v>4981440000</v>
      </c>
      <c r="M109" s="204">
        <v>5.2858618131868065</v>
      </c>
      <c r="N109" s="204">
        <v>97.364310000000003</v>
      </c>
      <c r="O109" s="204">
        <v>5.4289521624369401</v>
      </c>
      <c r="P109" s="204">
        <v>5.5028414786481203</v>
      </c>
      <c r="Q109" s="204">
        <v>5.29</v>
      </c>
    </row>
    <row r="110" spans="1:17" ht="15">
      <c r="A110" s="100">
        <v>44562</v>
      </c>
      <c r="B110" s="101">
        <v>550000000</v>
      </c>
      <c r="C110" s="103">
        <v>44582</v>
      </c>
      <c r="D110" s="103">
        <v>44764</v>
      </c>
      <c r="E110" s="101">
        <v>689510000</v>
      </c>
      <c r="F110" s="101">
        <v>139510000</v>
      </c>
      <c r="G110" s="101">
        <v>550000000</v>
      </c>
      <c r="H110" s="101">
        <v>95148820000</v>
      </c>
      <c r="I110" s="117">
        <v>25.365454545454547</v>
      </c>
      <c r="J110" s="101">
        <v>550000000</v>
      </c>
      <c r="K110" s="101">
        <v>0</v>
      </c>
      <c r="L110" s="36">
        <v>4981440000</v>
      </c>
      <c r="M110" s="204">
        <v>5.316385439560432</v>
      </c>
      <c r="N110" s="204">
        <v>97.349090000000004</v>
      </c>
      <c r="O110" s="204">
        <v>5.4611557638190904</v>
      </c>
      <c r="P110" s="204">
        <v>5.5359242988202197</v>
      </c>
      <c r="Q110" s="204">
        <v>4.0199999999999996</v>
      </c>
    </row>
    <row r="111" spans="1:17" ht="15">
      <c r="A111" s="100">
        <v>44562</v>
      </c>
      <c r="B111" s="101">
        <v>500000000</v>
      </c>
      <c r="C111" s="103">
        <v>44589</v>
      </c>
      <c r="D111" s="103">
        <v>44771</v>
      </c>
      <c r="E111" s="101">
        <v>918200000</v>
      </c>
      <c r="F111" s="101">
        <v>418200000</v>
      </c>
      <c r="G111" s="101">
        <v>500000000</v>
      </c>
      <c r="H111" s="151">
        <v>95648820000</v>
      </c>
      <c r="I111" s="117">
        <v>83.64</v>
      </c>
      <c r="J111" s="101">
        <v>500000000</v>
      </c>
      <c r="K111" s="101">
        <v>0</v>
      </c>
      <c r="L111" s="36">
        <v>4981440000</v>
      </c>
      <c r="M111" s="204">
        <v>5.3332917582417583</v>
      </c>
      <c r="N111" s="204">
        <v>97.34066</v>
      </c>
      <c r="O111" s="204">
        <v>5.4789969147956903</v>
      </c>
      <c r="P111" s="204">
        <v>5.55425478530631</v>
      </c>
      <c r="Q111" s="204">
        <v>5.3819999999999997</v>
      </c>
    </row>
    <row r="112" spans="1:17" ht="15">
      <c r="A112" s="100">
        <v>44593</v>
      </c>
      <c r="B112" s="101">
        <v>600000000</v>
      </c>
      <c r="C112" s="103">
        <v>44603</v>
      </c>
      <c r="D112" s="15">
        <v>44785</v>
      </c>
      <c r="E112" s="35">
        <v>913460000</v>
      </c>
      <c r="F112" s="35">
        <v>313460000</v>
      </c>
      <c r="G112" s="35">
        <v>600000000</v>
      </c>
      <c r="H112" s="35">
        <v>96248820000</v>
      </c>
      <c r="I112" s="117">
        <v>52.2</v>
      </c>
      <c r="J112" s="35">
        <v>550000000</v>
      </c>
      <c r="K112" s="35">
        <v>50000000</v>
      </c>
      <c r="L112" s="36">
        <v>5031440000</v>
      </c>
      <c r="M112" s="51">
        <v>5.3751865384615272</v>
      </c>
      <c r="N112" s="51">
        <v>97.319770000000005</v>
      </c>
      <c r="O112" s="51">
        <v>5.5232215802210902</v>
      </c>
      <c r="P112" s="51">
        <v>5.5996992980725997</v>
      </c>
      <c r="Q112" s="51">
        <v>5.61</v>
      </c>
    </row>
    <row r="113" spans="1:17" ht="15">
      <c r="A113" s="100">
        <v>44621</v>
      </c>
      <c r="B113" s="101">
        <v>650000000</v>
      </c>
      <c r="C113" s="103">
        <v>44631</v>
      </c>
      <c r="D113" s="103">
        <v>44813</v>
      </c>
      <c r="E113" s="101">
        <v>796590000</v>
      </c>
      <c r="F113" s="101">
        <v>146590000</v>
      </c>
      <c r="G113" s="101">
        <v>650000000</v>
      </c>
      <c r="H113" s="151">
        <v>96898820000</v>
      </c>
      <c r="I113" s="117">
        <v>22.552307692307689</v>
      </c>
      <c r="J113" s="101">
        <v>550000000</v>
      </c>
      <c r="K113" s="101">
        <v>100000000</v>
      </c>
      <c r="L113" s="36">
        <v>5131440000</v>
      </c>
      <c r="M113" s="204">
        <v>5.5443098901098962</v>
      </c>
      <c r="N113" s="204">
        <v>97.235439999999997</v>
      </c>
      <c r="O113" s="204">
        <v>5.7019435404518104</v>
      </c>
      <c r="P113" s="204">
        <v>5.7834508412342602</v>
      </c>
      <c r="Q113" s="204">
        <v>5.8470000000000004</v>
      </c>
    </row>
    <row r="114" spans="1:17" ht="15">
      <c r="A114" s="100">
        <v>44621</v>
      </c>
      <c r="B114" s="101">
        <v>500000000</v>
      </c>
      <c r="C114" s="103">
        <v>44645</v>
      </c>
      <c r="D114" s="15">
        <v>44827</v>
      </c>
      <c r="E114" s="35">
        <v>1188900000</v>
      </c>
      <c r="F114" s="35">
        <v>688900000</v>
      </c>
      <c r="G114" s="35">
        <v>500000000</v>
      </c>
      <c r="H114" s="35">
        <v>97398820000</v>
      </c>
      <c r="I114" s="117">
        <v>137.78</v>
      </c>
      <c r="J114" s="35">
        <v>427860000</v>
      </c>
      <c r="K114" s="35">
        <v>72140000</v>
      </c>
      <c r="L114" s="36">
        <v>5203580000</v>
      </c>
      <c r="M114" s="51">
        <v>5.3751865384615272</v>
      </c>
      <c r="N114" s="51">
        <v>97.212900000000005</v>
      </c>
      <c r="O114" s="51">
        <v>5.7497654490954702</v>
      </c>
      <c r="P114" s="51">
        <v>5.8326457139848999</v>
      </c>
      <c r="Q114" s="51">
        <v>5.75</v>
      </c>
    </row>
    <row r="115" spans="1:17" ht="15">
      <c r="A115" s="100">
        <v>44652</v>
      </c>
      <c r="B115" s="101">
        <v>550000000</v>
      </c>
      <c r="C115" s="103">
        <v>44665</v>
      </c>
      <c r="D115" s="103">
        <v>44847</v>
      </c>
      <c r="E115" s="101">
        <v>767900000</v>
      </c>
      <c r="F115" s="101">
        <v>217900000</v>
      </c>
      <c r="G115" s="101">
        <v>550000000</v>
      </c>
      <c r="H115" s="101">
        <v>97948820000</v>
      </c>
      <c r="I115" s="117">
        <v>39.618181818181817</v>
      </c>
      <c r="J115" s="101">
        <v>550000000</v>
      </c>
      <c r="K115" s="101">
        <v>0</v>
      </c>
      <c r="L115" s="201">
        <v>5203580000</v>
      </c>
      <c r="M115" s="204">
        <v>5.6685302197802114</v>
      </c>
      <c r="N115" s="204">
        <v>97.173500000000004</v>
      </c>
      <c r="O115" s="204">
        <v>5.8334115986150703</v>
      </c>
      <c r="P115" s="204">
        <v>5.9187209110052699</v>
      </c>
      <c r="Q115" s="204">
        <v>5.75</v>
      </c>
    </row>
    <row r="116" spans="1:17" ht="15">
      <c r="A116" s="100">
        <v>44652</v>
      </c>
      <c r="B116" s="101">
        <v>500000000</v>
      </c>
      <c r="C116" s="103">
        <v>44673</v>
      </c>
      <c r="D116" s="103">
        <v>44855</v>
      </c>
      <c r="E116" s="101">
        <v>731030000</v>
      </c>
      <c r="F116" s="101">
        <v>231030000</v>
      </c>
      <c r="G116" s="101">
        <v>500000000</v>
      </c>
      <c r="H116" s="101">
        <v>98448820000</v>
      </c>
      <c r="I116" s="117">
        <v>46.206000000000003</v>
      </c>
      <c r="J116" s="101">
        <v>550000000</v>
      </c>
      <c r="K116" s="101">
        <v>-50000000</v>
      </c>
      <c r="L116" s="201">
        <v>5153580000</v>
      </c>
      <c r="M116" s="204">
        <v>5.6664043956043963</v>
      </c>
      <c r="N116" s="204">
        <v>97.17456</v>
      </c>
      <c r="O116" s="204">
        <v>5.8311603320914402</v>
      </c>
      <c r="P116" s="204">
        <v>5.9164038092580196</v>
      </c>
      <c r="Q116" s="204">
        <v>5.8819999999999997</v>
      </c>
    </row>
    <row r="117" spans="1:17" ht="15">
      <c r="A117" s="100">
        <v>44682</v>
      </c>
      <c r="B117" s="101">
        <v>430000000</v>
      </c>
      <c r="C117" s="103">
        <v>44701</v>
      </c>
      <c r="D117" s="103">
        <v>44883</v>
      </c>
      <c r="E117" s="101">
        <v>412700000</v>
      </c>
      <c r="F117" s="101">
        <v>-17300000</v>
      </c>
      <c r="G117" s="101">
        <v>352700000</v>
      </c>
      <c r="H117" s="101">
        <v>98801520000</v>
      </c>
      <c r="I117" s="117">
        <v>-4.0232558139534884</v>
      </c>
      <c r="J117" s="101">
        <v>422330000</v>
      </c>
      <c r="K117" s="101">
        <v>-69630000</v>
      </c>
      <c r="L117" s="201">
        <v>5083950000</v>
      </c>
      <c r="M117" s="204">
        <v>5.791045879120885</v>
      </c>
      <c r="N117" s="204">
        <v>97.112409999999997</v>
      </c>
      <c r="O117" s="204">
        <v>5.9632397951208098</v>
      </c>
      <c r="P117" s="204">
        <v>6.0523887496809001</v>
      </c>
      <c r="Q117" s="204">
        <v>6.05</v>
      </c>
    </row>
    <row r="118" spans="1:17" ht="15">
      <c r="A118" s="100">
        <v>44682</v>
      </c>
      <c r="B118" s="101">
        <v>450000000</v>
      </c>
      <c r="C118" s="103">
        <v>44708</v>
      </c>
      <c r="D118" s="103">
        <v>44890</v>
      </c>
      <c r="E118" s="101">
        <v>430150000</v>
      </c>
      <c r="F118" s="101">
        <v>-19850000</v>
      </c>
      <c r="G118" s="101">
        <v>430150000</v>
      </c>
      <c r="H118" s="101">
        <v>99231670000</v>
      </c>
      <c r="I118" s="117">
        <v>-4.4111111111111105</v>
      </c>
      <c r="J118" s="101">
        <v>0</v>
      </c>
      <c r="K118" s="101">
        <v>430150000</v>
      </c>
      <c r="L118" s="201">
        <v>5514100000</v>
      </c>
      <c r="M118" s="204">
        <v>5.3751865384615272</v>
      </c>
      <c r="N118" s="204">
        <v>97.013829999999999</v>
      </c>
      <c r="O118" s="204">
        <v>6.1730863810577601</v>
      </c>
      <c r="P118" s="204">
        <v>6.2686202212697903</v>
      </c>
      <c r="Q118" s="204">
        <v>6.55</v>
      </c>
    </row>
    <row r="119" spans="1:17" ht="15">
      <c r="A119" s="100">
        <v>44713</v>
      </c>
      <c r="B119" s="101">
        <v>400000000</v>
      </c>
      <c r="C119" s="103">
        <v>44722</v>
      </c>
      <c r="D119" s="103">
        <v>44904</v>
      </c>
      <c r="E119" s="101">
        <v>857700000</v>
      </c>
      <c r="F119" s="101">
        <v>457700000</v>
      </c>
      <c r="G119" s="101">
        <v>400000000</v>
      </c>
      <c r="H119" s="101">
        <v>99631670000</v>
      </c>
      <c r="I119" s="293">
        <v>114.425</v>
      </c>
      <c r="J119" s="101">
        <v>381250000</v>
      </c>
      <c r="K119" s="101">
        <v>18750000</v>
      </c>
      <c r="L119" s="201">
        <v>5532850000</v>
      </c>
      <c r="M119" s="322">
        <v>5.3751865384615272</v>
      </c>
      <c r="N119" s="322">
        <v>96.861760000000004</v>
      </c>
      <c r="O119" s="322">
        <v>6.4976344399720496</v>
      </c>
      <c r="P119" s="322">
        <v>6.6034779765760296</v>
      </c>
      <c r="Q119" s="322">
        <v>6.5670000000000002</v>
      </c>
    </row>
    <row r="120" spans="1:17" ht="15">
      <c r="A120" s="100">
        <v>44743</v>
      </c>
      <c r="B120" s="101">
        <v>500000000</v>
      </c>
      <c r="C120" s="103">
        <v>44757</v>
      </c>
      <c r="D120" s="103">
        <v>44939</v>
      </c>
      <c r="E120" s="101">
        <v>644070000</v>
      </c>
      <c r="F120" s="101">
        <v>144070000</v>
      </c>
      <c r="G120" s="101">
        <v>523870000</v>
      </c>
      <c r="H120" s="101">
        <v>100155540000</v>
      </c>
      <c r="I120" s="293">
        <v>28.814</v>
      </c>
      <c r="J120" s="101">
        <v>500000000</v>
      </c>
      <c r="K120" s="101">
        <v>23870000</v>
      </c>
      <c r="L120" s="201">
        <v>5556720000</v>
      </c>
      <c r="M120" s="322">
        <v>6.5400579670329746</v>
      </c>
      <c r="N120" s="322">
        <v>96.738929999999996</v>
      </c>
      <c r="O120" s="322">
        <v>6.76052336637688</v>
      </c>
      <c r="P120" s="322">
        <v>6.8751051179066502</v>
      </c>
      <c r="Q120" s="322">
        <v>6.9859999999999998</v>
      </c>
    </row>
    <row r="121" spans="1:17" ht="15">
      <c r="A121" s="100">
        <v>44743</v>
      </c>
      <c r="B121" s="101">
        <v>550000000</v>
      </c>
      <c r="C121" s="103">
        <v>44764</v>
      </c>
      <c r="D121" s="103">
        <v>44946</v>
      </c>
      <c r="E121" s="101">
        <v>663660000</v>
      </c>
      <c r="F121" s="101">
        <v>113660000</v>
      </c>
      <c r="G121" s="101">
        <v>550000000</v>
      </c>
      <c r="H121" s="101">
        <v>100705540000</v>
      </c>
      <c r="I121" s="293">
        <v>20.665454545454544</v>
      </c>
      <c r="J121" s="101">
        <v>550000000</v>
      </c>
      <c r="K121" s="101">
        <v>0</v>
      </c>
      <c r="L121" s="201">
        <v>5556720000</v>
      </c>
      <c r="M121" s="322">
        <v>6.7742596153846053</v>
      </c>
      <c r="N121" s="322">
        <v>96.622150000000005</v>
      </c>
      <c r="O121" s="322">
        <v>7.0110834993680102</v>
      </c>
      <c r="P121" s="322">
        <v>7.13431623126373</v>
      </c>
      <c r="Q121" s="322">
        <v>7.15</v>
      </c>
    </row>
    <row r="122" spans="1:17" ht="15">
      <c r="A122" s="100">
        <v>44743</v>
      </c>
      <c r="B122" s="101">
        <v>500000000</v>
      </c>
      <c r="C122" s="103">
        <v>44771</v>
      </c>
      <c r="D122" s="103">
        <v>44953</v>
      </c>
      <c r="E122" s="101">
        <v>676890000</v>
      </c>
      <c r="F122" s="101">
        <v>176890000</v>
      </c>
      <c r="G122" s="101">
        <v>500000000</v>
      </c>
      <c r="H122" s="101">
        <v>101205540000</v>
      </c>
      <c r="I122" s="293">
        <v>35.378</v>
      </c>
      <c r="J122" s="101">
        <v>500000000</v>
      </c>
      <c r="K122" s="101">
        <v>0</v>
      </c>
      <c r="L122" s="201">
        <v>5556720000</v>
      </c>
      <c r="M122" s="322">
        <v>6.9511843406593448</v>
      </c>
      <c r="N122" s="322">
        <v>96.533929999999998</v>
      </c>
      <c r="O122" s="322">
        <v>7.2007680000797096</v>
      </c>
      <c r="P122" s="322">
        <v>7.3307592662960896</v>
      </c>
      <c r="Q122" s="322">
        <v>7.34</v>
      </c>
    </row>
    <row r="123" spans="1:17" ht="15">
      <c r="A123" s="100">
        <v>44774</v>
      </c>
      <c r="B123" s="101">
        <v>600000000</v>
      </c>
      <c r="C123" s="103">
        <v>44785</v>
      </c>
      <c r="D123" s="103">
        <v>44967</v>
      </c>
      <c r="E123" s="101">
        <v>1084420000</v>
      </c>
      <c r="F123" s="101">
        <v>484420000</v>
      </c>
      <c r="G123" s="101">
        <v>600420000</v>
      </c>
      <c r="H123" s="101">
        <v>101805960000</v>
      </c>
      <c r="I123" s="293">
        <f>F123/B123*100</f>
        <v>80.736666666666665</v>
      </c>
      <c r="J123" s="101">
        <v>600000000</v>
      </c>
      <c r="K123" s="101">
        <v>420000</v>
      </c>
      <c r="L123" s="201">
        <v>5557140000</v>
      </c>
      <c r="M123" s="322">
        <v>7.1024387362637285</v>
      </c>
      <c r="N123" s="322">
        <v>96.458510000000004</v>
      </c>
      <c r="O123" s="322">
        <v>7.3632059382461197</v>
      </c>
      <c r="P123" s="322">
        <v>7.4991283475406503</v>
      </c>
      <c r="Q123" s="322">
        <v>7.44</v>
      </c>
    </row>
    <row r="124" spans="1:17" ht="15">
      <c r="A124" s="100">
        <v>44774</v>
      </c>
      <c r="B124" s="35">
        <v>400000000</v>
      </c>
      <c r="C124" s="15">
        <v>44798</v>
      </c>
      <c r="D124" s="15">
        <v>44981</v>
      </c>
      <c r="E124" s="35">
        <v>713090000</v>
      </c>
      <c r="F124" s="35">
        <v>313090000</v>
      </c>
      <c r="G124" s="325">
        <v>450000000</v>
      </c>
      <c r="H124" s="35">
        <v>102255960000</v>
      </c>
      <c r="I124" s="293">
        <f>F124/B124*100</f>
        <v>78.272499999999994</v>
      </c>
      <c r="J124" s="151">
        <v>0</v>
      </c>
      <c r="K124" s="325">
        <v>450000000</v>
      </c>
      <c r="L124" s="326">
        <v>6007140000</v>
      </c>
      <c r="M124" s="327">
        <v>7.2204821428571551</v>
      </c>
      <c r="N124" s="327">
        <v>96.399649999999994</v>
      </c>
      <c r="O124" s="327">
        <v>7.4901538987508296</v>
      </c>
      <c r="P124" s="327">
        <v>7.63080370759406</v>
      </c>
      <c r="Q124" s="327">
        <v>7.5</v>
      </c>
    </row>
    <row r="125" spans="1:17" ht="15">
      <c r="A125" s="100">
        <v>44805</v>
      </c>
      <c r="B125" s="101">
        <v>650000000</v>
      </c>
      <c r="C125" s="103">
        <v>44813</v>
      </c>
      <c r="D125" s="103">
        <v>44995</v>
      </c>
      <c r="E125" s="101">
        <v>417570000</v>
      </c>
      <c r="F125" s="101">
        <v>-232430000</v>
      </c>
      <c r="G125" s="101">
        <v>411570000</v>
      </c>
      <c r="H125" s="101">
        <v>102667530000</v>
      </c>
      <c r="I125" s="293">
        <v>-35.758461538461539</v>
      </c>
      <c r="J125" s="101">
        <v>650000000</v>
      </c>
      <c r="K125" s="101">
        <v>-238430000</v>
      </c>
      <c r="L125" s="201">
        <v>5768710000</v>
      </c>
      <c r="M125" s="322">
        <v>7.2651244505494397</v>
      </c>
      <c r="N125" s="322">
        <v>96.377390000000005</v>
      </c>
      <c r="O125" s="322">
        <v>7.5382041893326202</v>
      </c>
      <c r="P125" s="322">
        <v>7.6806644206787604</v>
      </c>
      <c r="Q125" s="322">
        <v>7.78</v>
      </c>
    </row>
    <row r="126" spans="1:17" ht="15">
      <c r="A126" s="100">
        <v>44805</v>
      </c>
      <c r="B126" s="35">
        <v>500000000</v>
      </c>
      <c r="C126" s="15">
        <v>44827</v>
      </c>
      <c r="D126" s="15">
        <v>45009</v>
      </c>
      <c r="E126" s="35">
        <v>567990000</v>
      </c>
      <c r="F126" s="35">
        <v>67990000</v>
      </c>
      <c r="G126" s="325">
        <v>500000000</v>
      </c>
      <c r="H126" s="35">
        <v>103167530000</v>
      </c>
      <c r="I126" s="293">
        <v>13.597999999999999</v>
      </c>
      <c r="J126" s="151">
        <v>500000000</v>
      </c>
      <c r="K126" s="325">
        <v>0</v>
      </c>
      <c r="L126" s="326">
        <v>5768710000</v>
      </c>
      <c r="M126" s="327">
        <v>7.5326373626373631</v>
      </c>
      <c r="N126" s="327">
        <v>96.244</v>
      </c>
      <c r="O126" s="327">
        <v>7.82660463263929</v>
      </c>
      <c r="P126" s="327">
        <v>7.9801744135744999</v>
      </c>
      <c r="Q126" s="327">
        <v>8.0289999999999999</v>
      </c>
    </row>
    <row r="127" spans="1:17" ht="15">
      <c r="A127" s="100">
        <v>44835</v>
      </c>
      <c r="B127" s="35">
        <v>550000000</v>
      </c>
      <c r="C127" s="15">
        <v>44848</v>
      </c>
      <c r="D127" s="15">
        <v>45030</v>
      </c>
      <c r="E127" s="35">
        <v>751500000</v>
      </c>
      <c r="F127" s="35">
        <v>201500000</v>
      </c>
      <c r="G127" s="325">
        <v>550000000</v>
      </c>
      <c r="H127" s="35">
        <v>103717530000</v>
      </c>
      <c r="I127" s="293">
        <v>36.63636363636364</v>
      </c>
      <c r="J127" s="151">
        <v>550000000</v>
      </c>
      <c r="K127" s="325">
        <v>0</v>
      </c>
      <c r="L127" s="326">
        <v>5768710000</v>
      </c>
      <c r="M127" s="327">
        <v>7.7230991758241831</v>
      </c>
      <c r="N127" s="327">
        <v>96.149029999999996</v>
      </c>
      <c r="O127" s="327">
        <v>8.0324254709841405</v>
      </c>
      <c r="P127" s="327">
        <v>8.1941787835268798</v>
      </c>
      <c r="Q127" s="327">
        <v>8.1470000000000002</v>
      </c>
    </row>
    <row r="128" spans="1:17" ht="15">
      <c r="A128" s="100">
        <v>44835</v>
      </c>
      <c r="B128" s="35">
        <v>500000000</v>
      </c>
      <c r="C128" s="15">
        <v>44855</v>
      </c>
      <c r="D128" s="15">
        <v>45037</v>
      </c>
      <c r="E128" s="35">
        <v>672670000</v>
      </c>
      <c r="F128" s="35">
        <v>172670000</v>
      </c>
      <c r="G128" s="325">
        <v>500000000</v>
      </c>
      <c r="H128" s="35">
        <v>104217530000</v>
      </c>
      <c r="I128" s="293">
        <v>34.533999999999999</v>
      </c>
      <c r="J128" s="151">
        <v>500000000</v>
      </c>
      <c r="K128" s="325">
        <v>0</v>
      </c>
      <c r="L128" s="326">
        <v>5768710000</v>
      </c>
      <c r="M128" s="327">
        <v>8.1383399999999995</v>
      </c>
      <c r="N128" s="327">
        <v>96.100229999999996</v>
      </c>
      <c r="O128" s="327">
        <v>8.1383440057243508</v>
      </c>
      <c r="P128" s="327">
        <v>8.3043914795264406</v>
      </c>
      <c r="Q128" s="327">
        <v>8.25</v>
      </c>
    </row>
    <row r="129" spans="1:17" ht="15">
      <c r="A129" s="100">
        <v>44866</v>
      </c>
      <c r="B129" s="35">
        <v>460000000</v>
      </c>
      <c r="C129" s="15">
        <v>44883</v>
      </c>
      <c r="D129" s="15">
        <v>45065</v>
      </c>
      <c r="E129" s="35">
        <v>455790000</v>
      </c>
      <c r="F129" s="35">
        <v>-4210000</v>
      </c>
      <c r="G129" s="325">
        <v>455790000</v>
      </c>
      <c r="H129" s="35">
        <v>104673320000</v>
      </c>
      <c r="I129" s="293">
        <v>-0.91521739130434787</v>
      </c>
      <c r="J129" s="151">
        <v>352700000</v>
      </c>
      <c r="K129" s="325">
        <v>103090000</v>
      </c>
      <c r="L129" s="326">
        <v>5871800000</v>
      </c>
      <c r="M129" s="327">
        <v>7.9575414835164935</v>
      </c>
      <c r="N129" s="327">
        <v>96.032129999999995</v>
      </c>
      <c r="O129" s="327">
        <v>8.2863323801278703</v>
      </c>
      <c r="P129" s="327">
        <v>8.4584738315710997</v>
      </c>
      <c r="Q129" s="327">
        <v>8.5</v>
      </c>
    </row>
    <row r="130" spans="1:17" ht="15">
      <c r="A130" s="100">
        <v>44866</v>
      </c>
      <c r="B130" s="35">
        <v>500000000</v>
      </c>
      <c r="C130" s="15">
        <v>44890</v>
      </c>
      <c r="D130" s="15">
        <v>45072</v>
      </c>
      <c r="E130" s="35">
        <v>794500000</v>
      </c>
      <c r="F130" s="35">
        <v>294500000</v>
      </c>
      <c r="G130" s="325">
        <v>500000000</v>
      </c>
      <c r="H130" s="35">
        <v>105173320000</v>
      </c>
      <c r="I130" s="293">
        <v>58.9</v>
      </c>
      <c r="J130" s="151">
        <v>430150000</v>
      </c>
      <c r="K130" s="325">
        <v>69850000</v>
      </c>
      <c r="L130" s="326">
        <v>5941650000</v>
      </c>
      <c r="M130" s="327">
        <v>8.0859934065934063</v>
      </c>
      <c r="N130" s="327">
        <v>95.96808</v>
      </c>
      <c r="O130" s="327">
        <v>8.4257113475578596</v>
      </c>
      <c r="P130" s="327">
        <v>8.6036926810201493</v>
      </c>
      <c r="Q130" s="327">
        <v>8.5</v>
      </c>
    </row>
    <row r="131" spans="1:17" ht="15">
      <c r="A131" s="122">
        <v>44896</v>
      </c>
      <c r="B131" s="37">
        <v>500000000</v>
      </c>
      <c r="C131" s="22">
        <v>44904</v>
      </c>
      <c r="D131" s="22">
        <v>45086</v>
      </c>
      <c r="E131" s="37">
        <v>512800000</v>
      </c>
      <c r="F131" s="37">
        <v>12800000</v>
      </c>
      <c r="G131" s="335">
        <v>500000000</v>
      </c>
      <c r="H131" s="37">
        <v>105673320000</v>
      </c>
      <c r="I131" s="118">
        <v>2.56</v>
      </c>
      <c r="J131" s="336">
        <v>400000000</v>
      </c>
      <c r="K131" s="335">
        <v>100000000</v>
      </c>
      <c r="L131" s="337">
        <v>6041650000</v>
      </c>
      <c r="M131" s="338">
        <v>8.2190780219780279</v>
      </c>
      <c r="N131" s="338">
        <v>95.901719999999997</v>
      </c>
      <c r="O131" s="338">
        <v>8.5703134646365307</v>
      </c>
      <c r="P131" s="338">
        <v>8.7544564916759402</v>
      </c>
      <c r="Q131" s="92">
        <v>8.6588999999999992</v>
      </c>
    </row>
    <row r="132" spans="1:17" ht="15">
      <c r="A132" s="100">
        <v>44927</v>
      </c>
      <c r="B132" s="35">
        <v>530000000</v>
      </c>
      <c r="C132" s="15">
        <v>44939</v>
      </c>
      <c r="D132" s="15">
        <v>45121</v>
      </c>
      <c r="E132" s="35">
        <v>835480000</v>
      </c>
      <c r="F132" s="35">
        <v>305480000</v>
      </c>
      <c r="G132" s="325">
        <v>530000000</v>
      </c>
      <c r="H132" s="35">
        <v>106203320000</v>
      </c>
      <c r="I132" s="117">
        <v>57.637735849056604</v>
      </c>
      <c r="J132" s="151">
        <v>523870000</v>
      </c>
      <c r="K132" s="325">
        <v>6130000</v>
      </c>
      <c r="L132" s="326">
        <v>6047780000</v>
      </c>
      <c r="M132" s="327">
        <v>8.2190780219780279</v>
      </c>
      <c r="N132" s="327">
        <v>95.901719999999997</v>
      </c>
      <c r="O132" s="327">
        <v>8.5703134646365307</v>
      </c>
      <c r="P132" s="327">
        <v>8.7544564916759402</v>
      </c>
      <c r="Q132" s="327">
        <v>8.6</v>
      </c>
    </row>
    <row r="133" spans="1:17" ht="15">
      <c r="A133" s="100">
        <v>44929</v>
      </c>
      <c r="B133" s="35">
        <v>500000000</v>
      </c>
      <c r="C133" s="15">
        <v>44946</v>
      </c>
      <c r="D133" s="15">
        <v>45128</v>
      </c>
      <c r="E133" s="35">
        <v>860280000</v>
      </c>
      <c r="F133" s="35">
        <v>360280000</v>
      </c>
      <c r="G133" s="325">
        <v>500000000</v>
      </c>
      <c r="H133" s="35">
        <v>106703320000</v>
      </c>
      <c r="I133" s="117">
        <v>72.055999999999997</v>
      </c>
      <c r="J133" s="151">
        <v>550000000</v>
      </c>
      <c r="K133" s="325">
        <v>-50000000</v>
      </c>
      <c r="L133" s="326">
        <v>5997780000</v>
      </c>
      <c r="M133" s="327">
        <v>8.1727711538461669</v>
      </c>
      <c r="N133" s="327">
        <v>95.924809999999994</v>
      </c>
      <c r="O133" s="327">
        <v>8.5199763792559704</v>
      </c>
      <c r="P133" s="327">
        <v>8.7019625765993602</v>
      </c>
      <c r="Q133" s="327">
        <v>8.5500000000000007</v>
      </c>
    </row>
    <row r="134" spans="1:17" ht="15">
      <c r="A134" s="100">
        <v>44929</v>
      </c>
      <c r="B134" s="35">
        <v>500000000</v>
      </c>
      <c r="C134" s="15">
        <v>44953</v>
      </c>
      <c r="D134" s="15">
        <v>45135</v>
      </c>
      <c r="E134" s="35">
        <v>794410000</v>
      </c>
      <c r="F134" s="35">
        <v>294410000</v>
      </c>
      <c r="G134" s="325">
        <v>500000000</v>
      </c>
      <c r="H134" s="35">
        <v>107203320000</v>
      </c>
      <c r="I134" s="117">
        <v>58.881999999999998</v>
      </c>
      <c r="J134" s="151">
        <v>500000000</v>
      </c>
      <c r="K134" s="325">
        <v>0</v>
      </c>
      <c r="L134" s="326">
        <v>5997780000</v>
      </c>
      <c r="M134" s="327">
        <v>8.1193447802197927</v>
      </c>
      <c r="N134" s="327">
        <v>95.951449999999994</v>
      </c>
      <c r="O134" s="327">
        <v>8.46193025766655</v>
      </c>
      <c r="P134" s="327">
        <v>8.6414450853917106</v>
      </c>
      <c r="Q134" s="327">
        <v>8.5</v>
      </c>
    </row>
    <row r="135" spans="1:17" ht="15">
      <c r="A135" s="100">
        <v>44960</v>
      </c>
      <c r="B135" s="35">
        <v>550000000</v>
      </c>
      <c r="C135" s="15">
        <v>44967</v>
      </c>
      <c r="D135" s="15">
        <v>45149</v>
      </c>
      <c r="E135" s="35">
        <v>1116730000</v>
      </c>
      <c r="F135" s="35">
        <v>566730000</v>
      </c>
      <c r="G135" s="325">
        <v>550000000</v>
      </c>
      <c r="H135" s="35">
        <v>107753320000</v>
      </c>
      <c r="I135" s="117">
        <v>103.04181818181819</v>
      </c>
      <c r="J135" s="151">
        <v>600420000</v>
      </c>
      <c r="K135" s="325">
        <v>-50420000</v>
      </c>
      <c r="L135" s="326">
        <v>5947360000</v>
      </c>
      <c r="M135" s="327">
        <v>8.0601425824175834</v>
      </c>
      <c r="N135" s="327">
        <v>95.980969999999999</v>
      </c>
      <c r="O135" s="327">
        <v>8.3976465151556408</v>
      </c>
      <c r="P135" s="327">
        <v>8.5744441184264293</v>
      </c>
      <c r="Q135" s="327">
        <v>8.42</v>
      </c>
    </row>
    <row r="136" spans="1:17" ht="15">
      <c r="A136" s="100">
        <v>44960</v>
      </c>
      <c r="B136" s="35">
        <v>450000000</v>
      </c>
      <c r="C136" s="15">
        <v>44981</v>
      </c>
      <c r="D136" s="15">
        <v>45163</v>
      </c>
      <c r="E136" s="35">
        <v>825720000</v>
      </c>
      <c r="F136" s="35">
        <v>375720000</v>
      </c>
      <c r="G136" s="325">
        <v>450000000</v>
      </c>
      <c r="H136" s="35">
        <v>108203320000</v>
      </c>
      <c r="I136" s="117">
        <v>83.493333333333325</v>
      </c>
      <c r="J136" s="151">
        <v>450000000</v>
      </c>
      <c r="K136" s="325">
        <v>0</v>
      </c>
      <c r="L136" s="326">
        <v>5947360000</v>
      </c>
      <c r="M136" s="327">
        <v>7.9553755494505554</v>
      </c>
      <c r="N136" s="327">
        <v>96.033209999999997</v>
      </c>
      <c r="O136" s="327">
        <v>8.2839837900353004</v>
      </c>
      <c r="P136" s="327">
        <v>8.4560276717996707</v>
      </c>
      <c r="Q136" s="51">
        <v>8.3960000000000008</v>
      </c>
    </row>
    <row r="137" spans="1:17" ht="15">
      <c r="A137" s="100">
        <v>44994</v>
      </c>
      <c r="B137" s="35">
        <v>450000000</v>
      </c>
      <c r="C137" s="15">
        <v>44995</v>
      </c>
      <c r="D137" s="15">
        <v>45177</v>
      </c>
      <c r="E137" s="35">
        <v>1239220000</v>
      </c>
      <c r="F137" s="35">
        <v>789220000</v>
      </c>
      <c r="G137" s="325">
        <v>462090000</v>
      </c>
      <c r="H137" s="35">
        <v>108665410000</v>
      </c>
      <c r="I137" s="117">
        <v>175.38222222222223</v>
      </c>
      <c r="J137" s="151">
        <v>411570000</v>
      </c>
      <c r="K137" s="325">
        <v>50520000</v>
      </c>
      <c r="L137" s="326">
        <v>5997880000</v>
      </c>
      <c r="M137" s="327">
        <v>7.8754365384615355</v>
      </c>
      <c r="N137" s="327">
        <v>96.073070000000001</v>
      </c>
      <c r="O137" s="327">
        <v>8.1973403561076292</v>
      </c>
      <c r="P137" s="327">
        <v>8.3658040620459904</v>
      </c>
      <c r="Q137" s="51">
        <v>8.2650000000000006</v>
      </c>
    </row>
    <row r="138" spans="1:17" ht="15">
      <c r="A138" s="100">
        <v>44994</v>
      </c>
      <c r="B138" s="35">
        <v>500000000</v>
      </c>
      <c r="C138" s="15">
        <v>45009</v>
      </c>
      <c r="D138" s="15">
        <v>45191</v>
      </c>
      <c r="E138" s="35">
        <v>845030000</v>
      </c>
      <c r="F138" s="35">
        <v>345030000</v>
      </c>
      <c r="G138" s="325">
        <v>500000000</v>
      </c>
      <c r="H138" s="35">
        <v>109165410000</v>
      </c>
      <c r="I138" s="117">
        <v>69.006</v>
      </c>
      <c r="J138" s="151">
        <v>500000000</v>
      </c>
      <c r="K138" s="325">
        <v>0</v>
      </c>
      <c r="L138" s="326">
        <v>5997880000</v>
      </c>
      <c r="M138" s="327">
        <v>7.8281469780219846</v>
      </c>
      <c r="N138" s="327">
        <v>96.096649999999997</v>
      </c>
      <c r="O138" s="327">
        <v>8.1461184942680003</v>
      </c>
      <c r="P138" s="327">
        <v>8.3124833785665206</v>
      </c>
      <c r="Q138" s="51">
        <v>8.1761999999999997</v>
      </c>
    </row>
    <row r="139" spans="1:17" ht="15">
      <c r="A139" s="100">
        <v>45019</v>
      </c>
      <c r="B139" s="35">
        <v>250000000</v>
      </c>
      <c r="C139" s="15">
        <v>45022</v>
      </c>
      <c r="D139" s="15">
        <v>45205</v>
      </c>
      <c r="E139" s="35">
        <v>105900000</v>
      </c>
      <c r="F139" s="35">
        <v>-144100000</v>
      </c>
      <c r="G139" s="325">
        <v>105900000</v>
      </c>
      <c r="H139" s="35">
        <v>109271310000</v>
      </c>
      <c r="I139" s="117">
        <v>-57.64</v>
      </c>
      <c r="J139" s="151">
        <v>0</v>
      </c>
      <c r="K139" s="325">
        <v>105900000</v>
      </c>
      <c r="L139" s="326">
        <v>6103780000</v>
      </c>
      <c r="M139" s="327">
        <v>7.8281469780219846</v>
      </c>
      <c r="N139" s="327">
        <v>96.096649999999997</v>
      </c>
      <c r="O139" s="327">
        <v>8.1461184942679949</v>
      </c>
      <c r="P139" s="327">
        <v>8.3124833785665153</v>
      </c>
      <c r="Q139" s="51">
        <v>8.5489999999999995</v>
      </c>
    </row>
    <row r="140" spans="1:17" ht="15">
      <c r="A140" s="100">
        <v>45019</v>
      </c>
      <c r="B140" s="35">
        <v>250000000</v>
      </c>
      <c r="C140" s="15">
        <v>45030</v>
      </c>
      <c r="D140" s="15">
        <v>45212</v>
      </c>
      <c r="E140" s="35">
        <v>371770000</v>
      </c>
      <c r="F140" s="35">
        <v>121770000</v>
      </c>
      <c r="G140" s="325">
        <v>250000000</v>
      </c>
      <c r="H140" s="35">
        <v>109521310000</v>
      </c>
      <c r="I140" s="117">
        <v>48.707999999999998</v>
      </c>
      <c r="J140" s="151">
        <v>550000000</v>
      </c>
      <c r="K140" s="325">
        <v>-300000000</v>
      </c>
      <c r="L140" s="326">
        <v>5803780000</v>
      </c>
      <c r="M140" s="327">
        <v>8.059140163934428</v>
      </c>
      <c r="N140" s="327">
        <v>95.959389999999999</v>
      </c>
      <c r="O140" s="327">
        <v>8.4446359588635946</v>
      </c>
      <c r="P140" s="327">
        <v>8.6234177322017871</v>
      </c>
      <c r="Q140" s="51">
        <v>8.2176899999999993</v>
      </c>
    </row>
    <row r="141" spans="1:17" ht="15">
      <c r="A141" s="100">
        <v>45019</v>
      </c>
      <c r="B141" s="35">
        <v>300000000</v>
      </c>
      <c r="C141" s="15">
        <v>45037</v>
      </c>
      <c r="D141" s="15">
        <v>45219</v>
      </c>
      <c r="E141" s="35">
        <v>379480000</v>
      </c>
      <c r="F141" s="35">
        <v>79480000</v>
      </c>
      <c r="G141" s="325">
        <v>300000000</v>
      </c>
      <c r="H141" s="35">
        <v>109821310000</v>
      </c>
      <c r="I141" s="117">
        <v>26.493333333333336</v>
      </c>
      <c r="J141" s="151">
        <v>500000000</v>
      </c>
      <c r="K141" s="325">
        <v>-200000000</v>
      </c>
      <c r="L141" s="326">
        <v>5603780000</v>
      </c>
      <c r="M141" s="327">
        <v>8.2103942307692446</v>
      </c>
      <c r="N141" s="327">
        <v>95.906049999999993</v>
      </c>
      <c r="O141" s="327">
        <v>8.5608720521481629</v>
      </c>
      <c r="P141" s="327">
        <v>8.7446095679730931</v>
      </c>
      <c r="Q141" s="51">
        <v>8.6689000000000007</v>
      </c>
    </row>
    <row r="142" spans="1:17" ht="15">
      <c r="A142" s="100">
        <v>45019</v>
      </c>
      <c r="B142" s="35">
        <v>250000000</v>
      </c>
      <c r="C142" s="15">
        <v>45044</v>
      </c>
      <c r="D142" s="15">
        <v>45226</v>
      </c>
      <c r="E142" s="35">
        <v>511600000</v>
      </c>
      <c r="F142" s="35">
        <v>261600000</v>
      </c>
      <c r="G142" s="325">
        <v>250000000</v>
      </c>
      <c r="H142" s="35">
        <v>110071310000</v>
      </c>
      <c r="I142" s="117">
        <v>104.64</v>
      </c>
      <c r="J142" s="151">
        <v>0</v>
      </c>
      <c r="K142" s="325">
        <v>250000000</v>
      </c>
      <c r="L142" s="326">
        <v>5853780000</v>
      </c>
      <c r="M142" s="327">
        <v>8.1974186813186805</v>
      </c>
      <c r="N142" s="327">
        <v>95.912520000000001</v>
      </c>
      <c r="O142" s="327">
        <v>8.5467660335883995</v>
      </c>
      <c r="P142" s="327">
        <v>8.7298985249768091</v>
      </c>
      <c r="Q142" s="51">
        <v>8.6489499999999992</v>
      </c>
    </row>
    <row r="143" spans="1:17" ht="15">
      <c r="A143" s="100">
        <v>45049</v>
      </c>
      <c r="B143" s="35">
        <v>250000000</v>
      </c>
      <c r="C143" s="15">
        <v>45051</v>
      </c>
      <c r="D143" s="15">
        <v>45233</v>
      </c>
      <c r="E143" s="35">
        <v>477790000</v>
      </c>
      <c r="F143" s="35">
        <v>227790000</v>
      </c>
      <c r="G143" s="325">
        <v>250000000</v>
      </c>
      <c r="H143" s="35">
        <v>110321310000</v>
      </c>
      <c r="I143" s="117">
        <v>91.116</v>
      </c>
      <c r="J143" s="151">
        <v>0</v>
      </c>
      <c r="K143" s="325">
        <v>250000000</v>
      </c>
      <c r="L143" s="326">
        <v>6103780000</v>
      </c>
      <c r="M143" s="327">
        <v>8.2821307692307808</v>
      </c>
      <c r="N143" s="327">
        <v>95.870279999999994</v>
      </c>
      <c r="O143" s="327">
        <v>8.6388928552527258</v>
      </c>
      <c r="P143" s="327">
        <v>8.825994801914705</v>
      </c>
      <c r="Q143" s="51">
        <v>8.65</v>
      </c>
    </row>
    <row r="144" spans="1:17" ht="15">
      <c r="A144" s="100">
        <v>45049</v>
      </c>
      <c r="B144" s="35">
        <v>250000000</v>
      </c>
      <c r="C144" s="15">
        <v>45058</v>
      </c>
      <c r="D144" s="15">
        <v>45240</v>
      </c>
      <c r="E144" s="35">
        <v>287850000</v>
      </c>
      <c r="F144" s="35">
        <v>37850000</v>
      </c>
      <c r="G144" s="325">
        <v>250000000</v>
      </c>
      <c r="H144" s="35">
        <v>110571310000</v>
      </c>
      <c r="I144" s="117">
        <v>15.14</v>
      </c>
      <c r="J144" s="151">
        <v>0</v>
      </c>
      <c r="K144" s="325">
        <v>250000000</v>
      </c>
      <c r="L144" s="326">
        <v>6353780000</v>
      </c>
      <c r="M144" s="327">
        <v>8.3944384615384688</v>
      </c>
      <c r="N144" s="327">
        <v>95.814279999999997</v>
      </c>
      <c r="O144" s="327">
        <v>8.7611559169869757</v>
      </c>
      <c r="P144" s="327">
        <v>8.9535915195045668</v>
      </c>
      <c r="Q144" s="51">
        <v>8.81</v>
      </c>
    </row>
    <row r="145" spans="1:17" ht="15">
      <c r="A145" s="100">
        <v>45049</v>
      </c>
      <c r="B145" s="35">
        <v>350000000</v>
      </c>
      <c r="C145" s="15">
        <v>45065</v>
      </c>
      <c r="D145" s="15">
        <v>45247</v>
      </c>
      <c r="E145" s="35">
        <v>538880000</v>
      </c>
      <c r="F145" s="35">
        <v>188880000</v>
      </c>
      <c r="G145" s="325">
        <v>350000000</v>
      </c>
      <c r="H145" s="35">
        <v>110921310000</v>
      </c>
      <c r="I145" s="117">
        <v>53.965714285714284</v>
      </c>
      <c r="J145" s="151">
        <v>455790000</v>
      </c>
      <c r="K145" s="325">
        <v>-105790000</v>
      </c>
      <c r="L145" s="326">
        <v>6247990000</v>
      </c>
      <c r="M145" s="327">
        <v>8.4219337912088044</v>
      </c>
      <c r="N145" s="327">
        <v>95.800569999999993</v>
      </c>
      <c r="O145" s="327">
        <v>8.79111031511483</v>
      </c>
      <c r="P145" s="327">
        <v>8.984864093911149</v>
      </c>
      <c r="Q145" s="51">
        <v>8.8889999999999993</v>
      </c>
    </row>
    <row r="146" spans="1:17" ht="15">
      <c r="A146" s="100">
        <v>45049</v>
      </c>
      <c r="B146" s="35">
        <v>350000000</v>
      </c>
      <c r="C146" s="15">
        <v>45072</v>
      </c>
      <c r="D146" s="15">
        <v>45254</v>
      </c>
      <c r="E146" s="35">
        <v>457880000</v>
      </c>
      <c r="F146" s="35">
        <v>107880000</v>
      </c>
      <c r="G146" s="325">
        <v>357870000</v>
      </c>
      <c r="H146" s="35">
        <v>111279180000</v>
      </c>
      <c r="I146" s="117">
        <v>30.822857142857142</v>
      </c>
      <c r="J146" s="151">
        <v>500000000</v>
      </c>
      <c r="K146" s="325">
        <v>-142130000</v>
      </c>
      <c r="L146" s="326">
        <v>6105860000</v>
      </c>
      <c r="M146" s="327">
        <v>8.5797662087912183</v>
      </c>
      <c r="N146" s="327">
        <v>95.721869999999996</v>
      </c>
      <c r="O146" s="327">
        <v>8.9632246097900286</v>
      </c>
      <c r="P146" s="327">
        <v>9.1646396738255032</v>
      </c>
      <c r="Q146" s="51">
        <v>9.0500000000000007</v>
      </c>
    </row>
    <row r="147" spans="1:17" ht="15">
      <c r="A147" s="100">
        <v>45078</v>
      </c>
      <c r="B147" s="35">
        <v>220000000</v>
      </c>
      <c r="C147" s="15">
        <v>45079</v>
      </c>
      <c r="D147" s="15">
        <v>45261</v>
      </c>
      <c r="E147" s="35">
        <v>393220000</v>
      </c>
      <c r="F147" s="35">
        <v>173220000</v>
      </c>
      <c r="G147" s="325">
        <v>220000000</v>
      </c>
      <c r="H147" s="35">
        <v>111499180000</v>
      </c>
      <c r="I147" s="117">
        <v>78.736363636363635</v>
      </c>
      <c r="J147" s="151">
        <v>0</v>
      </c>
      <c r="K147" s="325">
        <v>220000000</v>
      </c>
      <c r="L147" s="326">
        <v>6325860000</v>
      </c>
      <c r="M147" s="327">
        <v>8.730118131868128</v>
      </c>
      <c r="N147" s="327">
        <v>95.646900000000002</v>
      </c>
      <c r="O147" s="327">
        <v>9.1274449374398205</v>
      </c>
      <c r="P147" s="327">
        <v>9.3363083983403872</v>
      </c>
      <c r="Q147" s="51">
        <v>9.1950000000000003</v>
      </c>
    </row>
    <row r="148" spans="1:17" ht="15">
      <c r="A148" s="100">
        <v>45078</v>
      </c>
      <c r="B148" s="35">
        <v>300000000</v>
      </c>
      <c r="C148" s="15">
        <v>45086</v>
      </c>
      <c r="D148" s="15">
        <v>45268</v>
      </c>
      <c r="E148" s="35">
        <v>709510000</v>
      </c>
      <c r="F148" s="35">
        <v>409510000</v>
      </c>
      <c r="G148" s="325">
        <v>300000000</v>
      </c>
      <c r="H148" s="35">
        <v>111799180000</v>
      </c>
      <c r="I148" s="117">
        <v>136.50333333333333</v>
      </c>
      <c r="J148" s="151">
        <v>500000000</v>
      </c>
      <c r="K148" s="325">
        <v>-200000000</v>
      </c>
      <c r="L148" s="326">
        <v>6125860000</v>
      </c>
      <c r="M148" s="327">
        <v>8.7571321428571345</v>
      </c>
      <c r="N148" s="327">
        <v>95.633430000000004</v>
      </c>
      <c r="O148" s="327">
        <v>9.1569779969798564</v>
      </c>
      <c r="P148" s="327">
        <v>9.3671953108787509</v>
      </c>
      <c r="Q148" s="51">
        <v>9.1789500000000004</v>
      </c>
    </row>
    <row r="149" spans="1:17" ht="15">
      <c r="A149" s="100">
        <v>45078</v>
      </c>
      <c r="B149" s="35">
        <v>300000000</v>
      </c>
      <c r="C149" s="15">
        <v>45093</v>
      </c>
      <c r="D149" s="15">
        <v>45275</v>
      </c>
      <c r="E149" s="35">
        <v>743500000</v>
      </c>
      <c r="F149" s="35">
        <v>443500000</v>
      </c>
      <c r="G149" s="325">
        <v>300000000</v>
      </c>
      <c r="H149" s="35">
        <v>112099180000</v>
      </c>
      <c r="I149" s="117">
        <v>147.83333333333331</v>
      </c>
      <c r="J149" s="151">
        <v>0</v>
      </c>
      <c r="K149" s="325">
        <v>300000000</v>
      </c>
      <c r="L149" s="326">
        <v>6425860000</v>
      </c>
      <c r="M149" s="327">
        <v>8.7571521978021956</v>
      </c>
      <c r="N149" s="327">
        <v>95.633420000000001</v>
      </c>
      <c r="O149" s="327">
        <v>9.1569999251330714</v>
      </c>
      <c r="P149" s="327">
        <v>9.3672182458863098</v>
      </c>
      <c r="Q149" s="51">
        <v>9.1799900000000001</v>
      </c>
    </row>
    <row r="150" spans="1:17" ht="15">
      <c r="A150" s="100">
        <v>45078</v>
      </c>
      <c r="B150" s="35">
        <v>250000000</v>
      </c>
      <c r="C150" s="15">
        <v>45100</v>
      </c>
      <c r="D150" s="15">
        <v>45282</v>
      </c>
      <c r="E150" s="35">
        <v>735990000</v>
      </c>
      <c r="F150" s="35">
        <v>485990000</v>
      </c>
      <c r="G150" s="325">
        <v>250000000</v>
      </c>
      <c r="H150" s="35">
        <v>112349180000</v>
      </c>
      <c r="I150" s="117">
        <v>194.39599999999999</v>
      </c>
      <c r="J150" s="151">
        <v>0</v>
      </c>
      <c r="K150" s="325">
        <v>250000000</v>
      </c>
      <c r="L150" s="326">
        <v>6675860000</v>
      </c>
      <c r="M150" s="327">
        <v>8.7289549450549426</v>
      </c>
      <c r="N150" s="327">
        <v>95.647480000000002</v>
      </c>
      <c r="O150" s="327">
        <v>9.1261734705973865</v>
      </c>
      <c r="P150" s="327">
        <v>9.3349787431899145</v>
      </c>
      <c r="Q150" s="51">
        <v>9.1389499999999995</v>
      </c>
    </row>
    <row r="151" spans="1:17" ht="15">
      <c r="A151" s="100">
        <v>45078</v>
      </c>
      <c r="B151" s="35">
        <v>250000000</v>
      </c>
      <c r="C151" s="15">
        <v>45107</v>
      </c>
      <c r="D151" s="15">
        <v>45289</v>
      </c>
      <c r="E151" s="35">
        <v>479760000</v>
      </c>
      <c r="F151" s="35">
        <v>229760000</v>
      </c>
      <c r="G151" s="325">
        <v>250000000</v>
      </c>
      <c r="H151" s="35">
        <v>112599180000</v>
      </c>
      <c r="I151" s="117">
        <v>91.903999999999996</v>
      </c>
      <c r="J151" s="151">
        <v>0</v>
      </c>
      <c r="K151" s="325">
        <v>250000000</v>
      </c>
      <c r="L151" s="326">
        <v>6925860000</v>
      </c>
      <c r="M151" s="327">
        <v>8.7231791208791076</v>
      </c>
      <c r="N151" s="327">
        <v>95.650360000000006</v>
      </c>
      <c r="O151" s="327">
        <v>9.1198602084499303</v>
      </c>
      <c r="P151" s="327">
        <v>9.328376676515715</v>
      </c>
      <c r="Q151" s="51">
        <v>9.1470000000000002</v>
      </c>
    </row>
    <row r="152" spans="1:17" ht="15">
      <c r="A152" s="100">
        <v>45108</v>
      </c>
      <c r="B152" s="35">
        <v>200000000</v>
      </c>
      <c r="C152" s="15">
        <v>45114</v>
      </c>
      <c r="D152" s="15">
        <v>45296</v>
      </c>
      <c r="E152" s="35">
        <v>595100000</v>
      </c>
      <c r="F152" s="35">
        <v>395100000</v>
      </c>
      <c r="G152" s="325">
        <v>200000000</v>
      </c>
      <c r="H152" s="35">
        <v>112799180000</v>
      </c>
      <c r="I152" s="117">
        <v>197.55</v>
      </c>
      <c r="J152" s="151">
        <v>0</v>
      </c>
      <c r="K152" s="325">
        <v>200000000</v>
      </c>
      <c r="L152" s="326">
        <v>7125860000</v>
      </c>
      <c r="M152" s="327">
        <v>8.6978296703296767</v>
      </c>
      <c r="N152" s="327">
        <v>95.662999999999997</v>
      </c>
      <c r="O152" s="327">
        <v>9.0921564976319758</v>
      </c>
      <c r="P152" s="327">
        <v>9.2994080033812043</v>
      </c>
      <c r="Q152" s="51">
        <v>9.109</v>
      </c>
    </row>
    <row r="153" spans="1:17" ht="15">
      <c r="A153" s="100">
        <v>45108</v>
      </c>
      <c r="B153" s="35">
        <v>300000000</v>
      </c>
      <c r="C153" s="15">
        <v>45121</v>
      </c>
      <c r="D153" s="15">
        <v>45303</v>
      </c>
      <c r="E153" s="35">
        <v>631280000</v>
      </c>
      <c r="F153" s="35">
        <v>331280000</v>
      </c>
      <c r="G153" s="325">
        <v>300000000</v>
      </c>
      <c r="H153" s="35">
        <v>113099180000</v>
      </c>
      <c r="I153" s="117">
        <v>110.42666666666668</v>
      </c>
      <c r="J153" s="151">
        <v>530000000</v>
      </c>
      <c r="K153" s="325">
        <v>-230000000</v>
      </c>
      <c r="L153" s="326">
        <v>6895860000</v>
      </c>
      <c r="M153" s="327">
        <v>8.6586423076923023</v>
      </c>
      <c r="N153" s="327">
        <v>95.682540000000003</v>
      </c>
      <c r="O153" s="327">
        <v>9.0493441203507974</v>
      </c>
      <c r="P153" s="327">
        <v>9.2546483660630017</v>
      </c>
      <c r="Q153" s="51">
        <v>9.0790000000000006</v>
      </c>
    </row>
    <row r="154" spans="1:17" ht="15">
      <c r="A154" s="100">
        <v>45108</v>
      </c>
      <c r="B154" s="35">
        <v>300000000</v>
      </c>
      <c r="C154" s="15">
        <v>45128</v>
      </c>
      <c r="D154" s="15">
        <v>45310</v>
      </c>
      <c r="E154" s="35">
        <v>600300000</v>
      </c>
      <c r="F154" s="35">
        <v>300300000</v>
      </c>
      <c r="G154" s="325">
        <v>300000000</v>
      </c>
      <c r="H154" s="35">
        <v>113399180000</v>
      </c>
      <c r="I154" s="117">
        <v>100.1</v>
      </c>
      <c r="J154" s="151">
        <v>500000000</v>
      </c>
      <c r="K154" s="325">
        <v>-200000000</v>
      </c>
      <c r="L154" s="326">
        <v>6695860000</v>
      </c>
      <c r="M154" s="327">
        <v>8.5890717032967014</v>
      </c>
      <c r="N154" s="327">
        <v>95.717230000000001</v>
      </c>
      <c r="O154" s="327">
        <v>8.9733809715311459</v>
      </c>
      <c r="P154" s="327">
        <v>9.1752527652379854</v>
      </c>
      <c r="Q154" s="51">
        <v>9.0109999999999992</v>
      </c>
    </row>
    <row r="155" spans="1:17" ht="15">
      <c r="A155" s="100">
        <v>45108</v>
      </c>
      <c r="B155" s="35">
        <v>300000000</v>
      </c>
      <c r="C155" s="15">
        <v>45135</v>
      </c>
      <c r="D155" s="15">
        <v>45317</v>
      </c>
      <c r="E155" s="35">
        <v>555390000</v>
      </c>
      <c r="F155" s="35">
        <v>255390000</v>
      </c>
      <c r="G155" s="325">
        <v>300000000</v>
      </c>
      <c r="H155" s="35">
        <v>113699180000</v>
      </c>
      <c r="I155" s="117">
        <v>85.13</v>
      </c>
      <c r="J155" s="151">
        <v>500000000</v>
      </c>
      <c r="K155" s="325">
        <v>-200000000</v>
      </c>
      <c r="L155" s="326">
        <v>6495860000</v>
      </c>
      <c r="M155" s="327">
        <v>8.5390346153846064</v>
      </c>
      <c r="N155" s="327">
        <v>95.742180000000005</v>
      </c>
      <c r="O155" s="327">
        <v>8.9187802234966931</v>
      </c>
      <c r="P155" s="327">
        <v>9.1182027166885717</v>
      </c>
      <c r="Q155" s="51">
        <v>8.94895</v>
      </c>
    </row>
    <row r="156" spans="1:17" ht="15">
      <c r="A156" s="100">
        <v>45139</v>
      </c>
      <c r="B156" s="35">
        <v>250000000</v>
      </c>
      <c r="C156" s="15">
        <v>45142</v>
      </c>
      <c r="D156" s="15">
        <v>45324</v>
      </c>
      <c r="E156" s="35">
        <v>446800000</v>
      </c>
      <c r="F156" s="35">
        <v>196800000</v>
      </c>
      <c r="G156" s="325">
        <v>286000000</v>
      </c>
      <c r="H156" s="35">
        <v>113985180000</v>
      </c>
      <c r="I156" s="117">
        <v>78.72</v>
      </c>
      <c r="J156" s="151">
        <v>0</v>
      </c>
      <c r="K156" s="325">
        <v>286000000</v>
      </c>
      <c r="L156" s="326">
        <v>6781860000</v>
      </c>
      <c r="M156" s="327">
        <v>8.4751395604395618</v>
      </c>
      <c r="N156" s="327">
        <v>95.774039999999999</v>
      </c>
      <c r="O156" s="327">
        <v>8.8490989420928283</v>
      </c>
      <c r="P156" s="327">
        <v>9.0454173614675106</v>
      </c>
      <c r="Q156" s="51">
        <v>8.8689499999999999</v>
      </c>
    </row>
    <row r="157" spans="1:17" ht="15">
      <c r="A157" s="100">
        <v>45139</v>
      </c>
      <c r="B157" s="35">
        <v>400000000</v>
      </c>
      <c r="C157" s="15">
        <v>45149</v>
      </c>
      <c r="D157" s="15">
        <v>45331</v>
      </c>
      <c r="E157" s="35">
        <v>683640000</v>
      </c>
      <c r="F157" s="35">
        <v>283640000</v>
      </c>
      <c r="G157" s="325">
        <v>400000000</v>
      </c>
      <c r="H157" s="35">
        <v>114385180000</v>
      </c>
      <c r="I157" s="117">
        <v>70.91</v>
      </c>
      <c r="J157" s="151">
        <v>550000000</v>
      </c>
      <c r="K157" s="325">
        <v>-150000000</v>
      </c>
      <c r="L157" s="326">
        <v>6631860000</v>
      </c>
      <c r="M157" s="327">
        <v>8.4071934065934144</v>
      </c>
      <c r="N157" s="327">
        <v>95.807919999999996</v>
      </c>
      <c r="O157" s="327">
        <v>8.775050545501264</v>
      </c>
      <c r="P157" s="327">
        <v>8.9680970369276025</v>
      </c>
      <c r="Q157" s="51">
        <v>8.8089499999999994</v>
      </c>
    </row>
    <row r="158" spans="1:17" ht="15">
      <c r="A158" s="100">
        <v>45139</v>
      </c>
      <c r="B158" s="35">
        <v>260000000</v>
      </c>
      <c r="C158" s="15">
        <v>45156</v>
      </c>
      <c r="D158" s="15">
        <v>45338</v>
      </c>
      <c r="E158" s="35">
        <v>397610000</v>
      </c>
      <c r="F158" s="35">
        <v>137610000</v>
      </c>
      <c r="G158" s="325">
        <v>260000000</v>
      </c>
      <c r="H158" s="35">
        <v>114645180000</v>
      </c>
      <c r="I158" s="117">
        <v>52.926923076923075</v>
      </c>
      <c r="J158" s="151">
        <v>0</v>
      </c>
      <c r="K158" s="325">
        <v>260000000</v>
      </c>
      <c r="L158" s="326">
        <v>6891860000</v>
      </c>
      <c r="M158" s="327">
        <v>8.3841703296703258</v>
      </c>
      <c r="N158" s="327">
        <v>95.819400000000002</v>
      </c>
      <c r="O158" s="327">
        <v>8.7499716442289621</v>
      </c>
      <c r="P158" s="327">
        <v>8.9419162241944008</v>
      </c>
      <c r="Q158" s="51">
        <v>8.7799999999999994</v>
      </c>
    </row>
    <row r="159" spans="1:17" ht="15">
      <c r="A159" s="100">
        <v>45139</v>
      </c>
      <c r="B159" s="35">
        <v>450000000</v>
      </c>
      <c r="C159" s="15">
        <v>45163</v>
      </c>
      <c r="D159" s="15">
        <v>45345</v>
      </c>
      <c r="E159" s="35">
        <v>688890000</v>
      </c>
      <c r="F159" s="35">
        <v>238890000</v>
      </c>
      <c r="G159" s="325">
        <v>450000000</v>
      </c>
      <c r="H159" s="35">
        <v>115095180000</v>
      </c>
      <c r="I159" s="117">
        <v>53.086666666666673</v>
      </c>
      <c r="J159" s="151">
        <v>450000000</v>
      </c>
      <c r="K159" s="325">
        <v>0</v>
      </c>
      <c r="L159" s="326">
        <v>6891860000</v>
      </c>
      <c r="M159" s="327">
        <v>8.2946450549450486</v>
      </c>
      <c r="N159" s="327">
        <v>95.864040000000003</v>
      </c>
      <c r="O159" s="327">
        <v>8.6525093819799874</v>
      </c>
      <c r="P159" s="327">
        <v>8.8402016323330344</v>
      </c>
      <c r="Q159" s="51">
        <v>8.7119999999999997</v>
      </c>
    </row>
    <row r="160" spans="1:17" ht="15">
      <c r="A160" s="100">
        <v>45170</v>
      </c>
      <c r="B160" s="35">
        <v>300000000</v>
      </c>
      <c r="C160" s="15">
        <v>45170</v>
      </c>
      <c r="D160" s="15">
        <v>45352</v>
      </c>
      <c r="E160" s="35">
        <v>382420000</v>
      </c>
      <c r="F160" s="35">
        <v>82420000</v>
      </c>
      <c r="G160" s="325">
        <v>300000000</v>
      </c>
      <c r="H160" s="35">
        <v>115395180000</v>
      </c>
      <c r="I160" s="293">
        <v>27.473333333333333</v>
      </c>
      <c r="J160" s="151">
        <v>0</v>
      </c>
      <c r="K160" s="325">
        <v>300000000</v>
      </c>
      <c r="L160" s="326">
        <v>7191860000</v>
      </c>
      <c r="M160" s="370">
        <v>8.2629782967033005</v>
      </c>
      <c r="N160" s="370">
        <v>95.879829999999998</v>
      </c>
      <c r="O160" s="370">
        <v>8.6180568913225031</v>
      </c>
      <c r="P160" s="370">
        <v>8.8042573571997629</v>
      </c>
      <c r="Q160" s="369">
        <v>8.6589500000000008</v>
      </c>
    </row>
    <row r="161" spans="1:18" ht="15">
      <c r="A161" s="100">
        <v>45170</v>
      </c>
      <c r="B161" s="35">
        <v>350000000</v>
      </c>
      <c r="C161" s="15">
        <v>45177</v>
      </c>
      <c r="D161" s="15">
        <v>45359</v>
      </c>
      <c r="E161" s="35">
        <v>653070000</v>
      </c>
      <c r="F161" s="35">
        <v>303070000</v>
      </c>
      <c r="G161" s="325">
        <v>350000000</v>
      </c>
      <c r="H161" s="35">
        <v>115745180000</v>
      </c>
      <c r="I161" s="293">
        <v>86.59142857142858</v>
      </c>
      <c r="J161" s="151">
        <v>462090000</v>
      </c>
      <c r="K161" s="325">
        <v>-112090000</v>
      </c>
      <c r="L161" s="326">
        <v>7079770000</v>
      </c>
      <c r="M161" s="370">
        <v>8.2046986263736272</v>
      </c>
      <c r="N161" s="370">
        <v>95.90889</v>
      </c>
      <c r="O161" s="370">
        <v>8.5546799951220649</v>
      </c>
      <c r="P161" s="370">
        <v>8.7381518031537375</v>
      </c>
      <c r="Q161" s="369">
        <v>8.5960000000000001</v>
      </c>
    </row>
    <row r="162" spans="1:18" ht="15">
      <c r="A162" s="100">
        <v>45170</v>
      </c>
      <c r="B162" s="35">
        <v>200000000</v>
      </c>
      <c r="C162" s="15">
        <v>45184</v>
      </c>
      <c r="D162" s="15">
        <v>45366</v>
      </c>
      <c r="E162" s="35">
        <v>500160000</v>
      </c>
      <c r="F162" s="35">
        <v>300160000</v>
      </c>
      <c r="G162" s="325">
        <v>438000000</v>
      </c>
      <c r="H162" s="35">
        <v>116183180000</v>
      </c>
      <c r="I162" s="293">
        <v>150.07999999999998</v>
      </c>
      <c r="J162" s="151">
        <v>0</v>
      </c>
      <c r="K162" s="325">
        <v>438000000</v>
      </c>
      <c r="L162" s="326">
        <v>7517770000</v>
      </c>
      <c r="M162" s="370">
        <v>8.1486450549450478</v>
      </c>
      <c r="N162" s="370">
        <v>95.936840000000004</v>
      </c>
      <c r="O162" s="370">
        <v>8.4937601185791056</v>
      </c>
      <c r="P162" s="370">
        <v>8.6746280409938592</v>
      </c>
      <c r="Q162" s="369">
        <v>8.5310000000000006</v>
      </c>
    </row>
    <row r="163" spans="1:18" ht="15">
      <c r="A163" s="100">
        <v>45170</v>
      </c>
      <c r="B163" s="35">
        <v>350000000</v>
      </c>
      <c r="C163" s="15">
        <v>45191</v>
      </c>
      <c r="D163" s="15">
        <v>45373</v>
      </c>
      <c r="E163" s="35">
        <v>555620000</v>
      </c>
      <c r="F163" s="35">
        <v>205620000</v>
      </c>
      <c r="G163" s="325">
        <v>350000000</v>
      </c>
      <c r="H163" s="35">
        <v>116533180000</v>
      </c>
      <c r="I163" s="293">
        <v>58.748571428571431</v>
      </c>
      <c r="J163" s="151">
        <v>500000000</v>
      </c>
      <c r="K163" s="325">
        <v>-150000000</v>
      </c>
      <c r="L163" s="326">
        <v>7367770000</v>
      </c>
      <c r="M163" s="370">
        <v>8.1130475274725349</v>
      </c>
      <c r="N163" s="370">
        <v>95.954589999999996</v>
      </c>
      <c r="O163" s="370">
        <v>8.4550906084560786</v>
      </c>
      <c r="P163" s="370">
        <v>8.6343153443012142</v>
      </c>
      <c r="Q163" s="369">
        <v>8.4920000000000009</v>
      </c>
    </row>
    <row r="164" spans="1:18" ht="15">
      <c r="A164" s="100">
        <v>45198</v>
      </c>
      <c r="B164" s="35">
        <v>300000000</v>
      </c>
      <c r="C164" s="15">
        <v>45198</v>
      </c>
      <c r="D164" s="15">
        <v>45379</v>
      </c>
      <c r="E164" s="35">
        <v>414690000</v>
      </c>
      <c r="F164" s="35">
        <v>114690000</v>
      </c>
      <c r="G164" s="325">
        <v>300000000</v>
      </c>
      <c r="H164" s="35">
        <v>116833180000</v>
      </c>
      <c r="I164" s="293">
        <v>38.229999999999997</v>
      </c>
      <c r="J164" s="151">
        <v>0</v>
      </c>
      <c r="K164" s="325">
        <v>300000000</v>
      </c>
      <c r="L164" s="326">
        <v>7667770000</v>
      </c>
      <c r="M164" s="370">
        <v>8.0524799999999992</v>
      </c>
      <c r="N164" s="370">
        <v>95.984790000000004</v>
      </c>
      <c r="O164" s="370">
        <v>8.3893308444041867</v>
      </c>
      <c r="P164" s="370">
        <v>8.5657784644139987</v>
      </c>
      <c r="Q164" s="369">
        <v>8.4390000000000001</v>
      </c>
    </row>
    <row r="165" spans="1:18" ht="15">
      <c r="A165" s="100">
        <v>45200</v>
      </c>
      <c r="B165" s="35">
        <v>300000000</v>
      </c>
      <c r="C165" s="15">
        <v>45205</v>
      </c>
      <c r="D165" s="15">
        <v>45387</v>
      </c>
      <c r="E165" s="35">
        <v>376160000</v>
      </c>
      <c r="F165" s="35">
        <v>76160000</v>
      </c>
      <c r="G165" s="325">
        <v>300000000</v>
      </c>
      <c r="H165" s="35">
        <v>117133180000</v>
      </c>
      <c r="I165" s="117">
        <v>25.38666666666667</v>
      </c>
      <c r="J165" s="151">
        <v>105900000</v>
      </c>
      <c r="K165" s="325">
        <v>194100000</v>
      </c>
      <c r="L165" s="326">
        <v>7861870000</v>
      </c>
      <c r="M165" s="327">
        <v>8.1305999999999994</v>
      </c>
      <c r="N165" s="327">
        <v>95.945840000000004</v>
      </c>
      <c r="O165" s="327">
        <v>8.4741512549117264</v>
      </c>
      <c r="P165" s="327">
        <v>8.6541849991557562</v>
      </c>
      <c r="Q165" s="51">
        <v>8.4390000000000001</v>
      </c>
    </row>
    <row r="166" spans="1:18" ht="15">
      <c r="A166" s="100">
        <v>45200</v>
      </c>
      <c r="B166" s="35">
        <v>300000000</v>
      </c>
      <c r="C166" s="15">
        <v>45212</v>
      </c>
      <c r="D166" s="15">
        <v>45394</v>
      </c>
      <c r="E166" s="35">
        <v>252030000</v>
      </c>
      <c r="F166" s="35">
        <v>-47970000</v>
      </c>
      <c r="G166" s="325">
        <v>252030000</v>
      </c>
      <c r="H166" s="35">
        <v>117385210000</v>
      </c>
      <c r="I166" s="117">
        <v>-15.989999999999998</v>
      </c>
      <c r="J166" s="151">
        <v>250000000</v>
      </c>
      <c r="K166" s="325">
        <v>2030000</v>
      </c>
      <c r="L166" s="326">
        <v>7863900000</v>
      </c>
      <c r="M166" s="327">
        <v>8.1951293842351571</v>
      </c>
      <c r="N166" s="327">
        <v>95.91366151251836</v>
      </c>
      <c r="O166" s="327">
        <v>8.5442774835215261</v>
      </c>
      <c r="P166" s="327">
        <v>8.7273033414930765</v>
      </c>
      <c r="Q166" s="51">
        <v>8.4879999999999995</v>
      </c>
    </row>
    <row r="167" spans="1:18" ht="15">
      <c r="A167" s="100">
        <v>45200</v>
      </c>
      <c r="B167" s="35">
        <v>300000000</v>
      </c>
      <c r="C167" s="15">
        <v>45219</v>
      </c>
      <c r="D167" s="15">
        <v>45401</v>
      </c>
      <c r="E167" s="35">
        <v>299270000</v>
      </c>
      <c r="F167" s="35">
        <v>-730000</v>
      </c>
      <c r="G167" s="325">
        <v>299270000</v>
      </c>
      <c r="H167" s="35">
        <v>117684480000</v>
      </c>
      <c r="I167" s="117">
        <v>-0.24333333333333335</v>
      </c>
      <c r="J167" s="151">
        <v>300000000</v>
      </c>
      <c r="K167" s="325">
        <v>-730000</v>
      </c>
      <c r="L167" s="326">
        <v>7863170000</v>
      </c>
      <c r="M167" s="327">
        <v>8.68</v>
      </c>
      <c r="N167" s="327">
        <v>95.888599999999997</v>
      </c>
      <c r="O167" s="327">
        <v>8.5989263686091117</v>
      </c>
      <c r="P167" s="327">
        <v>8.7843010577934866</v>
      </c>
      <c r="Q167" s="51">
        <v>8.6689500000000006</v>
      </c>
    </row>
    <row r="168" spans="1:18" ht="15">
      <c r="A168" s="100">
        <v>45200</v>
      </c>
      <c r="B168" s="35">
        <v>300000000</v>
      </c>
      <c r="C168" s="15">
        <v>45226</v>
      </c>
      <c r="D168" s="15">
        <v>45408</v>
      </c>
      <c r="E168" s="35">
        <v>489320000</v>
      </c>
      <c r="F168" s="35">
        <v>189320000</v>
      </c>
      <c r="G168" s="325">
        <v>300000000</v>
      </c>
      <c r="H168" s="35">
        <v>117984480000</v>
      </c>
      <c r="I168" s="117">
        <v>63.106666666666669</v>
      </c>
      <c r="J168" s="151">
        <v>250000000</v>
      </c>
      <c r="K168" s="325">
        <v>50000000</v>
      </c>
      <c r="L168" s="326">
        <v>7913170000</v>
      </c>
      <c r="M168" s="327">
        <v>8.296750824175831</v>
      </c>
      <c r="N168" s="327">
        <v>95.862989999999996</v>
      </c>
      <c r="O168" s="327">
        <v>8.6548007986980497</v>
      </c>
      <c r="P168" s="327">
        <v>8.8425924779529161</v>
      </c>
      <c r="Q168" s="51">
        <v>8.6790000000000003</v>
      </c>
    </row>
    <row r="169" spans="1:18" ht="15">
      <c r="A169" s="100">
        <v>45231</v>
      </c>
      <c r="B169" s="35">
        <v>300000000</v>
      </c>
      <c r="C169" s="15">
        <v>45233</v>
      </c>
      <c r="D169" s="15">
        <v>45415</v>
      </c>
      <c r="E169" s="35">
        <v>332690000</v>
      </c>
      <c r="F169" s="35">
        <v>32690000</v>
      </c>
      <c r="G169" s="325">
        <v>300000000</v>
      </c>
      <c r="H169" s="35">
        <v>118284480000</v>
      </c>
      <c r="I169" s="117">
        <v>10.9</v>
      </c>
      <c r="J169" s="151">
        <v>250000000</v>
      </c>
      <c r="K169" s="325">
        <v>50000000</v>
      </c>
      <c r="L169" s="326">
        <v>7963170000</v>
      </c>
      <c r="M169" s="327">
        <v>8.3140000000000001</v>
      </c>
      <c r="N169" s="327">
        <v>95.854389999999995</v>
      </c>
      <c r="O169" s="327">
        <v>8.6735704821897954</v>
      </c>
      <c r="P169" s="327">
        <v>8.8621776046967415</v>
      </c>
      <c r="Q169" s="51">
        <v>8.7319999999999993</v>
      </c>
    </row>
    <row r="170" spans="1:18" ht="15">
      <c r="A170" s="100">
        <v>45231</v>
      </c>
      <c r="B170" s="35">
        <v>300000000</v>
      </c>
      <c r="C170" s="15">
        <v>45240</v>
      </c>
      <c r="D170" s="15">
        <v>45422</v>
      </c>
      <c r="E170" s="35">
        <v>387930000</v>
      </c>
      <c r="F170" s="35">
        <v>87930000</v>
      </c>
      <c r="G170" s="325">
        <v>300000000</v>
      </c>
      <c r="H170" s="35">
        <v>118584480000</v>
      </c>
      <c r="I170" s="117">
        <v>29.310000000000002</v>
      </c>
      <c r="J170" s="151">
        <v>250000000</v>
      </c>
      <c r="K170" s="325">
        <v>50000000</v>
      </c>
      <c r="L170" s="326">
        <v>8013170000</v>
      </c>
      <c r="M170" s="327">
        <v>8.75</v>
      </c>
      <c r="N170" s="327">
        <v>95.823449999999994</v>
      </c>
      <c r="O170" s="327">
        <v>8.7411255563466863</v>
      </c>
      <c r="P170" s="327">
        <v>8.9326822112640869</v>
      </c>
      <c r="Q170" s="51">
        <v>8.8379999999999992</v>
      </c>
    </row>
    <row r="171" spans="1:18" ht="15">
      <c r="A171" s="100">
        <v>45231</v>
      </c>
      <c r="B171" s="35">
        <v>300000000</v>
      </c>
      <c r="C171" s="15">
        <v>45247</v>
      </c>
      <c r="D171" s="15">
        <v>45429</v>
      </c>
      <c r="E171" s="35">
        <v>321460000</v>
      </c>
      <c r="F171" s="35">
        <v>21460000</v>
      </c>
      <c r="G171" s="325">
        <v>268260000</v>
      </c>
      <c r="H171" s="35">
        <v>118852740000</v>
      </c>
      <c r="I171" s="117">
        <v>7.1533333333333342</v>
      </c>
      <c r="J171" s="151">
        <v>350000000</v>
      </c>
      <c r="K171" s="325">
        <v>-81740000</v>
      </c>
      <c r="L171" s="326">
        <v>7931430000</v>
      </c>
      <c r="M171" s="327">
        <v>8.75</v>
      </c>
      <c r="N171" s="327">
        <v>95.784490000000005</v>
      </c>
      <c r="O171" s="327">
        <v>8.8262537524155853</v>
      </c>
      <c r="P171" s="327">
        <v>9.0215597933003711</v>
      </c>
      <c r="Q171" s="51">
        <v>8.8629999999999995</v>
      </c>
    </row>
    <row r="172" spans="1:18" ht="15">
      <c r="A172" s="100">
        <v>45231</v>
      </c>
      <c r="B172" s="35">
        <v>300000000</v>
      </c>
      <c r="C172" s="50">
        <v>45254</v>
      </c>
      <c r="D172" s="15">
        <v>45436</v>
      </c>
      <c r="E172" s="151">
        <v>521400000</v>
      </c>
      <c r="F172" s="35">
        <v>221400000</v>
      </c>
      <c r="G172" s="151">
        <v>300000000</v>
      </c>
      <c r="H172" s="35">
        <v>119152740000</v>
      </c>
      <c r="I172" s="270">
        <v>73.8</v>
      </c>
      <c r="J172" s="35">
        <v>357870000</v>
      </c>
      <c r="K172" s="151">
        <v>-57870000</v>
      </c>
      <c r="L172" s="36">
        <v>7873560000</v>
      </c>
      <c r="M172" s="271">
        <v>8.4421099999999996</v>
      </c>
      <c r="N172" s="51">
        <v>95.790509999999998</v>
      </c>
      <c r="O172" s="271">
        <v>8.8130954370470214</v>
      </c>
      <c r="P172" s="51">
        <v>9.0078195585840071</v>
      </c>
      <c r="Q172" s="51">
        <v>8.83</v>
      </c>
    </row>
    <row r="173" spans="1:18" ht="15">
      <c r="A173" s="100">
        <v>45261</v>
      </c>
      <c r="B173" s="101">
        <v>270000000</v>
      </c>
      <c r="C173" s="50">
        <v>45261</v>
      </c>
      <c r="D173" s="15">
        <v>45443</v>
      </c>
      <c r="E173" s="151">
        <v>302670000</v>
      </c>
      <c r="F173" s="35">
        <v>32670000</v>
      </c>
      <c r="G173" s="151">
        <v>270000000</v>
      </c>
      <c r="H173" s="35">
        <v>119422740000</v>
      </c>
      <c r="I173" s="270">
        <v>12.1</v>
      </c>
      <c r="J173" s="35">
        <v>220000000</v>
      </c>
      <c r="K173" s="151">
        <v>50000000</v>
      </c>
      <c r="L173" s="36">
        <v>7923560000</v>
      </c>
      <c r="M173" s="271">
        <v>8.4778500000000001</v>
      </c>
      <c r="N173" s="51">
        <v>95.772689999999997</v>
      </c>
      <c r="O173" s="271">
        <v>8.8520505981631992</v>
      </c>
      <c r="P173" s="51">
        <v>9.0485000103150295</v>
      </c>
      <c r="Q173" s="51">
        <v>8.83</v>
      </c>
      <c r="R173" s="371"/>
    </row>
    <row r="174" spans="1:18" ht="15">
      <c r="A174" s="100">
        <v>45261</v>
      </c>
      <c r="B174" s="101">
        <v>300000000</v>
      </c>
      <c r="C174" s="50">
        <v>45268</v>
      </c>
      <c r="D174" s="15">
        <v>45450</v>
      </c>
      <c r="E174" s="151">
        <v>353150000</v>
      </c>
      <c r="F174" s="35">
        <v>53150000</v>
      </c>
      <c r="G174" s="151">
        <v>300000000</v>
      </c>
      <c r="H174" s="35">
        <v>119722740000</v>
      </c>
      <c r="I174" s="270">
        <v>17.716666666666701</v>
      </c>
      <c r="J174" s="35">
        <v>300000000</v>
      </c>
      <c r="K174" s="151">
        <v>0</v>
      </c>
      <c r="L174" s="36">
        <v>7923560000</v>
      </c>
      <c r="M174" s="271">
        <v>8.5157299999999996</v>
      </c>
      <c r="N174" s="51">
        <v>95.753799999999998</v>
      </c>
      <c r="O174" s="271">
        <v>8.8933606491134292</v>
      </c>
      <c r="P174" s="51">
        <v>9.0916479620111801</v>
      </c>
      <c r="Q174" s="51">
        <v>8.86</v>
      </c>
      <c r="R174" s="371"/>
    </row>
    <row r="175" spans="1:18" ht="15">
      <c r="A175" s="100">
        <v>45261</v>
      </c>
      <c r="B175" s="101">
        <v>300000000</v>
      </c>
      <c r="C175" s="50">
        <v>45275</v>
      </c>
      <c r="D175" s="15">
        <v>45457</v>
      </c>
      <c r="E175" s="151">
        <v>565600000</v>
      </c>
      <c r="F175" s="35">
        <v>265600000</v>
      </c>
      <c r="G175" s="151">
        <v>300000000</v>
      </c>
      <c r="H175" s="35">
        <v>120022740000</v>
      </c>
      <c r="I175" s="270">
        <v>88.533333333333303</v>
      </c>
      <c r="J175" s="35">
        <v>300000000</v>
      </c>
      <c r="K175" s="151">
        <v>0</v>
      </c>
      <c r="L175" s="36">
        <v>7923560000</v>
      </c>
      <c r="M175" s="271">
        <v>8.5323399999999996</v>
      </c>
      <c r="N175" s="51">
        <v>95.745519999999999</v>
      </c>
      <c r="O175" s="271">
        <v>8.9114731046802707</v>
      </c>
      <c r="P175" s="51">
        <v>9.1105689467287494</v>
      </c>
      <c r="Q175" s="51">
        <v>8.9289500000000004</v>
      </c>
      <c r="R175" s="371"/>
    </row>
    <row r="176" spans="1:18" ht="15">
      <c r="A176" s="100">
        <v>45261</v>
      </c>
      <c r="B176" s="101">
        <v>250000000</v>
      </c>
      <c r="C176" s="50">
        <v>45282</v>
      </c>
      <c r="D176" s="15">
        <v>45464</v>
      </c>
      <c r="E176" s="151">
        <v>278110000</v>
      </c>
      <c r="F176" s="35">
        <v>28110000</v>
      </c>
      <c r="G176" s="151">
        <v>78110000</v>
      </c>
      <c r="H176" s="35">
        <v>120100850000</v>
      </c>
      <c r="I176" s="270">
        <v>11.244</v>
      </c>
      <c r="J176" s="35">
        <v>250000000</v>
      </c>
      <c r="K176" s="151">
        <v>-171890000</v>
      </c>
      <c r="L176" s="36">
        <v>7751670000</v>
      </c>
      <c r="M176" s="271">
        <v>8.5544600000000006</v>
      </c>
      <c r="N176" s="51">
        <v>95.734489999999994</v>
      </c>
      <c r="O176" s="271">
        <v>8.9356060372096593</v>
      </c>
      <c r="P176" s="51">
        <v>9.1357817152451197</v>
      </c>
      <c r="Q176" s="51">
        <v>9</v>
      </c>
      <c r="R176" s="371"/>
    </row>
    <row r="177" spans="1:18" ht="15">
      <c r="A177" s="372">
        <v>45261</v>
      </c>
      <c r="B177" s="261">
        <v>0</v>
      </c>
      <c r="C177" s="373">
        <v>45289</v>
      </c>
      <c r="D177" s="374"/>
      <c r="E177" s="375">
        <v>0</v>
      </c>
      <c r="F177" s="262">
        <v>0</v>
      </c>
      <c r="G177" s="375">
        <v>0</v>
      </c>
      <c r="H177" s="262">
        <v>0</v>
      </c>
      <c r="I177" s="376"/>
      <c r="J177" s="262">
        <v>250000000</v>
      </c>
      <c r="K177" s="375">
        <v>-250000000</v>
      </c>
      <c r="L177" s="377">
        <v>7501670000</v>
      </c>
      <c r="M177" s="378"/>
      <c r="N177" s="379"/>
      <c r="O177" s="378"/>
      <c r="P177" s="379"/>
      <c r="Q177" s="379"/>
      <c r="R177" s="371"/>
    </row>
    <row r="178" spans="1:18" ht="15">
      <c r="A178" s="100">
        <v>45292</v>
      </c>
      <c r="B178" s="101">
        <v>300000000</v>
      </c>
      <c r="C178" s="50">
        <v>45296</v>
      </c>
      <c r="D178" s="15">
        <v>45478</v>
      </c>
      <c r="E178" s="151">
        <v>510520000</v>
      </c>
      <c r="F178" s="35">
        <v>210520000</v>
      </c>
      <c r="G178" s="151">
        <v>300000000</v>
      </c>
      <c r="H178" s="35">
        <v>300000000</v>
      </c>
      <c r="I178" s="270">
        <v>70.173333333333332</v>
      </c>
      <c r="J178" s="35">
        <v>200000000</v>
      </c>
      <c r="K178" s="151">
        <v>100000000</v>
      </c>
      <c r="L178" s="36">
        <v>7601670000</v>
      </c>
      <c r="M178" s="271">
        <v>8.5254774725274629</v>
      </c>
      <c r="N178" s="51">
        <v>95.748940000000005</v>
      </c>
      <c r="O178" s="271">
        <v>8.9039914933026552</v>
      </c>
      <c r="P178" s="51">
        <v>9.1027531612755332</v>
      </c>
      <c r="Q178" s="51">
        <v>8.9588900000000002</v>
      </c>
      <c r="R178" s="371"/>
    </row>
    <row r="179" spans="1:18" ht="15">
      <c r="A179" s="100">
        <v>45292</v>
      </c>
      <c r="B179" s="101">
        <v>330000000</v>
      </c>
      <c r="C179" s="50">
        <v>45303</v>
      </c>
      <c r="D179" s="15">
        <v>45485</v>
      </c>
      <c r="E179" s="151">
        <v>458840000</v>
      </c>
      <c r="F179" s="35">
        <v>128840000</v>
      </c>
      <c r="G179" s="151">
        <v>330000000</v>
      </c>
      <c r="H179" s="35">
        <v>630000000</v>
      </c>
      <c r="I179" s="270">
        <v>39.042424242424246</v>
      </c>
      <c r="J179" s="35">
        <v>300000000</v>
      </c>
      <c r="K179" s="151">
        <v>30000000</v>
      </c>
      <c r="L179" s="36">
        <v>7631670000</v>
      </c>
      <c r="M179" s="271">
        <v>8.5421200000000006</v>
      </c>
      <c r="N179" s="51">
        <v>95.740639999999999</v>
      </c>
      <c r="O179" s="271">
        <v>8.9221495458178257</v>
      </c>
      <c r="P179" s="51">
        <v>9.1217227484905017</v>
      </c>
      <c r="Q179" s="51">
        <v>8.8699999999999992</v>
      </c>
      <c r="R179" s="371"/>
    </row>
    <row r="180" spans="1:18" ht="15">
      <c r="A180" s="100">
        <v>45292</v>
      </c>
      <c r="B180" s="101">
        <v>350000000</v>
      </c>
      <c r="C180" s="50">
        <v>45310</v>
      </c>
      <c r="D180" s="15">
        <v>45492</v>
      </c>
      <c r="E180" s="151">
        <v>546530000</v>
      </c>
      <c r="F180" s="35">
        <v>196530000</v>
      </c>
      <c r="G180" s="151">
        <v>350000000</v>
      </c>
      <c r="H180" s="35">
        <v>980000000</v>
      </c>
      <c r="I180" s="270">
        <v>56.151428571428575</v>
      </c>
      <c r="J180" s="35">
        <v>300000000</v>
      </c>
      <c r="K180" s="151">
        <v>50000000</v>
      </c>
      <c r="L180" s="36">
        <v>7681670000</v>
      </c>
      <c r="M180" s="271">
        <v>8.5170300000000001</v>
      </c>
      <c r="N180" s="51">
        <v>95.753150000000005</v>
      </c>
      <c r="O180" s="271">
        <v>8.8947824073248025</v>
      </c>
      <c r="P180" s="51">
        <v>9.0931331271541396</v>
      </c>
      <c r="Q180" s="51">
        <v>8.9190000000000005</v>
      </c>
      <c r="R180" s="371"/>
    </row>
    <row r="181" spans="1:18" ht="15">
      <c r="A181" s="100">
        <v>45292</v>
      </c>
      <c r="B181" s="101">
        <v>350000000</v>
      </c>
      <c r="C181" s="50">
        <v>45317</v>
      </c>
      <c r="D181" s="15">
        <v>45499</v>
      </c>
      <c r="E181" s="151">
        <v>394910000</v>
      </c>
      <c r="F181" s="35">
        <v>44910000</v>
      </c>
      <c r="G181" s="151">
        <v>350000000</v>
      </c>
      <c r="H181" s="35">
        <v>1330000000</v>
      </c>
      <c r="I181" s="117">
        <v>12.831428571428571</v>
      </c>
      <c r="J181" s="35">
        <v>300000000</v>
      </c>
      <c r="K181" s="151">
        <v>50000000</v>
      </c>
      <c r="L181" s="36">
        <v>7731670000</v>
      </c>
      <c r="M181" s="271">
        <v>8.4977999999999998</v>
      </c>
      <c r="N181" s="51">
        <v>95.762739999999994</v>
      </c>
      <c r="O181" s="271">
        <v>8.873807963673201</v>
      </c>
      <c r="P181" s="51">
        <v>9.0712243030437243</v>
      </c>
      <c r="Q181" s="51">
        <v>8.91</v>
      </c>
      <c r="R181" s="371"/>
    </row>
    <row r="182" spans="1:18" ht="15">
      <c r="A182" s="100">
        <v>45323</v>
      </c>
      <c r="B182" s="101">
        <v>350000000</v>
      </c>
      <c r="C182" s="15">
        <v>45324</v>
      </c>
      <c r="D182" s="15">
        <v>45506</v>
      </c>
      <c r="E182" s="35">
        <v>385100000</v>
      </c>
      <c r="F182" s="35">
        <v>35100000</v>
      </c>
      <c r="G182" s="35">
        <v>350000000</v>
      </c>
      <c r="H182" s="35">
        <v>1680000000</v>
      </c>
      <c r="I182" s="117">
        <v>10.028571428571428</v>
      </c>
      <c r="J182" s="35">
        <v>286000000</v>
      </c>
      <c r="K182" s="35">
        <v>64000000</v>
      </c>
      <c r="L182" s="36">
        <v>7795670000</v>
      </c>
      <c r="M182" s="51">
        <v>8.4852500000000006</v>
      </c>
      <c r="N182" s="51">
        <v>95.769000000000005</v>
      </c>
      <c r="O182" s="51">
        <v>8.8601188826731416</v>
      </c>
      <c r="P182" s="51">
        <v>9.056926583533965</v>
      </c>
      <c r="Q182" s="51">
        <v>8.8888499999999997</v>
      </c>
      <c r="R182" s="371"/>
    </row>
    <row r="183" spans="1:18" ht="15">
      <c r="A183" s="100">
        <v>45323</v>
      </c>
      <c r="B183" s="101">
        <v>300000000</v>
      </c>
      <c r="C183" s="15">
        <v>45332</v>
      </c>
      <c r="D183" s="15">
        <v>45514</v>
      </c>
      <c r="E183" s="35">
        <v>415850000</v>
      </c>
      <c r="F183" s="35">
        <v>115850000</v>
      </c>
      <c r="G183" s="35">
        <v>300000000</v>
      </c>
      <c r="H183" s="35">
        <v>1980000000</v>
      </c>
      <c r="I183" s="117">
        <v>38.616666666666667</v>
      </c>
      <c r="J183" s="35">
        <v>400000000</v>
      </c>
      <c r="K183" s="35">
        <v>-100000000</v>
      </c>
      <c r="L183" s="36">
        <v>7695670000</v>
      </c>
      <c r="M183" s="51">
        <v>8.4743399999999998</v>
      </c>
      <c r="N183" s="51">
        <v>95.774439999999998</v>
      </c>
      <c r="O183" s="51">
        <v>8.8482243933113729</v>
      </c>
      <c r="P183" s="51">
        <v>9.0445040091109199</v>
      </c>
      <c r="Q183" s="51">
        <v>8.8724500000000006</v>
      </c>
    </row>
    <row r="184" spans="1:18" ht="15">
      <c r="A184" s="100">
        <v>45323</v>
      </c>
      <c r="B184" s="101">
        <v>320000000</v>
      </c>
      <c r="C184" s="15">
        <v>45338</v>
      </c>
      <c r="D184" s="15">
        <v>45520</v>
      </c>
      <c r="E184" s="35">
        <v>591160000</v>
      </c>
      <c r="F184" s="35">
        <v>271160000</v>
      </c>
      <c r="G184" s="35">
        <v>348560000</v>
      </c>
      <c r="H184" s="35">
        <v>2328560000</v>
      </c>
      <c r="I184" s="117">
        <v>84.737499999999997</v>
      </c>
      <c r="J184" s="35">
        <v>260000000</v>
      </c>
      <c r="K184" s="35">
        <v>88560000</v>
      </c>
      <c r="L184" s="36">
        <v>7784230000</v>
      </c>
      <c r="M184" s="51">
        <v>8.4720499999999994</v>
      </c>
      <c r="N184" s="51">
        <v>95.775580000000005</v>
      </c>
      <c r="O184" s="51">
        <v>8.8457319693611751</v>
      </c>
      <c r="P184" s="51">
        <v>9.0419010177921635</v>
      </c>
      <c r="Q184" s="51">
        <v>8.8538999999999994</v>
      </c>
    </row>
    <row r="185" spans="1:18" ht="15">
      <c r="A185" s="100">
        <v>45323</v>
      </c>
      <c r="B185" s="101">
        <v>300000000</v>
      </c>
      <c r="C185" s="15">
        <v>45345</v>
      </c>
      <c r="D185" s="15">
        <v>45527</v>
      </c>
      <c r="E185" s="35">
        <v>753140000</v>
      </c>
      <c r="F185" s="35">
        <v>453140000</v>
      </c>
      <c r="G185" s="35">
        <v>300000000</v>
      </c>
      <c r="H185" s="35">
        <v>2628560000</v>
      </c>
      <c r="I185" s="117">
        <v>151.04666666666665</v>
      </c>
      <c r="J185" s="35">
        <v>450000000</v>
      </c>
      <c r="K185" s="35">
        <v>-150000000</v>
      </c>
      <c r="L185" s="36">
        <v>7634230000</v>
      </c>
      <c r="M185" s="51">
        <v>8.4409700000000001</v>
      </c>
      <c r="N185" s="51">
        <v>95.791079999999994</v>
      </c>
      <c r="O185" s="51">
        <v>8.8118496357551734</v>
      </c>
      <c r="P185" s="51">
        <v>9.0065187074021438</v>
      </c>
      <c r="Q185" s="51">
        <v>8.83</v>
      </c>
    </row>
    <row r="186" spans="1:18" ht="15">
      <c r="A186" s="100">
        <v>45352</v>
      </c>
      <c r="B186" s="101">
        <v>300000000</v>
      </c>
      <c r="C186" s="15">
        <v>45352</v>
      </c>
      <c r="D186" s="15">
        <v>45534</v>
      </c>
      <c r="E186" s="35">
        <v>437520000</v>
      </c>
      <c r="F186" s="35">
        <v>137520000</v>
      </c>
      <c r="G186" s="35">
        <v>300000000</v>
      </c>
      <c r="H186" s="35">
        <v>2928560000</v>
      </c>
      <c r="I186" s="117">
        <v>45.839999999999996</v>
      </c>
      <c r="J186" s="35">
        <v>300000000</v>
      </c>
      <c r="K186" s="35">
        <v>0</v>
      </c>
      <c r="L186" s="36">
        <v>7634230000</v>
      </c>
      <c r="M186" s="51">
        <v>8.4352499999999999</v>
      </c>
      <c r="N186" s="51">
        <v>95.793930000000003</v>
      </c>
      <c r="O186" s="51">
        <v>8.8056208516815921</v>
      </c>
      <c r="P186" s="51">
        <v>9.0000148004456761</v>
      </c>
      <c r="Q186" s="51">
        <v>8.83</v>
      </c>
    </row>
    <row r="187" spans="1:18" ht="15">
      <c r="A187" s="100">
        <v>45352</v>
      </c>
      <c r="B187" s="101">
        <v>300000000</v>
      </c>
      <c r="C187" s="15">
        <v>45359</v>
      </c>
      <c r="D187" s="15">
        <v>45541</v>
      </c>
      <c r="E187" s="35">
        <v>400440000</v>
      </c>
      <c r="F187" s="35">
        <v>100440000</v>
      </c>
      <c r="G187" s="35">
        <v>300000000</v>
      </c>
      <c r="H187" s="35">
        <v>3228560000</v>
      </c>
      <c r="I187" s="117">
        <v>33.479999999999997</v>
      </c>
      <c r="J187" s="35">
        <v>350000000</v>
      </c>
      <c r="K187" s="35">
        <v>-50000000</v>
      </c>
      <c r="L187" s="36">
        <v>7584230000</v>
      </c>
      <c r="M187" s="51">
        <v>8.4402399999999993</v>
      </c>
      <c r="N187" s="51">
        <v>95.791439999999994</v>
      </c>
      <c r="O187" s="51">
        <v>8.8110628215255637</v>
      </c>
      <c r="P187" s="51">
        <v>9.0056971291686096</v>
      </c>
      <c r="Q187" s="51">
        <v>8.6</v>
      </c>
    </row>
    <row r="188" spans="1:18" ht="15">
      <c r="A188" s="100">
        <v>45352</v>
      </c>
      <c r="B188" s="101">
        <v>300000000</v>
      </c>
      <c r="C188" s="15">
        <v>45366</v>
      </c>
      <c r="D188" s="15">
        <v>45548</v>
      </c>
      <c r="E188" s="35">
        <v>420820000</v>
      </c>
      <c r="F188" s="35">
        <v>120820000</v>
      </c>
      <c r="G188" s="35">
        <v>318220000</v>
      </c>
      <c r="H188" s="35">
        <v>3546780000</v>
      </c>
      <c r="I188" s="117">
        <v>40.273333333333333</v>
      </c>
      <c r="J188" s="35">
        <v>438000000</v>
      </c>
      <c r="K188" s="35">
        <v>-119780000</v>
      </c>
      <c r="L188" s="36">
        <v>7464450000</v>
      </c>
      <c r="M188" s="51">
        <v>8.4329599999999996</v>
      </c>
      <c r="N188" s="51">
        <v>95.795069999999996</v>
      </c>
      <c r="O188" s="51">
        <v>8.803129441827247</v>
      </c>
      <c r="P188" s="51">
        <v>8.997413400497468</v>
      </c>
      <c r="Q188" s="51">
        <v>8.8209999999999997</v>
      </c>
    </row>
    <row r="189" spans="1:18" ht="15">
      <c r="A189" s="100">
        <v>45352</v>
      </c>
      <c r="B189" s="101">
        <v>300000000</v>
      </c>
      <c r="C189" s="15">
        <v>45373</v>
      </c>
      <c r="D189" s="15">
        <v>45555</v>
      </c>
      <c r="E189" s="35">
        <v>212390000</v>
      </c>
      <c r="F189" s="35">
        <v>-87610000</v>
      </c>
      <c r="G189" s="35">
        <v>211380000</v>
      </c>
      <c r="H189" s="35">
        <v>3758160000</v>
      </c>
      <c r="I189" s="117">
        <v>-29.20333333333333</v>
      </c>
      <c r="J189" s="35">
        <v>350000000</v>
      </c>
      <c r="K189" s="35">
        <v>-138620000</v>
      </c>
      <c r="L189" s="36">
        <v>7325830000</v>
      </c>
      <c r="M189" s="51">
        <v>8.4549000000000003</v>
      </c>
      <c r="N189" s="51">
        <v>95.784130000000005</v>
      </c>
      <c r="O189" s="51">
        <v>8.8270406808300201</v>
      </c>
      <c r="P189" s="51">
        <v>9.0223815507128222</v>
      </c>
      <c r="Q189" s="51">
        <v>8.7889999999999997</v>
      </c>
    </row>
    <row r="190" spans="1:18" ht="15">
      <c r="A190" s="100">
        <v>45352</v>
      </c>
      <c r="B190" s="101">
        <v>350000000</v>
      </c>
      <c r="C190" s="15">
        <v>45379</v>
      </c>
      <c r="D190" s="15">
        <v>45562</v>
      </c>
      <c r="E190" s="35">
        <v>227050000</v>
      </c>
      <c r="F190" s="35">
        <v>-122950000</v>
      </c>
      <c r="G190" s="35">
        <v>227050000</v>
      </c>
      <c r="H190" s="35">
        <v>3985210000</v>
      </c>
      <c r="I190" s="117">
        <v>-35.128571428571433</v>
      </c>
      <c r="J190" s="35">
        <v>300000000</v>
      </c>
      <c r="K190" s="35">
        <v>-72950000</v>
      </c>
      <c r="L190" s="36">
        <v>7252880000</v>
      </c>
      <c r="M190" s="51">
        <v>8.5394199999999998</v>
      </c>
      <c r="N190" s="51">
        <v>95.741990000000001</v>
      </c>
      <c r="O190" s="51">
        <v>8.9191959132462735</v>
      </c>
      <c r="P190" s="51">
        <v>9.1186369971242307</v>
      </c>
      <c r="Q190" s="51">
        <v>8.923</v>
      </c>
    </row>
    <row r="191" spans="1:18" ht="15">
      <c r="A191" s="100">
        <v>45383</v>
      </c>
      <c r="B191" s="101">
        <v>300000000</v>
      </c>
      <c r="C191" s="15">
        <v>45387</v>
      </c>
      <c r="D191" s="15">
        <v>45569</v>
      </c>
      <c r="E191" s="35">
        <v>321640000</v>
      </c>
      <c r="F191" s="35">
        <v>21640000</v>
      </c>
      <c r="G191" s="35">
        <v>271140000</v>
      </c>
      <c r="H191" s="35">
        <v>4256350000</v>
      </c>
      <c r="I191" s="117">
        <v>7.2133333333333329</v>
      </c>
      <c r="J191" s="35">
        <v>300000000</v>
      </c>
      <c r="K191" s="35">
        <v>-28860000</v>
      </c>
      <c r="L191" s="36">
        <v>7224020000</v>
      </c>
      <c r="M191" s="51">
        <v>8.5241500000000006</v>
      </c>
      <c r="N191" s="51">
        <v>95.749600000000001</v>
      </c>
      <c r="O191" s="51">
        <v>8.9025477350859372</v>
      </c>
      <c r="P191" s="51">
        <v>9.1012449483840907</v>
      </c>
      <c r="Q191" s="51">
        <v>8.9540000000000006</v>
      </c>
    </row>
    <row r="192" spans="1:18" ht="15">
      <c r="A192" s="100">
        <v>45383</v>
      </c>
      <c r="B192" s="101">
        <v>300000000</v>
      </c>
      <c r="C192" s="15">
        <v>45394</v>
      </c>
      <c r="D192" s="15">
        <v>45576</v>
      </c>
      <c r="E192" s="35">
        <v>401040000</v>
      </c>
      <c r="F192" s="35">
        <v>101040000</v>
      </c>
      <c r="G192" s="35">
        <v>331040000</v>
      </c>
      <c r="H192" s="35">
        <v>4587390000</v>
      </c>
      <c r="I192" s="117">
        <v>33.68</v>
      </c>
      <c r="J192" s="35">
        <v>252030000</v>
      </c>
      <c r="K192" s="35">
        <v>79010000</v>
      </c>
      <c r="L192" s="36">
        <v>7303030000</v>
      </c>
      <c r="M192" s="51">
        <v>8.5432699999999997</v>
      </c>
      <c r="N192" s="51">
        <v>95.740070000000003</v>
      </c>
      <c r="O192" s="51">
        <v>8.923396660135305</v>
      </c>
      <c r="P192" s="51">
        <v>9.1230256605538287</v>
      </c>
      <c r="Q192" s="51">
        <v>8.9484499999999993</v>
      </c>
    </row>
    <row r="193" spans="1:17" ht="15">
      <c r="A193" s="100">
        <v>45383</v>
      </c>
      <c r="B193" s="101">
        <v>330000000</v>
      </c>
      <c r="C193" s="15">
        <v>45401</v>
      </c>
      <c r="D193" s="15">
        <v>45583</v>
      </c>
      <c r="E193" s="35">
        <v>707770000</v>
      </c>
      <c r="F193" s="35">
        <v>377770000</v>
      </c>
      <c r="G193" s="35">
        <v>330000000</v>
      </c>
      <c r="H193" s="35">
        <v>4917390000</v>
      </c>
      <c r="I193" s="117">
        <v>114.47575757575758</v>
      </c>
      <c r="J193" s="35">
        <v>299270000</v>
      </c>
      <c r="K193" s="35">
        <v>30730000</v>
      </c>
      <c r="L193" s="36">
        <v>7333760000</v>
      </c>
      <c r="M193" s="51">
        <v>8.5552200000000003</v>
      </c>
      <c r="N193" s="51">
        <v>95.734110000000001</v>
      </c>
      <c r="O193" s="51">
        <v>8.9364375519278916</v>
      </c>
      <c r="P193" s="51">
        <v>9.1366504884127231</v>
      </c>
      <c r="Q193" s="51">
        <v>8.9499999999999993</v>
      </c>
    </row>
    <row r="194" spans="1:17" ht="15">
      <c r="A194" s="100">
        <v>45383</v>
      </c>
      <c r="B194" s="101">
        <v>330000000</v>
      </c>
      <c r="C194" s="15">
        <v>45408</v>
      </c>
      <c r="D194" s="15">
        <v>45590</v>
      </c>
      <c r="E194" s="35">
        <v>678700000</v>
      </c>
      <c r="F194" s="35">
        <v>348700000</v>
      </c>
      <c r="G194" s="35">
        <v>330000000</v>
      </c>
      <c r="H194" s="35">
        <v>5247390000</v>
      </c>
      <c r="I194" s="117">
        <v>105.666666666667</v>
      </c>
      <c r="J194" s="35">
        <v>300000000</v>
      </c>
      <c r="K194" s="35">
        <v>30000000</v>
      </c>
      <c r="L194" s="36">
        <v>7363760000</v>
      </c>
      <c r="M194" s="51">
        <v>8.5512700000000006</v>
      </c>
      <c r="N194" s="51">
        <v>95.736080000000001</v>
      </c>
      <c r="O194" s="51">
        <v>8.932126876166361</v>
      </c>
      <c r="P194" s="51">
        <v>9.1321466978192323</v>
      </c>
      <c r="Q194" s="51">
        <v>8.94</v>
      </c>
    </row>
    <row r="195" spans="1:17" ht="15">
      <c r="A195" s="100">
        <v>45413</v>
      </c>
      <c r="B195" s="101">
        <v>300000000</v>
      </c>
      <c r="C195" s="15">
        <v>45415</v>
      </c>
      <c r="D195" s="15">
        <v>45597</v>
      </c>
      <c r="E195" s="35">
        <v>705470000</v>
      </c>
      <c r="F195" s="35">
        <v>405470000</v>
      </c>
      <c r="G195" s="35">
        <v>300000000</v>
      </c>
      <c r="H195" s="35">
        <v>5547390000</v>
      </c>
      <c r="I195" s="117">
        <v>135.15666666666667</v>
      </c>
      <c r="J195" s="35">
        <v>300000000</v>
      </c>
      <c r="K195" s="35">
        <v>0</v>
      </c>
      <c r="L195" s="36">
        <v>7363760000</v>
      </c>
      <c r="M195" s="51">
        <v>8.5385500000000008</v>
      </c>
      <c r="N195" s="51">
        <v>95.742419999999996</v>
      </c>
      <c r="O195" s="51">
        <v>8.9182551440660323</v>
      </c>
      <c r="P195" s="51">
        <v>9.1176541556302162</v>
      </c>
      <c r="Q195" s="51">
        <v>8.9284499999999998</v>
      </c>
    </row>
    <row r="196" spans="1:17" ht="15">
      <c r="A196" s="100">
        <v>45413</v>
      </c>
      <c r="B196" s="101">
        <v>300000000</v>
      </c>
      <c r="C196" s="15">
        <v>45422</v>
      </c>
      <c r="D196" s="15">
        <v>45604</v>
      </c>
      <c r="E196" s="35">
        <v>592930000</v>
      </c>
      <c r="F196" s="35">
        <v>292930000</v>
      </c>
      <c r="G196" s="35">
        <v>300000000</v>
      </c>
      <c r="H196" s="35">
        <v>5847390000</v>
      </c>
      <c r="I196" s="117">
        <v>97.643333333333331</v>
      </c>
      <c r="J196" s="35">
        <v>300000000</v>
      </c>
      <c r="K196" s="35">
        <v>0</v>
      </c>
      <c r="L196" s="36">
        <v>7363760000</v>
      </c>
      <c r="M196" s="51">
        <v>8.5203799999999994</v>
      </c>
      <c r="N196" s="51">
        <v>95.751480000000001</v>
      </c>
      <c r="O196" s="51">
        <v>8.8984353207736469</v>
      </c>
      <c r="P196" s="51">
        <v>9.096948998071074</v>
      </c>
      <c r="Q196" s="51">
        <v>8.91</v>
      </c>
    </row>
    <row r="197" spans="1:17" ht="15">
      <c r="A197" s="100">
        <v>45413</v>
      </c>
      <c r="B197" s="101">
        <v>330000000</v>
      </c>
      <c r="C197" s="15">
        <v>45429</v>
      </c>
      <c r="D197" s="15">
        <v>45611</v>
      </c>
      <c r="E197" s="35">
        <v>505820000</v>
      </c>
      <c r="F197" s="35">
        <v>175820000</v>
      </c>
      <c r="G197" s="35">
        <v>330000000</v>
      </c>
      <c r="H197" s="35">
        <v>6177390000</v>
      </c>
      <c r="I197" s="117">
        <v>53.278787878787881</v>
      </c>
      <c r="J197" s="35">
        <v>268260000</v>
      </c>
      <c r="K197" s="35">
        <v>61740000</v>
      </c>
      <c r="L197" s="36">
        <v>7425500000</v>
      </c>
      <c r="M197" s="51">
        <v>8.4884400000000007</v>
      </c>
      <c r="N197" s="51">
        <v>95.767409999999998</v>
      </c>
      <c r="O197" s="51">
        <v>8.8635956522276143</v>
      </c>
      <c r="P197" s="51">
        <v>9.0605578468133885</v>
      </c>
      <c r="Q197" s="51">
        <v>8.8930000000000007</v>
      </c>
    </row>
    <row r="198" spans="1:17" ht="15">
      <c r="A198" s="100">
        <v>45413</v>
      </c>
      <c r="B198" s="101">
        <v>330000000</v>
      </c>
      <c r="C198" s="15">
        <v>45436</v>
      </c>
      <c r="D198" s="15">
        <v>45618</v>
      </c>
      <c r="E198" s="35">
        <v>912130000</v>
      </c>
      <c r="F198" s="35">
        <v>582130000</v>
      </c>
      <c r="G198" s="35">
        <v>330000000</v>
      </c>
      <c r="H198" s="35">
        <v>6507390000</v>
      </c>
      <c r="I198" s="117">
        <v>176.40303030303031</v>
      </c>
      <c r="J198" s="35">
        <v>300000000</v>
      </c>
      <c r="K198" s="35">
        <v>30000000</v>
      </c>
      <c r="L198" s="36">
        <v>7455500000</v>
      </c>
      <c r="M198" s="51">
        <v>8.4227799999999995</v>
      </c>
      <c r="N198" s="51">
        <v>95.800150000000002</v>
      </c>
      <c r="O198" s="51">
        <v>8.792028090666971</v>
      </c>
      <c r="P198" s="51">
        <v>8.9858223282323522</v>
      </c>
      <c r="Q198" s="51">
        <v>8.84</v>
      </c>
    </row>
    <row r="199" spans="1:17" ht="15">
      <c r="A199" s="100">
        <v>45413</v>
      </c>
      <c r="B199" s="101">
        <v>330000000</v>
      </c>
      <c r="C199" s="15">
        <v>45443</v>
      </c>
      <c r="D199" s="15">
        <v>45625</v>
      </c>
      <c r="E199" s="35">
        <v>446620000</v>
      </c>
      <c r="F199" s="35">
        <v>116620000</v>
      </c>
      <c r="G199" s="35">
        <v>330000000</v>
      </c>
      <c r="H199" s="35">
        <v>6837390000</v>
      </c>
      <c r="I199" s="117">
        <v>35.339393939393936</v>
      </c>
      <c r="J199" s="35">
        <v>270000000</v>
      </c>
      <c r="K199" s="35">
        <v>60000000</v>
      </c>
      <c r="L199" s="36">
        <v>7515500000</v>
      </c>
      <c r="M199" s="51">
        <v>8.4293899999999997</v>
      </c>
      <c r="N199" s="51">
        <v>95.796850000000006</v>
      </c>
      <c r="O199" s="51">
        <v>8.7992394643135103</v>
      </c>
      <c r="P199" s="51">
        <v>8.9933517515434538</v>
      </c>
      <c r="Q199" s="51">
        <v>8.76</v>
      </c>
    </row>
    <row r="200" spans="1:17" ht="15">
      <c r="A200" s="100">
        <v>45444</v>
      </c>
      <c r="B200" s="101">
        <v>330000000</v>
      </c>
      <c r="C200" s="15">
        <v>45450</v>
      </c>
      <c r="D200" s="15">
        <v>45632</v>
      </c>
      <c r="E200" s="35">
        <v>653780000</v>
      </c>
      <c r="F200" s="35">
        <v>323780000</v>
      </c>
      <c r="G200" s="35">
        <v>330000000</v>
      </c>
      <c r="H200" s="35">
        <v>7167390000</v>
      </c>
      <c r="I200" s="117">
        <v>98.11515151515151</v>
      </c>
      <c r="J200" s="35">
        <v>300000000</v>
      </c>
      <c r="K200" s="35">
        <v>30000000</v>
      </c>
      <c r="L200" s="36">
        <v>7545500000</v>
      </c>
      <c r="M200" s="51">
        <v>8.3970300000000009</v>
      </c>
      <c r="N200" s="51">
        <v>95.812989999999999</v>
      </c>
      <c r="O200" s="51">
        <v>8.763974017980809</v>
      </c>
      <c r="P200" s="51">
        <v>8.9565334423852949</v>
      </c>
      <c r="Q200" s="51">
        <v>8.7889999999999997</v>
      </c>
    </row>
    <row r="201" spans="1:17" ht="15">
      <c r="A201" s="100">
        <v>45444</v>
      </c>
      <c r="B201" s="101">
        <v>330000000</v>
      </c>
      <c r="C201" s="15">
        <v>45457</v>
      </c>
      <c r="D201" s="15">
        <v>45639</v>
      </c>
      <c r="E201" s="35">
        <v>738310000</v>
      </c>
      <c r="F201" s="35">
        <v>408310000</v>
      </c>
      <c r="G201" s="35">
        <v>330000000</v>
      </c>
      <c r="H201" s="35">
        <v>7497390000</v>
      </c>
      <c r="I201" s="117">
        <v>123.73030303030303</v>
      </c>
      <c r="J201" s="35">
        <v>300000000</v>
      </c>
      <c r="K201" s="35">
        <v>30000000</v>
      </c>
      <c r="L201" s="36">
        <v>7575500000</v>
      </c>
      <c r="M201" s="51">
        <v>8.3552499999999998</v>
      </c>
      <c r="N201" s="51">
        <v>95.833820000000003</v>
      </c>
      <c r="O201" s="51">
        <v>8.7184786111010624</v>
      </c>
      <c r="P201" s="51">
        <v>8.9090439241417343</v>
      </c>
      <c r="Q201" s="51">
        <v>8.76</v>
      </c>
    </row>
    <row r="202" spans="1:17" ht="15">
      <c r="A202" s="100">
        <v>45444</v>
      </c>
      <c r="B202" s="101">
        <v>330000000</v>
      </c>
      <c r="C202" s="15">
        <v>45464</v>
      </c>
      <c r="D202" s="15">
        <v>45646</v>
      </c>
      <c r="E202" s="35">
        <v>331350000</v>
      </c>
      <c r="F202" s="35">
        <v>1350000</v>
      </c>
      <c r="G202" s="35">
        <v>330000000</v>
      </c>
      <c r="H202" s="35">
        <v>7827390000</v>
      </c>
      <c r="I202" s="117">
        <v>0.40909090909090912</v>
      </c>
      <c r="J202" s="35">
        <v>78110000</v>
      </c>
      <c r="K202" s="35">
        <v>251890000</v>
      </c>
      <c r="L202" s="36">
        <v>7827390000</v>
      </c>
      <c r="M202" s="51">
        <v>8.3695699999999995</v>
      </c>
      <c r="N202" s="51">
        <v>95.826679999999996</v>
      </c>
      <c r="O202" s="51">
        <v>8.7340710642071073</v>
      </c>
      <c r="P202" s="51">
        <v>8.9253186416901507</v>
      </c>
      <c r="Q202" s="51">
        <v>8.7669999999999995</v>
      </c>
    </row>
    <row r="203" spans="1:17" ht="15">
      <c r="A203" s="100">
        <v>45444</v>
      </c>
      <c r="B203" s="101">
        <v>330000000</v>
      </c>
      <c r="C203" s="15">
        <v>45471</v>
      </c>
      <c r="D203" s="15">
        <v>45653</v>
      </c>
      <c r="E203" s="35">
        <v>566850000</v>
      </c>
      <c r="F203" s="35">
        <v>236850000</v>
      </c>
      <c r="G203" s="35">
        <v>330000000</v>
      </c>
      <c r="H203" s="35">
        <v>8157390000</v>
      </c>
      <c r="I203" s="117">
        <v>71.77272727272728</v>
      </c>
      <c r="J203" s="35">
        <v>0</v>
      </c>
      <c r="K203" s="35">
        <v>330000000</v>
      </c>
      <c r="L203" s="36">
        <v>8157390000</v>
      </c>
      <c r="M203" s="51">
        <v>8.3495399999999993</v>
      </c>
      <c r="N203" s="51">
        <v>95.836669999999998</v>
      </c>
      <c r="O203" s="51">
        <v>8.7122553815365702</v>
      </c>
      <c r="P203" s="51">
        <v>8.9025487309391416</v>
      </c>
      <c r="Q203" s="51">
        <v>8.73</v>
      </c>
    </row>
    <row r="204" spans="1:17" ht="15">
      <c r="A204" s="100">
        <v>45474</v>
      </c>
      <c r="B204" s="101">
        <v>330000000</v>
      </c>
      <c r="C204" s="15">
        <v>45478</v>
      </c>
      <c r="D204" s="15">
        <v>45660</v>
      </c>
      <c r="E204" s="35">
        <v>733920000</v>
      </c>
      <c r="F204" s="35">
        <v>403920000</v>
      </c>
      <c r="G204" s="35">
        <v>330000000</v>
      </c>
      <c r="H204" s="35">
        <v>8487390000</v>
      </c>
      <c r="I204" s="117">
        <v>122.39999999999999</v>
      </c>
      <c r="J204" s="35">
        <v>300000000</v>
      </c>
      <c r="K204" s="35">
        <v>30000000</v>
      </c>
      <c r="L204" s="36">
        <v>8187390000</v>
      </c>
      <c r="M204" s="51">
        <v>8.3257300000000001</v>
      </c>
      <c r="N204" s="51">
        <v>95.84854</v>
      </c>
      <c r="O204" s="51">
        <v>8.6863401568560352</v>
      </c>
      <c r="P204" s="51">
        <v>8.8755030638985701</v>
      </c>
      <c r="Q204" s="51">
        <v>8.6999999999999993</v>
      </c>
    </row>
    <row r="205" spans="1:17" ht="15">
      <c r="A205" s="100">
        <v>45474</v>
      </c>
      <c r="B205" s="101">
        <v>330000000</v>
      </c>
      <c r="C205" s="15">
        <v>45485</v>
      </c>
      <c r="D205" s="15">
        <v>45667</v>
      </c>
      <c r="E205" s="35">
        <v>609050000</v>
      </c>
      <c r="F205" s="35">
        <v>279050000</v>
      </c>
      <c r="G205" s="35">
        <v>330000000</v>
      </c>
      <c r="H205" s="35">
        <v>8817390000</v>
      </c>
      <c r="I205" s="117">
        <v>84.560606060606062</v>
      </c>
      <c r="J205" s="35">
        <v>330000000</v>
      </c>
      <c r="K205" s="35">
        <v>0</v>
      </c>
      <c r="L205" s="36">
        <v>8187390000</v>
      </c>
      <c r="M205" s="51">
        <v>8.3152000000000008</v>
      </c>
      <c r="N205" s="51">
        <v>95.853790000000004</v>
      </c>
      <c r="O205" s="51">
        <v>8.6748801206779262</v>
      </c>
      <c r="P205" s="51">
        <v>8.863544205971996</v>
      </c>
      <c r="Q205" s="51">
        <v>8.68</v>
      </c>
    </row>
    <row r="206" spans="1:17" ht="15">
      <c r="A206" s="100">
        <v>45474</v>
      </c>
      <c r="B206" s="101">
        <v>350000000</v>
      </c>
      <c r="C206" s="15">
        <v>45492</v>
      </c>
      <c r="D206" s="15">
        <v>45674</v>
      </c>
      <c r="E206" s="35">
        <v>561570000</v>
      </c>
      <c r="F206" s="35">
        <v>211570000</v>
      </c>
      <c r="G206" s="35">
        <v>350000000</v>
      </c>
      <c r="H206" s="35">
        <v>9167390000</v>
      </c>
      <c r="I206" s="117">
        <v>60.448571428571427</v>
      </c>
      <c r="J206" s="35">
        <v>350000000</v>
      </c>
      <c r="K206" s="35">
        <v>0</v>
      </c>
      <c r="L206" s="36">
        <v>8187390000</v>
      </c>
      <c r="M206" s="51">
        <v>8.2937799999999999</v>
      </c>
      <c r="N206" s="51">
        <v>95.864469999999997</v>
      </c>
      <c r="O206" s="51">
        <v>8.6515710067637137</v>
      </c>
      <c r="P206" s="51">
        <v>8.8392225468421515</v>
      </c>
      <c r="Q206" s="51">
        <v>8.6999999999999993</v>
      </c>
    </row>
    <row r="207" spans="1:17" ht="15">
      <c r="A207" s="100">
        <v>45474</v>
      </c>
      <c r="B207" s="101">
        <v>350000000</v>
      </c>
      <c r="C207" s="15">
        <v>45499</v>
      </c>
      <c r="D207" s="15">
        <v>45681</v>
      </c>
      <c r="E207" s="35">
        <v>606420000</v>
      </c>
      <c r="F207" s="35">
        <v>256420000</v>
      </c>
      <c r="G207" s="35">
        <v>350000000</v>
      </c>
      <c r="H207" s="35">
        <v>9517390000</v>
      </c>
      <c r="I207" s="117">
        <v>73.262857142857143</v>
      </c>
      <c r="J207" s="35">
        <v>350000000</v>
      </c>
      <c r="K207" s="35">
        <v>0</v>
      </c>
      <c r="L207" s="36">
        <v>8187390000</v>
      </c>
      <c r="M207" s="51">
        <v>8.27182</v>
      </c>
      <c r="N207" s="51">
        <v>95.875420000000005</v>
      </c>
      <c r="O207" s="51">
        <v>8.6276780091002632</v>
      </c>
      <c r="P207" s="51">
        <v>8.8142944680010373</v>
      </c>
      <c r="Q207" s="51">
        <v>8.64</v>
      </c>
    </row>
    <row r="208" spans="1:17" ht="15">
      <c r="A208" s="100">
        <v>45505</v>
      </c>
      <c r="B208" s="101">
        <v>350000000</v>
      </c>
      <c r="C208" s="15">
        <v>45506</v>
      </c>
      <c r="D208" s="15">
        <v>45688</v>
      </c>
      <c r="E208" s="35">
        <v>809230000</v>
      </c>
      <c r="F208" s="35">
        <v>459230000</v>
      </c>
      <c r="G208" s="35">
        <v>350000000</v>
      </c>
      <c r="H208" s="35">
        <v>9867390000</v>
      </c>
      <c r="I208" s="117">
        <v>131.20857142857142</v>
      </c>
      <c r="J208" s="35">
        <v>350000000</v>
      </c>
      <c r="K208" s="35">
        <v>0</v>
      </c>
      <c r="L208" s="36">
        <v>8187390000</v>
      </c>
      <c r="M208" s="51">
        <v>8.2500400000000003</v>
      </c>
      <c r="N208" s="51">
        <v>95.886279999999999</v>
      </c>
      <c r="O208" s="51">
        <v>8.6039867821995575</v>
      </c>
      <c r="P208" s="51">
        <v>8.789579727637765</v>
      </c>
      <c r="Q208" s="51">
        <v>8.6129999999999995</v>
      </c>
    </row>
    <row r="209" spans="1:17" ht="15">
      <c r="A209" s="100">
        <v>45505</v>
      </c>
      <c r="B209" s="101">
        <v>330000000</v>
      </c>
      <c r="C209" s="15">
        <v>45513</v>
      </c>
      <c r="D209" s="15">
        <v>45695</v>
      </c>
      <c r="E209" s="35">
        <v>524830000</v>
      </c>
      <c r="F209" s="35">
        <v>194830000</v>
      </c>
      <c r="G209" s="35">
        <v>330000000</v>
      </c>
      <c r="H209" s="35">
        <v>10197390000</v>
      </c>
      <c r="I209" s="117">
        <v>59.039393939393939</v>
      </c>
      <c r="J209" s="35">
        <v>300000000</v>
      </c>
      <c r="K209" s="35">
        <v>30000000</v>
      </c>
      <c r="L209" s="36">
        <v>8217390000</v>
      </c>
      <c r="M209" s="51">
        <v>8.2025100000000002</v>
      </c>
      <c r="N209" s="51">
        <v>95.909980000000004</v>
      </c>
      <c r="O209" s="51">
        <v>8.5523035635734974</v>
      </c>
      <c r="P209" s="51">
        <v>8.735673447441572</v>
      </c>
      <c r="Q209" s="51">
        <v>8.58</v>
      </c>
    </row>
    <row r="210" spans="1:17" ht="15">
      <c r="A210" s="100">
        <v>45505</v>
      </c>
      <c r="B210" s="101">
        <v>350000000</v>
      </c>
      <c r="C210" s="15">
        <v>45520</v>
      </c>
      <c r="D210" s="15">
        <v>45702</v>
      </c>
      <c r="E210" s="35">
        <v>930560000</v>
      </c>
      <c r="F210" s="35">
        <v>580560000</v>
      </c>
      <c r="G210" s="35">
        <v>350000000</v>
      </c>
      <c r="H210" s="35">
        <v>10547390000</v>
      </c>
      <c r="I210" s="117">
        <v>165.87428571428572</v>
      </c>
      <c r="J210" s="35">
        <v>348560000</v>
      </c>
      <c r="K210" s="35">
        <v>1440000</v>
      </c>
      <c r="L210" s="36">
        <v>8218830000</v>
      </c>
      <c r="M210" s="51">
        <v>8.0162200000000006</v>
      </c>
      <c r="N210" s="51">
        <v>96.002870000000001</v>
      </c>
      <c r="O210" s="51">
        <v>8.3499818836116546</v>
      </c>
      <c r="P210" s="51">
        <v>8.5247781190024519</v>
      </c>
      <c r="Q210" s="51">
        <v>8.4320000000000004</v>
      </c>
    </row>
    <row r="211" spans="1:17" ht="15">
      <c r="A211" s="100">
        <v>45505</v>
      </c>
      <c r="B211" s="101">
        <v>330000000</v>
      </c>
      <c r="C211" s="15">
        <v>45527</v>
      </c>
      <c r="D211" s="15">
        <v>45709</v>
      </c>
      <c r="E211" s="35">
        <v>850090000</v>
      </c>
      <c r="F211" s="35">
        <v>520090000</v>
      </c>
      <c r="G211" s="35">
        <v>330000000</v>
      </c>
      <c r="H211" s="35">
        <v>10877390000</v>
      </c>
      <c r="I211" s="117">
        <v>157.60303030303032</v>
      </c>
      <c r="J211" s="35">
        <v>300000000</v>
      </c>
      <c r="K211" s="35">
        <v>30000000</v>
      </c>
      <c r="L211" s="36">
        <v>8248830000</v>
      </c>
      <c r="M211" s="51">
        <v>7.9562200000000001</v>
      </c>
      <c r="N211" s="51">
        <v>96.032790000000006</v>
      </c>
      <c r="O211" s="51">
        <v>8.2848971243497598</v>
      </c>
      <c r="P211" s="51">
        <v>8.4569789463304836</v>
      </c>
      <c r="Q211" s="51">
        <v>8.3000000000000007</v>
      </c>
    </row>
    <row r="212" spans="1:17" ht="15">
      <c r="A212" s="100">
        <v>45505</v>
      </c>
      <c r="B212" s="101">
        <v>330000000</v>
      </c>
      <c r="C212" s="15">
        <v>45534</v>
      </c>
      <c r="D212" s="15">
        <v>45716</v>
      </c>
      <c r="E212" s="35">
        <v>769350000</v>
      </c>
      <c r="F212" s="35">
        <v>439350000</v>
      </c>
      <c r="G212" s="35">
        <v>330000000</v>
      </c>
      <c r="H212" s="35">
        <v>11207390000</v>
      </c>
      <c r="I212" s="117">
        <v>133.13636363636363</v>
      </c>
      <c r="J212" s="35">
        <v>300000000</v>
      </c>
      <c r="K212" s="35">
        <v>30000000</v>
      </c>
      <c r="L212" s="36">
        <v>8278830000</v>
      </c>
      <c r="M212" s="51">
        <v>7.9043999999999999</v>
      </c>
      <c r="N212" s="51">
        <v>96.058629999999994</v>
      </c>
      <c r="O212" s="51">
        <v>8.2287201879944494</v>
      </c>
      <c r="P212" s="51">
        <v>8.398476185379856</v>
      </c>
      <c r="Q212" s="51">
        <v>8.2489000000000008</v>
      </c>
    </row>
    <row r="213" spans="1:17" ht="15">
      <c r="A213" s="100">
        <v>45536</v>
      </c>
      <c r="B213" s="101">
        <v>330000000</v>
      </c>
      <c r="C213" s="15">
        <v>45541</v>
      </c>
      <c r="D213" s="15">
        <v>45723</v>
      </c>
      <c r="E213" s="35">
        <v>463890000</v>
      </c>
      <c r="F213" s="35">
        <v>133890000</v>
      </c>
      <c r="G213" s="35">
        <v>330000000</v>
      </c>
      <c r="H213" s="35">
        <v>11537390000</v>
      </c>
      <c r="I213" s="117">
        <v>40.572727272727271</v>
      </c>
      <c r="J213" s="35">
        <v>300000000</v>
      </c>
      <c r="K213" s="35">
        <v>30000000</v>
      </c>
      <c r="L213" s="36">
        <v>8308830000</v>
      </c>
      <c r="M213" s="51">
        <v>7.8748699999999996</v>
      </c>
      <c r="N213" s="51">
        <v>96.073350000000005</v>
      </c>
      <c r="O213" s="51">
        <v>8.1967319761411357</v>
      </c>
      <c r="P213" s="51">
        <v>8.365170676432431</v>
      </c>
      <c r="Q213" s="51">
        <v>8.2189200000000007</v>
      </c>
    </row>
    <row r="214" spans="1:17" ht="15">
      <c r="A214" s="100">
        <v>45536</v>
      </c>
      <c r="B214" s="101">
        <v>330000000</v>
      </c>
      <c r="C214" s="15">
        <v>45548</v>
      </c>
      <c r="D214" s="15">
        <v>45730</v>
      </c>
      <c r="E214" s="35">
        <v>534580000</v>
      </c>
      <c r="F214" s="35">
        <v>204580000</v>
      </c>
      <c r="G214" s="35">
        <v>330000000</v>
      </c>
      <c r="H214" s="35">
        <v>11867390000</v>
      </c>
      <c r="I214" s="117">
        <v>61.993939393939392</v>
      </c>
      <c r="J214" s="35">
        <v>318220000</v>
      </c>
      <c r="K214" s="35">
        <v>11780000</v>
      </c>
      <c r="L214" s="36">
        <v>8320610000</v>
      </c>
      <c r="M214" s="51">
        <v>7.8713699999999998</v>
      </c>
      <c r="N214" s="51">
        <v>96.075100000000006</v>
      </c>
      <c r="O214" s="51">
        <v>8.1929296816921049</v>
      </c>
      <c r="P214" s="51">
        <v>8.3612121420423069</v>
      </c>
      <c r="Q214" s="51">
        <v>8.2140000000000004</v>
      </c>
    </row>
    <row r="215" spans="1:17" ht="15">
      <c r="A215" s="100">
        <v>45536</v>
      </c>
      <c r="B215" s="101">
        <v>330000000</v>
      </c>
      <c r="C215" s="15">
        <v>45555</v>
      </c>
      <c r="D215" s="15">
        <v>45736</v>
      </c>
      <c r="E215" s="35">
        <v>588500000</v>
      </c>
      <c r="F215" s="35">
        <v>258500000</v>
      </c>
      <c r="G215" s="35">
        <v>330000000</v>
      </c>
      <c r="H215" s="35">
        <v>12197390000</v>
      </c>
      <c r="I215" s="117">
        <v>78.333333333333329</v>
      </c>
      <c r="J215" s="35">
        <v>211380000</v>
      </c>
      <c r="K215" s="35">
        <v>118620000</v>
      </c>
      <c r="L215" s="36">
        <v>8439230000</v>
      </c>
      <c r="M215" s="51">
        <v>7.7988499999999998</v>
      </c>
      <c r="N215" s="51">
        <v>96.111260000000001</v>
      </c>
      <c r="O215" s="51">
        <v>8.1143944042526339</v>
      </c>
      <c r="P215" s="51">
        <v>8.2794659882687416</v>
      </c>
      <c r="Q215" s="51">
        <v>8.1845800000000004</v>
      </c>
    </row>
    <row r="216" spans="1:17" ht="15">
      <c r="A216" s="100">
        <v>45536</v>
      </c>
      <c r="B216" s="101">
        <v>310000000</v>
      </c>
      <c r="C216" s="15">
        <v>45562</v>
      </c>
      <c r="D216" s="15">
        <v>45743</v>
      </c>
      <c r="E216" s="35">
        <v>471420000</v>
      </c>
      <c r="F216" s="35">
        <v>161420000</v>
      </c>
      <c r="G216" s="35">
        <v>310000000</v>
      </c>
      <c r="H216" s="35">
        <v>12507390000</v>
      </c>
      <c r="I216" s="117">
        <v>52.070967741935483</v>
      </c>
      <c r="J216" s="35">
        <v>227050000</v>
      </c>
      <c r="K216" s="35">
        <v>82950000</v>
      </c>
      <c r="L216" s="36">
        <v>8522180000</v>
      </c>
      <c r="M216" s="51">
        <v>7.8343400000000001</v>
      </c>
      <c r="N216" s="51">
        <v>96.093559999999997</v>
      </c>
      <c r="O216" s="51">
        <v>8.1528293426156377</v>
      </c>
      <c r="P216" s="51">
        <v>8.3194684557149845</v>
      </c>
      <c r="Q216" s="51">
        <v>8.16</v>
      </c>
    </row>
    <row r="217" spans="1:17" ht="15">
      <c r="A217" s="100">
        <v>45566</v>
      </c>
      <c r="B217" s="101">
        <v>350000000</v>
      </c>
      <c r="C217" s="15">
        <v>45569</v>
      </c>
      <c r="D217" s="15">
        <v>45750</v>
      </c>
      <c r="E217" s="35">
        <v>420140000</v>
      </c>
      <c r="F217" s="35">
        <v>70140000</v>
      </c>
      <c r="G217" s="35">
        <v>350000000</v>
      </c>
      <c r="H217" s="35">
        <v>12857390000</v>
      </c>
      <c r="I217" s="117">
        <v>20.04</v>
      </c>
      <c r="J217" s="35">
        <v>271140000</v>
      </c>
      <c r="K217" s="35">
        <v>78860000</v>
      </c>
      <c r="L217" s="36">
        <v>8601040000</v>
      </c>
      <c r="M217" s="51">
        <v>7.8280500000000002</v>
      </c>
      <c r="N217" s="51">
        <v>96.096699999999998</v>
      </c>
      <c r="O217" s="51">
        <v>8.1460099080371187</v>
      </c>
      <c r="P217" s="51">
        <v>8.3123703569781391</v>
      </c>
      <c r="Q217" s="51">
        <v>8.1630000000000003</v>
      </c>
    </row>
    <row r="218" spans="1:17" ht="15">
      <c r="A218" s="100">
        <v>45566</v>
      </c>
      <c r="B218" s="101">
        <v>330000000</v>
      </c>
      <c r="C218" s="15">
        <v>45576</v>
      </c>
      <c r="D218" s="15">
        <v>45757</v>
      </c>
      <c r="E218" s="35">
        <v>601300000</v>
      </c>
      <c r="F218" s="35">
        <v>271300000</v>
      </c>
      <c r="G218" s="35">
        <v>330000000</v>
      </c>
      <c r="H218" s="35">
        <v>13187390000</v>
      </c>
      <c r="I218" s="117">
        <v>82.212121212121218</v>
      </c>
      <c r="J218" s="35">
        <v>331040000</v>
      </c>
      <c r="K218" s="35">
        <v>-1040000</v>
      </c>
      <c r="L218" s="36">
        <v>8600000000</v>
      </c>
      <c r="M218" s="51">
        <v>7.8070500000000003</v>
      </c>
      <c r="N218" s="51">
        <v>96.107169999999996</v>
      </c>
      <c r="O218" s="51">
        <v>8.1232744402152122</v>
      </c>
      <c r="P218" s="51">
        <v>8.2887075292218615</v>
      </c>
      <c r="Q218" s="51">
        <v>8.1388999999999996</v>
      </c>
    </row>
    <row r="219" spans="1:17" ht="15">
      <c r="A219" s="100">
        <v>45566</v>
      </c>
      <c r="B219" s="101">
        <v>330000000</v>
      </c>
      <c r="C219" s="15">
        <v>45583</v>
      </c>
      <c r="D219" s="15">
        <v>45764</v>
      </c>
      <c r="E219" s="35">
        <v>577630000</v>
      </c>
      <c r="F219" s="35">
        <v>247630000</v>
      </c>
      <c r="G219" s="35">
        <v>330000000</v>
      </c>
      <c r="H219" s="35">
        <v>13517390000</v>
      </c>
      <c r="I219" s="117">
        <v>75.039393939393932</v>
      </c>
      <c r="J219" s="35">
        <v>330000000</v>
      </c>
      <c r="K219" s="35">
        <v>0</v>
      </c>
      <c r="L219" s="36">
        <v>8600000000</v>
      </c>
      <c r="M219" s="51">
        <v>7.6747100000000001</v>
      </c>
      <c r="N219" s="51">
        <v>96.173159999999996</v>
      </c>
      <c r="O219" s="51">
        <v>7.9800919439546352</v>
      </c>
      <c r="P219" s="51">
        <v>8.1397443106402854</v>
      </c>
      <c r="Q219" s="51">
        <v>8.0488999999999997</v>
      </c>
    </row>
    <row r="220" spans="1:17" ht="15">
      <c r="A220" s="100">
        <v>45566</v>
      </c>
      <c r="B220" s="101">
        <v>330000000</v>
      </c>
      <c r="C220" s="15">
        <v>45590</v>
      </c>
      <c r="D220" s="15">
        <v>45771</v>
      </c>
      <c r="E220" s="35">
        <v>269490000</v>
      </c>
      <c r="F220" s="35">
        <v>-60510000</v>
      </c>
      <c r="G220" s="35">
        <v>269490000</v>
      </c>
      <c r="H220" s="35">
        <v>13786880000</v>
      </c>
      <c r="I220" s="117">
        <v>-18.336363636363636</v>
      </c>
      <c r="J220" s="35">
        <v>330000000</v>
      </c>
      <c r="K220" s="35">
        <v>-60510000</v>
      </c>
      <c r="L220" s="36">
        <v>8539490000</v>
      </c>
      <c r="M220" s="51">
        <v>7.7674000000000003</v>
      </c>
      <c r="N220" s="51">
        <v>96.126940000000005</v>
      </c>
      <c r="O220" s="51">
        <v>8.0803576494274534</v>
      </c>
      <c r="P220" s="51">
        <v>8.2440472647089091</v>
      </c>
      <c r="Q220" s="51">
        <v>8.1319999999999997</v>
      </c>
    </row>
    <row r="221" spans="1:17" ht="15">
      <c r="A221" s="100">
        <v>45597</v>
      </c>
      <c r="B221" s="101">
        <v>330000000</v>
      </c>
      <c r="C221" s="15">
        <v>45597</v>
      </c>
      <c r="D221" s="15">
        <v>45778</v>
      </c>
      <c r="E221" s="35">
        <v>604340000</v>
      </c>
      <c r="F221" s="35">
        <v>274340000</v>
      </c>
      <c r="G221" s="35">
        <v>330000000</v>
      </c>
      <c r="H221" s="35">
        <v>14116880000</v>
      </c>
      <c r="I221" s="117">
        <v>83.13333333333334</v>
      </c>
      <c r="J221" s="35">
        <v>300000000</v>
      </c>
      <c r="K221" s="35">
        <v>30000000</v>
      </c>
      <c r="L221" s="36">
        <v>8569490000</v>
      </c>
      <c r="M221" s="51">
        <v>7.7678399999999996</v>
      </c>
      <c r="N221" s="51">
        <v>96.126720000000006</v>
      </c>
      <c r="O221" s="51">
        <v>8.0808351291313638</v>
      </c>
      <c r="P221" s="51">
        <v>8.2445440909836307</v>
      </c>
      <c r="Q221" s="51">
        <v>8.1068200000000008</v>
      </c>
    </row>
    <row r="222" spans="1:17" ht="15">
      <c r="A222" s="100">
        <v>45597</v>
      </c>
      <c r="B222" s="101">
        <v>330000000</v>
      </c>
      <c r="C222" s="15">
        <v>45604</v>
      </c>
      <c r="D222" s="15">
        <v>45785</v>
      </c>
      <c r="E222" s="35">
        <v>518120000</v>
      </c>
      <c r="F222" s="35">
        <v>188120000</v>
      </c>
      <c r="G222" s="35">
        <v>330000000</v>
      </c>
      <c r="H222" s="35">
        <v>14446880000</v>
      </c>
      <c r="I222" s="117">
        <v>57.006060606060608</v>
      </c>
      <c r="J222" s="35">
        <v>300000000</v>
      </c>
      <c r="K222" s="35">
        <v>30000000</v>
      </c>
      <c r="L222" s="36">
        <v>8599490000</v>
      </c>
      <c r="M222" s="51">
        <v>7.7668400000000002</v>
      </c>
      <c r="N222" s="51">
        <v>96.127219999999994</v>
      </c>
      <c r="O222" s="51">
        <v>8.0797499511470576</v>
      </c>
      <c r="P222" s="51">
        <v>8.243414945301808</v>
      </c>
      <c r="Q222" s="51">
        <v>8.0909999999999993</v>
      </c>
    </row>
    <row r="223" spans="1:17" ht="15">
      <c r="A223" s="100">
        <v>45597</v>
      </c>
      <c r="B223" s="101">
        <v>330000000</v>
      </c>
      <c r="C223" s="15">
        <v>45611</v>
      </c>
      <c r="D223" s="15">
        <v>45792</v>
      </c>
      <c r="E223" s="35">
        <v>365320000</v>
      </c>
      <c r="F223" s="35">
        <v>35320000</v>
      </c>
      <c r="G223" s="35">
        <v>330000000</v>
      </c>
      <c r="H223" s="35">
        <v>14776880000</v>
      </c>
      <c r="I223" s="117">
        <v>10.703030303030303</v>
      </c>
      <c r="J223" s="35">
        <v>330000000</v>
      </c>
      <c r="K223" s="35">
        <v>0</v>
      </c>
      <c r="L223" s="36">
        <v>8599490000</v>
      </c>
      <c r="M223" s="51">
        <v>7.76999</v>
      </c>
      <c r="N223" s="51">
        <v>96.125649999999993</v>
      </c>
      <c r="O223" s="51">
        <v>8.0831574479471939</v>
      </c>
      <c r="P223" s="51">
        <v>8.2469605220506956</v>
      </c>
      <c r="Q223" s="51">
        <v>8.1180000000000003</v>
      </c>
    </row>
    <row r="224" spans="1:17" ht="15">
      <c r="A224" s="100">
        <v>45597</v>
      </c>
      <c r="B224" s="101">
        <v>330000000</v>
      </c>
      <c r="C224" s="15">
        <v>45618</v>
      </c>
      <c r="D224" s="15">
        <v>45799</v>
      </c>
      <c r="E224" s="35">
        <v>334650000</v>
      </c>
      <c r="F224" s="35">
        <v>4650000</v>
      </c>
      <c r="G224" s="35">
        <v>330000000</v>
      </c>
      <c r="H224" s="35">
        <v>15106880000</v>
      </c>
      <c r="I224" s="117">
        <v>1.4090909090909092</v>
      </c>
      <c r="J224" s="35">
        <v>330000000</v>
      </c>
      <c r="K224" s="35">
        <v>0</v>
      </c>
      <c r="L224" s="36">
        <v>8599490000</v>
      </c>
      <c r="M224" s="51">
        <v>7.7703699999999998</v>
      </c>
      <c r="N224" s="51">
        <v>96.125460000000004</v>
      </c>
      <c r="O224" s="51">
        <v>8.0835698277216803</v>
      </c>
      <c r="P224" s="51">
        <v>8.2473896163931961</v>
      </c>
      <c r="Q224" s="51">
        <v>8.1242000000000001</v>
      </c>
    </row>
    <row r="225" spans="1:17" ht="15">
      <c r="A225" s="100">
        <v>45597</v>
      </c>
      <c r="B225" s="101">
        <v>330000000</v>
      </c>
      <c r="C225" s="15">
        <v>45625</v>
      </c>
      <c r="D225" s="15">
        <v>45806</v>
      </c>
      <c r="E225" s="35">
        <v>356580000</v>
      </c>
      <c r="F225" s="35">
        <v>26580000</v>
      </c>
      <c r="G225" s="35">
        <v>330000000</v>
      </c>
      <c r="H225" s="35">
        <v>15436880000</v>
      </c>
      <c r="I225" s="117">
        <v>8.0545454545454547</v>
      </c>
      <c r="J225" s="35">
        <v>330000000</v>
      </c>
      <c r="K225" s="35">
        <v>0</v>
      </c>
      <c r="L225" s="36">
        <v>8599490000</v>
      </c>
      <c r="M225" s="51">
        <v>7.7748799999999996</v>
      </c>
      <c r="N225" s="51">
        <v>96.12321</v>
      </c>
      <c r="O225" s="51">
        <v>8.0884533963816274</v>
      </c>
      <c r="P225" s="51">
        <v>8.2524711905999979</v>
      </c>
      <c r="Q225" s="51">
        <v>8.1280000000000001</v>
      </c>
    </row>
    <row r="226" spans="1:17" ht="15">
      <c r="A226" s="100">
        <v>45627</v>
      </c>
      <c r="B226" s="101">
        <v>330000000</v>
      </c>
      <c r="C226" s="15">
        <v>45632</v>
      </c>
      <c r="D226" s="15">
        <f>C226+181</f>
        <v>45813</v>
      </c>
      <c r="E226" s="35">
        <v>443050000</v>
      </c>
      <c r="F226" s="35">
        <f>E226-B226</f>
        <v>113050000</v>
      </c>
      <c r="G226" s="35">
        <v>330000000</v>
      </c>
      <c r="H226" s="35">
        <v>15766880000</v>
      </c>
      <c r="I226" s="293">
        <v>34.2575757575758</v>
      </c>
      <c r="J226" s="35">
        <v>330000000</v>
      </c>
      <c r="K226" s="35">
        <v>0</v>
      </c>
      <c r="L226" s="36">
        <v>8599490000</v>
      </c>
      <c r="M226" s="369">
        <v>7.7741199999999999</v>
      </c>
      <c r="N226" s="369">
        <v>96.123589999999993</v>
      </c>
      <c r="O226" s="369">
        <v>8.0876285998514685</v>
      </c>
      <c r="P226" s="369">
        <v>8.2516129440885599</v>
      </c>
      <c r="Q226" s="369">
        <v>8.1390999999999991</v>
      </c>
    </row>
    <row r="227" spans="1:17" ht="15">
      <c r="A227" s="100">
        <v>45627</v>
      </c>
      <c r="B227" s="101">
        <v>330000000</v>
      </c>
      <c r="C227" s="15">
        <v>45639</v>
      </c>
      <c r="D227" s="15">
        <f>C227+182</f>
        <v>45821</v>
      </c>
      <c r="E227" s="35">
        <v>637000000</v>
      </c>
      <c r="F227" s="35">
        <f>E227-B227</f>
        <v>307000000</v>
      </c>
      <c r="G227" s="35">
        <v>330000000</v>
      </c>
      <c r="H227" s="35">
        <v>16096880000</v>
      </c>
      <c r="I227" s="293">
        <v>93.030303030303003</v>
      </c>
      <c r="J227" s="35">
        <v>330000000</v>
      </c>
      <c r="K227" s="35">
        <v>0</v>
      </c>
      <c r="L227" s="36">
        <v>8599490000</v>
      </c>
      <c r="M227" s="369">
        <v>7.7721299999999998</v>
      </c>
      <c r="N227" s="369">
        <v>96.124579999999995</v>
      </c>
      <c r="O227" s="369">
        <v>8.0854798184642505</v>
      </c>
      <c r="P227" s="369">
        <v>8.2493770339606911</v>
      </c>
      <c r="Q227" s="369">
        <v>8.11</v>
      </c>
    </row>
    <row r="228" spans="1:17" ht="15">
      <c r="A228" s="100">
        <v>45627</v>
      </c>
      <c r="B228" s="101">
        <v>330000000</v>
      </c>
      <c r="C228" s="15">
        <v>45646</v>
      </c>
      <c r="D228" s="15">
        <f>C228+182</f>
        <v>45828</v>
      </c>
      <c r="E228" s="35">
        <v>445590000</v>
      </c>
      <c r="F228" s="35">
        <f>E228-B228</f>
        <v>115590000</v>
      </c>
      <c r="G228" s="35">
        <v>330000000</v>
      </c>
      <c r="H228" s="35">
        <v>16426880000</v>
      </c>
      <c r="I228" s="293">
        <v>35.027272727272702</v>
      </c>
      <c r="J228" s="35">
        <v>330000000</v>
      </c>
      <c r="K228" s="35">
        <v>0</v>
      </c>
      <c r="L228" s="36">
        <v>8599490000</v>
      </c>
      <c r="M228" s="369">
        <v>7.7733600000000003</v>
      </c>
      <c r="N228" s="369">
        <v>96.12397</v>
      </c>
      <c r="O228" s="369">
        <v>8.086803809842511</v>
      </c>
      <c r="P228" s="369">
        <v>8.2507547077742487</v>
      </c>
      <c r="Q228" s="369">
        <v>8.1110000000000007</v>
      </c>
    </row>
    <row r="229" spans="1:17" ht="15">
      <c r="A229" s="100">
        <v>45627</v>
      </c>
      <c r="B229" s="101">
        <v>330000000</v>
      </c>
      <c r="C229" s="15">
        <v>45653</v>
      </c>
      <c r="D229" s="15">
        <v>45835</v>
      </c>
      <c r="E229" s="35">
        <v>631770000</v>
      </c>
      <c r="F229" s="35">
        <f>E229-B229</f>
        <v>301770000</v>
      </c>
      <c r="G229" s="35">
        <v>330000000</v>
      </c>
      <c r="H229" s="35">
        <v>16756880000</v>
      </c>
      <c r="I229" s="293">
        <v>91.445454545454496</v>
      </c>
      <c r="J229" s="35">
        <v>330000000</v>
      </c>
      <c r="K229" s="35">
        <v>0</v>
      </c>
      <c r="L229" s="36">
        <v>8599490000</v>
      </c>
      <c r="M229" s="369">
        <v>7.7942900000000002</v>
      </c>
      <c r="N229" s="369">
        <v>96.113529999999997</v>
      </c>
      <c r="O229" s="369">
        <v>8.1094662018648496</v>
      </c>
      <c r="P229" s="369">
        <v>8.2743373300962375</v>
      </c>
      <c r="Q229" s="369">
        <v>8.1470000000000002</v>
      </c>
    </row>
    <row r="230" spans="1:17" ht="15">
      <c r="A230" s="100">
        <v>45658</v>
      </c>
      <c r="B230" s="101">
        <v>330000000</v>
      </c>
      <c r="C230" s="15">
        <v>45660</v>
      </c>
      <c r="D230" s="15">
        <v>45842</v>
      </c>
      <c r="E230" s="35">
        <v>465510000</v>
      </c>
      <c r="F230" s="35">
        <v>135510000</v>
      </c>
      <c r="G230" s="35">
        <v>330000000</v>
      </c>
      <c r="H230" s="35">
        <v>17086880000</v>
      </c>
      <c r="I230" s="293">
        <v>41.063636363636363</v>
      </c>
      <c r="J230" s="35">
        <v>330000000</v>
      </c>
      <c r="K230" s="35">
        <v>0</v>
      </c>
      <c r="L230" s="36">
        <v>8599490000</v>
      </c>
      <c r="M230" s="369">
        <v>7.7301000000000002</v>
      </c>
      <c r="N230" s="369">
        <v>96.145539999999997</v>
      </c>
      <c r="O230" s="369">
        <v>8.0399968127989698</v>
      </c>
      <c r="P230" s="369">
        <v>8.2020552164857143</v>
      </c>
      <c r="Q230" s="369">
        <v>8.0399999999999991</v>
      </c>
    </row>
    <row r="231" spans="1:17" ht="15">
      <c r="A231" s="100">
        <v>45658</v>
      </c>
      <c r="B231" s="101">
        <v>340000000</v>
      </c>
      <c r="C231" s="15">
        <v>45667</v>
      </c>
      <c r="D231" s="15">
        <v>45849</v>
      </c>
      <c r="E231" s="35">
        <v>588130000</v>
      </c>
      <c r="F231" s="35">
        <v>248130000</v>
      </c>
      <c r="G231" s="35">
        <v>340000000</v>
      </c>
      <c r="H231" s="35">
        <v>17426880000</v>
      </c>
      <c r="I231" s="293">
        <v>72.979411764705887</v>
      </c>
      <c r="J231" s="35">
        <v>330000000</v>
      </c>
      <c r="K231" s="35">
        <v>10000000</v>
      </c>
      <c r="L231" s="36">
        <v>8609490000</v>
      </c>
      <c r="M231" s="369">
        <v>7.6997799999999996</v>
      </c>
      <c r="N231" s="369">
        <v>96.160659999999993</v>
      </c>
      <c r="O231" s="369">
        <v>8.0071988635740325</v>
      </c>
      <c r="P231" s="369">
        <v>8.1679377314584745</v>
      </c>
      <c r="Q231" s="369">
        <v>8.01999</v>
      </c>
    </row>
    <row r="232" spans="1:17" ht="15">
      <c r="A232" s="100">
        <v>45658</v>
      </c>
      <c r="B232" s="101">
        <v>340000000</v>
      </c>
      <c r="C232" s="15">
        <v>45674</v>
      </c>
      <c r="D232" s="15">
        <v>45856</v>
      </c>
      <c r="E232" s="35">
        <v>904120000</v>
      </c>
      <c r="F232" s="35">
        <v>564120000</v>
      </c>
      <c r="G232" s="35">
        <v>340000000</v>
      </c>
      <c r="H232" s="35">
        <v>17766880000</v>
      </c>
      <c r="I232" s="293">
        <v>165.91764705882352</v>
      </c>
      <c r="J232" s="35">
        <v>350000000</v>
      </c>
      <c r="K232" s="35">
        <v>-10000000</v>
      </c>
      <c r="L232" s="36">
        <v>8599490000</v>
      </c>
      <c r="M232" s="369">
        <v>7.6509799999999997</v>
      </c>
      <c r="N232" s="369">
        <v>96.184989999999999</v>
      </c>
      <c r="O232" s="369">
        <v>7.9544444444050937</v>
      </c>
      <c r="P232" s="369">
        <v>8.1130721989977737</v>
      </c>
      <c r="Q232" s="369">
        <v>7.9820000000000002</v>
      </c>
    </row>
    <row r="233" spans="1:17" ht="15">
      <c r="A233" s="100">
        <v>45658</v>
      </c>
      <c r="B233" s="101">
        <v>340000000</v>
      </c>
      <c r="C233" s="15">
        <v>45681</v>
      </c>
      <c r="D233" s="15">
        <v>45863</v>
      </c>
      <c r="E233" s="35">
        <v>752600000</v>
      </c>
      <c r="F233" s="35">
        <v>412600000</v>
      </c>
      <c r="G233" s="35">
        <v>340000000</v>
      </c>
      <c r="H233" s="35">
        <v>18106880000</v>
      </c>
      <c r="I233" s="293">
        <v>121.35294117647059</v>
      </c>
      <c r="J233" s="35">
        <v>350000000</v>
      </c>
      <c r="K233" s="35">
        <v>-10000000</v>
      </c>
      <c r="L233" s="36">
        <v>8589490000</v>
      </c>
      <c r="M233" s="369">
        <v>7.61043</v>
      </c>
      <c r="N233" s="369">
        <v>96.205209999999994</v>
      </c>
      <c r="O233" s="369">
        <v>7.9106219865904421</v>
      </c>
      <c r="P233" s="369">
        <v>8.0675066767573291</v>
      </c>
      <c r="Q233" s="369">
        <v>7.9139999999999997</v>
      </c>
    </row>
    <row r="234" spans="1:17" ht="15">
      <c r="A234" s="100">
        <v>45658</v>
      </c>
      <c r="B234" s="101">
        <v>350000000</v>
      </c>
      <c r="C234" s="15">
        <v>45688</v>
      </c>
      <c r="D234" s="15">
        <v>45870</v>
      </c>
      <c r="E234" s="35">
        <v>560700000</v>
      </c>
      <c r="F234" s="35">
        <v>210700000</v>
      </c>
      <c r="G234" s="35">
        <v>350000000</v>
      </c>
      <c r="H234" s="35">
        <v>18456880000</v>
      </c>
      <c r="I234" s="293">
        <v>60.199999999999996</v>
      </c>
      <c r="J234" s="35">
        <v>350000000</v>
      </c>
      <c r="K234" s="35">
        <v>0</v>
      </c>
      <c r="L234" s="36">
        <v>8589490000</v>
      </c>
      <c r="M234" s="369">
        <v>7.57782</v>
      </c>
      <c r="N234" s="369">
        <v>96.221469999999997</v>
      </c>
      <c r="O234" s="369">
        <v>7.8753953289698861</v>
      </c>
      <c r="P234" s="369">
        <v>8.0308858399439131</v>
      </c>
      <c r="Q234" s="369">
        <v>7.8920000000000003</v>
      </c>
    </row>
    <row r="235" spans="1:17" ht="15">
      <c r="A235" s="100">
        <v>45689</v>
      </c>
      <c r="B235" s="101">
        <v>330000000</v>
      </c>
      <c r="C235" s="15">
        <v>45695</v>
      </c>
      <c r="D235" s="15">
        <v>45877</v>
      </c>
      <c r="E235" s="35">
        <v>466750000</v>
      </c>
      <c r="F235" s="35">
        <v>136750000</v>
      </c>
      <c r="G235" s="35">
        <v>330000000</v>
      </c>
      <c r="H235" s="35">
        <v>18786880000</v>
      </c>
      <c r="I235" s="293">
        <v>41.439393939393938</v>
      </c>
      <c r="J235" s="35">
        <v>330000000</v>
      </c>
      <c r="K235" s="35">
        <v>0</v>
      </c>
      <c r="L235" s="36">
        <v>8589490000</v>
      </c>
      <c r="M235" s="369">
        <v>7.5369999999999999</v>
      </c>
      <c r="N235" s="369">
        <v>96.242000000000004</v>
      </c>
      <c r="O235" s="369">
        <v>7.8299999999999992</v>
      </c>
      <c r="P235" s="369">
        <v>7.9799999999999995</v>
      </c>
      <c r="Q235" s="369">
        <v>7.85</v>
      </c>
    </row>
    <row r="236" spans="1:17" ht="15">
      <c r="A236" s="100">
        <v>45689</v>
      </c>
      <c r="B236" s="101">
        <v>340000000</v>
      </c>
      <c r="C236" s="15">
        <v>45702</v>
      </c>
      <c r="D236" s="15">
        <v>45884</v>
      </c>
      <c r="E236" s="35">
        <v>518630000</v>
      </c>
      <c r="F236" s="35">
        <v>178630000</v>
      </c>
      <c r="G236" s="35">
        <v>340000000</v>
      </c>
      <c r="H236" s="35">
        <v>19126880000</v>
      </c>
      <c r="I236" s="293">
        <v>52.538235294117655</v>
      </c>
      <c r="J236" s="35">
        <v>350000000</v>
      </c>
      <c r="K236" s="35">
        <v>-10000000</v>
      </c>
      <c r="L236" s="36">
        <v>8579490000</v>
      </c>
      <c r="M236" s="369">
        <v>7.4779999999999998</v>
      </c>
      <c r="N236" s="369">
        <v>96.271000000000001</v>
      </c>
      <c r="O236" s="369">
        <v>7.7700000000000005</v>
      </c>
      <c r="P236" s="369">
        <v>7.9200000000000008</v>
      </c>
      <c r="Q236" s="369">
        <v>7.8049999999999997</v>
      </c>
    </row>
    <row r="237" spans="1:17" ht="15">
      <c r="A237" s="100">
        <v>45689</v>
      </c>
      <c r="B237" s="101">
        <v>330000000</v>
      </c>
      <c r="C237" s="15">
        <v>45709</v>
      </c>
      <c r="D237" s="15">
        <v>45891</v>
      </c>
      <c r="E237" s="35">
        <v>586630000</v>
      </c>
      <c r="F237" s="35">
        <v>256630000</v>
      </c>
      <c r="G237" s="35">
        <v>330000000</v>
      </c>
      <c r="H237" s="35">
        <v>19456880000</v>
      </c>
      <c r="I237" s="293">
        <v>77.766666666666666</v>
      </c>
      <c r="J237" s="35">
        <v>330000000</v>
      </c>
      <c r="K237" s="35">
        <v>0</v>
      </c>
      <c r="L237" s="36">
        <v>8579490000</v>
      </c>
      <c r="M237" s="369">
        <v>7.4169999999999998</v>
      </c>
      <c r="N237" s="369">
        <v>96.302000000000007</v>
      </c>
      <c r="O237" s="369">
        <v>7.7</v>
      </c>
      <c r="P237" s="369">
        <v>7.85</v>
      </c>
      <c r="Q237" s="369">
        <v>7.73</v>
      </c>
    </row>
    <row r="238" spans="1:17" ht="15">
      <c r="A238" s="100">
        <v>45689</v>
      </c>
      <c r="B238" s="101">
        <v>340000000</v>
      </c>
      <c r="C238" s="15">
        <v>45716</v>
      </c>
      <c r="D238" s="15">
        <v>45898</v>
      </c>
      <c r="E238" s="35">
        <v>676510000</v>
      </c>
      <c r="F238" s="35">
        <v>336510000</v>
      </c>
      <c r="G238" s="35">
        <v>340000000</v>
      </c>
      <c r="H238" s="35">
        <v>19796880000</v>
      </c>
      <c r="I238" s="293">
        <v>98.973529411764702</v>
      </c>
      <c r="J238" s="35">
        <v>330000000</v>
      </c>
      <c r="K238" s="35">
        <v>10000000</v>
      </c>
      <c r="L238" s="36">
        <v>8589490000</v>
      </c>
      <c r="M238" s="369">
        <v>7.3810000000000002</v>
      </c>
      <c r="N238" s="369">
        <v>96.32</v>
      </c>
      <c r="O238" s="369">
        <v>7.66</v>
      </c>
      <c r="P238" s="369">
        <v>7.8100000000000005</v>
      </c>
      <c r="Q238" s="369">
        <v>7.6660000000000004</v>
      </c>
    </row>
    <row r="239" spans="1:17" ht="15">
      <c r="A239" s="100">
        <v>45717</v>
      </c>
      <c r="B239" s="101">
        <v>330000000</v>
      </c>
      <c r="C239" s="15">
        <v>45723</v>
      </c>
      <c r="D239" s="15">
        <v>45905</v>
      </c>
      <c r="E239" s="35">
        <v>439760000</v>
      </c>
      <c r="F239" s="35">
        <v>109760000</v>
      </c>
      <c r="G239" s="35">
        <v>330000000</v>
      </c>
      <c r="H239" s="35">
        <v>20126880000</v>
      </c>
      <c r="I239" s="293">
        <v>33.260606060606065</v>
      </c>
      <c r="J239" s="35">
        <v>330000000</v>
      </c>
      <c r="K239" s="35">
        <v>0</v>
      </c>
      <c r="L239" s="36">
        <v>8589490000</v>
      </c>
      <c r="M239" s="369">
        <v>7.3524399999999996</v>
      </c>
      <c r="N239" s="369">
        <v>96.333849999999998</v>
      </c>
      <c r="O239" s="369">
        <v>7.6322535446457147</v>
      </c>
      <c r="P239" s="369">
        <v>7.7782908449014476</v>
      </c>
      <c r="Q239" s="369">
        <v>7.65</v>
      </c>
    </row>
    <row r="240" spans="1:17" ht="15">
      <c r="A240" s="100">
        <v>45717</v>
      </c>
      <c r="B240" s="101">
        <v>340000000</v>
      </c>
      <c r="C240" s="15">
        <v>45730</v>
      </c>
      <c r="D240" s="15">
        <v>45912</v>
      </c>
      <c r="E240" s="35">
        <v>429940000</v>
      </c>
      <c r="F240" s="35">
        <v>89940000</v>
      </c>
      <c r="G240" s="35">
        <v>340000000</v>
      </c>
      <c r="H240" s="35">
        <v>20466880000</v>
      </c>
      <c r="I240" s="293">
        <v>26.452941176470588</v>
      </c>
      <c r="J240" s="35">
        <v>330000000</v>
      </c>
      <c r="K240" s="35">
        <v>10000000</v>
      </c>
      <c r="L240" s="36">
        <v>8599490000</v>
      </c>
      <c r="M240" s="369">
        <v>7.3341099999999999</v>
      </c>
      <c r="N240" s="369">
        <v>96.34299</v>
      </c>
      <c r="O240" s="369">
        <v>7.6125034748646065</v>
      </c>
      <c r="P240" s="369">
        <v>7.7577859225207657</v>
      </c>
      <c r="Q240" s="369">
        <v>7.62</v>
      </c>
    </row>
    <row r="241" spans="1:17" ht="15">
      <c r="A241" s="100">
        <v>45717</v>
      </c>
      <c r="B241" s="101">
        <v>330000000</v>
      </c>
      <c r="C241" s="15">
        <v>45736</v>
      </c>
      <c r="D241" s="15">
        <v>45918</v>
      </c>
      <c r="E241" s="35">
        <v>448110000</v>
      </c>
      <c r="F241" s="35">
        <v>118110000</v>
      </c>
      <c r="G241" s="35">
        <v>330000000</v>
      </c>
      <c r="H241" s="35">
        <v>20796880000</v>
      </c>
      <c r="I241" s="293">
        <v>35.790909090909089</v>
      </c>
      <c r="J241" s="35">
        <v>330000000</v>
      </c>
      <c r="K241" s="35">
        <v>0</v>
      </c>
      <c r="L241" s="36">
        <v>8599490000</v>
      </c>
      <c r="M241" s="369">
        <v>7.3228200000000001</v>
      </c>
      <c r="N241" s="369">
        <v>96.328559999999996</v>
      </c>
      <c r="O241" s="369">
        <v>7.6436860960578628</v>
      </c>
      <c r="P241" s="369">
        <v>7.7901612451512836</v>
      </c>
      <c r="Q241" s="369">
        <v>7.6226799999999999</v>
      </c>
    </row>
    <row r="242" spans="1:17" ht="15">
      <c r="A242" s="100">
        <v>45717</v>
      </c>
      <c r="B242" s="101">
        <v>340000000</v>
      </c>
      <c r="C242" s="15">
        <v>45744</v>
      </c>
      <c r="D242" s="15">
        <v>45926</v>
      </c>
      <c r="E242" s="35">
        <v>415030000</v>
      </c>
      <c r="F242" s="35">
        <v>75030000</v>
      </c>
      <c r="G242" s="35">
        <v>405030000</v>
      </c>
      <c r="H242" s="35">
        <v>21201910000</v>
      </c>
      <c r="I242" s="293">
        <v>22.067647058823532</v>
      </c>
      <c r="J242" s="35">
        <v>310000000</v>
      </c>
      <c r="K242" s="35">
        <v>95030000</v>
      </c>
      <c r="L242" s="36">
        <v>8694520000</v>
      </c>
      <c r="M242" s="369">
        <v>7.3144400000000003</v>
      </c>
      <c r="N242" s="369">
        <v>96.352800000000002</v>
      </c>
      <c r="O242" s="369">
        <v>7.5913098118991416</v>
      </c>
      <c r="P242" s="369">
        <v>7.7357844082216243</v>
      </c>
      <c r="Q242" s="369">
        <v>7.6262499999999998</v>
      </c>
    </row>
    <row r="243" spans="1:17" ht="15">
      <c r="A243" s="100">
        <v>45748</v>
      </c>
      <c r="B243" s="101">
        <v>380000000</v>
      </c>
      <c r="C243" s="15">
        <v>45751</v>
      </c>
      <c r="D243" s="15">
        <v>45933</v>
      </c>
      <c r="E243" s="35">
        <v>456710000</v>
      </c>
      <c r="F243" s="35">
        <v>76710000</v>
      </c>
      <c r="G243" s="35">
        <v>380000000</v>
      </c>
      <c r="H243" s="35">
        <v>21581910000</v>
      </c>
      <c r="I243" s="293">
        <v>20.18684210526316</v>
      </c>
      <c r="J243" s="35">
        <v>350000000</v>
      </c>
      <c r="K243" s="35">
        <v>30000000</v>
      </c>
      <c r="L243" s="36">
        <v>8724520000</v>
      </c>
      <c r="M243" s="369">
        <v>7.3256500000000004</v>
      </c>
      <c r="N243" s="369">
        <v>96.347210000000004</v>
      </c>
      <c r="O243" s="369">
        <v>7.6033859981262202</v>
      </c>
      <c r="P243" s="369">
        <v>7.748320633480188</v>
      </c>
      <c r="Q243" s="369">
        <v>7.65</v>
      </c>
    </row>
    <row r="244" spans="1:17" ht="15">
      <c r="A244" s="100">
        <v>45748</v>
      </c>
      <c r="B244" s="101">
        <v>360000000</v>
      </c>
      <c r="C244" s="15">
        <v>45758</v>
      </c>
      <c r="D244" s="15">
        <v>45940</v>
      </c>
      <c r="E244" s="35">
        <v>577470000</v>
      </c>
      <c r="F244" s="35">
        <v>217470000</v>
      </c>
      <c r="G244" s="35">
        <v>360000000</v>
      </c>
      <c r="H244" s="35">
        <v>21941910000</v>
      </c>
      <c r="I244" s="293">
        <v>60.408333333333331</v>
      </c>
      <c r="J244" s="35">
        <v>330000000</v>
      </c>
      <c r="K244" s="35">
        <v>30000000</v>
      </c>
      <c r="L244" s="36">
        <v>8754520000</v>
      </c>
      <c r="M244" s="369">
        <v>7.3421599999999998</v>
      </c>
      <c r="N244" s="369">
        <v>96.338980000000006</v>
      </c>
      <c r="O244" s="369">
        <v>7.6211679784293755</v>
      </c>
      <c r="P244" s="369">
        <v>7.7667813447411582</v>
      </c>
      <c r="Q244" s="369">
        <v>7.64</v>
      </c>
    </row>
    <row r="245" spans="1:17" ht="15">
      <c r="A245" s="100">
        <v>45748</v>
      </c>
      <c r="B245" s="101">
        <v>360000000</v>
      </c>
      <c r="C245" s="15">
        <v>45764</v>
      </c>
      <c r="D245" s="15">
        <v>45946</v>
      </c>
      <c r="E245" s="35">
        <v>569580000</v>
      </c>
      <c r="F245" s="35">
        <v>209580000</v>
      </c>
      <c r="G245" s="35">
        <v>360000000</v>
      </c>
      <c r="H245" s="35">
        <v>22301910000</v>
      </c>
      <c r="I245" s="293">
        <v>58.216666666666669</v>
      </c>
      <c r="J245" s="35">
        <v>330000000</v>
      </c>
      <c r="K245" s="35">
        <v>30000000</v>
      </c>
      <c r="L245" s="36">
        <v>8784520000</v>
      </c>
      <c r="M245" s="369">
        <v>7.3549100000000003</v>
      </c>
      <c r="N245" s="369">
        <v>96.332620000000006</v>
      </c>
      <c r="O245" s="369">
        <v>7.6349116629034155</v>
      </c>
      <c r="P245" s="369">
        <v>7.7810507064504542</v>
      </c>
      <c r="Q245" s="369">
        <v>7.6580000000000004</v>
      </c>
    </row>
    <row r="246" spans="1:17" ht="15">
      <c r="A246" s="100">
        <v>45748</v>
      </c>
      <c r="B246" s="101">
        <v>300000000</v>
      </c>
      <c r="C246" s="15">
        <v>45772</v>
      </c>
      <c r="D246" s="15">
        <v>45954</v>
      </c>
      <c r="E246" s="35">
        <v>602400000</v>
      </c>
      <c r="F246" s="35">
        <v>302400000</v>
      </c>
      <c r="G246" s="35">
        <v>300000000</v>
      </c>
      <c r="H246" s="35">
        <v>22601910000</v>
      </c>
      <c r="I246" s="293">
        <v>100.8</v>
      </c>
      <c r="J246" s="35">
        <v>269490000</v>
      </c>
      <c r="K246" s="35">
        <v>30510000</v>
      </c>
      <c r="L246" s="36">
        <v>8815030000</v>
      </c>
      <c r="M246" s="369">
        <v>7.3698100000000002</v>
      </c>
      <c r="N246" s="369">
        <v>96.325190000000006</v>
      </c>
      <c r="O246" s="369">
        <v>7.6509698696013482</v>
      </c>
      <c r="P246" s="369">
        <v>7.7977243176467148</v>
      </c>
      <c r="Q246" s="369">
        <v>7.66</v>
      </c>
    </row>
    <row r="247" spans="1:17" ht="15">
      <c r="A247" s="100">
        <v>45778</v>
      </c>
      <c r="B247" s="101">
        <v>360000000</v>
      </c>
      <c r="C247" s="15">
        <v>45779</v>
      </c>
      <c r="D247" s="15">
        <v>45961</v>
      </c>
      <c r="E247" s="35">
        <v>436020000</v>
      </c>
      <c r="F247" s="35">
        <v>76020000</v>
      </c>
      <c r="G247" s="35">
        <v>360000000</v>
      </c>
      <c r="H247" s="35">
        <v>22961910000</v>
      </c>
      <c r="I247" s="293">
        <v>21.116666666666667</v>
      </c>
      <c r="J247" s="35">
        <v>330000000</v>
      </c>
      <c r="K247" s="35">
        <v>30000000</v>
      </c>
      <c r="L247" s="36">
        <v>8845030000</v>
      </c>
      <c r="M247" s="369">
        <v>7.3644400000000001</v>
      </c>
      <c r="N247" s="369">
        <v>96.327870000000004</v>
      </c>
      <c r="O247" s="369">
        <v>7.6451773909892635</v>
      </c>
      <c r="P247" s="369">
        <v>7.7917097026711568</v>
      </c>
      <c r="Q247" s="369">
        <v>7.68485</v>
      </c>
    </row>
    <row r="248" spans="1:17" ht="15">
      <c r="A248" s="100">
        <v>45778</v>
      </c>
      <c r="B248" s="101">
        <v>360000000</v>
      </c>
      <c r="C248" s="15">
        <v>45786</v>
      </c>
      <c r="D248" s="15">
        <v>45968</v>
      </c>
      <c r="E248" s="35">
        <v>391670000</v>
      </c>
      <c r="F248" s="35">
        <v>31670000</v>
      </c>
      <c r="G248" s="35">
        <v>360000000</v>
      </c>
      <c r="H248" s="35">
        <v>23321910000</v>
      </c>
      <c r="I248" s="293">
        <v>8.7972222222222207</v>
      </c>
      <c r="J248" s="35">
        <v>330000000</v>
      </c>
      <c r="K248" s="35">
        <v>30000000</v>
      </c>
      <c r="L248" s="36">
        <v>8875030000</v>
      </c>
      <c r="M248" s="369">
        <v>7.3871200000000004</v>
      </c>
      <c r="N248" s="369">
        <v>96.316559999999996</v>
      </c>
      <c r="O248" s="369">
        <v>7.669624705573673</v>
      </c>
      <c r="P248" s="369">
        <v>7.8170956933705904</v>
      </c>
      <c r="Q248" s="369">
        <v>7.6989999999999998</v>
      </c>
    </row>
    <row r="249" spans="1:17" ht="15">
      <c r="A249" s="100">
        <v>45778</v>
      </c>
      <c r="B249" s="101">
        <v>360000000</v>
      </c>
      <c r="C249" s="15">
        <v>45793</v>
      </c>
      <c r="D249" s="15">
        <v>45975</v>
      </c>
      <c r="E249" s="35">
        <v>841530000</v>
      </c>
      <c r="F249" s="35">
        <v>481530000</v>
      </c>
      <c r="G249" s="35">
        <v>360000000</v>
      </c>
      <c r="H249" s="35">
        <v>23681910000</v>
      </c>
      <c r="I249" s="293">
        <v>133.75833333333333</v>
      </c>
      <c r="J249" s="35">
        <v>330000000</v>
      </c>
      <c r="K249" s="35">
        <v>30000000</v>
      </c>
      <c r="L249" s="36">
        <v>8905030000</v>
      </c>
      <c r="M249" s="369">
        <v>7.3730000000000002</v>
      </c>
      <c r="N249" s="369">
        <v>96.323599999999999</v>
      </c>
      <c r="O249" s="369">
        <v>7.654406604404322</v>
      </c>
      <c r="P249" s="369">
        <v>7.8012929276788601</v>
      </c>
      <c r="Q249" s="369">
        <v>7.6748200000000004</v>
      </c>
    </row>
    <row r="250" spans="1:17" ht="15">
      <c r="A250" s="100">
        <v>45778</v>
      </c>
      <c r="B250" s="101">
        <v>360000000</v>
      </c>
      <c r="C250" s="15">
        <v>45800</v>
      </c>
      <c r="D250" s="15">
        <v>45982</v>
      </c>
      <c r="E250" s="35">
        <v>621530000</v>
      </c>
      <c r="F250" s="35">
        <v>261530000</v>
      </c>
      <c r="G250" s="35">
        <v>360000000</v>
      </c>
      <c r="H250" s="35">
        <v>24041910000</v>
      </c>
      <c r="I250" s="293">
        <v>72.647222222222211</v>
      </c>
      <c r="J250" s="35">
        <v>330000000</v>
      </c>
      <c r="K250" s="35">
        <v>30000000</v>
      </c>
      <c r="L250" s="36">
        <v>8935030000</v>
      </c>
      <c r="M250" s="369">
        <v>7.3774899999999999</v>
      </c>
      <c r="N250" s="369">
        <v>96.321359999999999</v>
      </c>
      <c r="O250" s="369">
        <v>7.6592484862052519</v>
      </c>
      <c r="P250" s="369">
        <v>7.8063207038589599</v>
      </c>
      <c r="Q250" s="369">
        <v>7.6748200000000004</v>
      </c>
    </row>
    <row r="251" spans="1:17" ht="15">
      <c r="A251" s="100">
        <v>45778</v>
      </c>
      <c r="B251" s="101">
        <v>360000000</v>
      </c>
      <c r="C251" s="15">
        <v>45807</v>
      </c>
      <c r="D251" s="15">
        <v>45989</v>
      </c>
      <c r="E251" s="35">
        <v>336050000</v>
      </c>
      <c r="F251" s="35">
        <v>-23950000</v>
      </c>
      <c r="G251" s="35">
        <v>336050000</v>
      </c>
      <c r="H251" s="35">
        <v>24377960000</v>
      </c>
      <c r="I251" s="293">
        <v>-6.6527777777777786</v>
      </c>
      <c r="J251" s="35">
        <v>330000000</v>
      </c>
      <c r="K251" s="35">
        <v>6050000</v>
      </c>
      <c r="L251" s="36">
        <v>8941080000</v>
      </c>
      <c r="M251" s="369">
        <v>7.40238</v>
      </c>
      <c r="N251" s="369">
        <v>96.308949999999996</v>
      </c>
      <c r="O251" s="369">
        <v>7.6860774564622538</v>
      </c>
      <c r="P251" s="369">
        <v>7.8341818493328663</v>
      </c>
      <c r="Q251" s="369">
        <v>7.7590000000000003</v>
      </c>
    </row>
    <row r="252" spans="1:17">
      <c r="O252" s="3"/>
      <c r="P252" s="3"/>
      <c r="Q252" s="3"/>
    </row>
    <row r="253" spans="1:17">
      <c r="O253" s="3"/>
      <c r="P253" s="3"/>
      <c r="Q253" s="3"/>
    </row>
    <row r="254" spans="1:17">
      <c r="O254" s="3"/>
      <c r="P254" s="3"/>
      <c r="Q254" s="3"/>
    </row>
    <row r="255" spans="1:17">
      <c r="O255" s="3"/>
      <c r="P255" s="3"/>
      <c r="Q255" s="3"/>
    </row>
    <row r="256" spans="1:17">
      <c r="O256" s="3"/>
      <c r="P256" s="3"/>
      <c r="Q256" s="3"/>
    </row>
    <row r="257" spans="15:17">
      <c r="O257" s="3"/>
      <c r="P257" s="3"/>
      <c r="Q257" s="3"/>
    </row>
  </sheetData>
  <phoneticPr fontId="0" type="noConversion"/>
  <printOptions horizontalCentered="1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P303"/>
  <sheetViews>
    <sheetView zoomScaleNormal="100" workbookViewId="0">
      <pane xSplit="1" ySplit="3" topLeftCell="B280" activePane="bottomRight" state="frozen"/>
      <selection pane="topRight" activeCell="B1" sqref="B1"/>
      <selection pane="bottomLeft" activeCell="A5" sqref="A5"/>
      <selection pane="bottomRight" activeCell="A297" sqref="A297"/>
    </sheetView>
  </sheetViews>
  <sheetFormatPr defaultColWidth="8.81640625" defaultRowHeight="13.2"/>
  <cols>
    <col min="1" max="1" width="8.54296875" style="26" customWidth="1"/>
    <col min="2" max="2" width="9.81640625" style="7" customWidth="1"/>
    <col min="3" max="4" width="8.81640625" style="27" customWidth="1"/>
    <col min="5" max="5" width="10.81640625" style="8" customWidth="1"/>
    <col min="6" max="6" width="10.1796875" style="8" customWidth="1"/>
    <col min="7" max="7" width="9.81640625" style="7" customWidth="1"/>
    <col min="8" max="8" width="9.54296875" style="7" customWidth="1"/>
    <col min="9" max="9" width="10.1796875" style="8" customWidth="1"/>
    <col min="10" max="10" width="10.81640625" style="8" customWidth="1"/>
    <col min="11" max="11" width="11.81640625" style="6" customWidth="1"/>
    <col min="12" max="12" width="8.1796875" style="8" customWidth="1"/>
    <col min="13" max="13" width="8.453125" style="28" customWidth="1"/>
    <col min="14" max="14" width="8.54296875" style="8" customWidth="1"/>
    <col min="15" max="16" width="7.81640625" style="8" customWidth="1"/>
    <col min="17" max="16384" width="8.81640625" style="8"/>
  </cols>
  <sheetData>
    <row r="1" spans="1:16" s="1" customFormat="1" ht="16.2" thickBot="1">
      <c r="B1" s="31" t="s">
        <v>46</v>
      </c>
      <c r="C1" s="32"/>
      <c r="D1" s="32"/>
      <c r="G1" s="41"/>
      <c r="H1" s="41"/>
      <c r="K1" s="33"/>
      <c r="M1" s="34"/>
    </row>
    <row r="2" spans="1:16" s="71" customFormat="1" ht="12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79" t="s">
        <v>14</v>
      </c>
      <c r="M2" s="80" t="s">
        <v>31</v>
      </c>
      <c r="N2" s="79" t="s">
        <v>17</v>
      </c>
      <c r="O2" s="79" t="s">
        <v>19</v>
      </c>
      <c r="P2" s="79" t="s">
        <v>21</v>
      </c>
    </row>
    <row r="3" spans="1:16" s="71" customFormat="1" ht="12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3" t="s">
        <v>24</v>
      </c>
      <c r="M3" s="84" t="s">
        <v>32</v>
      </c>
      <c r="N3" s="83" t="s">
        <v>26</v>
      </c>
      <c r="O3" s="83" t="s">
        <v>20</v>
      </c>
      <c r="P3" s="83" t="s">
        <v>22</v>
      </c>
    </row>
    <row r="61" spans="1:16" ht="15" customHeight="1">
      <c r="A61" s="26">
        <v>43115</v>
      </c>
      <c r="B61" s="7">
        <v>400000000</v>
      </c>
      <c r="C61" s="116">
        <v>43119</v>
      </c>
      <c r="D61" s="116">
        <v>43392</v>
      </c>
      <c r="E61" s="42">
        <v>1080360000</v>
      </c>
      <c r="F61" s="176">
        <v>680360000</v>
      </c>
      <c r="G61" s="141">
        <v>400000000</v>
      </c>
      <c r="H61" s="177">
        <v>170.09</v>
      </c>
      <c r="I61" s="141">
        <v>400000000</v>
      </c>
      <c r="J61" s="141">
        <v>0</v>
      </c>
      <c r="K61" s="178">
        <v>5720000000</v>
      </c>
      <c r="L61" s="179">
        <v>7.7282516254578599</v>
      </c>
      <c r="M61" s="179">
        <v>94.219691250000011</v>
      </c>
      <c r="N61" s="180">
        <v>8.2023741777628203</v>
      </c>
      <c r="O61" s="20">
        <v>8.2860428719622803</v>
      </c>
      <c r="P61" s="20">
        <v>7.7705157509157496</v>
      </c>
    </row>
    <row r="62" spans="1:16" ht="15" customHeight="1">
      <c r="A62" s="26">
        <v>43146</v>
      </c>
      <c r="B62" s="7">
        <v>400000000</v>
      </c>
      <c r="C62" s="116">
        <v>43133</v>
      </c>
      <c r="D62" s="116">
        <v>43406</v>
      </c>
      <c r="E62" s="42">
        <v>505110000</v>
      </c>
      <c r="F62" s="176">
        <v>105110000</v>
      </c>
      <c r="G62" s="141">
        <v>400000000</v>
      </c>
      <c r="H62" s="177">
        <v>26.277499999999996</v>
      </c>
      <c r="I62" s="141">
        <v>350000000</v>
      </c>
      <c r="J62" s="141">
        <v>50000000</v>
      </c>
      <c r="K62" s="178">
        <v>5770000000</v>
      </c>
      <c r="L62" s="179">
        <v>7.7652253633699733</v>
      </c>
      <c r="M62" s="179">
        <v>94.192036919999993</v>
      </c>
      <c r="N62" s="180">
        <v>8.2440359262696497</v>
      </c>
      <c r="O62" s="20">
        <v>8.3285511131340595</v>
      </c>
      <c r="P62" s="20">
        <v>7.8591719780219798</v>
      </c>
    </row>
    <row r="63" spans="1:16" ht="15" customHeight="1">
      <c r="A63" s="26">
        <v>43146</v>
      </c>
      <c r="B63" s="7">
        <v>400000000</v>
      </c>
      <c r="C63" s="116">
        <v>43147</v>
      </c>
      <c r="D63" s="116">
        <v>43420</v>
      </c>
      <c r="E63" s="42">
        <v>738940000</v>
      </c>
      <c r="F63" s="176">
        <v>338940000</v>
      </c>
      <c r="G63" s="141">
        <v>400000000</v>
      </c>
      <c r="H63" s="177">
        <v>84.734999999999999</v>
      </c>
      <c r="I63" s="141">
        <v>400000000</v>
      </c>
      <c r="J63" s="141">
        <v>0</v>
      </c>
      <c r="K63" s="178">
        <v>5770000000</v>
      </c>
      <c r="L63" s="179">
        <v>7.7906561567765422</v>
      </c>
      <c r="M63" s="179">
        <v>94.173016080000011</v>
      </c>
      <c r="N63" s="180">
        <v>8.2727053683386096</v>
      </c>
      <c r="O63" s="20">
        <v>8.3578055096730406</v>
      </c>
      <c r="P63" s="20">
        <v>7.8503076923076902</v>
      </c>
    </row>
    <row r="64" spans="1:16" ht="15" customHeight="1">
      <c r="A64" s="26">
        <v>43174</v>
      </c>
      <c r="B64" s="7">
        <v>380000000</v>
      </c>
      <c r="C64" s="116">
        <v>43161</v>
      </c>
      <c r="D64" s="116">
        <v>43434</v>
      </c>
      <c r="E64" s="42">
        <v>520090000</v>
      </c>
      <c r="F64" s="176">
        <v>140090000</v>
      </c>
      <c r="G64" s="141">
        <v>380000000</v>
      </c>
      <c r="H64" s="177">
        <v>36.86578947368421</v>
      </c>
      <c r="I64" s="141">
        <v>350000000</v>
      </c>
      <c r="J64" s="141">
        <v>30000000</v>
      </c>
      <c r="K64" s="178">
        <v>5800000000</v>
      </c>
      <c r="L64" s="179">
        <v>7.8697526609311526</v>
      </c>
      <c r="M64" s="179">
        <v>94.113856228947384</v>
      </c>
      <c r="N64" s="180">
        <v>8.3619490012041293</v>
      </c>
      <c r="O64" s="20">
        <v>8.4488827603850893</v>
      </c>
      <c r="P64" s="20">
        <v>7.9742338827838903</v>
      </c>
    </row>
    <row r="65" spans="1:16" ht="15" customHeight="1">
      <c r="A65" s="26">
        <v>43174</v>
      </c>
      <c r="B65" s="7">
        <v>350000000</v>
      </c>
      <c r="C65" s="116">
        <v>43175</v>
      </c>
      <c r="D65" s="116">
        <v>43448</v>
      </c>
      <c r="E65" s="42">
        <v>847050000</v>
      </c>
      <c r="F65" s="176">
        <v>497050000</v>
      </c>
      <c r="G65" s="141">
        <v>350000000</v>
      </c>
      <c r="H65" s="177">
        <v>142.01428571428571</v>
      </c>
      <c r="I65" s="141">
        <v>350000000</v>
      </c>
      <c r="J65" s="141">
        <v>0</v>
      </c>
      <c r="K65" s="178">
        <v>5800000000</v>
      </c>
      <c r="L65" s="179">
        <v>7.8513935243328108</v>
      </c>
      <c r="M65" s="179">
        <v>94.127587857142856</v>
      </c>
      <c r="N65" s="180">
        <v>8.3412246112678901</v>
      </c>
      <c r="O65" s="20">
        <v>8.4277308435587504</v>
      </c>
      <c r="P65" s="20">
        <v>7.8768871794871798</v>
      </c>
    </row>
    <row r="66" spans="1:16" ht="15" customHeight="1">
      <c r="A66" s="26">
        <v>43174</v>
      </c>
      <c r="B66" s="7">
        <v>400000000</v>
      </c>
      <c r="C66" s="116">
        <v>43182</v>
      </c>
      <c r="D66" s="116">
        <v>43455</v>
      </c>
      <c r="E66" s="42">
        <v>732560000</v>
      </c>
      <c r="F66" s="176">
        <v>332560000</v>
      </c>
      <c r="G66" s="141">
        <v>400000000</v>
      </c>
      <c r="H66" s="177">
        <v>83.14</v>
      </c>
      <c r="I66" s="141">
        <v>350000000</v>
      </c>
      <c r="J66" s="141">
        <v>50000000</v>
      </c>
      <c r="K66" s="178">
        <v>5850000000</v>
      </c>
      <c r="L66" s="179">
        <v>7.8047383447802279</v>
      </c>
      <c r="M66" s="179">
        <v>94.162483374999994</v>
      </c>
      <c r="N66" s="180">
        <v>8.2885859261995396</v>
      </c>
      <c r="O66" s="20">
        <v>8.3740109419573301</v>
      </c>
      <c r="P66" s="20">
        <v>7.8589179487179504</v>
      </c>
    </row>
    <row r="67" spans="1:16" ht="15" customHeight="1">
      <c r="A67" s="26">
        <v>43205</v>
      </c>
      <c r="B67" s="7">
        <v>450000000</v>
      </c>
      <c r="C67" s="116">
        <v>43210</v>
      </c>
      <c r="D67" s="116">
        <v>43483</v>
      </c>
      <c r="E67" s="42">
        <v>657950000</v>
      </c>
      <c r="F67" s="176">
        <v>207950000</v>
      </c>
      <c r="G67" s="141">
        <v>450000000</v>
      </c>
      <c r="H67" s="177">
        <v>46.211111111111109</v>
      </c>
      <c r="I67" s="141">
        <v>350000000</v>
      </c>
      <c r="J67" s="141">
        <v>100000000</v>
      </c>
      <c r="K67" s="178">
        <v>5950000000</v>
      </c>
      <c r="L67" s="179">
        <v>7.7322390640211855</v>
      </c>
      <c r="M67" s="179">
        <v>94.216708864444428</v>
      </c>
      <c r="N67" s="180">
        <v>8.2068660190052398</v>
      </c>
      <c r="O67" s="20">
        <v>8.2906257771754301</v>
      </c>
      <c r="P67" s="20">
        <v>7.8098234432234372</v>
      </c>
    </row>
    <row r="68" spans="1:16" ht="15" customHeight="1">
      <c r="A68" s="26">
        <v>43235</v>
      </c>
      <c r="B68" s="7">
        <v>450000000</v>
      </c>
      <c r="C68" s="116">
        <v>43231</v>
      </c>
      <c r="D68" s="116">
        <v>43504</v>
      </c>
      <c r="E68" s="42">
        <v>674090000</v>
      </c>
      <c r="F68" s="176">
        <v>224090000</v>
      </c>
      <c r="G68" s="141">
        <v>450000000</v>
      </c>
      <c r="H68" s="177">
        <v>49.797777777777782</v>
      </c>
      <c r="I68" s="141">
        <v>400000000</v>
      </c>
      <c r="J68" s="141">
        <v>50000000</v>
      </c>
      <c r="K68" s="178">
        <v>6000000000</v>
      </c>
      <c r="L68" s="179">
        <v>7.6875982091982218</v>
      </c>
      <c r="M68" s="179">
        <v>94.250097777777768</v>
      </c>
      <c r="N68" s="180">
        <v>8.1565944125851093</v>
      </c>
      <c r="O68" s="20">
        <v>8.2393377930410701</v>
      </c>
      <c r="P68" s="20">
        <v>7.6906168498168537</v>
      </c>
    </row>
    <row r="69" spans="1:16" ht="15" customHeight="1">
      <c r="A69" s="26">
        <v>43235</v>
      </c>
      <c r="B69" s="7">
        <v>400000000</v>
      </c>
      <c r="C69" s="116">
        <v>43238</v>
      </c>
      <c r="D69" s="116">
        <v>43511</v>
      </c>
      <c r="E69" s="42">
        <v>957690000</v>
      </c>
      <c r="F69" s="176">
        <v>557690000</v>
      </c>
      <c r="G69" s="141">
        <v>400000000</v>
      </c>
      <c r="H69" s="177">
        <v>139.42250000000001</v>
      </c>
      <c r="I69" s="141">
        <v>370000000</v>
      </c>
      <c r="J69" s="141">
        <v>30000000</v>
      </c>
      <c r="K69" s="178">
        <v>6030000000</v>
      </c>
      <c r="L69" s="179">
        <v>7.6907476749084331</v>
      </c>
      <c r="M69" s="179">
        <v>94.247742149999993</v>
      </c>
      <c r="N69" s="180">
        <v>8.1601399667147696</v>
      </c>
      <c r="O69" s="20">
        <v>8.2429548294894008</v>
      </c>
      <c r="P69" s="20">
        <v>7.7213677655677646</v>
      </c>
    </row>
    <row r="70" spans="1:16" ht="15" customHeight="1">
      <c r="A70" s="26">
        <v>43266</v>
      </c>
      <c r="B70" s="7">
        <v>450000000</v>
      </c>
      <c r="C70" s="116">
        <v>43259</v>
      </c>
      <c r="D70" s="116">
        <v>43532</v>
      </c>
      <c r="E70" s="42">
        <v>1881950000</v>
      </c>
      <c r="F70" s="176">
        <v>1431950000</v>
      </c>
      <c r="G70" s="141">
        <v>450000000</v>
      </c>
      <c r="H70" s="177">
        <v>318.21111111111111</v>
      </c>
      <c r="I70" s="141">
        <v>400000000</v>
      </c>
      <c r="J70" s="141">
        <v>50000000</v>
      </c>
      <c r="K70" s="178">
        <v>6080000000</v>
      </c>
      <c r="L70" s="179">
        <v>7.6914037226699019</v>
      </c>
      <c r="M70" s="179">
        <v>94.247251462222238</v>
      </c>
      <c r="N70" s="180">
        <v>8.1608999999999998</v>
      </c>
      <c r="O70" s="20">
        <v>8.2437000000000005</v>
      </c>
      <c r="P70" s="20">
        <v>7.7438961538461601</v>
      </c>
    </row>
    <row r="71" spans="1:16" ht="15" customHeight="1">
      <c r="A71" s="26">
        <v>43266</v>
      </c>
      <c r="B71" s="7">
        <v>450000000</v>
      </c>
      <c r="C71" s="116">
        <v>43273</v>
      </c>
      <c r="D71" s="116">
        <v>43546</v>
      </c>
      <c r="E71" s="42">
        <v>1047600000</v>
      </c>
      <c r="F71" s="176">
        <v>597600000</v>
      </c>
      <c r="G71" s="141">
        <v>450000000</v>
      </c>
      <c r="H71" s="177">
        <v>132.80000000000001</v>
      </c>
      <c r="I71" s="141">
        <v>400000000</v>
      </c>
      <c r="J71" s="141">
        <v>50000000</v>
      </c>
      <c r="K71" s="178">
        <v>6130000000</v>
      </c>
      <c r="L71" s="179">
        <v>7.656082828652826</v>
      </c>
      <c r="M71" s="179">
        <v>94.273669555555557</v>
      </c>
      <c r="N71" s="180">
        <v>8.1211000000000002</v>
      </c>
      <c r="O71" s="20">
        <v>8.2032000000000007</v>
      </c>
      <c r="P71" s="20">
        <v>7.6817391941391922</v>
      </c>
    </row>
    <row r="72" spans="1:16" ht="15" customHeight="1">
      <c r="A72" s="26">
        <v>43296</v>
      </c>
      <c r="B72" s="7">
        <v>450000000</v>
      </c>
      <c r="C72" s="116">
        <v>43301</v>
      </c>
      <c r="D72" s="116">
        <v>43573</v>
      </c>
      <c r="E72" s="42">
        <v>761140000</v>
      </c>
      <c r="F72" s="176">
        <v>311140000</v>
      </c>
      <c r="G72" s="141">
        <v>450000000</v>
      </c>
      <c r="H72" s="177">
        <v>69.14222222222223</v>
      </c>
      <c r="I72" s="141">
        <v>400000000</v>
      </c>
      <c r="J72" s="141">
        <v>50000000</v>
      </c>
      <c r="K72" s="178">
        <v>6180000000</v>
      </c>
      <c r="L72" s="179">
        <v>7.5712935559640568</v>
      </c>
      <c r="M72" s="179">
        <v>94.357830555555552</v>
      </c>
      <c r="N72" s="180">
        <v>8.0240225017745299</v>
      </c>
      <c r="O72" s="20">
        <v>8.1049970890350895</v>
      </c>
      <c r="P72" s="20">
        <v>7.5942544117646991</v>
      </c>
    </row>
    <row r="73" spans="1:16" ht="15" customHeight="1">
      <c r="A73" s="26">
        <v>43327</v>
      </c>
      <c r="B73" s="7">
        <v>450000000</v>
      </c>
      <c r="C73" s="116">
        <v>43315</v>
      </c>
      <c r="D73" s="116">
        <v>43587</v>
      </c>
      <c r="E73" s="42">
        <v>527790000</v>
      </c>
      <c r="F73" s="176">
        <v>77790000</v>
      </c>
      <c r="G73" s="141">
        <v>450000000</v>
      </c>
      <c r="H73" s="177">
        <v>17.286666666666665</v>
      </c>
      <c r="I73" s="141">
        <v>400000000</v>
      </c>
      <c r="J73" s="141">
        <v>50000000</v>
      </c>
      <c r="K73" s="178">
        <v>6230000000</v>
      </c>
      <c r="L73" s="179">
        <v>7.545258117826612</v>
      </c>
      <c r="M73" s="179">
        <v>94.35656036666667</v>
      </c>
      <c r="N73" s="180">
        <v>7.9965379073865899</v>
      </c>
      <c r="O73" s="20">
        <v>8.0760861086588402</v>
      </c>
      <c r="P73" s="20">
        <v>7.6373108058607997</v>
      </c>
    </row>
    <row r="74" spans="1:16" ht="15" customHeight="1">
      <c r="A74" s="26">
        <v>43327</v>
      </c>
      <c r="B74" s="7">
        <v>450000000</v>
      </c>
      <c r="C74" s="116">
        <v>43329</v>
      </c>
      <c r="D74" s="116">
        <v>43601</v>
      </c>
      <c r="E74" s="42">
        <v>627570000</v>
      </c>
      <c r="F74" s="176">
        <v>177570000</v>
      </c>
      <c r="G74" s="141">
        <v>450000000</v>
      </c>
      <c r="H74" s="177">
        <v>39.46</v>
      </c>
      <c r="I74" s="141">
        <v>400000000</v>
      </c>
      <c r="J74" s="141">
        <v>50000000</v>
      </c>
      <c r="K74" s="178">
        <v>6280000000</v>
      </c>
      <c r="L74" s="179">
        <v>7.5627202882783839</v>
      </c>
      <c r="M74" s="179">
        <v>94.343499620000003</v>
      </c>
      <c r="N74" s="180">
        <v>8.0161540739317196</v>
      </c>
      <c r="O74" s="20">
        <v>8.0960905293829395</v>
      </c>
      <c r="P74" s="20">
        <v>7.7261408424908362</v>
      </c>
    </row>
    <row r="75" spans="1:16" ht="15" customHeight="1">
      <c r="A75" s="26">
        <v>43327</v>
      </c>
      <c r="B75" s="7">
        <v>450000000</v>
      </c>
      <c r="C75" s="116">
        <v>43343</v>
      </c>
      <c r="D75" s="116">
        <v>43615</v>
      </c>
      <c r="E75" s="42">
        <v>473600000</v>
      </c>
      <c r="F75" s="176">
        <v>23600000</v>
      </c>
      <c r="G75" s="141">
        <v>450000000</v>
      </c>
      <c r="H75" s="144">
        <v>5.2444444444444445</v>
      </c>
      <c r="I75" s="141">
        <v>400000000</v>
      </c>
      <c r="J75" s="141">
        <v>50000000</v>
      </c>
      <c r="K75" s="178">
        <v>6330000000</v>
      </c>
      <c r="L75" s="179">
        <v>7.6926579856735655</v>
      </c>
      <c r="M75" s="179">
        <v>94.246313342222237</v>
      </c>
      <c r="N75" s="180">
        <v>8.1622906115599392</v>
      </c>
      <c r="O75" s="20">
        <v>8.2451488485734394</v>
      </c>
      <c r="P75" s="20">
        <v>7.8094490842490929</v>
      </c>
    </row>
    <row r="76" spans="1:16" ht="15" customHeight="1">
      <c r="A76" s="26">
        <v>43358</v>
      </c>
      <c r="B76" s="7">
        <v>400000000</v>
      </c>
      <c r="C76" s="116">
        <v>43364</v>
      </c>
      <c r="D76" s="116">
        <v>43636</v>
      </c>
      <c r="E76" s="42">
        <v>582240000</v>
      </c>
      <c r="F76" s="176">
        <v>182240000</v>
      </c>
      <c r="G76" s="141">
        <v>400000000</v>
      </c>
      <c r="H76" s="144">
        <v>45.56</v>
      </c>
      <c r="I76" s="141">
        <v>0</v>
      </c>
      <c r="J76" s="141">
        <v>400000000</v>
      </c>
      <c r="K76" s="178">
        <v>6730000000</v>
      </c>
      <c r="L76" s="179">
        <v>7.725747464743578</v>
      </c>
      <c r="M76" s="179">
        <v>94.221564225000009</v>
      </c>
      <c r="N76" s="180">
        <v>8.1995533912964795</v>
      </c>
      <c r="O76" s="20">
        <v>8.2831649241333505</v>
      </c>
      <c r="P76" s="20">
        <v>7.7705157509157514</v>
      </c>
    </row>
    <row r="77" spans="1:16" ht="15" customHeight="1">
      <c r="A77" s="26">
        <v>43388</v>
      </c>
      <c r="B77" s="7">
        <v>400000000</v>
      </c>
      <c r="C77" s="116">
        <v>43392</v>
      </c>
      <c r="D77" s="116">
        <v>43664</v>
      </c>
      <c r="E77" s="42">
        <v>885040000</v>
      </c>
      <c r="F77" s="176">
        <v>485040000</v>
      </c>
      <c r="G77" s="141">
        <v>400000000</v>
      </c>
      <c r="H77" s="144">
        <v>121.25999999999999</v>
      </c>
      <c r="I77" s="141">
        <v>400000000</v>
      </c>
      <c r="J77" s="141">
        <v>0</v>
      </c>
      <c r="K77" s="178">
        <v>6730000000</v>
      </c>
      <c r="L77" s="179">
        <v>7.6912239497710795</v>
      </c>
      <c r="M77" s="179">
        <v>94.247385922499987</v>
      </c>
      <c r="N77" s="180">
        <v>8.1606761550878506</v>
      </c>
      <c r="O77" s="20">
        <v>8.2435018306690395</v>
      </c>
      <c r="P77" s="20">
        <v>7.7261408424908362</v>
      </c>
    </row>
    <row r="78" spans="1:16" ht="15" customHeight="1">
      <c r="A78" s="26">
        <v>43419</v>
      </c>
      <c r="B78" s="7">
        <v>400000000</v>
      </c>
      <c r="C78" s="116">
        <v>43406</v>
      </c>
      <c r="D78" s="116">
        <v>43679</v>
      </c>
      <c r="E78" s="42">
        <v>1222990000</v>
      </c>
      <c r="F78" s="176">
        <v>822990000</v>
      </c>
      <c r="G78" s="141">
        <v>400000000</v>
      </c>
      <c r="H78" s="144">
        <v>205.7475</v>
      </c>
      <c r="I78" s="141">
        <v>400000000</v>
      </c>
      <c r="J78" s="141">
        <v>0</v>
      </c>
      <c r="K78" s="178">
        <v>6730000000</v>
      </c>
      <c r="L78" s="179">
        <v>7.7008299999999998</v>
      </c>
      <c r="M78" s="179">
        <v>94.240200000000002</v>
      </c>
      <c r="N78" s="180">
        <v>8.17</v>
      </c>
      <c r="O78" s="20">
        <v>8.25</v>
      </c>
      <c r="P78" s="20">
        <v>7.72614</v>
      </c>
    </row>
    <row r="79" spans="1:16" ht="15" customHeight="1">
      <c r="A79" s="26">
        <v>43419</v>
      </c>
      <c r="B79" s="7">
        <v>400000000</v>
      </c>
      <c r="C79" s="116">
        <v>43420</v>
      </c>
      <c r="D79" s="116">
        <v>43693</v>
      </c>
      <c r="E79" s="42">
        <v>1292680000</v>
      </c>
      <c r="F79" s="176">
        <v>892680000</v>
      </c>
      <c r="G79" s="141">
        <v>400000000</v>
      </c>
      <c r="H79" s="144">
        <v>223.17000000000002</v>
      </c>
      <c r="I79" s="141">
        <v>400000000</v>
      </c>
      <c r="J79" s="141">
        <v>0</v>
      </c>
      <c r="K79" s="178">
        <v>6730000000</v>
      </c>
      <c r="L79" s="179">
        <v>7.6728565247252796</v>
      </c>
      <c r="M79" s="179">
        <v>94.261123749999996</v>
      </c>
      <c r="N79" s="180">
        <v>8.14</v>
      </c>
      <c r="O79" s="20">
        <v>8.22241</v>
      </c>
      <c r="P79" s="20">
        <v>7.6817258241758184</v>
      </c>
    </row>
    <row r="80" spans="1:16" ht="15" customHeight="1">
      <c r="A80" s="26">
        <v>43419</v>
      </c>
      <c r="B80" s="7">
        <v>450000000</v>
      </c>
      <c r="C80" s="116">
        <v>43434</v>
      </c>
      <c r="D80" s="116">
        <v>43707</v>
      </c>
      <c r="E80" s="42">
        <v>1013210000</v>
      </c>
      <c r="F80" s="176">
        <v>563210000</v>
      </c>
      <c r="G80" s="141">
        <v>450000000</v>
      </c>
      <c r="H80" s="144">
        <v>125.15777777777777</v>
      </c>
      <c r="I80" s="141">
        <v>380000000</v>
      </c>
      <c r="J80" s="141">
        <v>70000000</v>
      </c>
      <c r="K80" s="178">
        <v>6800000000</v>
      </c>
      <c r="L80" s="179">
        <v>7.7396198245421397</v>
      </c>
      <c r="M80" s="179">
        <v>94.211188459999988</v>
      </c>
      <c r="N80" s="180">
        <v>8.2151811807662494</v>
      </c>
      <c r="O80" s="20">
        <v>8.2991096428384594</v>
      </c>
      <c r="P80" s="20">
        <v>7.8148639194139173</v>
      </c>
    </row>
    <row r="81" spans="1:16" ht="15" customHeight="1">
      <c r="A81" s="26">
        <v>43449</v>
      </c>
      <c r="B81" s="7">
        <v>350000000</v>
      </c>
      <c r="C81" s="116">
        <v>43448</v>
      </c>
      <c r="D81" s="116">
        <v>43721</v>
      </c>
      <c r="E81" s="42">
        <v>584000000</v>
      </c>
      <c r="F81" s="176">
        <v>234000000</v>
      </c>
      <c r="G81" s="141">
        <v>350000000</v>
      </c>
      <c r="H81" s="144">
        <v>67</v>
      </c>
      <c r="I81" s="141">
        <v>350000000</v>
      </c>
      <c r="J81" s="141">
        <v>0</v>
      </c>
      <c r="K81" s="178">
        <v>6800000000</v>
      </c>
      <c r="L81" s="179">
        <v>7.8074779696493941</v>
      </c>
      <c r="M81" s="179">
        <v>94.160434285714288</v>
      </c>
      <c r="N81" s="180">
        <v>8.2916758284683496</v>
      </c>
      <c r="O81" s="20">
        <v>8.3771641264820804</v>
      </c>
      <c r="P81" s="20">
        <v>7.9211551282051209</v>
      </c>
    </row>
    <row r="82" spans="1:16" ht="15" customHeight="1">
      <c r="A82" s="123">
        <v>43449</v>
      </c>
      <c r="B82" s="175">
        <v>400000000</v>
      </c>
      <c r="C82" s="186">
        <v>43455</v>
      </c>
      <c r="D82" s="186">
        <v>43728</v>
      </c>
      <c r="E82" s="187">
        <v>927930000</v>
      </c>
      <c r="F82" s="188">
        <v>527930000</v>
      </c>
      <c r="G82" s="142">
        <v>400000000</v>
      </c>
      <c r="H82" s="139">
        <v>132</v>
      </c>
      <c r="I82" s="142">
        <v>400000000</v>
      </c>
      <c r="J82" s="142">
        <v>0</v>
      </c>
      <c r="K82" s="200">
        <v>6800000000</v>
      </c>
      <c r="L82" s="189">
        <v>7.8114965403846144</v>
      </c>
      <c r="M82" s="189">
        <v>94.157428615000001</v>
      </c>
      <c r="N82" s="190">
        <v>8.2962084407859304</v>
      </c>
      <c r="O82" s="97">
        <v>8.3817896100905305</v>
      </c>
      <c r="P82" s="97">
        <v>7.8281536630036612</v>
      </c>
    </row>
    <row r="83" spans="1:16" ht="15" customHeight="1">
      <c r="A83" s="26">
        <v>43483</v>
      </c>
      <c r="B83" s="7">
        <v>450000000</v>
      </c>
      <c r="C83" s="116">
        <v>43483</v>
      </c>
      <c r="D83" s="116">
        <v>43756</v>
      </c>
      <c r="E83" s="42">
        <v>1035480000</v>
      </c>
      <c r="F83" s="176">
        <v>585480000</v>
      </c>
      <c r="G83" s="141">
        <v>450000000</v>
      </c>
      <c r="H83" s="144">
        <v>130.10666666666665</v>
      </c>
      <c r="I83" s="141">
        <v>450000000</v>
      </c>
      <c r="J83" s="141">
        <v>0</v>
      </c>
      <c r="K83" s="178">
        <v>6800000000</v>
      </c>
      <c r="L83" s="179">
        <v>7.7729578519739304</v>
      </c>
      <c r="M83" s="179">
        <v>94.186253442222238</v>
      </c>
      <c r="N83" s="180">
        <v>8.2527500000000007</v>
      </c>
      <c r="O83" s="20">
        <v>8.3374400000000009</v>
      </c>
      <c r="P83" s="20">
        <v>7.81663</v>
      </c>
    </row>
    <row r="84" spans="1:16" ht="15" customHeight="1">
      <c r="A84" s="26">
        <v>43514</v>
      </c>
      <c r="B84" s="7">
        <v>450000000</v>
      </c>
      <c r="C84" s="116">
        <v>43504</v>
      </c>
      <c r="D84" s="116">
        <v>43777</v>
      </c>
      <c r="E84" s="42">
        <v>1025800000</v>
      </c>
      <c r="F84" s="176">
        <v>575800000</v>
      </c>
      <c r="G84" s="141">
        <v>450000000</v>
      </c>
      <c r="H84" s="144">
        <v>127.95555555555555</v>
      </c>
      <c r="I84" s="141">
        <v>450000000</v>
      </c>
      <c r="J84" s="141">
        <v>0</v>
      </c>
      <c r="K84" s="178">
        <v>6800000000</v>
      </c>
      <c r="L84" s="179">
        <v>7.7725288157916061</v>
      </c>
      <c r="M84" s="179">
        <v>94.186574337777785</v>
      </c>
      <c r="N84" s="180">
        <v>8.2522682987888203</v>
      </c>
      <c r="O84" s="20">
        <v>8.3369512503736996</v>
      </c>
      <c r="P84" s="20">
        <v>7.8052241758241729</v>
      </c>
    </row>
    <row r="85" spans="1:16" ht="15" customHeight="1">
      <c r="A85" s="26">
        <v>43514</v>
      </c>
      <c r="B85" s="7">
        <v>400000000</v>
      </c>
      <c r="C85" s="116">
        <v>43511</v>
      </c>
      <c r="D85" s="116">
        <v>43784</v>
      </c>
      <c r="E85" s="42">
        <v>680210000</v>
      </c>
      <c r="F85" s="176">
        <v>280210000</v>
      </c>
      <c r="G85" s="141">
        <v>400000000</v>
      </c>
      <c r="H85" s="144">
        <v>70.052499999999995</v>
      </c>
      <c r="I85" s="141">
        <v>400000000</v>
      </c>
      <c r="J85" s="141">
        <v>0</v>
      </c>
      <c r="K85" s="178">
        <v>6800000000</v>
      </c>
      <c r="L85" s="179">
        <v>7.7737341250457828</v>
      </c>
      <c r="M85" s="179">
        <v>94.185672832500003</v>
      </c>
      <c r="N85" s="180">
        <v>8.2536270021350298</v>
      </c>
      <c r="O85" s="20">
        <v>8.3383376580573607</v>
      </c>
      <c r="P85" s="20">
        <v>7.7926965201465119</v>
      </c>
    </row>
    <row r="86" spans="1:16" ht="15" customHeight="1">
      <c r="A86" s="26">
        <v>43542</v>
      </c>
      <c r="B86" s="7">
        <v>450000000</v>
      </c>
      <c r="C86" s="116">
        <v>43532</v>
      </c>
      <c r="D86" s="116">
        <v>43805</v>
      </c>
      <c r="E86" s="42">
        <v>740500000</v>
      </c>
      <c r="F86" s="176">
        <v>290500000</v>
      </c>
      <c r="G86" s="141">
        <v>450000000</v>
      </c>
      <c r="H86" s="144">
        <v>64.555555555555557</v>
      </c>
      <c r="I86" s="141">
        <v>450000000</v>
      </c>
      <c r="J86" s="141">
        <v>0</v>
      </c>
      <c r="K86" s="178">
        <v>6800000000</v>
      </c>
      <c r="L86" s="179">
        <v>7.7772899999999998</v>
      </c>
      <c r="M86" s="179">
        <v>94.183009999999996</v>
      </c>
      <c r="N86" s="180">
        <v>8.2576400000000003</v>
      </c>
      <c r="O86" s="20">
        <v>8.3424300000000002</v>
      </c>
      <c r="P86" s="20">
        <v>7.7953599999999996</v>
      </c>
    </row>
    <row r="87" spans="1:16" ht="15" customHeight="1">
      <c r="A87" s="26">
        <v>43542</v>
      </c>
      <c r="B87" s="7">
        <v>450000000</v>
      </c>
      <c r="C87" s="116">
        <v>43546</v>
      </c>
      <c r="D87" s="116">
        <v>43819</v>
      </c>
      <c r="E87" s="42">
        <v>1249560000</v>
      </c>
      <c r="F87" s="176">
        <v>799560000</v>
      </c>
      <c r="G87" s="141">
        <v>450000000</v>
      </c>
      <c r="H87" s="144">
        <v>177.68</v>
      </c>
      <c r="I87" s="141">
        <v>450000000</v>
      </c>
      <c r="J87" s="141">
        <v>0</v>
      </c>
      <c r="K87" s="178">
        <v>6800000000</v>
      </c>
      <c r="L87" s="179">
        <v>7.7182000000000004</v>
      </c>
      <c r="M87" s="179">
        <v>94.227209999999999</v>
      </c>
      <c r="N87" s="180">
        <v>8.1910600000000002</v>
      </c>
      <c r="O87" s="20">
        <v>8.2744999999999997</v>
      </c>
      <c r="P87" s="20">
        <v>7.7350199999999996</v>
      </c>
    </row>
    <row r="88" spans="1:16" ht="15" customHeight="1">
      <c r="A88" s="26">
        <v>43573</v>
      </c>
      <c r="B88" s="7">
        <v>450000000</v>
      </c>
      <c r="C88" s="116">
        <v>43573</v>
      </c>
      <c r="D88" s="116">
        <v>43847</v>
      </c>
      <c r="E88" s="42">
        <v>709070000</v>
      </c>
      <c r="F88" s="176">
        <v>259070000</v>
      </c>
      <c r="G88" s="141">
        <v>450000000</v>
      </c>
      <c r="H88" s="144">
        <v>57.571111111111108</v>
      </c>
      <c r="I88" s="141">
        <v>450000000</v>
      </c>
      <c r="J88" s="141">
        <v>0</v>
      </c>
      <c r="K88" s="178">
        <v>6800000000</v>
      </c>
      <c r="L88" s="179">
        <v>7.6110595954582303</v>
      </c>
      <c r="M88" s="179">
        <v>94.286492248888891</v>
      </c>
      <c r="N88" s="180">
        <v>8.0722693292770398</v>
      </c>
      <c r="O88" s="20">
        <v>8.1524290856397101</v>
      </c>
      <c r="P88" s="20">
        <v>7.6445919708029235</v>
      </c>
    </row>
    <row r="89" spans="1:16" ht="15" customHeight="1">
      <c r="A89" s="26">
        <v>43603</v>
      </c>
      <c r="B89" s="7">
        <v>450000000</v>
      </c>
      <c r="C89" s="116">
        <v>43587</v>
      </c>
      <c r="D89" s="116">
        <v>43860</v>
      </c>
      <c r="E89" s="42">
        <v>1087150000</v>
      </c>
      <c r="F89" s="176">
        <v>637150000</v>
      </c>
      <c r="G89" s="141">
        <v>450000000</v>
      </c>
      <c r="H89" s="144">
        <v>141.5888888888889</v>
      </c>
      <c r="I89" s="141">
        <v>450000000</v>
      </c>
      <c r="J89" s="141">
        <v>0</v>
      </c>
      <c r="K89" s="178">
        <v>6800000000</v>
      </c>
      <c r="L89" s="179">
        <v>7.5637538193025264</v>
      </c>
      <c r="M89" s="179">
        <v>94.322003982222213</v>
      </c>
      <c r="N89" s="180">
        <v>8.0484505807144693</v>
      </c>
      <c r="O89" s="20">
        <v>8.1290282996714804</v>
      </c>
      <c r="P89" s="20">
        <v>7.6106243589743565</v>
      </c>
    </row>
    <row r="90" spans="1:16" ht="15" customHeight="1">
      <c r="A90" s="26">
        <v>43586</v>
      </c>
      <c r="B90" s="7">
        <v>465000000</v>
      </c>
      <c r="C90" s="116">
        <v>43602</v>
      </c>
      <c r="D90" s="116">
        <v>43875</v>
      </c>
      <c r="E90" s="42">
        <v>956870000</v>
      </c>
      <c r="F90" s="176">
        <v>491870000</v>
      </c>
      <c r="G90" s="141">
        <v>465000000</v>
      </c>
      <c r="H90" s="144">
        <v>105.77849462365592</v>
      </c>
      <c r="I90" s="141">
        <v>450000000</v>
      </c>
      <c r="J90" s="141">
        <v>15000000</v>
      </c>
      <c r="K90" s="178">
        <v>6815000000</v>
      </c>
      <c r="L90" s="179">
        <v>7.5750500000000001</v>
      </c>
      <c r="M90" s="179">
        <v>94.347909999999999</v>
      </c>
      <c r="N90" s="180">
        <v>8.0095299999999998</v>
      </c>
      <c r="O90" s="20">
        <v>8.08934</v>
      </c>
      <c r="P90" s="20">
        <v>7.5750500000000001</v>
      </c>
    </row>
    <row r="91" spans="1:16" ht="15" customHeight="1">
      <c r="A91" s="26">
        <v>43586</v>
      </c>
      <c r="B91" s="7">
        <v>460000000</v>
      </c>
      <c r="C91" s="116">
        <v>43616</v>
      </c>
      <c r="D91" s="116">
        <v>43889</v>
      </c>
      <c r="E91" s="42">
        <v>1191710000</v>
      </c>
      <c r="F91" s="176">
        <v>731710000</v>
      </c>
      <c r="G91" s="141">
        <v>460000000</v>
      </c>
      <c r="H91" s="144">
        <v>159.06739130434781</v>
      </c>
      <c r="I91" s="141">
        <v>450000000</v>
      </c>
      <c r="J91" s="141">
        <v>10000000</v>
      </c>
      <c r="K91" s="178">
        <v>6825000000</v>
      </c>
      <c r="L91" s="179">
        <v>7.4707748327759278</v>
      </c>
      <c r="M91" s="179">
        <v>94.412269782608689</v>
      </c>
      <c r="N91" s="180">
        <v>7.9129278958952503</v>
      </c>
      <c r="O91" s="20">
        <v>7.9908317080828803</v>
      </c>
      <c r="P91" s="20">
        <v>7.4770717948717893</v>
      </c>
    </row>
    <row r="92" spans="1:16" ht="15" customHeight="1">
      <c r="A92" s="26">
        <v>43617</v>
      </c>
      <c r="B92" s="7">
        <v>450000000</v>
      </c>
      <c r="C92" s="116">
        <v>43637</v>
      </c>
      <c r="D92" s="116">
        <v>43910</v>
      </c>
      <c r="E92" s="42">
        <v>753990000</v>
      </c>
      <c r="F92" s="176">
        <v>303990000</v>
      </c>
      <c r="G92" s="141">
        <v>450000000</v>
      </c>
      <c r="H92" s="144">
        <v>67.553333333333327</v>
      </c>
      <c r="I92" s="141">
        <v>400000000</v>
      </c>
      <c r="J92" s="141">
        <v>50000000</v>
      </c>
      <c r="K92" s="178">
        <v>6875000000</v>
      </c>
      <c r="L92" s="179">
        <v>7.3726135783475844</v>
      </c>
      <c r="M92" s="179">
        <v>94.485689022222218</v>
      </c>
      <c r="N92" s="180">
        <v>7.8028891514074799</v>
      </c>
      <c r="O92" s="20">
        <v>7.8786546423978301</v>
      </c>
      <c r="P92" s="20">
        <v>7.3698162408759114</v>
      </c>
    </row>
    <row r="93" spans="1:16" ht="15" customHeight="1">
      <c r="A93" s="26">
        <v>43647</v>
      </c>
      <c r="B93" s="7">
        <v>450000000</v>
      </c>
      <c r="C93" s="116">
        <v>43665</v>
      </c>
      <c r="D93" s="116">
        <v>43938</v>
      </c>
      <c r="E93" s="42">
        <v>949260000</v>
      </c>
      <c r="F93" s="176">
        <v>499260000</v>
      </c>
      <c r="G93" s="141">
        <v>450000000</v>
      </c>
      <c r="H93" s="144">
        <v>110.94666666666666</v>
      </c>
      <c r="I93" s="141">
        <v>400000000</v>
      </c>
      <c r="J93" s="141">
        <v>50000000</v>
      </c>
      <c r="K93" s="178">
        <v>6925000000</v>
      </c>
      <c r="L93" s="179">
        <v>7.2532219089947247</v>
      </c>
      <c r="M93" s="179">
        <v>94.574987448888876</v>
      </c>
      <c r="N93" s="180">
        <v>7.6692813868091498</v>
      </c>
      <c r="O93" s="20">
        <v>7.7424900660970204</v>
      </c>
      <c r="P93" s="20">
        <v>7.2359712454212426</v>
      </c>
    </row>
    <row r="94" spans="1:16" ht="15" customHeight="1">
      <c r="A94" s="26">
        <v>43696</v>
      </c>
      <c r="B94" s="7">
        <v>450000000</v>
      </c>
      <c r="C94" s="116">
        <v>43679</v>
      </c>
      <c r="D94" s="116">
        <v>43951</v>
      </c>
      <c r="E94" s="42">
        <v>933790000</v>
      </c>
      <c r="F94" s="176">
        <v>483790000</v>
      </c>
      <c r="G94" s="141">
        <v>450000000</v>
      </c>
      <c r="H94" s="144">
        <v>107.5088888888889</v>
      </c>
      <c r="I94" s="141">
        <v>400000000</v>
      </c>
      <c r="J94" s="141">
        <v>50000000</v>
      </c>
      <c r="K94" s="178">
        <v>6975000000</v>
      </c>
      <c r="L94" s="179">
        <v>7.1887299999999996</v>
      </c>
      <c r="M94" s="179">
        <v>94.642920000000004</v>
      </c>
      <c r="N94" s="180">
        <v>7.5956299999999999</v>
      </c>
      <c r="O94" s="20">
        <v>7.6682399999999999</v>
      </c>
      <c r="P94" s="20">
        <v>7.2284600000000001</v>
      </c>
    </row>
    <row r="95" spans="1:16" ht="15" customHeight="1">
      <c r="A95" s="26">
        <v>43696</v>
      </c>
      <c r="B95" s="7">
        <v>450000000</v>
      </c>
      <c r="C95" s="116">
        <v>43693</v>
      </c>
      <c r="D95" s="116">
        <v>43966</v>
      </c>
      <c r="E95" s="42">
        <v>1228880000</v>
      </c>
      <c r="F95" s="176">
        <v>778880000</v>
      </c>
      <c r="G95" s="141">
        <v>450000000</v>
      </c>
      <c r="H95" s="144">
        <v>173.08444444444444</v>
      </c>
      <c r="I95" s="141">
        <v>400000000</v>
      </c>
      <c r="J95" s="141">
        <v>50000000</v>
      </c>
      <c r="K95" s="178">
        <v>7025000000</v>
      </c>
      <c r="L95" s="179">
        <v>7.0801699999999999</v>
      </c>
      <c r="M95" s="179">
        <v>94.704419999999999</v>
      </c>
      <c r="N95" s="180">
        <v>7.47607</v>
      </c>
      <c r="O95" s="20">
        <v>7.5456500000000002</v>
      </c>
      <c r="P95" s="20">
        <v>7.0989399999999998</v>
      </c>
    </row>
    <row r="96" spans="1:16" ht="15" customHeight="1">
      <c r="A96" s="26">
        <v>43696</v>
      </c>
      <c r="B96" s="7">
        <v>450000000</v>
      </c>
      <c r="C96" s="116">
        <v>43707</v>
      </c>
      <c r="D96" s="116">
        <v>43980</v>
      </c>
      <c r="E96" s="42">
        <v>992740000</v>
      </c>
      <c r="F96" s="176">
        <v>542740000</v>
      </c>
      <c r="G96" s="141">
        <v>450000000</v>
      </c>
      <c r="H96" s="117">
        <v>120.6088888888889</v>
      </c>
      <c r="I96" s="141">
        <v>450000000</v>
      </c>
      <c r="J96" s="141">
        <v>0</v>
      </c>
      <c r="K96" s="178">
        <v>7025000000</v>
      </c>
      <c r="L96" s="179">
        <v>7.0044000000000004</v>
      </c>
      <c r="M96" s="179">
        <v>94.761089999999996</v>
      </c>
      <c r="N96" s="180">
        <v>7.3916500000000003</v>
      </c>
      <c r="O96" s="20">
        <v>7.4596799999999996</v>
      </c>
      <c r="P96" s="20">
        <v>7.0164</v>
      </c>
    </row>
    <row r="97" spans="1:16" ht="15" customHeight="1">
      <c r="A97" s="26">
        <v>43727</v>
      </c>
      <c r="B97" s="7">
        <v>450000000</v>
      </c>
      <c r="C97" s="116">
        <v>43721</v>
      </c>
      <c r="D97" s="116">
        <v>43994</v>
      </c>
      <c r="E97" s="42">
        <v>662780000</v>
      </c>
      <c r="F97" s="176">
        <v>212780000</v>
      </c>
      <c r="G97" s="141">
        <v>450000000</v>
      </c>
      <c r="H97" s="117">
        <f>F97/B97*100</f>
        <v>47.284444444444446</v>
      </c>
      <c r="I97" s="141">
        <v>350000000</v>
      </c>
      <c r="J97" s="141">
        <v>100000000</v>
      </c>
      <c r="K97" s="178">
        <v>7125000000</v>
      </c>
      <c r="L97" s="179">
        <v>6.954711803459495</v>
      </c>
      <c r="M97" s="179">
        <v>94.798256651111117</v>
      </c>
      <c r="N97" s="180">
        <v>7.3363287988039003</v>
      </c>
      <c r="O97" s="20">
        <v>7.4033545896817499</v>
      </c>
      <c r="P97" s="20">
        <v>7.0101124542124476</v>
      </c>
    </row>
    <row r="98" spans="1:16" ht="15" customHeight="1">
      <c r="A98" s="26">
        <v>43727</v>
      </c>
      <c r="B98" s="7">
        <v>500000000</v>
      </c>
      <c r="C98" s="116">
        <v>43728</v>
      </c>
      <c r="D98" s="116">
        <v>44001</v>
      </c>
      <c r="E98" s="42">
        <v>1042860000</v>
      </c>
      <c r="F98" s="176">
        <v>542860000</v>
      </c>
      <c r="G98" s="141">
        <v>500000000</v>
      </c>
      <c r="H98" s="117">
        <v>108.572</v>
      </c>
      <c r="I98" s="141">
        <v>400000000</v>
      </c>
      <c r="J98" s="141">
        <v>100000000</v>
      </c>
      <c r="K98" s="178">
        <v>7225000000</v>
      </c>
      <c r="L98" s="179">
        <v>6.9298162753479904</v>
      </c>
      <c r="M98" s="179">
        <v>94.816877141999996</v>
      </c>
      <c r="N98" s="180">
        <v>7.3086316320771996</v>
      </c>
      <c r="O98" s="20">
        <v>7.3751552349752698</v>
      </c>
      <c r="P98" s="20">
        <v>6.9004787545787565</v>
      </c>
    </row>
    <row r="99" spans="1:16" ht="15" customHeight="1">
      <c r="A99" s="26">
        <v>43757</v>
      </c>
      <c r="B99" s="7">
        <v>450000000</v>
      </c>
      <c r="C99" s="116">
        <v>43756</v>
      </c>
      <c r="D99" s="116">
        <v>44029</v>
      </c>
      <c r="E99" s="42">
        <v>457720000</v>
      </c>
      <c r="F99" s="176">
        <v>7720000</v>
      </c>
      <c r="G99" s="141">
        <v>450000000</v>
      </c>
      <c r="H99" s="117">
        <v>1.7155555555555555</v>
      </c>
      <c r="I99" s="141">
        <v>450000000</v>
      </c>
      <c r="J99" s="141">
        <v>0</v>
      </c>
      <c r="K99" s="178">
        <v>7225000000</v>
      </c>
      <c r="L99" s="179">
        <v>6.9300899999999999</v>
      </c>
      <c r="M99" s="179">
        <v>94.786849015555546</v>
      </c>
      <c r="N99" s="180">
        <v>7.3533025338433147</v>
      </c>
      <c r="O99" s="20">
        <v>7.420637004381847</v>
      </c>
      <c r="P99" s="20">
        <v>6.9300932234432207</v>
      </c>
    </row>
    <row r="100" spans="1:16" ht="15" customHeight="1">
      <c r="A100" s="26">
        <v>43788</v>
      </c>
      <c r="B100" s="7">
        <v>460000000</v>
      </c>
      <c r="C100" s="116">
        <v>43778</v>
      </c>
      <c r="D100" s="116">
        <v>44050</v>
      </c>
      <c r="E100" s="42">
        <v>979600000</v>
      </c>
      <c r="F100" s="176">
        <v>519600000</v>
      </c>
      <c r="G100" s="141">
        <v>460000000</v>
      </c>
      <c r="H100" s="117">
        <v>112.95652173913044</v>
      </c>
      <c r="I100" s="141">
        <v>450000000</v>
      </c>
      <c r="J100" s="141">
        <v>10000000</v>
      </c>
      <c r="K100" s="178">
        <v>7235000000</v>
      </c>
      <c r="L100" s="179">
        <v>7.0357762645723865</v>
      </c>
      <c r="M100" s="179">
        <v>94.737624876086954</v>
      </c>
      <c r="N100" s="180">
        <v>7.4265913609032301</v>
      </c>
      <c r="O100" s="20">
        <v>7.4952666873772804</v>
      </c>
      <c r="P100" s="20">
        <v>7.0567869963370038</v>
      </c>
    </row>
    <row r="101" spans="1:16" ht="15" customHeight="1">
      <c r="A101" s="26">
        <v>43788</v>
      </c>
      <c r="B101" s="7">
        <v>500000000</v>
      </c>
      <c r="C101" s="116">
        <v>43784</v>
      </c>
      <c r="D101" s="116">
        <v>44057</v>
      </c>
      <c r="E101" s="42">
        <v>804440000</v>
      </c>
      <c r="F101" s="176">
        <v>304440000</v>
      </c>
      <c r="G101" s="141">
        <v>500000000</v>
      </c>
      <c r="H101" s="117">
        <v>60.887999999999998</v>
      </c>
      <c r="I101" s="141">
        <v>400000000</v>
      </c>
      <c r="J101" s="141">
        <v>100000000</v>
      </c>
      <c r="K101" s="178">
        <v>7335000000</v>
      </c>
      <c r="L101" s="179">
        <v>7.0388642556043699</v>
      </c>
      <c r="M101" s="179">
        <v>94.735315228000019</v>
      </c>
      <c r="N101" s="180">
        <v>7.4300320199113701</v>
      </c>
      <c r="O101" s="20">
        <v>7.4987706160054302</v>
      </c>
      <c r="P101" s="20">
        <v>7.101629853479845</v>
      </c>
    </row>
    <row r="102" spans="1:16" ht="15" customHeight="1">
      <c r="A102" s="26">
        <v>43788</v>
      </c>
      <c r="B102" s="7">
        <v>500000000</v>
      </c>
      <c r="C102" s="116">
        <v>43798</v>
      </c>
      <c r="D102" s="116">
        <v>44071</v>
      </c>
      <c r="E102" s="42">
        <v>583000000</v>
      </c>
      <c r="F102" s="176">
        <v>83000000</v>
      </c>
      <c r="G102" s="141">
        <v>500000000</v>
      </c>
      <c r="H102" s="117">
        <v>16.600000000000001</v>
      </c>
      <c r="I102" s="141">
        <v>0</v>
      </c>
      <c r="J102" s="141">
        <v>500000000</v>
      </c>
      <c r="K102" s="178">
        <v>7835000000</v>
      </c>
      <c r="L102" s="179">
        <v>7.2317381545787667</v>
      </c>
      <c r="M102" s="179">
        <v>94.59105611999999</v>
      </c>
      <c r="N102" s="180">
        <v>7.6452663192643202</v>
      </c>
      <c r="O102" s="20">
        <v>7.7180200259721898</v>
      </c>
      <c r="P102" s="20">
        <v>7.3736016483516504</v>
      </c>
    </row>
    <row r="103" spans="1:16" ht="15" customHeight="1">
      <c r="A103" s="26">
        <v>43818</v>
      </c>
      <c r="B103" s="7">
        <v>450000000</v>
      </c>
      <c r="C103" s="116">
        <v>43805</v>
      </c>
      <c r="D103" s="116">
        <v>44078</v>
      </c>
      <c r="E103" s="42">
        <v>537350000</v>
      </c>
      <c r="F103" s="176">
        <v>87350000</v>
      </c>
      <c r="G103" s="141">
        <v>450000000</v>
      </c>
      <c r="H103" s="117">
        <v>19.411111111111111</v>
      </c>
      <c r="I103" s="141">
        <v>450000000</v>
      </c>
      <c r="J103" s="141">
        <v>0</v>
      </c>
      <c r="K103" s="178">
        <v>7835000000</v>
      </c>
      <c r="L103" s="179">
        <v>7.3526708280830251</v>
      </c>
      <c r="M103" s="179">
        <v>94.500605106666669</v>
      </c>
      <c r="N103" s="180">
        <v>7.7805542300853698</v>
      </c>
      <c r="O103" s="20">
        <v>7.85588928713321</v>
      </c>
      <c r="P103" s="20">
        <v>7.5046941391941422</v>
      </c>
    </row>
    <row r="104" spans="1:16" ht="15" customHeight="1">
      <c r="A104" s="123">
        <v>43818</v>
      </c>
      <c r="B104" s="175">
        <v>450000000</v>
      </c>
      <c r="C104" s="186">
        <v>43819</v>
      </c>
      <c r="D104" s="186">
        <v>44092</v>
      </c>
      <c r="E104" s="187">
        <v>937300000</v>
      </c>
      <c r="F104" s="188">
        <v>487300000</v>
      </c>
      <c r="G104" s="142">
        <v>450000000</v>
      </c>
      <c r="H104" s="118">
        <v>108.28888888888888</v>
      </c>
      <c r="I104" s="142">
        <v>450000000</v>
      </c>
      <c r="J104" s="142">
        <v>0</v>
      </c>
      <c r="K104" s="200">
        <v>7835000000</v>
      </c>
      <c r="L104" s="189">
        <v>7.3849091700854697</v>
      </c>
      <c r="M104" s="189">
        <v>94.476492593333333</v>
      </c>
      <c r="N104" s="190">
        <v>7.8166631374359303</v>
      </c>
      <c r="O104" s="97">
        <v>7.8926946814981802</v>
      </c>
      <c r="P104" s="97">
        <v>7.4226827838827854</v>
      </c>
    </row>
    <row r="105" spans="1:16" ht="15" customHeight="1">
      <c r="A105" s="26">
        <v>43849</v>
      </c>
      <c r="B105" s="7">
        <v>500000000</v>
      </c>
      <c r="C105" s="116">
        <v>43847</v>
      </c>
      <c r="D105" s="116">
        <v>44120</v>
      </c>
      <c r="E105" s="42">
        <v>827040000</v>
      </c>
      <c r="F105" s="176">
        <v>327040000</v>
      </c>
      <c r="G105" s="141">
        <v>500000000</v>
      </c>
      <c r="H105" s="117">
        <v>65.408000000000001</v>
      </c>
      <c r="I105" s="141">
        <v>450000000</v>
      </c>
      <c r="J105" s="141">
        <v>50000000</v>
      </c>
      <c r="K105" s="178">
        <v>7885000000</v>
      </c>
      <c r="L105" s="179">
        <v>7.3565173433699558</v>
      </c>
      <c r="M105" s="179">
        <v>94.497728124000005</v>
      </c>
      <c r="N105" s="180">
        <v>7.7848615934096603</v>
      </c>
      <c r="O105" s="20">
        <v>7.8602795668086802</v>
      </c>
      <c r="P105" s="20">
        <v>7.827</v>
      </c>
    </row>
    <row r="106" spans="1:16" ht="15" customHeight="1">
      <c r="A106" s="26">
        <v>43831</v>
      </c>
      <c r="B106" s="7">
        <v>450000000</v>
      </c>
      <c r="C106" s="116">
        <v>43861</v>
      </c>
      <c r="D106" s="116">
        <v>44134</v>
      </c>
      <c r="E106" s="42">
        <v>569550000</v>
      </c>
      <c r="F106" s="176">
        <v>119550000</v>
      </c>
      <c r="G106" s="141">
        <v>450000000</v>
      </c>
      <c r="H106" s="117">
        <v>26.566666666666666</v>
      </c>
      <c r="I106" s="141">
        <v>450000000</v>
      </c>
      <c r="J106" s="141">
        <v>0</v>
      </c>
      <c r="K106" s="178">
        <v>7885000000</v>
      </c>
      <c r="L106" s="179">
        <v>7.3336899999999998</v>
      </c>
      <c r="M106" s="179">
        <v>94.514799999999994</v>
      </c>
      <c r="N106" s="180">
        <v>7.7593100000000002</v>
      </c>
      <c r="O106" s="20">
        <v>7.8342299999999998</v>
      </c>
      <c r="P106" s="20">
        <v>7.4057300000000001</v>
      </c>
    </row>
    <row r="107" spans="1:16" ht="15" customHeight="1">
      <c r="A107" s="26">
        <v>43862</v>
      </c>
      <c r="B107" s="7">
        <v>470000000</v>
      </c>
      <c r="C107" s="116">
        <v>43875</v>
      </c>
      <c r="D107" s="116">
        <v>44148</v>
      </c>
      <c r="E107" s="42">
        <v>787090000</v>
      </c>
      <c r="F107" s="176">
        <v>317090000</v>
      </c>
      <c r="G107" s="141">
        <v>470000000</v>
      </c>
      <c r="H107" s="117">
        <v>67.465957446808517</v>
      </c>
      <c r="I107" s="141">
        <v>465000000</v>
      </c>
      <c r="J107" s="141">
        <v>5000000</v>
      </c>
      <c r="K107" s="178">
        <v>7890000000</v>
      </c>
      <c r="L107" s="179">
        <v>7.2491211790195544</v>
      </c>
      <c r="M107" s="179">
        <v>94.578054570212771</v>
      </c>
      <c r="N107" s="180">
        <v>7.6646968601346703</v>
      </c>
      <c r="O107" s="20">
        <v>7.7378185760104099</v>
      </c>
      <c r="P107" s="20">
        <v>7.6599000000000004</v>
      </c>
    </row>
    <row r="108" spans="1:16" ht="15" customHeight="1">
      <c r="A108" s="26">
        <v>43862</v>
      </c>
      <c r="B108" s="7">
        <v>460000000</v>
      </c>
      <c r="C108" s="116">
        <v>43889</v>
      </c>
      <c r="D108" s="116">
        <v>44162</v>
      </c>
      <c r="E108" s="42">
        <v>629625000</v>
      </c>
      <c r="F108" s="176">
        <v>169625000</v>
      </c>
      <c r="G108" s="141">
        <v>460000000</v>
      </c>
      <c r="H108" s="117">
        <v>36.875</v>
      </c>
      <c r="I108" s="141">
        <v>460000000</v>
      </c>
      <c r="J108" s="141">
        <v>0</v>
      </c>
      <c r="K108" s="178">
        <v>7890000000</v>
      </c>
      <c r="L108" s="179">
        <v>7.1510783229415651</v>
      </c>
      <c r="M108" s="179">
        <v>94.651385254347815</v>
      </c>
      <c r="N108" s="180">
        <v>7.55518</v>
      </c>
      <c r="O108" s="20">
        <v>7.6262349551326398</v>
      </c>
      <c r="P108" s="20">
        <v>7.5449999999999999</v>
      </c>
    </row>
    <row r="109" spans="1:16" ht="15" customHeight="1">
      <c r="A109" s="26">
        <v>43891</v>
      </c>
      <c r="B109" s="7">
        <v>450000000</v>
      </c>
      <c r="C109" s="116">
        <v>43910</v>
      </c>
      <c r="D109" s="116">
        <v>44183</v>
      </c>
      <c r="E109" s="42">
        <v>663530000</v>
      </c>
      <c r="F109" s="176">
        <v>213530000</v>
      </c>
      <c r="G109" s="141">
        <v>450000000</v>
      </c>
      <c r="H109" s="117">
        <v>47.451111111111111</v>
      </c>
      <c r="I109" s="141">
        <v>450000000</v>
      </c>
      <c r="J109" s="141">
        <v>0</v>
      </c>
      <c r="K109" s="178">
        <v>7890000000</v>
      </c>
      <c r="L109" s="179">
        <v>7.0810133699633724</v>
      </c>
      <c r="M109" s="179">
        <v>94.703789999999998</v>
      </c>
      <c r="N109" s="180">
        <v>7.4770116063606</v>
      </c>
      <c r="O109" s="20">
        <v>7.5466169809753199</v>
      </c>
      <c r="P109" s="20">
        <v>7.6099384300673352</v>
      </c>
    </row>
    <row r="110" spans="1:16" ht="15" customHeight="1">
      <c r="A110" s="26">
        <v>43922</v>
      </c>
      <c r="B110" s="7">
        <v>450000000</v>
      </c>
      <c r="C110" s="116">
        <v>43938</v>
      </c>
      <c r="D110" s="116">
        <v>44211</v>
      </c>
      <c r="E110" s="42">
        <v>1153000000</v>
      </c>
      <c r="F110" s="176">
        <v>703000000</v>
      </c>
      <c r="G110" s="141">
        <v>450000000</v>
      </c>
      <c r="H110" s="117">
        <v>156.22222222222223</v>
      </c>
      <c r="I110" s="141">
        <v>450000000</v>
      </c>
      <c r="J110" s="141">
        <v>0</v>
      </c>
      <c r="K110" s="178">
        <v>7890000000</v>
      </c>
      <c r="L110" s="179">
        <v>5.4929399999999999</v>
      </c>
      <c r="M110" s="179">
        <v>95.891580000000005</v>
      </c>
      <c r="N110" s="180">
        <v>5.7282799999999998</v>
      </c>
      <c r="O110" s="20">
        <v>5.7692500000000004</v>
      </c>
      <c r="P110" s="20">
        <v>5.82</v>
      </c>
    </row>
    <row r="111" spans="1:16" ht="15" customHeight="1">
      <c r="A111" s="26">
        <v>43952</v>
      </c>
      <c r="B111" s="7">
        <v>500000000</v>
      </c>
      <c r="C111" s="116">
        <v>43966</v>
      </c>
      <c r="D111" s="116">
        <v>44239</v>
      </c>
      <c r="E111" s="42">
        <v>1118810000</v>
      </c>
      <c r="F111" s="176">
        <v>618810000</v>
      </c>
      <c r="G111" s="141">
        <v>500000000</v>
      </c>
      <c r="H111" s="117">
        <v>123.762</v>
      </c>
      <c r="I111" s="141">
        <v>450000000</v>
      </c>
      <c r="J111" s="141">
        <v>50000000</v>
      </c>
      <c r="K111" s="178">
        <v>7940000000</v>
      </c>
      <c r="L111" s="179">
        <v>4.9893635036496384</v>
      </c>
      <c r="M111" s="179">
        <v>96.254559999999998</v>
      </c>
      <c r="N111" s="180">
        <v>5.1835087123660797</v>
      </c>
      <c r="O111" s="20">
        <v>5.2167171085929898</v>
      </c>
      <c r="P111" s="20">
        <v>5.0332034671532897</v>
      </c>
    </row>
    <row r="112" spans="1:16" ht="15" customHeight="1">
      <c r="A112" s="26">
        <v>43952</v>
      </c>
      <c r="B112" s="7">
        <v>500000000</v>
      </c>
      <c r="C112" s="116">
        <v>43980</v>
      </c>
      <c r="D112" s="116">
        <v>44253</v>
      </c>
      <c r="E112" s="42">
        <v>1369000000</v>
      </c>
      <c r="F112" s="176">
        <v>869000000</v>
      </c>
      <c r="G112" s="141">
        <v>500000000</v>
      </c>
      <c r="H112" s="117">
        <v>173.8</v>
      </c>
      <c r="I112" s="141">
        <v>450000000</v>
      </c>
      <c r="J112" s="141">
        <v>50000000</v>
      </c>
      <c r="K112" s="178">
        <v>7990000000</v>
      </c>
      <c r="L112" s="179">
        <v>4.6206968300366196</v>
      </c>
      <c r="M112" s="179">
        <v>96.543971960000007</v>
      </c>
      <c r="N112" s="180">
        <v>4.7861059952568201</v>
      </c>
      <c r="O112" s="20">
        <v>4.81474979848897</v>
      </c>
      <c r="P112" s="20">
        <v>4.9295</v>
      </c>
    </row>
    <row r="113" spans="1:16" ht="15" customHeight="1">
      <c r="A113" s="26">
        <v>43983</v>
      </c>
      <c r="B113" s="7">
        <v>500000000</v>
      </c>
      <c r="C113" s="116">
        <v>43994</v>
      </c>
      <c r="D113" s="116">
        <v>44267</v>
      </c>
      <c r="E113" s="42">
        <v>1028000000</v>
      </c>
      <c r="F113" s="176">
        <v>528000000</v>
      </c>
      <c r="G113" s="141">
        <v>500000000</v>
      </c>
      <c r="H113" s="117">
        <v>105.60000000000001</v>
      </c>
      <c r="I113" s="141">
        <v>450000000</v>
      </c>
      <c r="J113" s="141">
        <v>50000000</v>
      </c>
      <c r="K113" s="178">
        <v>8040000000</v>
      </c>
      <c r="L113" s="179">
        <v>4.6206968300366196</v>
      </c>
      <c r="M113" s="179">
        <v>96.640341739999997</v>
      </c>
      <c r="N113" s="180">
        <v>4.6480079708992701</v>
      </c>
      <c r="O113" s="20">
        <v>4.6750286860629497</v>
      </c>
      <c r="P113" s="20">
        <v>4.7320000000000002</v>
      </c>
    </row>
    <row r="114" spans="1:16" ht="15" customHeight="1">
      <c r="A114" s="26">
        <v>43983</v>
      </c>
      <c r="B114" s="7">
        <v>500000000</v>
      </c>
      <c r="C114" s="116">
        <v>44001</v>
      </c>
      <c r="D114" s="116">
        <v>44274</v>
      </c>
      <c r="E114" s="42">
        <v>605000000</v>
      </c>
      <c r="F114" s="176">
        <v>105000000</v>
      </c>
      <c r="G114" s="141">
        <v>500000000</v>
      </c>
      <c r="H114" s="117">
        <v>21</v>
      </c>
      <c r="I114" s="141">
        <v>500000000</v>
      </c>
      <c r="J114" s="141">
        <v>0</v>
      </c>
      <c r="K114" s="178">
        <v>8040000000</v>
      </c>
      <c r="L114" s="179">
        <v>5.6206968300366196</v>
      </c>
      <c r="M114" s="179">
        <v>96.6937906</v>
      </c>
      <c r="N114" s="180">
        <v>4.5715343557364401</v>
      </c>
      <c r="O114" s="20">
        <v>4.5976764789730202</v>
      </c>
      <c r="P114" s="20">
        <v>4.5263877289377348</v>
      </c>
    </row>
    <row r="115" spans="1:16" ht="15" customHeight="1">
      <c r="A115" s="26">
        <v>44013</v>
      </c>
      <c r="B115" s="7">
        <v>500000000</v>
      </c>
      <c r="C115" s="116">
        <v>44029</v>
      </c>
      <c r="D115" s="116">
        <v>44302</v>
      </c>
      <c r="E115" s="42">
        <v>442000000</v>
      </c>
      <c r="F115" s="176">
        <v>-58000000</v>
      </c>
      <c r="G115" s="141">
        <v>382000000</v>
      </c>
      <c r="H115" s="117">
        <v>-11.600000000000001</v>
      </c>
      <c r="I115" s="141">
        <v>450000000</v>
      </c>
      <c r="J115" s="141">
        <v>-68000000</v>
      </c>
      <c r="K115" s="178">
        <v>7972000000</v>
      </c>
      <c r="L115" s="179">
        <v>4.3883466721323936</v>
      </c>
      <c r="M115" s="179">
        <v>96.717757146596867</v>
      </c>
      <c r="N115" s="180">
        <v>4.5372709227333496</v>
      </c>
      <c r="O115" s="20">
        <v>4.5630240754539502</v>
      </c>
      <c r="P115" s="20">
        <v>4.4694183150183067</v>
      </c>
    </row>
    <row r="116" spans="1:16" ht="15" customHeight="1">
      <c r="A116" s="26">
        <v>44044</v>
      </c>
      <c r="B116" s="7">
        <v>500000000</v>
      </c>
      <c r="C116" s="116">
        <v>44050</v>
      </c>
      <c r="D116" s="116">
        <v>44323</v>
      </c>
      <c r="E116" s="42">
        <v>949500000</v>
      </c>
      <c r="F116" s="176">
        <v>449500000</v>
      </c>
      <c r="G116" s="141">
        <v>500000000</v>
      </c>
      <c r="H116" s="144">
        <v>89.9</v>
      </c>
      <c r="I116" s="141">
        <v>460000000</v>
      </c>
      <c r="J116" s="178">
        <v>40000000</v>
      </c>
      <c r="K116" s="178">
        <v>8012000000</v>
      </c>
      <c r="L116" s="179">
        <v>4.3523052919708105</v>
      </c>
      <c r="M116" s="180">
        <v>96.732789999999994</v>
      </c>
      <c r="N116" s="20">
        <v>4.4993071035900103</v>
      </c>
      <c r="O116" s="20">
        <v>4.5243553517112103</v>
      </c>
      <c r="P116" s="20">
        <v>4.45</v>
      </c>
    </row>
    <row r="117" spans="1:16" ht="15" customHeight="1">
      <c r="A117" s="26">
        <v>44044</v>
      </c>
      <c r="B117" s="7">
        <v>500000000</v>
      </c>
      <c r="C117" s="116">
        <v>44057</v>
      </c>
      <c r="D117" s="116">
        <v>44330</v>
      </c>
      <c r="E117" s="42">
        <v>992050000</v>
      </c>
      <c r="F117" s="176">
        <v>492050000</v>
      </c>
      <c r="G117" s="141">
        <v>500000000</v>
      </c>
      <c r="H117" s="144">
        <v>98.41</v>
      </c>
      <c r="I117" s="141">
        <v>500000000</v>
      </c>
      <c r="J117" s="178">
        <v>0</v>
      </c>
      <c r="K117" s="178">
        <v>8012000000</v>
      </c>
      <c r="L117" s="179">
        <v>4.3147520758974327</v>
      </c>
      <c r="M117" s="180">
        <v>96.772801872000002</v>
      </c>
      <c r="N117" s="20">
        <v>4.4586412632802501</v>
      </c>
      <c r="O117" s="20">
        <v>4.4835127276057003</v>
      </c>
      <c r="P117" s="20">
        <v>4.4096010989011036</v>
      </c>
    </row>
    <row r="118" spans="1:16" ht="15" customHeight="1">
      <c r="A118" s="26">
        <v>44044</v>
      </c>
      <c r="B118" s="7">
        <v>500000000</v>
      </c>
      <c r="C118" s="116">
        <v>44071</v>
      </c>
      <c r="D118" s="116">
        <v>44344</v>
      </c>
      <c r="E118" s="42">
        <v>1045000000</v>
      </c>
      <c r="F118" s="176">
        <v>545000000</v>
      </c>
      <c r="G118" s="141">
        <v>500000000</v>
      </c>
      <c r="H118" s="144">
        <v>109.00000000000001</v>
      </c>
      <c r="I118" s="141">
        <v>500000000</v>
      </c>
      <c r="J118" s="178">
        <v>0</v>
      </c>
      <c r="K118" s="178">
        <v>8012000000</v>
      </c>
      <c r="L118" s="179">
        <v>4.0513135036496273</v>
      </c>
      <c r="M118" s="180">
        <v>96.958740000000006</v>
      </c>
      <c r="N118" s="20">
        <v>4.1936946373823298</v>
      </c>
      <c r="O118" s="20">
        <v>4.2157074951940201</v>
      </c>
      <c r="P118" s="20">
        <v>4.1898999999999997</v>
      </c>
    </row>
    <row r="119" spans="1:16" ht="15" customHeight="1">
      <c r="A119" s="26">
        <v>44075</v>
      </c>
      <c r="B119" s="7">
        <v>500000000</v>
      </c>
      <c r="C119" s="116">
        <v>44078</v>
      </c>
      <c r="D119" s="116">
        <v>44351</v>
      </c>
      <c r="E119" s="42">
        <v>530000000</v>
      </c>
      <c r="F119" s="176">
        <v>30000000</v>
      </c>
      <c r="G119" s="141">
        <v>500000000</v>
      </c>
      <c r="H119" s="144">
        <v>6</v>
      </c>
      <c r="I119" s="141">
        <v>450000000</v>
      </c>
      <c r="J119" s="178">
        <v>50000000</v>
      </c>
      <c r="K119" s="178">
        <v>8062000000</v>
      </c>
      <c r="L119" s="179">
        <v>12.038702747252744</v>
      </c>
      <c r="M119" s="180">
        <v>96.998570000000001</v>
      </c>
      <c r="N119" s="20">
        <v>4.1370722431793698</v>
      </c>
      <c r="O119" s="20">
        <v>4.1584966556488903</v>
      </c>
      <c r="P119" s="20">
        <v>4.3599899999999998</v>
      </c>
    </row>
    <row r="120" spans="1:16" ht="15" customHeight="1">
      <c r="A120" s="26">
        <v>44075</v>
      </c>
      <c r="B120" s="7">
        <v>500000000</v>
      </c>
      <c r="C120" s="116">
        <v>44092</v>
      </c>
      <c r="D120" s="116">
        <v>44365</v>
      </c>
      <c r="E120" s="42">
        <v>1311000000</v>
      </c>
      <c r="F120" s="176">
        <v>811000000</v>
      </c>
      <c r="G120" s="141">
        <v>500000000</v>
      </c>
      <c r="H120" s="144">
        <v>162.20000000000002</v>
      </c>
      <c r="I120" s="141">
        <v>450000000</v>
      </c>
      <c r="J120" s="178">
        <v>50000000</v>
      </c>
      <c r="K120" s="178">
        <v>8112000000</v>
      </c>
      <c r="L120" s="179">
        <v>11.863703296703321</v>
      </c>
      <c r="M120" s="180">
        <v>97.042199999999994</v>
      </c>
      <c r="N120" s="20">
        <v>4.0751011060835101</v>
      </c>
      <c r="O120" s="20">
        <v>4.0958905637191698</v>
      </c>
      <c r="P120" s="20">
        <v>4.13</v>
      </c>
    </row>
    <row r="121" spans="1:16" ht="15" customHeight="1">
      <c r="A121" s="26">
        <v>44105</v>
      </c>
      <c r="B121" s="7">
        <v>500000000</v>
      </c>
      <c r="C121" s="116">
        <v>44120</v>
      </c>
      <c r="D121" s="116">
        <v>44393</v>
      </c>
      <c r="E121" s="42">
        <v>1051000000</v>
      </c>
      <c r="F121" s="176">
        <v>551000000</v>
      </c>
      <c r="G121" s="141">
        <v>500000000</v>
      </c>
      <c r="H121" s="144">
        <v>110.2</v>
      </c>
      <c r="I121" s="141">
        <v>500000000</v>
      </c>
      <c r="J121" s="178">
        <v>0</v>
      </c>
      <c r="K121" s="178">
        <v>8112000000</v>
      </c>
      <c r="L121" s="179">
        <v>11.48121538461541</v>
      </c>
      <c r="M121" s="180">
        <v>97.137559999999993</v>
      </c>
      <c r="N121" s="20">
        <v>3.9398475675853901</v>
      </c>
      <c r="O121" s="20">
        <v>3.9592841801143099</v>
      </c>
      <c r="P121" s="20">
        <v>3.9898600000000002</v>
      </c>
    </row>
    <row r="122" spans="1:16" ht="15" customHeight="1">
      <c r="A122" s="26">
        <v>44105</v>
      </c>
      <c r="B122" s="7">
        <v>500000000</v>
      </c>
      <c r="C122" s="116">
        <v>44134</v>
      </c>
      <c r="D122" s="116">
        <v>44407</v>
      </c>
      <c r="E122" s="42">
        <v>1288000000</v>
      </c>
      <c r="F122" s="176">
        <v>788000000</v>
      </c>
      <c r="G122" s="141">
        <v>500000000</v>
      </c>
      <c r="H122" s="144">
        <v>157.6</v>
      </c>
      <c r="I122" s="141">
        <v>450000000</v>
      </c>
      <c r="J122" s="178">
        <v>50000000</v>
      </c>
      <c r="K122" s="178">
        <v>8162000000</v>
      </c>
      <c r="L122" s="179">
        <v>3.8384812043795615</v>
      </c>
      <c r="M122" s="180">
        <v>97.194370000000006</v>
      </c>
      <c r="N122" s="20">
        <v>3.9668458413247598</v>
      </c>
      <c r="O122" s="20">
        <v>3.9865488861924798</v>
      </c>
      <c r="P122" s="20">
        <v>3.8</v>
      </c>
    </row>
    <row r="123" spans="1:16" ht="15" customHeight="1">
      <c r="A123" s="26">
        <v>44136</v>
      </c>
      <c r="B123" s="7">
        <v>500000000</v>
      </c>
      <c r="C123" s="116">
        <v>44148</v>
      </c>
      <c r="D123" s="116">
        <v>44421</v>
      </c>
      <c r="E123" s="42">
        <v>888370000</v>
      </c>
      <c r="F123" s="176">
        <v>388370000</v>
      </c>
      <c r="G123" s="141">
        <v>500000000</v>
      </c>
      <c r="H123" s="144">
        <v>77.673999999999992</v>
      </c>
      <c r="I123" s="141">
        <v>470000000</v>
      </c>
      <c r="J123" s="178">
        <v>30000000</v>
      </c>
      <c r="K123" s="178">
        <v>8192000000</v>
      </c>
      <c r="L123" s="179">
        <v>3.6771811355311423</v>
      </c>
      <c r="M123" s="180">
        <v>96.6937906</v>
      </c>
      <c r="N123" s="20">
        <v>3.78117595209438</v>
      </c>
      <c r="O123" s="20">
        <v>3.79908314251385</v>
      </c>
      <c r="P123" s="20">
        <v>3.82</v>
      </c>
    </row>
    <row r="124" spans="1:16" ht="15" customHeight="1">
      <c r="A124" s="26">
        <v>44136</v>
      </c>
      <c r="B124" s="7">
        <v>500000000</v>
      </c>
      <c r="C124" s="116">
        <v>44162</v>
      </c>
      <c r="D124" s="116">
        <v>44435</v>
      </c>
      <c r="E124" s="42">
        <v>683000000</v>
      </c>
      <c r="F124" s="176">
        <v>183000000</v>
      </c>
      <c r="G124" s="141">
        <v>500000000</v>
      </c>
      <c r="H124" s="144">
        <v>36.6</v>
      </c>
      <c r="I124" s="141">
        <v>460000000</v>
      </c>
      <c r="J124" s="178">
        <v>40000000</v>
      </c>
      <c r="K124" s="178">
        <v>8232000000</v>
      </c>
      <c r="L124" s="179">
        <v>3.7018620879120818</v>
      </c>
      <c r="M124" s="180">
        <v>97.231210000000004</v>
      </c>
      <c r="N124" s="20">
        <v>3.80727760964003</v>
      </c>
      <c r="O124" s="20">
        <v>3.8254321119446399</v>
      </c>
      <c r="P124" s="20">
        <v>3.76</v>
      </c>
    </row>
    <row r="125" spans="1:16" ht="15" customHeight="1">
      <c r="A125" s="123">
        <v>44166</v>
      </c>
      <c r="B125" s="175">
        <v>500000000</v>
      </c>
      <c r="C125" s="186">
        <v>44183</v>
      </c>
      <c r="D125" s="186">
        <v>44456</v>
      </c>
      <c r="E125" s="187">
        <v>470500000</v>
      </c>
      <c r="F125" s="188">
        <v>-29500000</v>
      </c>
      <c r="G125" s="142">
        <v>470500000</v>
      </c>
      <c r="H125" s="139">
        <v>-5.8999999999999995</v>
      </c>
      <c r="I125" s="142">
        <v>450000000</v>
      </c>
      <c r="J125" s="200">
        <v>20500000</v>
      </c>
      <c r="K125" s="200">
        <v>8252500000</v>
      </c>
      <c r="L125" s="189">
        <v>4.2472496336996333</v>
      </c>
      <c r="M125" s="190">
        <v>96.82329</v>
      </c>
      <c r="N125" s="97">
        <v>4.3865991681336496</v>
      </c>
      <c r="O125" s="97">
        <v>4.4106761970474899</v>
      </c>
      <c r="P125" s="97">
        <v>4.25</v>
      </c>
    </row>
    <row r="126" spans="1:16" ht="15" customHeight="1">
      <c r="A126" s="26">
        <v>44197</v>
      </c>
      <c r="B126" s="7">
        <v>500000000</v>
      </c>
      <c r="C126" s="116">
        <v>44211</v>
      </c>
      <c r="D126" s="116">
        <v>44484</v>
      </c>
      <c r="E126" s="42">
        <v>800500000</v>
      </c>
      <c r="F126" s="176">
        <v>300500000</v>
      </c>
      <c r="G126" s="141">
        <v>500000000</v>
      </c>
      <c r="H126" s="144">
        <v>60.099999999999994</v>
      </c>
      <c r="I126" s="141">
        <v>450000000</v>
      </c>
      <c r="J126" s="178">
        <v>50000000</v>
      </c>
      <c r="K126" s="178">
        <v>8302500000</v>
      </c>
      <c r="L126" s="179">
        <v>4.32897</v>
      </c>
      <c r="M126" s="180">
        <v>96.762169999999998</v>
      </c>
      <c r="N126" s="20">
        <v>4.4738199999999999</v>
      </c>
      <c r="O126" s="20">
        <v>4.4988599999999996</v>
      </c>
      <c r="P126" s="20">
        <v>4.38</v>
      </c>
    </row>
    <row r="127" spans="1:16" ht="15" customHeight="1">
      <c r="A127" s="26">
        <v>44197</v>
      </c>
      <c r="B127" s="7">
        <v>500000000</v>
      </c>
      <c r="C127" s="116">
        <v>44225</v>
      </c>
      <c r="D127" s="116">
        <v>44498</v>
      </c>
      <c r="E127" s="42">
        <v>941580000</v>
      </c>
      <c r="F127" s="176">
        <v>441580000</v>
      </c>
      <c r="G127" s="141">
        <v>500000000</v>
      </c>
      <c r="H127" s="144">
        <v>88.315999999999988</v>
      </c>
      <c r="I127" s="141">
        <v>450000000</v>
      </c>
      <c r="J127" s="178">
        <v>50000000</v>
      </c>
      <c r="K127" s="178">
        <v>8352500000</v>
      </c>
      <c r="L127" s="179">
        <v>4.3289668498168528</v>
      </c>
      <c r="M127" s="180">
        <v>96.762169999999998</v>
      </c>
      <c r="N127" s="20">
        <v>4.4738215873174898</v>
      </c>
      <c r="O127" s="20">
        <v>4.4988620837453004</v>
      </c>
      <c r="P127" s="20">
        <v>4.4169999999999998</v>
      </c>
    </row>
    <row r="128" spans="1:16" ht="15" customHeight="1">
      <c r="A128" s="26">
        <v>44228</v>
      </c>
      <c r="B128" s="7">
        <v>500000000</v>
      </c>
      <c r="C128" s="116">
        <v>44239</v>
      </c>
      <c r="D128" s="116">
        <v>44512</v>
      </c>
      <c r="E128" s="42">
        <v>463750000</v>
      </c>
      <c r="F128" s="176">
        <v>-36250000</v>
      </c>
      <c r="G128" s="141">
        <v>463750000</v>
      </c>
      <c r="H128" s="144">
        <v>-7.2499999999999991</v>
      </c>
      <c r="I128" s="141">
        <v>500000000</v>
      </c>
      <c r="J128" s="178">
        <v>-36250000</v>
      </c>
      <c r="K128" s="178">
        <v>8316250000</v>
      </c>
      <c r="L128" s="179">
        <v>4.3014380952381002</v>
      </c>
      <c r="M128" s="180">
        <v>96.782759999999996</v>
      </c>
      <c r="N128" s="20">
        <v>4.4444259444947596</v>
      </c>
      <c r="O128" s="20">
        <v>4.4691396372978502</v>
      </c>
      <c r="P128" s="20">
        <v>4.4390000000000001</v>
      </c>
    </row>
    <row r="129" spans="1:16" ht="15" customHeight="1">
      <c r="A129" s="26">
        <v>44228</v>
      </c>
      <c r="B129" s="7">
        <v>500000000</v>
      </c>
      <c r="C129" s="116">
        <v>44253</v>
      </c>
      <c r="D129" s="116">
        <v>44526</v>
      </c>
      <c r="E129" s="42">
        <v>655840000</v>
      </c>
      <c r="F129" s="176">
        <v>155840000</v>
      </c>
      <c r="G129" s="141">
        <v>500000000</v>
      </c>
      <c r="H129" s="144">
        <v>31.168000000000003</v>
      </c>
      <c r="I129" s="141">
        <v>500000000</v>
      </c>
      <c r="J129" s="178">
        <v>0</v>
      </c>
      <c r="K129" s="178">
        <v>8316250000</v>
      </c>
      <c r="L129" s="179">
        <v>4.3763901098901181</v>
      </c>
      <c r="M129" s="180">
        <v>96.726699999999994</v>
      </c>
      <c r="N129" s="20">
        <v>4.5244902492177603</v>
      </c>
      <c r="O129" s="20">
        <v>4.5500990523861704</v>
      </c>
      <c r="P129" s="20">
        <v>4.3</v>
      </c>
    </row>
    <row r="130" spans="1:16" ht="15" customHeight="1">
      <c r="A130" s="26">
        <v>44256</v>
      </c>
      <c r="B130" s="7">
        <v>500000000</v>
      </c>
      <c r="C130" s="116">
        <v>44267</v>
      </c>
      <c r="D130" s="116">
        <v>44539</v>
      </c>
      <c r="E130" s="42">
        <v>913870000</v>
      </c>
      <c r="F130" s="176">
        <v>413870000</v>
      </c>
      <c r="G130" s="141">
        <v>500000000</v>
      </c>
      <c r="H130" s="144">
        <v>82.774000000000001</v>
      </c>
      <c r="I130" s="141">
        <v>500000000</v>
      </c>
      <c r="J130" s="178">
        <v>0</v>
      </c>
      <c r="K130" s="178">
        <v>8316250000</v>
      </c>
      <c r="L130" s="179">
        <v>4.3614826007326073</v>
      </c>
      <c r="M130" s="180">
        <v>96.737849999999995</v>
      </c>
      <c r="N130" s="20">
        <v>4.5085585432512802</v>
      </c>
      <c r="O130" s="20">
        <v>4.5339879718844003</v>
      </c>
      <c r="P130" s="20">
        <v>4.45</v>
      </c>
    </row>
    <row r="131" spans="1:16" ht="15" customHeight="1">
      <c r="A131" s="26">
        <v>44256</v>
      </c>
      <c r="B131" s="7">
        <v>500000000</v>
      </c>
      <c r="C131" s="116">
        <v>44274</v>
      </c>
      <c r="D131" s="116">
        <v>44547</v>
      </c>
      <c r="E131" s="42">
        <v>684160000</v>
      </c>
      <c r="F131" s="43">
        <v>184160000</v>
      </c>
      <c r="G131" s="7">
        <v>500000000</v>
      </c>
      <c r="H131" s="144">
        <v>36.832000000000001</v>
      </c>
      <c r="I131" s="141">
        <v>500000000</v>
      </c>
      <c r="J131" s="178">
        <v>0</v>
      </c>
      <c r="K131" s="178">
        <v>8316250000</v>
      </c>
      <c r="L131" s="179">
        <v>4.4587089743589674</v>
      </c>
      <c r="M131" s="180">
        <v>96.665130000000005</v>
      </c>
      <c r="N131" s="20">
        <v>4.6125308830174498</v>
      </c>
      <c r="O131" s="20">
        <v>4.6391422159060403</v>
      </c>
      <c r="P131" s="20">
        <v>4.5199999999999996</v>
      </c>
    </row>
    <row r="132" spans="1:16" ht="15" customHeight="1">
      <c r="A132" s="26">
        <v>44287</v>
      </c>
      <c r="B132" s="7">
        <v>500000000</v>
      </c>
      <c r="C132" s="116">
        <v>44302</v>
      </c>
      <c r="D132" s="116">
        <v>44575</v>
      </c>
      <c r="E132" s="42">
        <v>1042160000</v>
      </c>
      <c r="F132" s="43">
        <v>542160000</v>
      </c>
      <c r="G132" s="121">
        <v>500000000</v>
      </c>
      <c r="H132" s="206">
        <v>108.43199999999999</v>
      </c>
      <c r="I132" s="121">
        <v>382000000</v>
      </c>
      <c r="J132" s="207">
        <v>118000000</v>
      </c>
      <c r="K132" s="207">
        <v>8434250000</v>
      </c>
      <c r="L132" s="143">
        <v>4.4550000000000001</v>
      </c>
      <c r="M132" s="20">
        <v>96.668000000000006</v>
      </c>
      <c r="N132" s="20">
        <v>4.609</v>
      </c>
      <c r="O132" s="20">
        <v>4.6399999999999997</v>
      </c>
      <c r="P132" s="20">
        <v>4.4000000000000004</v>
      </c>
    </row>
    <row r="133" spans="1:16" ht="15" customHeight="1">
      <c r="A133" s="26">
        <v>44317</v>
      </c>
      <c r="B133" s="7">
        <v>550000000</v>
      </c>
      <c r="C133" s="116">
        <v>44323</v>
      </c>
      <c r="D133" s="116">
        <v>44596</v>
      </c>
      <c r="E133" s="42">
        <v>1024500000</v>
      </c>
      <c r="F133" s="43">
        <v>474500000</v>
      </c>
      <c r="G133" s="121">
        <v>550000000</v>
      </c>
      <c r="H133" s="206">
        <v>86</v>
      </c>
      <c r="I133" s="121">
        <v>500000000</v>
      </c>
      <c r="J133" s="207">
        <v>50000000</v>
      </c>
      <c r="K133" s="207">
        <v>8484250000</v>
      </c>
      <c r="L133" s="143">
        <v>4.4349999999999996</v>
      </c>
      <c r="M133" s="20">
        <v>96.683000000000007</v>
      </c>
      <c r="N133" s="20">
        <v>4.5880000000000001</v>
      </c>
      <c r="O133" s="20">
        <v>4.6100000000000003</v>
      </c>
      <c r="P133" s="20">
        <v>4.5490000000000004</v>
      </c>
    </row>
    <row r="134" spans="1:16" ht="15" customHeight="1">
      <c r="A134" s="26">
        <v>44317</v>
      </c>
      <c r="B134" s="7">
        <v>550000000</v>
      </c>
      <c r="C134" s="116">
        <v>44330</v>
      </c>
      <c r="D134" s="116">
        <v>44603</v>
      </c>
      <c r="E134" s="42">
        <v>808650000</v>
      </c>
      <c r="F134" s="43">
        <v>258650000</v>
      </c>
      <c r="G134" s="121">
        <v>550000000</v>
      </c>
      <c r="H134" s="206">
        <v>47</v>
      </c>
      <c r="I134" s="121">
        <v>500000000</v>
      </c>
      <c r="J134" s="207">
        <v>50000000</v>
      </c>
      <c r="K134" s="207">
        <v>8534250000</v>
      </c>
      <c r="L134" s="143">
        <v>4.399</v>
      </c>
      <c r="M134" s="20">
        <v>96.697999999999993</v>
      </c>
      <c r="N134" s="20">
        <v>4.5490000000000004</v>
      </c>
      <c r="O134" s="20">
        <v>4.57</v>
      </c>
      <c r="P134" s="20">
        <v>4.548</v>
      </c>
    </row>
    <row r="135" spans="1:16" ht="15" customHeight="1">
      <c r="A135" s="26">
        <v>44348</v>
      </c>
      <c r="B135" s="7">
        <v>550000000</v>
      </c>
      <c r="C135" s="116">
        <v>44351</v>
      </c>
      <c r="D135" s="116">
        <v>44624</v>
      </c>
      <c r="E135" s="42">
        <v>551030000</v>
      </c>
      <c r="F135" s="43">
        <v>1030000</v>
      </c>
      <c r="G135" s="121">
        <v>550000000</v>
      </c>
      <c r="H135" s="206">
        <v>0.18727272727272726</v>
      </c>
      <c r="I135" s="121">
        <v>500000000</v>
      </c>
      <c r="J135" s="207">
        <v>50000000</v>
      </c>
      <c r="K135" s="207">
        <v>8584250000</v>
      </c>
      <c r="L135" s="143">
        <v>4.6505813186813203</v>
      </c>
      <c r="M135" s="20">
        <v>96.521619999999999</v>
      </c>
      <c r="N135" s="20">
        <v>4.8181757814273301</v>
      </c>
      <c r="O135" s="20">
        <v>4.8472032262009597</v>
      </c>
      <c r="P135" s="20">
        <v>4.55</v>
      </c>
    </row>
    <row r="136" spans="1:16" ht="15" customHeight="1">
      <c r="A136" s="26">
        <v>44348</v>
      </c>
      <c r="B136" s="7">
        <v>550000000</v>
      </c>
      <c r="C136" s="116">
        <v>44365</v>
      </c>
      <c r="D136" s="116">
        <v>44638</v>
      </c>
      <c r="E136" s="42">
        <v>682240000</v>
      </c>
      <c r="F136" s="43">
        <v>132240000</v>
      </c>
      <c r="G136" s="121">
        <v>550000000</v>
      </c>
      <c r="H136" s="206">
        <v>24.043636363636363</v>
      </c>
      <c r="I136" s="121">
        <v>500000000</v>
      </c>
      <c r="J136" s="207">
        <v>50000000</v>
      </c>
      <c r="K136" s="207">
        <v>8634250000</v>
      </c>
      <c r="L136" s="143">
        <v>4.690143430656935</v>
      </c>
      <c r="M136" s="20">
        <v>96.479179999999999</v>
      </c>
      <c r="N136" s="20">
        <v>4.8613010917556903</v>
      </c>
      <c r="O136" s="20">
        <v>4.8905247035415202</v>
      </c>
      <c r="P136" s="20">
        <v>4.7990000000000004</v>
      </c>
    </row>
    <row r="137" spans="1:16" ht="15" customHeight="1">
      <c r="A137" s="26">
        <v>44378</v>
      </c>
      <c r="B137" s="7">
        <v>550000000</v>
      </c>
      <c r="C137" s="116">
        <v>44379</v>
      </c>
      <c r="D137" s="116">
        <v>44652</v>
      </c>
      <c r="E137" s="42">
        <v>713500000</v>
      </c>
      <c r="F137" s="43">
        <v>163500000</v>
      </c>
      <c r="G137" s="121">
        <v>550000000</v>
      </c>
      <c r="H137" s="206">
        <v>29.72727272727273</v>
      </c>
      <c r="I137" s="121">
        <v>0</v>
      </c>
      <c r="J137" s="207">
        <v>550000000</v>
      </c>
      <c r="K137" s="207">
        <v>9184250000</v>
      </c>
      <c r="L137" s="143">
        <v>4.8242571428571335</v>
      </c>
      <c r="M137" s="20">
        <v>96.391720000000007</v>
      </c>
      <c r="N137" s="20">
        <v>5.0048460001099002</v>
      </c>
      <c r="O137" s="20">
        <v>5.0361567801182403</v>
      </c>
      <c r="P137" s="20">
        <v>4.8899999999999997</v>
      </c>
    </row>
    <row r="138" spans="1:16" ht="15" customHeight="1">
      <c r="A138" s="26">
        <v>44378</v>
      </c>
      <c r="B138" s="7">
        <v>550000000</v>
      </c>
      <c r="C138" s="116">
        <v>44393</v>
      </c>
      <c r="D138" s="116">
        <v>44665</v>
      </c>
      <c r="E138" s="42">
        <v>594000000</v>
      </c>
      <c r="F138" s="43">
        <v>44000000</v>
      </c>
      <c r="G138" s="121">
        <v>550000000</v>
      </c>
      <c r="H138" s="206">
        <v>8</v>
      </c>
      <c r="I138" s="121">
        <v>500000000</v>
      </c>
      <c r="J138" s="207">
        <v>50000000</v>
      </c>
      <c r="K138" s="207">
        <v>9234250000</v>
      </c>
      <c r="L138" s="143">
        <v>5.0439924908424993</v>
      </c>
      <c r="M138" s="20">
        <v>96.227369999999993</v>
      </c>
      <c r="N138" s="20">
        <v>5.2417441013325998</v>
      </c>
      <c r="O138" s="20">
        <v>5.2760760052818201</v>
      </c>
      <c r="P138" s="20">
        <v>5.125</v>
      </c>
    </row>
    <row r="139" spans="1:16" ht="15" customHeight="1">
      <c r="A139" s="26">
        <v>44378</v>
      </c>
      <c r="B139" s="7">
        <v>500000000</v>
      </c>
      <c r="C139" s="116">
        <v>44407</v>
      </c>
      <c r="D139" s="116">
        <v>44680</v>
      </c>
      <c r="E139" s="42">
        <v>624340000</v>
      </c>
      <c r="F139" s="43">
        <v>124340000</v>
      </c>
      <c r="G139" s="121">
        <v>500000000</v>
      </c>
      <c r="H139" s="206">
        <v>24.868000000000002</v>
      </c>
      <c r="I139" s="121">
        <v>500000000</v>
      </c>
      <c r="J139" s="207">
        <v>0</v>
      </c>
      <c r="K139" s="207">
        <v>9234250000</v>
      </c>
      <c r="L139" s="143">
        <v>5.1338049270073007</v>
      </c>
      <c r="M139" s="20">
        <v>96.146129999999999</v>
      </c>
      <c r="N139" s="20">
        <v>5.3591445368212698</v>
      </c>
      <c r="O139" s="20">
        <v>5.3950247408248302</v>
      </c>
      <c r="P139" s="20">
        <v>5.24</v>
      </c>
    </row>
    <row r="140" spans="1:16" ht="15" customHeight="1">
      <c r="A140" s="26">
        <v>44409</v>
      </c>
      <c r="B140" s="7">
        <v>550000000</v>
      </c>
      <c r="C140" s="116">
        <v>44421</v>
      </c>
      <c r="D140" s="116">
        <v>44694</v>
      </c>
      <c r="E140" s="42">
        <v>1046110000</v>
      </c>
      <c r="F140" s="43">
        <v>496110000</v>
      </c>
      <c r="G140" s="121">
        <v>550000000</v>
      </c>
      <c r="H140" s="206">
        <v>90.201818181818183</v>
      </c>
      <c r="I140" s="121">
        <v>500000000</v>
      </c>
      <c r="J140" s="207">
        <v>50000000</v>
      </c>
      <c r="K140" s="207">
        <v>9284250000</v>
      </c>
      <c r="L140" s="143">
        <v>5.1494439781021955</v>
      </c>
      <c r="M140" s="20">
        <v>96.134389999999996</v>
      </c>
      <c r="N140" s="20">
        <v>5.3761264936058897</v>
      </c>
      <c r="O140" s="20">
        <v>5.4122334615146697</v>
      </c>
      <c r="P140" s="20">
        <v>5.18</v>
      </c>
    </row>
    <row r="141" spans="1:16" ht="15" customHeight="1">
      <c r="A141" s="26">
        <v>44409</v>
      </c>
      <c r="B141" s="7">
        <v>550000000</v>
      </c>
      <c r="C141" s="116">
        <v>44435</v>
      </c>
      <c r="D141" s="116">
        <v>44708</v>
      </c>
      <c r="E141" s="42">
        <v>1332770000</v>
      </c>
      <c r="F141" s="43">
        <v>782770000</v>
      </c>
      <c r="G141" s="121">
        <v>550000000</v>
      </c>
      <c r="H141" s="206">
        <v>142.32181818181817</v>
      </c>
      <c r="I141" s="121">
        <v>500000000</v>
      </c>
      <c r="J141" s="207">
        <v>50000000</v>
      </c>
      <c r="K141" s="207">
        <v>9334250000</v>
      </c>
      <c r="L141" s="143">
        <v>5.0659459706959744</v>
      </c>
      <c r="M141" s="20">
        <v>96.210949999999997</v>
      </c>
      <c r="N141" s="20">
        <v>5.2654567600631497</v>
      </c>
      <c r="O141" s="20">
        <v>5.3000986625122399</v>
      </c>
      <c r="P141" s="20">
        <v>5.31</v>
      </c>
    </row>
    <row r="142" spans="1:16" s="3" customFormat="1" ht="14.25" customHeight="1">
      <c r="A142" s="100">
        <v>44440</v>
      </c>
      <c r="B142" s="101">
        <v>560000000</v>
      </c>
      <c r="C142" s="15">
        <v>44456</v>
      </c>
      <c r="D142" s="15">
        <v>44729</v>
      </c>
      <c r="E142" s="35">
        <v>926390000</v>
      </c>
      <c r="F142" s="35">
        <v>366390000</v>
      </c>
      <c r="G142" s="101">
        <v>560000000</v>
      </c>
      <c r="H142" s="117">
        <v>65.426785714285714</v>
      </c>
      <c r="I142" s="35">
        <v>470500000</v>
      </c>
      <c r="J142" s="35">
        <v>89500000</v>
      </c>
      <c r="K142" s="201">
        <v>9423750000</v>
      </c>
      <c r="L142" s="221">
        <v>4.9547551094890485</v>
      </c>
      <c r="M142" s="131">
        <v>96.280540000000002</v>
      </c>
      <c r="N142" s="131">
        <v>5.1650150649387596</v>
      </c>
      <c r="O142" s="221">
        <v>5.1983533497320398</v>
      </c>
      <c r="P142" s="131">
        <v>5.0899000000000001</v>
      </c>
    </row>
    <row r="143" spans="1:16" s="3" customFormat="1" ht="14.25" customHeight="1">
      <c r="A143" s="100">
        <v>44470</v>
      </c>
      <c r="B143" s="101">
        <v>500000000</v>
      </c>
      <c r="C143" s="15">
        <v>44484</v>
      </c>
      <c r="D143" s="15">
        <v>44757</v>
      </c>
      <c r="E143" s="35">
        <v>392510000</v>
      </c>
      <c r="F143" s="35">
        <v>-107490000</v>
      </c>
      <c r="G143" s="101">
        <v>392510000</v>
      </c>
      <c r="H143" s="117">
        <v>-21.498000000000001</v>
      </c>
      <c r="I143" s="35">
        <v>500000000</v>
      </c>
      <c r="J143" s="35">
        <v>-107490000</v>
      </c>
      <c r="K143" s="201">
        <v>9316260000</v>
      </c>
      <c r="L143" s="221">
        <v>5.1548829670329672</v>
      </c>
      <c r="M143" s="131">
        <v>96.14443</v>
      </c>
      <c r="N143" s="131">
        <v>5.3616033368058504</v>
      </c>
      <c r="O143" s="221">
        <v>5.3975163298760798</v>
      </c>
      <c r="P143" s="131">
        <v>5.15</v>
      </c>
    </row>
    <row r="144" spans="1:16" s="3" customFormat="1" ht="14.25" customHeight="1">
      <c r="A144" s="100">
        <v>44470</v>
      </c>
      <c r="B144" s="101">
        <v>600000000</v>
      </c>
      <c r="C144" s="15">
        <v>44498</v>
      </c>
      <c r="D144" s="15">
        <v>44771</v>
      </c>
      <c r="E144" s="35">
        <v>526920000</v>
      </c>
      <c r="F144" s="35">
        <v>-73080000</v>
      </c>
      <c r="G144" s="101">
        <v>526920000</v>
      </c>
      <c r="H144" s="117">
        <v>-12.18</v>
      </c>
      <c r="I144" s="35">
        <v>500000000</v>
      </c>
      <c r="J144" s="35">
        <v>26920000</v>
      </c>
      <c r="K144" s="201">
        <v>9343180000</v>
      </c>
      <c r="L144" s="221">
        <v>5.2371750915750876</v>
      </c>
      <c r="M144" s="131">
        <v>96.082880000000003</v>
      </c>
      <c r="N144" s="131">
        <v>5.4506849623731997</v>
      </c>
      <c r="O144" s="221">
        <v>5.4877959051948597</v>
      </c>
      <c r="P144" s="131">
        <v>5.34</v>
      </c>
    </row>
    <row r="145" spans="1:16" s="3" customFormat="1" ht="14.25" customHeight="1">
      <c r="A145" s="100">
        <v>44501</v>
      </c>
      <c r="B145" s="101">
        <v>600000000</v>
      </c>
      <c r="C145" s="15">
        <v>44512</v>
      </c>
      <c r="D145" s="15">
        <v>44785</v>
      </c>
      <c r="E145" s="35">
        <v>731000000</v>
      </c>
      <c r="F145" s="35">
        <v>131000000</v>
      </c>
      <c r="G145" s="101">
        <v>600000000</v>
      </c>
      <c r="H145" s="117">
        <v>21.833333333333332</v>
      </c>
      <c r="I145" s="35">
        <v>463750000</v>
      </c>
      <c r="J145" s="35">
        <v>136250000</v>
      </c>
      <c r="K145" s="201">
        <v>9479430000</v>
      </c>
      <c r="L145" s="221">
        <v>5.301618315018322</v>
      </c>
      <c r="M145" s="131">
        <v>96.034679999999994</v>
      </c>
      <c r="N145" s="131">
        <v>5.5205247885642201</v>
      </c>
      <c r="O145" s="221">
        <v>5.5585885442708003</v>
      </c>
      <c r="P145" s="131">
        <v>5.14</v>
      </c>
    </row>
    <row r="146" spans="1:16" s="3" customFormat="1" ht="14.25" customHeight="1">
      <c r="A146" s="100">
        <v>44501</v>
      </c>
      <c r="B146" s="101">
        <v>550000000</v>
      </c>
      <c r="C146" s="15">
        <v>44526</v>
      </c>
      <c r="D146" s="15">
        <v>44798</v>
      </c>
      <c r="E146" s="35">
        <v>715500000</v>
      </c>
      <c r="F146" s="35">
        <v>165500000</v>
      </c>
      <c r="G146" s="101">
        <v>550000000</v>
      </c>
      <c r="H146" s="117">
        <v>30.09090909090909</v>
      </c>
      <c r="I146" s="35">
        <v>500000000</v>
      </c>
      <c r="J146" s="35">
        <v>50000000</v>
      </c>
      <c r="K146" s="201">
        <v>9529430000</v>
      </c>
      <c r="L146" s="221">
        <v>5.3975180147058861</v>
      </c>
      <c r="M146" s="131">
        <v>95.977739999999997</v>
      </c>
      <c r="N146" s="131">
        <v>5.62371859840197</v>
      </c>
      <c r="O146" s="221">
        <v>5.6846136500528601</v>
      </c>
      <c r="P146" s="131">
        <v>5.54</v>
      </c>
    </row>
    <row r="147" spans="1:16" ht="15" customHeight="1">
      <c r="A147" s="100">
        <v>44531</v>
      </c>
      <c r="B147" s="101">
        <v>550000000</v>
      </c>
      <c r="C147" s="15">
        <v>44539</v>
      </c>
      <c r="D147" s="15">
        <v>44813</v>
      </c>
      <c r="E147" s="35">
        <v>714370000</v>
      </c>
      <c r="F147" s="35">
        <v>164370000</v>
      </c>
      <c r="G147" s="101">
        <v>550000000</v>
      </c>
      <c r="H147" s="117">
        <v>29.885454545454543</v>
      </c>
      <c r="I147" s="35">
        <v>500000000</v>
      </c>
      <c r="J147" s="35">
        <v>50000000</v>
      </c>
      <c r="K147" s="201">
        <v>9579430000</v>
      </c>
      <c r="L147" s="221">
        <v>5.5544009191176373</v>
      </c>
      <c r="M147" s="131">
        <v>95.860830000000007</v>
      </c>
      <c r="N147" s="131">
        <v>5.7942341195226801</v>
      </c>
      <c r="O147" s="221">
        <v>5.85822038093717</v>
      </c>
      <c r="P147" s="131">
        <v>5.6120000000000001</v>
      </c>
    </row>
    <row r="148" spans="1:16" ht="15" customHeight="1">
      <c r="A148" s="123">
        <v>44531</v>
      </c>
      <c r="B148" s="142">
        <v>550000000</v>
      </c>
      <c r="C148" s="186">
        <v>44547</v>
      </c>
      <c r="D148" s="186">
        <v>44820</v>
      </c>
      <c r="E148" s="187">
        <v>914550000</v>
      </c>
      <c r="F148" s="188">
        <v>364550000</v>
      </c>
      <c r="G148" s="142">
        <v>600000000</v>
      </c>
      <c r="H148" s="118">
        <v>66.281818181818181</v>
      </c>
      <c r="I148" s="142">
        <v>500000000</v>
      </c>
      <c r="J148" s="142">
        <v>100000000</v>
      </c>
      <c r="K148" s="200">
        <v>9679430000</v>
      </c>
      <c r="L148" s="189">
        <v>5.196029029304027</v>
      </c>
      <c r="M148" s="290">
        <v>95.813749999999999</v>
      </c>
      <c r="N148" s="291">
        <v>5.8415424881615801</v>
      </c>
      <c r="O148" s="97">
        <v>5.8841397162869002</v>
      </c>
      <c r="P148" s="97">
        <v>5.8841397162869002</v>
      </c>
    </row>
    <row r="149" spans="1:16" ht="15" customHeight="1">
      <c r="A149" s="26">
        <v>44562</v>
      </c>
      <c r="B149" s="169">
        <v>500000000</v>
      </c>
      <c r="C149" s="14">
        <v>44575</v>
      </c>
      <c r="D149" s="14">
        <v>44848</v>
      </c>
      <c r="E149" s="94">
        <v>744780000</v>
      </c>
      <c r="F149" s="281">
        <v>244780000</v>
      </c>
      <c r="G149" s="277">
        <v>500000000</v>
      </c>
      <c r="H149" s="238">
        <f>F149/B149*100</f>
        <v>48.956000000000003</v>
      </c>
      <c r="I149" s="277">
        <v>500000000</v>
      </c>
      <c r="J149" s="282">
        <v>0</v>
      </c>
      <c r="K149" s="282">
        <v>9679430000</v>
      </c>
      <c r="L149" s="283">
        <v>5.5867461538461489</v>
      </c>
      <c r="M149" s="287">
        <v>95.821420000000003</v>
      </c>
      <c r="N149" s="287">
        <v>5.8303729519413796</v>
      </c>
      <c r="O149" s="284">
        <v>5.89502368274559</v>
      </c>
      <c r="P149" s="284">
        <v>5.6</v>
      </c>
    </row>
    <row r="150" spans="1:16" ht="15" customHeight="1">
      <c r="A150" s="26">
        <v>44593</v>
      </c>
      <c r="B150" s="121">
        <v>550000000</v>
      </c>
      <c r="C150" s="15">
        <v>44596</v>
      </c>
      <c r="D150" s="15">
        <v>44869</v>
      </c>
      <c r="E150" s="17">
        <v>557950000</v>
      </c>
      <c r="F150" s="43">
        <v>7950000</v>
      </c>
      <c r="G150" s="105">
        <v>550000000</v>
      </c>
      <c r="H150" s="144">
        <v>1.4</v>
      </c>
      <c r="I150" s="105">
        <v>550000000</v>
      </c>
      <c r="J150" s="44">
        <v>0</v>
      </c>
      <c r="K150" s="44">
        <v>9679430000</v>
      </c>
      <c r="L150" s="143">
        <v>5.6425924908424854</v>
      </c>
      <c r="M150" s="288">
        <v>95.779650000000004</v>
      </c>
      <c r="N150" s="288">
        <v>5.8912227084171702</v>
      </c>
      <c r="O150" s="20">
        <v>5.9569996218469496</v>
      </c>
      <c r="P150" s="20">
        <v>6</v>
      </c>
    </row>
    <row r="151" spans="1:16" ht="15" customHeight="1">
      <c r="A151" s="26">
        <v>44593</v>
      </c>
      <c r="B151" s="121">
        <v>600000000</v>
      </c>
      <c r="C151" s="15">
        <v>44603</v>
      </c>
      <c r="D151" s="15">
        <v>44876</v>
      </c>
      <c r="E151" s="17">
        <v>877300000</v>
      </c>
      <c r="F151" s="43">
        <v>277300000</v>
      </c>
      <c r="G151" s="105">
        <v>600000000</v>
      </c>
      <c r="H151" s="144">
        <v>46.216666666666669</v>
      </c>
      <c r="I151" s="105">
        <v>550000000</v>
      </c>
      <c r="J151" s="105">
        <v>50000000</v>
      </c>
      <c r="K151" s="44">
        <v>9729430000</v>
      </c>
      <c r="L151" s="143">
        <v>5.7332141025640961</v>
      </c>
      <c r="M151" s="289">
        <v>95.711870000000005</v>
      </c>
      <c r="N151" s="288">
        <v>5.9900763641584902</v>
      </c>
      <c r="O151" s="20">
        <v>6.0577025136509004</v>
      </c>
      <c r="P151" s="20">
        <v>6.0990000000000002</v>
      </c>
    </row>
    <row r="152" spans="1:16" ht="15" customHeight="1">
      <c r="A152" s="26">
        <v>44593</v>
      </c>
      <c r="B152" s="121">
        <v>600000000</v>
      </c>
      <c r="C152" s="15">
        <v>44617</v>
      </c>
      <c r="D152" s="15">
        <v>44890</v>
      </c>
      <c r="E152" s="17">
        <v>899090000</v>
      </c>
      <c r="F152" s="43">
        <v>299090000</v>
      </c>
      <c r="G152" s="105">
        <v>600000000</v>
      </c>
      <c r="H152" s="144">
        <v>49.848333333333336</v>
      </c>
      <c r="I152" s="105">
        <v>500000000</v>
      </c>
      <c r="J152" s="105">
        <v>100000000</v>
      </c>
      <c r="K152" s="44">
        <v>9829430000</v>
      </c>
      <c r="L152" s="143">
        <v>4.9547551094890485</v>
      </c>
      <c r="M152" s="289">
        <v>95.649699999999996</v>
      </c>
      <c r="N152" s="288">
        <v>6.0586783484251203</v>
      </c>
      <c r="O152" s="20">
        <v>6.1044851830060098</v>
      </c>
      <c r="P152" s="20">
        <v>6.14</v>
      </c>
    </row>
    <row r="153" spans="1:16" ht="15" customHeight="1">
      <c r="A153" s="26">
        <v>44621</v>
      </c>
      <c r="B153" s="121">
        <v>600000000</v>
      </c>
      <c r="C153" s="15">
        <v>44624</v>
      </c>
      <c r="D153" s="15">
        <v>44897</v>
      </c>
      <c r="E153" s="17">
        <v>696860000</v>
      </c>
      <c r="F153" s="43">
        <v>96860000</v>
      </c>
      <c r="G153" s="331">
        <v>600000000</v>
      </c>
      <c r="H153" s="144">
        <v>16.143333333333334</v>
      </c>
      <c r="I153" s="105">
        <v>550000000</v>
      </c>
      <c r="J153" s="105">
        <v>50000000</v>
      </c>
      <c r="K153" s="44">
        <v>9879430000</v>
      </c>
      <c r="L153" s="143">
        <v>5.8730104395604412</v>
      </c>
      <c r="M153" s="288">
        <v>95.607309999999998</v>
      </c>
      <c r="N153" s="288">
        <v>6.1204275017156302</v>
      </c>
      <c r="O153" s="20">
        <v>6.1671681648438197</v>
      </c>
      <c r="P153" s="20">
        <v>6.242</v>
      </c>
    </row>
    <row r="154" spans="1:16" ht="15" customHeight="1">
      <c r="A154" s="26">
        <v>44621</v>
      </c>
      <c r="B154" s="121">
        <v>600000000</v>
      </c>
      <c r="C154" s="15">
        <v>44638</v>
      </c>
      <c r="D154" s="15">
        <v>44911</v>
      </c>
      <c r="E154" s="17">
        <v>851790000</v>
      </c>
      <c r="F154" s="43">
        <v>251790000</v>
      </c>
      <c r="G154" s="331">
        <v>600000000</v>
      </c>
      <c r="H154" s="144">
        <v>41.965000000000003</v>
      </c>
      <c r="I154" s="105">
        <v>550000000</v>
      </c>
      <c r="J154" s="105">
        <v>50000000</v>
      </c>
      <c r="K154" s="44">
        <v>9929430000</v>
      </c>
      <c r="L154" s="143">
        <v>5.9371060439560415</v>
      </c>
      <c r="M154" s="289">
        <v>95.559370000000001</v>
      </c>
      <c r="N154" s="288">
        <v>6.1903273051325298</v>
      </c>
      <c r="O154" s="288">
        <v>6.2381363166584798</v>
      </c>
      <c r="P154" s="288">
        <v>6.2489999999999997</v>
      </c>
    </row>
    <row r="155" spans="1:16" s="3" customFormat="1" ht="14.25" customHeight="1">
      <c r="A155" s="100">
        <v>44652</v>
      </c>
      <c r="B155" s="101">
        <v>600000000</v>
      </c>
      <c r="C155" s="15">
        <v>44652</v>
      </c>
      <c r="D155" s="15">
        <v>44918</v>
      </c>
      <c r="E155" s="35">
        <v>685680000</v>
      </c>
      <c r="F155" s="35">
        <v>85680000</v>
      </c>
      <c r="G155" s="101">
        <v>600000000</v>
      </c>
      <c r="H155" s="117">
        <v>14.280000000000001</v>
      </c>
      <c r="I155" s="35">
        <v>550000000</v>
      </c>
      <c r="J155" s="35">
        <v>50000000</v>
      </c>
      <c r="K155" s="201">
        <v>9979430000</v>
      </c>
      <c r="L155" s="221">
        <v>5.8252395604395613</v>
      </c>
      <c r="M155" s="131">
        <v>95.643039999999999</v>
      </c>
      <c r="N155" s="288">
        <v>6.0683762896325701</v>
      </c>
      <c r="O155" s="288">
        <v>6.1143291678837901</v>
      </c>
      <c r="P155" s="288">
        <v>6.3475000000000001</v>
      </c>
    </row>
    <row r="156" spans="1:16" s="3" customFormat="1" ht="14.25" customHeight="1">
      <c r="A156" s="100">
        <v>44652</v>
      </c>
      <c r="B156" s="101">
        <v>550000000</v>
      </c>
      <c r="C156" s="15">
        <v>44665</v>
      </c>
      <c r="D156" s="15">
        <v>44939</v>
      </c>
      <c r="E156" s="35">
        <v>807530000</v>
      </c>
      <c r="F156" s="35">
        <v>257530000</v>
      </c>
      <c r="G156" s="101">
        <v>550000000</v>
      </c>
      <c r="H156" s="117">
        <v>46.823636363636361</v>
      </c>
      <c r="I156" s="35">
        <v>550000000</v>
      </c>
      <c r="J156" s="35">
        <v>0</v>
      </c>
      <c r="K156" s="201">
        <v>9979430000</v>
      </c>
      <c r="L156" s="221">
        <v>6.0580507326007407</v>
      </c>
      <c r="M156" s="131">
        <v>95.468909999999994</v>
      </c>
      <c r="N156" s="288">
        <v>6.3224153898836501</v>
      </c>
      <c r="O156" s="288">
        <v>6.3722758624686202</v>
      </c>
      <c r="P156" s="288">
        <v>6.3989500000000001</v>
      </c>
    </row>
    <row r="157" spans="1:16" s="3" customFormat="1" ht="14.25" customHeight="1">
      <c r="A157" s="100">
        <v>44652</v>
      </c>
      <c r="B157" s="101">
        <v>500000000</v>
      </c>
      <c r="C157" s="15">
        <v>44680</v>
      </c>
      <c r="D157" s="15">
        <v>44953</v>
      </c>
      <c r="E157" s="35">
        <v>651470000</v>
      </c>
      <c r="F157" s="35">
        <v>151470000</v>
      </c>
      <c r="G157" s="101">
        <v>500000000</v>
      </c>
      <c r="H157" s="117">
        <v>30.293999999999997</v>
      </c>
      <c r="I157" s="35">
        <v>500000000</v>
      </c>
      <c r="J157" s="35">
        <v>0</v>
      </c>
      <c r="K157" s="201">
        <v>9979430000</v>
      </c>
      <c r="L157" s="221">
        <v>6.0805523809523869</v>
      </c>
      <c r="M157" s="131">
        <v>95.452079999999995</v>
      </c>
      <c r="N157" s="288">
        <v>6.3470178794863497</v>
      </c>
      <c r="O157" s="288">
        <v>6.3972651660834501</v>
      </c>
      <c r="P157" s="288">
        <v>6.2</v>
      </c>
    </row>
    <row r="158" spans="1:16" s="3" customFormat="1" ht="14.25" customHeight="1">
      <c r="A158" s="100">
        <v>44682</v>
      </c>
      <c r="B158" s="101">
        <v>500000000</v>
      </c>
      <c r="C158" s="15">
        <v>44687</v>
      </c>
      <c r="D158" s="15">
        <v>44960</v>
      </c>
      <c r="E158" s="35">
        <v>516050000</v>
      </c>
      <c r="F158" s="35">
        <v>16050000</v>
      </c>
      <c r="G158" s="101">
        <v>466030000</v>
      </c>
      <c r="H158" s="117">
        <v>3.2099999999999995</v>
      </c>
      <c r="I158" s="35">
        <v>0</v>
      </c>
      <c r="J158" s="35">
        <v>466030000</v>
      </c>
      <c r="K158" s="201">
        <v>10445460000</v>
      </c>
      <c r="L158" s="221">
        <v>6.2374890109890133</v>
      </c>
      <c r="M158" s="131">
        <v>95.334699999999998</v>
      </c>
      <c r="N158" s="288">
        <v>6.5427268465616502</v>
      </c>
      <c r="O158" s="288">
        <v>6.5961038577086999</v>
      </c>
      <c r="P158" s="288">
        <v>6.7969999999999997</v>
      </c>
    </row>
    <row r="159" spans="1:16" s="3" customFormat="1" ht="14.25" customHeight="1">
      <c r="A159" s="100">
        <v>44682</v>
      </c>
      <c r="B159" s="101">
        <v>550000000</v>
      </c>
      <c r="C159" s="15">
        <v>44694</v>
      </c>
      <c r="D159" s="15">
        <v>44967</v>
      </c>
      <c r="E159" s="35">
        <v>448120000</v>
      </c>
      <c r="F159" s="35">
        <v>-101880000</v>
      </c>
      <c r="G159" s="101">
        <v>448120000</v>
      </c>
      <c r="H159" s="117">
        <v>-18.523636363636363</v>
      </c>
      <c r="I159" s="35">
        <v>550000000</v>
      </c>
      <c r="J159" s="35">
        <v>-101880000</v>
      </c>
      <c r="K159" s="201">
        <v>10343580000</v>
      </c>
      <c r="L159" s="221">
        <v>6.3348089743589737</v>
      </c>
      <c r="M159" s="131">
        <v>95.26191</v>
      </c>
      <c r="N159" s="288">
        <v>6.6498865856867404</v>
      </c>
      <c r="O159" s="288">
        <v>6.70501689904766</v>
      </c>
      <c r="P159" s="288">
        <v>6.8</v>
      </c>
    </row>
    <row r="160" spans="1:16" s="3" customFormat="1" ht="14.25" customHeight="1">
      <c r="A160" s="100">
        <v>44682</v>
      </c>
      <c r="B160" s="101">
        <v>550000000</v>
      </c>
      <c r="C160" s="15">
        <v>44708</v>
      </c>
      <c r="D160" s="15">
        <v>44981</v>
      </c>
      <c r="E160" s="35">
        <v>435720000</v>
      </c>
      <c r="F160" s="35">
        <v>-114280000</v>
      </c>
      <c r="G160" s="101">
        <v>435720000</v>
      </c>
      <c r="H160" s="117">
        <v>-20.778181818181817</v>
      </c>
      <c r="I160" s="35">
        <v>550000000</v>
      </c>
      <c r="J160" s="35">
        <v>-114280000</v>
      </c>
      <c r="K160" s="201">
        <v>10229300000</v>
      </c>
      <c r="L160" s="221">
        <v>6.9032999999999998</v>
      </c>
      <c r="M160" s="131">
        <v>95.090239999999994</v>
      </c>
      <c r="N160" s="288">
        <v>6.9032999999999998</v>
      </c>
      <c r="O160" s="288">
        <v>6.96</v>
      </c>
      <c r="P160" s="288">
        <v>7.15</v>
      </c>
    </row>
    <row r="161" spans="1:16" s="3" customFormat="1" ht="15" customHeight="1">
      <c r="A161" s="100">
        <v>44713</v>
      </c>
      <c r="B161" s="101">
        <v>560000000</v>
      </c>
      <c r="C161" s="15">
        <v>44729</v>
      </c>
      <c r="D161" s="15">
        <v>45002</v>
      </c>
      <c r="E161" s="35">
        <v>743630000</v>
      </c>
      <c r="F161" s="35">
        <v>183630000</v>
      </c>
      <c r="G161" s="101">
        <v>560000000</v>
      </c>
      <c r="H161" s="293">
        <v>32.791071428571428</v>
      </c>
      <c r="I161" s="35">
        <v>560000000</v>
      </c>
      <c r="J161" s="35">
        <v>0</v>
      </c>
      <c r="K161" s="201">
        <v>10229300000</v>
      </c>
      <c r="L161" s="221">
        <v>6.8508761904761988</v>
      </c>
      <c r="M161" s="131">
        <v>94.875919999999994</v>
      </c>
      <c r="N161" s="288">
        <v>7.2208798507315697</v>
      </c>
      <c r="O161" s="288">
        <v>7.2858247184742497</v>
      </c>
      <c r="P161" s="288">
        <v>7.3289499999999999</v>
      </c>
    </row>
    <row r="162" spans="1:16" ht="15" customHeight="1">
      <c r="A162" s="100">
        <v>44743</v>
      </c>
      <c r="B162" s="101">
        <v>400000000</v>
      </c>
      <c r="C162" s="15">
        <v>44743</v>
      </c>
      <c r="D162" s="15">
        <v>45016</v>
      </c>
      <c r="E162" s="35">
        <v>317670000</v>
      </c>
      <c r="F162" s="35">
        <v>-82330000</v>
      </c>
      <c r="G162" s="101">
        <v>217670000</v>
      </c>
      <c r="H162" s="293">
        <v>-20.5825</v>
      </c>
      <c r="I162" s="35">
        <v>0</v>
      </c>
      <c r="J162" s="35">
        <v>217670000</v>
      </c>
      <c r="K162" s="201">
        <v>10446970000</v>
      </c>
      <c r="L162" s="221">
        <v>6.9991624542124491</v>
      </c>
      <c r="M162" s="131">
        <v>94.765010000000004</v>
      </c>
      <c r="N162" s="288">
        <v>7.3858088066602301</v>
      </c>
      <c r="O162" s="288">
        <v>7.4537363836033999</v>
      </c>
      <c r="P162" s="288">
        <v>7.62</v>
      </c>
    </row>
    <row r="163" spans="1:16" ht="15" customHeight="1">
      <c r="A163" s="100">
        <v>44743</v>
      </c>
      <c r="B163" s="101">
        <v>400000000</v>
      </c>
      <c r="C163" s="15">
        <v>44757</v>
      </c>
      <c r="D163" s="15">
        <v>45030</v>
      </c>
      <c r="E163" s="35">
        <v>694360000</v>
      </c>
      <c r="F163" s="35">
        <v>294360000</v>
      </c>
      <c r="G163" s="101">
        <v>419960000</v>
      </c>
      <c r="H163" s="293">
        <v>73.59</v>
      </c>
      <c r="I163" s="35">
        <v>392510000</v>
      </c>
      <c r="J163" s="35">
        <v>27450000</v>
      </c>
      <c r="K163" s="201">
        <v>10474420000</v>
      </c>
      <c r="L163" s="221">
        <v>7.1583853479853428</v>
      </c>
      <c r="M163" s="131">
        <v>94.645920000000004</v>
      </c>
      <c r="N163" s="288">
        <v>7.5633322049015304</v>
      </c>
      <c r="O163" s="288">
        <v>7.6345441907115701</v>
      </c>
      <c r="P163" s="288">
        <v>7.6210000000000004</v>
      </c>
    </row>
    <row r="164" spans="1:16" ht="15" customHeight="1">
      <c r="A164" s="100">
        <v>44743</v>
      </c>
      <c r="B164" s="101">
        <v>550000000</v>
      </c>
      <c r="C164" s="15">
        <v>44771</v>
      </c>
      <c r="D164" s="15">
        <v>45044</v>
      </c>
      <c r="E164" s="35">
        <v>659820000</v>
      </c>
      <c r="F164" s="35">
        <v>109820000</v>
      </c>
      <c r="G164" s="101">
        <v>550000000</v>
      </c>
      <c r="H164" s="293">
        <v>19.967272727272729</v>
      </c>
      <c r="I164" s="35">
        <v>526920000</v>
      </c>
      <c r="J164" s="35">
        <v>23080000</v>
      </c>
      <c r="K164" s="201">
        <v>10497500000</v>
      </c>
      <c r="L164" s="221">
        <v>7.3392943223443226</v>
      </c>
      <c r="M164" s="131">
        <v>94.51061</v>
      </c>
      <c r="N164" s="288">
        <v>7.7655771371535103</v>
      </c>
      <c r="O164" s="288">
        <v>7.8406242371348496</v>
      </c>
      <c r="P164" s="288">
        <v>7.9641000000000002</v>
      </c>
    </row>
    <row r="165" spans="1:16" ht="15" customHeight="1">
      <c r="A165" s="100">
        <v>44774</v>
      </c>
      <c r="B165" s="101">
        <v>600000000</v>
      </c>
      <c r="C165" s="15">
        <v>44785</v>
      </c>
      <c r="D165" s="15">
        <v>45058</v>
      </c>
      <c r="E165" s="35">
        <v>791510000</v>
      </c>
      <c r="F165" s="35">
        <v>191510000</v>
      </c>
      <c r="G165" s="101">
        <v>613010000</v>
      </c>
      <c r="H165" s="328">
        <v>31.918333333333333</v>
      </c>
      <c r="I165" s="35">
        <v>600000000</v>
      </c>
      <c r="J165" s="201">
        <v>13010000</v>
      </c>
      <c r="K165" s="201">
        <v>10510510000</v>
      </c>
      <c r="L165" s="221">
        <v>7.4615091575091519</v>
      </c>
      <c r="M165" s="131">
        <v>94.419200000000004</v>
      </c>
      <c r="N165" s="288">
        <v>7.9025337616810498</v>
      </c>
      <c r="O165" s="288">
        <v>7.9802343337863002</v>
      </c>
      <c r="P165" s="288">
        <v>8.0389499999999998</v>
      </c>
    </row>
    <row r="166" spans="1:16" ht="15" customHeight="1">
      <c r="A166" s="100">
        <v>44774</v>
      </c>
      <c r="B166" s="101">
        <v>550000000</v>
      </c>
      <c r="C166" s="15">
        <v>44798</v>
      </c>
      <c r="D166" s="15">
        <v>45071</v>
      </c>
      <c r="E166" s="35">
        <v>541180000</v>
      </c>
      <c r="F166" s="35">
        <v>-8820000</v>
      </c>
      <c r="G166" s="101">
        <v>541180000</v>
      </c>
      <c r="H166" s="328">
        <v>-1.6036363636363637</v>
      </c>
      <c r="I166" s="35">
        <v>550000000</v>
      </c>
      <c r="J166" s="201">
        <v>-8820000</v>
      </c>
      <c r="K166" s="201">
        <v>10501690000</v>
      </c>
      <c r="L166" s="221">
        <v>7.5776540293040302</v>
      </c>
      <c r="M166" s="131">
        <v>94.332329999999999</v>
      </c>
      <c r="N166" s="288">
        <v>8.0329342329443492</v>
      </c>
      <c r="O166" s="288">
        <v>8.1132035512717202</v>
      </c>
      <c r="P166" s="288">
        <v>8.1999999999999993</v>
      </c>
    </row>
    <row r="167" spans="1:16" ht="15" customHeight="1">
      <c r="A167" s="100">
        <v>44805</v>
      </c>
      <c r="B167" s="101">
        <v>550000000</v>
      </c>
      <c r="C167" s="15">
        <v>44813</v>
      </c>
      <c r="D167" s="15">
        <v>45086</v>
      </c>
      <c r="E167" s="35">
        <v>732510000</v>
      </c>
      <c r="F167" s="35">
        <v>182510000</v>
      </c>
      <c r="G167" s="101">
        <v>550000000</v>
      </c>
      <c r="H167" s="328">
        <v>33.183636363636367</v>
      </c>
      <c r="I167" s="35">
        <v>550000000</v>
      </c>
      <c r="J167" s="201">
        <v>0</v>
      </c>
      <c r="K167" s="201">
        <v>10501690000</v>
      </c>
      <c r="L167" s="221">
        <v>7.7089069597069555</v>
      </c>
      <c r="M167" s="131">
        <v>94.234160000000003</v>
      </c>
      <c r="N167" s="288">
        <v>8.1805864876462593</v>
      </c>
      <c r="O167" s="288">
        <v>8.2638141694517895</v>
      </c>
      <c r="P167" s="288">
        <v>8.2460000000000004</v>
      </c>
    </row>
    <row r="168" spans="1:16" ht="15" customHeight="1">
      <c r="A168" s="100">
        <v>44805</v>
      </c>
      <c r="B168" s="101">
        <v>600000000</v>
      </c>
      <c r="C168" s="15">
        <v>44820</v>
      </c>
      <c r="D168" s="15">
        <v>45093</v>
      </c>
      <c r="E168" s="35">
        <v>849000000</v>
      </c>
      <c r="F168" s="35">
        <v>249000000</v>
      </c>
      <c r="G168" s="101">
        <v>600000000</v>
      </c>
      <c r="H168" s="328">
        <v>41.5</v>
      </c>
      <c r="I168" s="35">
        <v>600000000</v>
      </c>
      <c r="J168" s="201">
        <v>0</v>
      </c>
      <c r="K168" s="201">
        <v>10501690000</v>
      </c>
      <c r="L168" s="221">
        <v>7.7071153846153813</v>
      </c>
      <c r="M168" s="131">
        <v>94.235500000000002</v>
      </c>
      <c r="N168" s="288">
        <v>8.1785689942913002</v>
      </c>
      <c r="O168" s="288">
        <v>8.2617558974836793</v>
      </c>
      <c r="P168" s="288">
        <v>8.2984000000000009</v>
      </c>
    </row>
    <row r="169" spans="1:16" ht="15" customHeight="1">
      <c r="A169" s="100">
        <v>44805</v>
      </c>
      <c r="B169" s="101">
        <v>430000000</v>
      </c>
      <c r="C169" s="15">
        <v>44834</v>
      </c>
      <c r="D169" s="15">
        <v>45107</v>
      </c>
      <c r="E169" s="35">
        <v>357290000</v>
      </c>
      <c r="F169" s="35">
        <v>-72710000</v>
      </c>
      <c r="G169" s="101">
        <v>357290000</v>
      </c>
      <c r="H169" s="328">
        <v>-16.909302325581397</v>
      </c>
      <c r="I169" s="35">
        <v>0</v>
      </c>
      <c r="J169" s="201">
        <v>357290000</v>
      </c>
      <c r="K169" s="201">
        <v>10858980000</v>
      </c>
      <c r="L169" s="221">
        <v>8.0795490842490789</v>
      </c>
      <c r="M169" s="131">
        <v>93.956940000000003</v>
      </c>
      <c r="N169" s="288">
        <v>8.5992041505918397</v>
      </c>
      <c r="O169" s="288">
        <v>8.6911063573733998</v>
      </c>
      <c r="P169" s="288">
        <v>8.7490000000000006</v>
      </c>
    </row>
    <row r="170" spans="1:16" ht="15" customHeight="1">
      <c r="A170" s="100">
        <v>44835</v>
      </c>
      <c r="B170" s="101">
        <v>500000000</v>
      </c>
      <c r="C170" s="15">
        <v>44848</v>
      </c>
      <c r="D170" s="15">
        <v>45121</v>
      </c>
      <c r="E170" s="35">
        <v>746920000</v>
      </c>
      <c r="F170" s="35">
        <v>246920000</v>
      </c>
      <c r="G170" s="101">
        <v>500000000</v>
      </c>
      <c r="H170" s="328">
        <f>F170/B170*100</f>
        <v>49.384</v>
      </c>
      <c r="I170" s="35">
        <v>500000000</v>
      </c>
      <c r="J170" s="201">
        <v>0</v>
      </c>
      <c r="K170" s="201">
        <v>10858980000</v>
      </c>
      <c r="L170" s="221">
        <v>8.2478501831501916</v>
      </c>
      <c r="M170" s="131">
        <v>93.831059999999994</v>
      </c>
      <c r="N170" s="288">
        <v>8.79010658426985</v>
      </c>
      <c r="O170" s="288">
        <v>8.8861053962598895</v>
      </c>
      <c r="P170" s="288">
        <v>8.9190000000000005</v>
      </c>
    </row>
    <row r="171" spans="1:16" ht="15" customHeight="1">
      <c r="A171" s="100">
        <v>44835</v>
      </c>
      <c r="B171" s="101">
        <v>550000000</v>
      </c>
      <c r="C171" s="15">
        <v>44862</v>
      </c>
      <c r="D171" s="15">
        <v>45135</v>
      </c>
      <c r="E171" s="35">
        <v>641290000</v>
      </c>
      <c r="F171" s="35">
        <v>91290000</v>
      </c>
      <c r="G171" s="101">
        <v>407460000</v>
      </c>
      <c r="H171" s="328">
        <f>F171/B171*100</f>
        <v>16.598181818181818</v>
      </c>
      <c r="I171" s="35">
        <v>0</v>
      </c>
      <c r="J171" s="201">
        <v>407460000</v>
      </c>
      <c r="K171" s="201">
        <v>11266440000</v>
      </c>
      <c r="L171" s="221">
        <v>8.3784078754578672</v>
      </c>
      <c r="M171" s="131">
        <v>93.733410000000006</v>
      </c>
      <c r="N171" s="288">
        <v>8.93855016632582</v>
      </c>
      <c r="O171" s="288">
        <v>9.0377953168045995</v>
      </c>
      <c r="P171" s="288">
        <v>8.99</v>
      </c>
    </row>
    <row r="172" spans="1:16" ht="15" customHeight="1">
      <c r="A172" s="100">
        <v>44866</v>
      </c>
      <c r="B172" s="101">
        <v>550000000</v>
      </c>
      <c r="C172" s="15">
        <v>44869</v>
      </c>
      <c r="D172" s="15">
        <v>45142</v>
      </c>
      <c r="E172" s="35">
        <v>728350000</v>
      </c>
      <c r="F172" s="35">
        <v>178350000</v>
      </c>
      <c r="G172" s="101">
        <v>550000000</v>
      </c>
      <c r="H172" s="328">
        <v>32.427272727272729</v>
      </c>
      <c r="I172" s="35">
        <v>550000000</v>
      </c>
      <c r="J172" s="201">
        <v>0</v>
      </c>
      <c r="K172" s="201">
        <v>11266440000</v>
      </c>
      <c r="L172" s="221">
        <v>8.4016582417582413</v>
      </c>
      <c r="M172" s="131">
        <v>93.71602</v>
      </c>
      <c r="N172" s="288">
        <v>8.9650181919358491</v>
      </c>
      <c r="O172" s="288">
        <v>9.0648477667976994</v>
      </c>
      <c r="P172" s="288">
        <v>9</v>
      </c>
    </row>
    <row r="173" spans="1:16" ht="15" customHeight="1">
      <c r="A173" s="100">
        <v>44866</v>
      </c>
      <c r="B173" s="101">
        <v>600000000</v>
      </c>
      <c r="C173" s="15">
        <v>44876</v>
      </c>
      <c r="D173" s="15">
        <v>45149</v>
      </c>
      <c r="E173" s="35">
        <v>943180000</v>
      </c>
      <c r="F173" s="35">
        <v>343180000</v>
      </c>
      <c r="G173" s="101">
        <v>600000000</v>
      </c>
      <c r="H173" s="328">
        <v>57.196666666666665</v>
      </c>
      <c r="I173" s="35">
        <v>600000000</v>
      </c>
      <c r="J173" s="201">
        <v>0</v>
      </c>
      <c r="K173" s="201">
        <v>11266440000</v>
      </c>
      <c r="L173" s="221">
        <v>8.4128355311355243</v>
      </c>
      <c r="M173" s="131">
        <v>93.707660000000004</v>
      </c>
      <c r="N173" s="288">
        <v>8.9777458226312792</v>
      </c>
      <c r="O173" s="288">
        <v>9.0778570308127602</v>
      </c>
      <c r="P173" s="288">
        <v>9.0189500000000002</v>
      </c>
    </row>
    <row r="174" spans="1:16" ht="15" customHeight="1">
      <c r="A174" s="100">
        <v>44866</v>
      </c>
      <c r="B174" s="101">
        <v>550000000</v>
      </c>
      <c r="C174" s="15">
        <v>44890</v>
      </c>
      <c r="D174" s="15">
        <v>45163</v>
      </c>
      <c r="E174" s="35">
        <v>1001180000</v>
      </c>
      <c r="F174" s="35">
        <v>451180000</v>
      </c>
      <c r="G174" s="101">
        <v>550000000</v>
      </c>
      <c r="H174" s="328">
        <v>82.032727272727271</v>
      </c>
      <c r="I174" s="35">
        <v>600000000</v>
      </c>
      <c r="J174" s="201">
        <v>-50000000</v>
      </c>
      <c r="K174" s="201">
        <v>11216440000</v>
      </c>
      <c r="L174" s="221">
        <v>8.4112712454212364</v>
      </c>
      <c r="M174" s="131">
        <v>93.708830000000006</v>
      </c>
      <c r="N174" s="288">
        <v>8.9759644266407292</v>
      </c>
      <c r="O174" s="288">
        <v>9.0760361930695996</v>
      </c>
      <c r="P174" s="288">
        <v>9.0079999999999991</v>
      </c>
    </row>
    <row r="175" spans="1:16" ht="15" customHeight="1">
      <c r="A175" s="100">
        <v>44896</v>
      </c>
      <c r="B175" s="101">
        <v>600000000</v>
      </c>
      <c r="C175" s="15">
        <v>44897</v>
      </c>
      <c r="D175" s="15">
        <v>45170</v>
      </c>
      <c r="E175" s="35">
        <v>876280000</v>
      </c>
      <c r="F175" s="35">
        <v>276280000</v>
      </c>
      <c r="G175" s="101">
        <v>600000000</v>
      </c>
      <c r="H175" s="117">
        <v>46.046666666666667</v>
      </c>
      <c r="I175" s="35">
        <v>600000000</v>
      </c>
      <c r="J175" s="201">
        <v>0</v>
      </c>
      <c r="K175" s="201">
        <v>11216440000</v>
      </c>
      <c r="L175" s="221">
        <v>8.4442816849816857</v>
      </c>
      <c r="M175" s="131">
        <v>93.684139999999999</v>
      </c>
      <c r="N175" s="288">
        <v>9.0135658874401603</v>
      </c>
      <c r="O175" s="288">
        <v>9.1144718107147007</v>
      </c>
      <c r="P175" s="288">
        <v>9.0497999999999994</v>
      </c>
    </row>
    <row r="176" spans="1:16" ht="15" customHeight="1">
      <c r="A176" s="100">
        <v>44896</v>
      </c>
      <c r="B176" s="101">
        <v>550000000</v>
      </c>
      <c r="C176" s="15">
        <v>44911</v>
      </c>
      <c r="D176" s="15">
        <v>45184</v>
      </c>
      <c r="E176" s="35">
        <v>1161880000</v>
      </c>
      <c r="F176" s="35">
        <v>611880000</v>
      </c>
      <c r="G176" s="101">
        <v>550000000</v>
      </c>
      <c r="H176" s="117">
        <v>111.25090909090909</v>
      </c>
      <c r="I176" s="35">
        <v>600000000</v>
      </c>
      <c r="J176" s="201">
        <v>-50000000</v>
      </c>
      <c r="K176" s="201">
        <v>11166440000</v>
      </c>
      <c r="L176" s="221">
        <v>8.4341606227106212</v>
      </c>
      <c r="M176" s="131">
        <v>93.691719000000006</v>
      </c>
      <c r="N176" s="288">
        <v>9.0020213950216696</v>
      </c>
      <c r="O176" s="288">
        <v>9.1026708503347198</v>
      </c>
      <c r="P176" s="288">
        <v>9.0399999999999991</v>
      </c>
    </row>
    <row r="177" spans="1:16" ht="15" customHeight="1">
      <c r="A177" s="122">
        <v>44896</v>
      </c>
      <c r="B177" s="110">
        <v>600000000</v>
      </c>
      <c r="C177" s="22">
        <v>44918</v>
      </c>
      <c r="D177" s="22">
        <v>45191</v>
      </c>
      <c r="E177" s="37">
        <v>1632020000</v>
      </c>
      <c r="F177" s="37">
        <v>1032020000</v>
      </c>
      <c r="G177" s="110">
        <v>600000000</v>
      </c>
      <c r="H177" s="118">
        <v>172.00333333333333</v>
      </c>
      <c r="I177" s="110">
        <v>600000000</v>
      </c>
      <c r="J177" s="202">
        <v>0</v>
      </c>
      <c r="K177" s="202">
        <v>11166440000</v>
      </c>
      <c r="L177" s="222">
        <v>8.4300159340659278</v>
      </c>
      <c r="M177" s="220">
        <v>93.694810000000004</v>
      </c>
      <c r="N177" s="334">
        <v>8.9973136549035395</v>
      </c>
      <c r="O177" s="334">
        <v>9.0978586172370903</v>
      </c>
      <c r="P177" s="334">
        <v>9.1999999999999993</v>
      </c>
    </row>
    <row r="178" spans="1:16" ht="15" customHeight="1">
      <c r="A178" s="100">
        <v>44927</v>
      </c>
      <c r="B178" s="101">
        <v>550000000</v>
      </c>
      <c r="C178" s="15">
        <v>44939</v>
      </c>
      <c r="D178" s="15">
        <v>45212</v>
      </c>
      <c r="E178" s="35">
        <v>1417310000</v>
      </c>
      <c r="F178" s="35">
        <v>867310000</v>
      </c>
      <c r="G178" s="101">
        <v>550000000</v>
      </c>
      <c r="H178" s="117">
        <v>157.69272727272727</v>
      </c>
      <c r="I178" s="101">
        <v>550000000</v>
      </c>
      <c r="J178" s="201">
        <v>0</v>
      </c>
      <c r="K178" s="201">
        <v>11166440000</v>
      </c>
      <c r="L178" s="221">
        <v>8.3666423076923078</v>
      </c>
      <c r="M178" s="131">
        <v>93.74221</v>
      </c>
      <c r="N178" s="288">
        <v>8.9251600828402804</v>
      </c>
      <c r="O178" s="288">
        <v>9.0241102193759506</v>
      </c>
      <c r="P178" s="288">
        <v>8.9489000000000001</v>
      </c>
    </row>
    <row r="179" spans="1:16" ht="15" customHeight="1">
      <c r="A179" s="100">
        <v>44927</v>
      </c>
      <c r="B179" s="101">
        <v>500000000</v>
      </c>
      <c r="C179" s="15">
        <v>44953</v>
      </c>
      <c r="D179" s="15">
        <v>45226</v>
      </c>
      <c r="E179" s="35">
        <v>1789550000</v>
      </c>
      <c r="F179" s="35">
        <v>1289550000</v>
      </c>
      <c r="G179" s="101">
        <v>508040000</v>
      </c>
      <c r="H179" s="117">
        <v>257.90999999999997</v>
      </c>
      <c r="I179" s="101">
        <v>500000000</v>
      </c>
      <c r="J179" s="201">
        <v>8040000</v>
      </c>
      <c r="K179" s="201">
        <v>11174480000</v>
      </c>
      <c r="L179" s="221">
        <v>8.2590007326007271</v>
      </c>
      <c r="M179" s="131">
        <v>93.822720000000004</v>
      </c>
      <c r="N179" s="288">
        <v>8.8027726467541392</v>
      </c>
      <c r="O179" s="288">
        <v>8.8990463778014597</v>
      </c>
      <c r="P179" s="288">
        <v>8.85</v>
      </c>
    </row>
    <row r="180" spans="1:16" ht="15" customHeight="1">
      <c r="A180" s="100">
        <v>44958</v>
      </c>
      <c r="B180" s="101">
        <v>500000000</v>
      </c>
      <c r="C180" s="15">
        <v>44960</v>
      </c>
      <c r="D180" s="15">
        <v>45233</v>
      </c>
      <c r="E180" s="35">
        <v>1080030000</v>
      </c>
      <c r="F180" s="35">
        <v>580030000</v>
      </c>
      <c r="G180" s="101">
        <v>500000000</v>
      </c>
      <c r="H180" s="117">
        <v>116.00600000000001</v>
      </c>
      <c r="I180" s="101">
        <v>466030000</v>
      </c>
      <c r="J180" s="201">
        <v>33970000</v>
      </c>
      <c r="K180" s="201">
        <v>11208450000</v>
      </c>
      <c r="L180" s="221">
        <v>8.1794628205128195</v>
      </c>
      <c r="M180" s="131">
        <v>93.882210000000001</v>
      </c>
      <c r="N180" s="288">
        <v>8.7124736630218003</v>
      </c>
      <c r="O180" s="288">
        <v>8.8067959095358397</v>
      </c>
      <c r="P180" s="288">
        <v>8.75</v>
      </c>
    </row>
    <row r="181" spans="1:16" ht="15" customHeight="1">
      <c r="A181" s="100">
        <v>44958</v>
      </c>
      <c r="B181" s="101">
        <v>550000000</v>
      </c>
      <c r="C181" s="15">
        <v>44967</v>
      </c>
      <c r="D181" s="15">
        <v>45240</v>
      </c>
      <c r="E181" s="35">
        <v>1571470000</v>
      </c>
      <c r="F181" s="35">
        <v>1021470000</v>
      </c>
      <c r="G181" s="101">
        <v>550000000</v>
      </c>
      <c r="H181" s="117">
        <v>185.72181818181818</v>
      </c>
      <c r="I181" s="101">
        <v>448120000</v>
      </c>
      <c r="J181" s="201">
        <v>101880000</v>
      </c>
      <c r="K181" s="201">
        <v>11310330000</v>
      </c>
      <c r="L181" s="221">
        <v>8.1077998168498109</v>
      </c>
      <c r="M181" s="131">
        <v>93.935810000000004</v>
      </c>
      <c r="N181" s="288">
        <v>8.6312129706975593</v>
      </c>
      <c r="O181" s="288">
        <v>8.7237959116379002</v>
      </c>
      <c r="P181" s="288">
        <v>8.65</v>
      </c>
    </row>
    <row r="182" spans="1:16" ht="15" customHeight="1">
      <c r="A182" s="100">
        <v>44958</v>
      </c>
      <c r="B182" s="101">
        <v>450000000</v>
      </c>
      <c r="C182" s="15">
        <v>44981</v>
      </c>
      <c r="D182" s="15">
        <v>45254</v>
      </c>
      <c r="E182" s="35">
        <v>1028200000</v>
      </c>
      <c r="F182" s="35">
        <v>578200000</v>
      </c>
      <c r="G182" s="101">
        <v>450000000</v>
      </c>
      <c r="H182" s="117">
        <v>128.48888888888891</v>
      </c>
      <c r="I182" s="101">
        <v>435720000</v>
      </c>
      <c r="J182" s="201">
        <v>14280000</v>
      </c>
      <c r="K182" s="201">
        <v>11324610000</v>
      </c>
      <c r="L182" s="221">
        <v>8.0282619047619033</v>
      </c>
      <c r="M182" s="131">
        <v>93.9953</v>
      </c>
      <c r="N182" s="288">
        <v>8.5411312105625505</v>
      </c>
      <c r="O182" s="288">
        <v>8.6318047016747101</v>
      </c>
      <c r="P182" s="288">
        <v>8.57</v>
      </c>
    </row>
    <row r="183" spans="1:16" ht="15" customHeight="1">
      <c r="A183" s="100">
        <v>44986</v>
      </c>
      <c r="B183" s="101">
        <v>500000000</v>
      </c>
      <c r="C183" s="15">
        <v>45002</v>
      </c>
      <c r="D183" s="15">
        <v>45275</v>
      </c>
      <c r="E183" s="35">
        <v>1052360000</v>
      </c>
      <c r="F183" s="35">
        <v>552360000</v>
      </c>
      <c r="G183" s="101">
        <v>500000000</v>
      </c>
      <c r="H183" s="117">
        <v>110.47199999999999</v>
      </c>
      <c r="I183" s="101">
        <v>560000000</v>
      </c>
      <c r="J183" s="201">
        <v>-60000000</v>
      </c>
      <c r="K183" s="201">
        <v>11264610000</v>
      </c>
      <c r="L183" s="221">
        <v>7.9461703296703208</v>
      </c>
      <c r="M183" s="131">
        <v>94.056700000000006</v>
      </c>
      <c r="N183" s="288">
        <v>8.4482767624957305</v>
      </c>
      <c r="O183" s="288">
        <v>8.5370025780523893</v>
      </c>
      <c r="P183" s="288">
        <v>8.4779999999999998</v>
      </c>
    </row>
    <row r="184" spans="1:16" ht="15" customHeight="1">
      <c r="A184" s="100">
        <v>44986</v>
      </c>
      <c r="B184" s="101">
        <v>300000000</v>
      </c>
      <c r="C184" s="15">
        <v>45016</v>
      </c>
      <c r="D184" s="15">
        <v>45289</v>
      </c>
      <c r="E184" s="35">
        <v>881650000</v>
      </c>
      <c r="F184" s="35">
        <v>581650000</v>
      </c>
      <c r="G184" s="101">
        <v>300000000</v>
      </c>
      <c r="H184" s="117">
        <v>193.88333333333335</v>
      </c>
      <c r="I184" s="101">
        <v>217670000</v>
      </c>
      <c r="J184" s="201">
        <v>82330000</v>
      </c>
      <c r="K184" s="201">
        <v>11346940000</v>
      </c>
      <c r="L184" s="221">
        <v>7.8573402930402843</v>
      </c>
      <c r="M184" s="131">
        <v>94.123140000000006</v>
      </c>
      <c r="N184" s="288">
        <v>8.3479368548906105</v>
      </c>
      <c r="O184" s="288">
        <v>8.4345814413068396</v>
      </c>
      <c r="P184" s="288">
        <v>8.5299999999999994</v>
      </c>
    </row>
    <row r="185" spans="1:16" ht="15" customHeight="1">
      <c r="A185" s="100">
        <v>45019</v>
      </c>
      <c r="B185" s="101">
        <v>250000000</v>
      </c>
      <c r="C185" s="116">
        <v>45022</v>
      </c>
      <c r="D185" s="116">
        <v>45296</v>
      </c>
      <c r="E185" s="42">
        <v>192690000</v>
      </c>
      <c r="F185" s="176">
        <v>-57310000</v>
      </c>
      <c r="G185" s="141">
        <v>192690000</v>
      </c>
      <c r="H185" s="177">
        <v>-22.923999999999999</v>
      </c>
      <c r="I185" s="141">
        <v>0</v>
      </c>
      <c r="J185" s="141">
        <v>192690000</v>
      </c>
      <c r="K185" s="178">
        <v>11539630000</v>
      </c>
      <c r="L185" s="179">
        <v>8.1464657509157448</v>
      </c>
      <c r="M185" s="131">
        <v>93.906890000000004</v>
      </c>
      <c r="N185" s="343">
        <v>8.6750458362701011</v>
      </c>
      <c r="O185" s="288">
        <v>8.7685649936105836</v>
      </c>
      <c r="P185" s="288">
        <v>8.7989999999999995</v>
      </c>
    </row>
    <row r="186" spans="1:16" ht="15" customHeight="1">
      <c r="A186" s="100">
        <v>45019</v>
      </c>
      <c r="B186" s="101">
        <v>300000000</v>
      </c>
      <c r="C186" s="116">
        <v>45030</v>
      </c>
      <c r="D186" s="116">
        <v>45303</v>
      </c>
      <c r="E186" s="42">
        <v>601190000</v>
      </c>
      <c r="F186" s="176">
        <v>301190000</v>
      </c>
      <c r="G186" s="141">
        <v>300000000</v>
      </c>
      <c r="H186" s="177">
        <v>100.39666666666666</v>
      </c>
      <c r="I186" s="141">
        <v>419960000</v>
      </c>
      <c r="J186" s="141">
        <v>-119960000</v>
      </c>
      <c r="K186" s="178">
        <v>11419670000</v>
      </c>
      <c r="L186" s="179">
        <v>8.1719221611721604</v>
      </c>
      <c r="M186" s="131">
        <v>93.88785</v>
      </c>
      <c r="N186" s="343">
        <v>8.7039187298166478</v>
      </c>
      <c r="O186" s="288">
        <v>8.7980571145056743</v>
      </c>
      <c r="P186" s="288">
        <v>8.2856100000000001</v>
      </c>
    </row>
    <row r="187" spans="1:16" ht="15" customHeight="1">
      <c r="A187" s="100">
        <v>45019</v>
      </c>
      <c r="B187" s="101">
        <v>300000000</v>
      </c>
      <c r="C187" s="116">
        <v>45037</v>
      </c>
      <c r="D187" s="116">
        <v>45310</v>
      </c>
      <c r="E187" s="42">
        <v>851300000</v>
      </c>
      <c r="F187" s="176">
        <v>551300000</v>
      </c>
      <c r="G187" s="141">
        <v>300000000</v>
      </c>
      <c r="H187" s="177">
        <v>183.76666666666665</v>
      </c>
      <c r="I187" s="141">
        <v>0</v>
      </c>
      <c r="J187" s="141">
        <v>300000000</v>
      </c>
      <c r="K187" s="178">
        <v>11719670000</v>
      </c>
      <c r="L187" s="179">
        <v>8.0669278388278371</v>
      </c>
      <c r="M187" s="131">
        <v>93.966380000000001</v>
      </c>
      <c r="N187" s="343">
        <v>8.5849086011697349</v>
      </c>
      <c r="O187" s="288">
        <v>8.6765075837865968</v>
      </c>
      <c r="P187" s="288">
        <v>8.6199999999999992</v>
      </c>
    </row>
    <row r="188" spans="1:16" ht="15" customHeight="1">
      <c r="A188" s="100">
        <v>45019</v>
      </c>
      <c r="B188" s="101">
        <v>280000000</v>
      </c>
      <c r="C188" s="116">
        <v>45044</v>
      </c>
      <c r="D188" s="116">
        <v>45317</v>
      </c>
      <c r="E188" s="42">
        <v>428490000</v>
      </c>
      <c r="F188" s="176">
        <v>148490000</v>
      </c>
      <c r="G188" s="141">
        <v>280000000</v>
      </c>
      <c r="H188" s="177">
        <v>53.032142857142858</v>
      </c>
      <c r="I188" s="141">
        <v>550000000</v>
      </c>
      <c r="J188" s="141">
        <v>-270000000</v>
      </c>
      <c r="K188" s="178">
        <v>11449670000</v>
      </c>
      <c r="L188" s="179">
        <v>8.1631915750915773</v>
      </c>
      <c r="M188" s="131">
        <v>93.894379999999998</v>
      </c>
      <c r="N188" s="343">
        <v>8.6940150998298051</v>
      </c>
      <c r="O188" s="288">
        <v>8.7879408575807219</v>
      </c>
      <c r="P188" s="288">
        <v>8.86</v>
      </c>
    </row>
    <row r="189" spans="1:16" ht="15" customHeight="1">
      <c r="A189" s="100">
        <v>45049</v>
      </c>
      <c r="B189" s="101">
        <v>300000000</v>
      </c>
      <c r="C189" s="116">
        <v>45051</v>
      </c>
      <c r="D189" s="116">
        <v>45324</v>
      </c>
      <c r="E189" s="42">
        <v>506320000</v>
      </c>
      <c r="F189" s="176">
        <v>206320000</v>
      </c>
      <c r="G189" s="141">
        <v>300000000</v>
      </c>
      <c r="H189" s="177">
        <v>68.773333333333326</v>
      </c>
      <c r="I189" s="141">
        <v>0</v>
      </c>
      <c r="J189" s="141">
        <v>300000000</v>
      </c>
      <c r="K189" s="178">
        <v>11749670000</v>
      </c>
      <c r="L189" s="179">
        <v>8.2727851648351649</v>
      </c>
      <c r="M189" s="131">
        <v>93.81241</v>
      </c>
      <c r="N189" s="343">
        <v>8.8184336857300281</v>
      </c>
      <c r="O189" s="288">
        <v>8.9150478782646037</v>
      </c>
      <c r="P189" s="288">
        <v>9.06</v>
      </c>
    </row>
    <row r="190" spans="1:16" ht="15" customHeight="1">
      <c r="A190" s="100">
        <v>45049</v>
      </c>
      <c r="B190" s="101">
        <v>350000000</v>
      </c>
      <c r="C190" s="116">
        <v>45058</v>
      </c>
      <c r="D190" s="116">
        <v>45331</v>
      </c>
      <c r="E190" s="42">
        <v>562160000</v>
      </c>
      <c r="F190" s="176">
        <v>212160000</v>
      </c>
      <c r="G190" s="141">
        <v>350000000</v>
      </c>
      <c r="H190" s="177">
        <v>60.617142857142859</v>
      </c>
      <c r="I190" s="141">
        <v>613010000</v>
      </c>
      <c r="J190" s="141">
        <v>-263010000</v>
      </c>
      <c r="K190" s="178">
        <v>11486660000</v>
      </c>
      <c r="L190" s="179">
        <v>8.3639415750915731</v>
      </c>
      <c r="M190" s="131">
        <v>93.744230000000002</v>
      </c>
      <c r="N190" s="343">
        <v>8.9220868048002231</v>
      </c>
      <c r="O190" s="288">
        <v>9.0209692911325856</v>
      </c>
      <c r="P190" s="288">
        <v>8.9499999999999993</v>
      </c>
    </row>
    <row r="191" spans="1:16" ht="15" customHeight="1">
      <c r="A191" s="100">
        <v>45049</v>
      </c>
      <c r="B191" s="101">
        <v>300000000</v>
      </c>
      <c r="C191" s="116">
        <v>45065</v>
      </c>
      <c r="D191" s="116">
        <v>45338</v>
      </c>
      <c r="E191" s="42">
        <v>534790000</v>
      </c>
      <c r="F191" s="176">
        <v>234790000</v>
      </c>
      <c r="G191" s="141">
        <v>300000000</v>
      </c>
      <c r="H191" s="177">
        <v>78.263333333333335</v>
      </c>
      <c r="I191" s="141">
        <v>0</v>
      </c>
      <c r="J191" s="141">
        <v>300000000</v>
      </c>
      <c r="K191" s="178">
        <v>11786660000</v>
      </c>
      <c r="L191" s="179">
        <v>8.3892509157509103</v>
      </c>
      <c r="M191" s="131">
        <v>93.725300000000004</v>
      </c>
      <c r="N191" s="343">
        <v>8.9508925719639301</v>
      </c>
      <c r="O191" s="288">
        <v>9.0504100371177962</v>
      </c>
      <c r="P191" s="288">
        <v>9.0787999999999993</v>
      </c>
    </row>
    <row r="192" spans="1:16" ht="15" customHeight="1">
      <c r="A192" s="100">
        <v>45049</v>
      </c>
      <c r="B192" s="101">
        <v>300000000</v>
      </c>
      <c r="C192" s="116">
        <v>45072</v>
      </c>
      <c r="D192" s="116">
        <v>45345</v>
      </c>
      <c r="E192" s="42">
        <v>455680000</v>
      </c>
      <c r="F192" s="176">
        <v>155680000</v>
      </c>
      <c r="G192" s="141">
        <v>300000000</v>
      </c>
      <c r="H192" s="177">
        <v>51.893333333333338</v>
      </c>
      <c r="I192" s="141">
        <v>541180000</v>
      </c>
      <c r="J192" s="141">
        <v>-241180000</v>
      </c>
      <c r="K192" s="178">
        <v>11545480000</v>
      </c>
      <c r="L192" s="179">
        <v>8.5156104395604331</v>
      </c>
      <c r="M192" s="131">
        <v>93.630790000000005</v>
      </c>
      <c r="N192" s="343">
        <v>9.0948826123975159</v>
      </c>
      <c r="O192" s="288">
        <v>9.1976041491572893</v>
      </c>
      <c r="P192" s="288">
        <v>9.15</v>
      </c>
    </row>
    <row r="193" spans="1:16" ht="15" customHeight="1">
      <c r="A193" s="100">
        <v>45078</v>
      </c>
      <c r="B193" s="101">
        <v>300000000</v>
      </c>
      <c r="C193" s="116">
        <v>45079</v>
      </c>
      <c r="D193" s="116">
        <v>45352</v>
      </c>
      <c r="E193" s="42">
        <v>357620000</v>
      </c>
      <c r="F193" s="176">
        <v>57620000</v>
      </c>
      <c r="G193" s="141">
        <v>257620000</v>
      </c>
      <c r="H193" s="177">
        <v>19.206666666666667</v>
      </c>
      <c r="I193" s="141">
        <v>0</v>
      </c>
      <c r="J193" s="141">
        <v>257620000</v>
      </c>
      <c r="K193" s="178">
        <v>11803100000</v>
      </c>
      <c r="L193" s="179">
        <v>8.6880562271062178</v>
      </c>
      <c r="M193" s="131">
        <v>93.501810000000006</v>
      </c>
      <c r="N193" s="343">
        <v>9.29185887108091</v>
      </c>
      <c r="O193" s="288">
        <v>9.3990445531231703</v>
      </c>
      <c r="P193" s="288">
        <v>9.3949999999999996</v>
      </c>
    </row>
    <row r="194" spans="1:16" ht="15" customHeight="1">
      <c r="A194" s="100">
        <v>45078</v>
      </c>
      <c r="B194" s="101">
        <v>300000000</v>
      </c>
      <c r="C194" s="116">
        <v>45086</v>
      </c>
      <c r="D194" s="116">
        <v>45359</v>
      </c>
      <c r="E194" s="42">
        <v>462970000</v>
      </c>
      <c r="F194" s="176">
        <v>162970000</v>
      </c>
      <c r="G194" s="141">
        <v>300000000</v>
      </c>
      <c r="H194" s="177">
        <v>54.323333333333338</v>
      </c>
      <c r="I194" s="141">
        <v>550000000</v>
      </c>
      <c r="J194" s="141">
        <v>-250000000</v>
      </c>
      <c r="K194" s="178">
        <v>11553100000</v>
      </c>
      <c r="L194" s="179">
        <v>8.7516304029303953</v>
      </c>
      <c r="M194" s="131">
        <v>93.454260000000005</v>
      </c>
      <c r="N194" s="343">
        <v>9.3646136654769876</v>
      </c>
      <c r="O194" s="288">
        <v>9.4734718750399516</v>
      </c>
      <c r="P194" s="288">
        <v>9.4474999999999998</v>
      </c>
    </row>
    <row r="195" spans="1:16" ht="15" customHeight="1">
      <c r="A195" s="100">
        <v>45078</v>
      </c>
      <c r="B195" s="101">
        <v>350000000</v>
      </c>
      <c r="C195" s="116">
        <v>45093</v>
      </c>
      <c r="D195" s="116">
        <v>45366</v>
      </c>
      <c r="E195" s="42">
        <v>918240000</v>
      </c>
      <c r="F195" s="176">
        <v>568240000</v>
      </c>
      <c r="G195" s="366">
        <v>350000000</v>
      </c>
      <c r="H195" s="177">
        <v>162.35428571428571</v>
      </c>
      <c r="I195" s="141">
        <v>600000000</v>
      </c>
      <c r="J195" s="141">
        <v>-250000000</v>
      </c>
      <c r="K195" s="178">
        <v>11303100000</v>
      </c>
      <c r="L195" s="179">
        <v>8.8102443223443192</v>
      </c>
      <c r="M195" s="131">
        <v>93.410420000000002</v>
      </c>
      <c r="N195" s="343">
        <v>9.4317575302030754</v>
      </c>
      <c r="O195" s="288">
        <v>9.5421705988055106</v>
      </c>
      <c r="P195" s="288">
        <v>9.4649999999999999</v>
      </c>
    </row>
    <row r="196" spans="1:16" ht="15" customHeight="1">
      <c r="A196" s="100">
        <v>45078</v>
      </c>
      <c r="B196" s="101">
        <v>220000000</v>
      </c>
      <c r="C196" s="116">
        <v>45100</v>
      </c>
      <c r="D196" s="116">
        <v>45373</v>
      </c>
      <c r="E196" s="42">
        <v>837500000</v>
      </c>
      <c r="F196" s="176">
        <v>617500000</v>
      </c>
      <c r="G196" s="141">
        <v>220000000</v>
      </c>
      <c r="H196" s="177">
        <v>280.68181818181819</v>
      </c>
      <c r="I196" s="141">
        <v>0</v>
      </c>
      <c r="J196" s="141">
        <v>220000000</v>
      </c>
      <c r="K196" s="178">
        <v>11523100000</v>
      </c>
      <c r="L196" s="179">
        <v>8.7515368131868136</v>
      </c>
      <c r="M196" s="179">
        <v>93.454329999999999</v>
      </c>
      <c r="N196" s="343">
        <v>9.3645065062119794</v>
      </c>
      <c r="O196" s="343">
        <v>9.4733622429568953</v>
      </c>
      <c r="P196" s="288">
        <v>9.4450000000000003</v>
      </c>
    </row>
    <row r="197" spans="1:16" ht="15" customHeight="1">
      <c r="A197" s="100">
        <v>45078</v>
      </c>
      <c r="B197" s="101">
        <v>350000000</v>
      </c>
      <c r="C197" s="116">
        <v>45107</v>
      </c>
      <c r="D197" s="116">
        <v>45379</v>
      </c>
      <c r="E197" s="42">
        <v>340540000</v>
      </c>
      <c r="F197" s="176">
        <v>-9460000</v>
      </c>
      <c r="G197" s="141">
        <v>350000000</v>
      </c>
      <c r="H197" s="117">
        <v>-2.7028571428571428</v>
      </c>
      <c r="I197" s="141">
        <v>357290000</v>
      </c>
      <c r="J197" s="141">
        <v>-7290000</v>
      </c>
      <c r="K197" s="178">
        <v>11515810000</v>
      </c>
      <c r="L197" s="179">
        <v>8.7081111721611641</v>
      </c>
      <c r="M197" s="179">
        <v>93.486810000000006</v>
      </c>
      <c r="N197" s="343">
        <v>9.3148019192880405</v>
      </c>
      <c r="O197" s="343">
        <v>9.422513651505815</v>
      </c>
      <c r="P197" s="288">
        <v>9.3789499999999997</v>
      </c>
    </row>
    <row r="198" spans="1:16" ht="15" customHeight="1">
      <c r="A198" s="100">
        <v>45108</v>
      </c>
      <c r="B198" s="101">
        <v>200000000</v>
      </c>
      <c r="C198" s="116">
        <v>45114</v>
      </c>
      <c r="D198" s="116">
        <v>45387</v>
      </c>
      <c r="E198" s="42">
        <v>507500000</v>
      </c>
      <c r="F198" s="176">
        <v>307500000</v>
      </c>
      <c r="G198" s="141">
        <v>200000000</v>
      </c>
      <c r="H198" s="117">
        <v>153.75</v>
      </c>
      <c r="I198" s="141">
        <v>0</v>
      </c>
      <c r="J198" s="141">
        <v>200000000</v>
      </c>
      <c r="K198" s="178">
        <v>11715810000</v>
      </c>
      <c r="L198" s="179">
        <v>8.7203045787545843</v>
      </c>
      <c r="M198" s="179">
        <v>93.477689999999996</v>
      </c>
      <c r="N198" s="343">
        <v>9.32875489194757</v>
      </c>
      <c r="O198" s="343">
        <v>9.4367871656753533</v>
      </c>
      <c r="P198" s="288">
        <v>9.35</v>
      </c>
    </row>
    <row r="199" spans="1:16" ht="15" customHeight="1">
      <c r="A199" s="100">
        <v>45108</v>
      </c>
      <c r="B199" s="101">
        <v>350000000</v>
      </c>
      <c r="C199" s="116">
        <v>45121</v>
      </c>
      <c r="D199" s="116">
        <v>45394</v>
      </c>
      <c r="E199" s="42">
        <v>523950000</v>
      </c>
      <c r="F199" s="176">
        <v>173950000</v>
      </c>
      <c r="G199" s="141">
        <v>350000000</v>
      </c>
      <c r="H199" s="117">
        <v>49.7</v>
      </c>
      <c r="I199" s="141">
        <v>500000000</v>
      </c>
      <c r="J199" s="141">
        <v>-150000000</v>
      </c>
      <c r="K199" s="178">
        <v>11565810000</v>
      </c>
      <c r="L199" s="179">
        <v>8.6984313186813154</v>
      </c>
      <c r="M199" s="179">
        <v>93.494050000000001</v>
      </c>
      <c r="N199" s="343">
        <v>9.3037271555583647</v>
      </c>
      <c r="O199" s="343">
        <v>9.4111848013944019</v>
      </c>
      <c r="P199" s="288">
        <v>9.34</v>
      </c>
    </row>
    <row r="200" spans="1:16" ht="15" customHeight="1">
      <c r="A200" s="100">
        <v>45108</v>
      </c>
      <c r="B200" s="101">
        <v>300000000</v>
      </c>
      <c r="C200" s="116">
        <v>45128</v>
      </c>
      <c r="D200" s="116">
        <v>45401</v>
      </c>
      <c r="E200" s="42">
        <v>648850000</v>
      </c>
      <c r="F200" s="176">
        <v>348850000</v>
      </c>
      <c r="G200" s="141">
        <v>300000000</v>
      </c>
      <c r="H200" s="117">
        <v>116.28333333333333</v>
      </c>
      <c r="I200" s="141">
        <v>0</v>
      </c>
      <c r="J200" s="141">
        <v>300000000</v>
      </c>
      <c r="K200" s="178">
        <v>11865810000</v>
      </c>
      <c r="L200" s="179">
        <v>8.6382798534798528</v>
      </c>
      <c r="M200" s="179">
        <v>93.53904</v>
      </c>
      <c r="N200" s="180">
        <v>9.2349460219816795</v>
      </c>
      <c r="O200" s="180">
        <v>9.3408322549982437</v>
      </c>
      <c r="P200" s="20">
        <v>9.2689500000000002</v>
      </c>
    </row>
    <row r="201" spans="1:16" ht="15" customHeight="1">
      <c r="A201" s="100">
        <v>45108</v>
      </c>
      <c r="B201" s="101">
        <v>300000000</v>
      </c>
      <c r="C201" s="116">
        <v>45135</v>
      </c>
      <c r="D201" s="116">
        <v>45408</v>
      </c>
      <c r="E201" s="42">
        <v>874630000</v>
      </c>
      <c r="F201" s="176">
        <v>574630000</v>
      </c>
      <c r="G201" s="141">
        <v>300000000</v>
      </c>
      <c r="H201" s="117">
        <v>191.54333333333332</v>
      </c>
      <c r="I201" s="141">
        <v>407460000</v>
      </c>
      <c r="J201" s="141">
        <v>-107460000</v>
      </c>
      <c r="K201" s="178">
        <v>11758350000</v>
      </c>
      <c r="L201" s="179">
        <v>8.5660553113553188</v>
      </c>
      <c r="M201" s="179">
        <v>93.593059999999994</v>
      </c>
      <c r="N201" s="343">
        <v>9.1524471059663171</v>
      </c>
      <c r="O201" s="343">
        <v>9.2564635696940289</v>
      </c>
      <c r="P201" s="20">
        <v>9.17</v>
      </c>
    </row>
    <row r="202" spans="1:16" ht="15" customHeight="1">
      <c r="A202" s="100">
        <v>45139</v>
      </c>
      <c r="B202" s="101">
        <v>350000000</v>
      </c>
      <c r="C202" s="116">
        <v>45142</v>
      </c>
      <c r="D202" s="116">
        <v>45415</v>
      </c>
      <c r="E202" s="42">
        <v>743730000</v>
      </c>
      <c r="F202" s="176">
        <v>393730000</v>
      </c>
      <c r="G202" s="141">
        <v>350000000</v>
      </c>
      <c r="H202" s="117">
        <v>112.49428571428572</v>
      </c>
      <c r="I202" s="141">
        <v>550000000</v>
      </c>
      <c r="J202" s="141">
        <v>-200000000</v>
      </c>
      <c r="K202" s="178">
        <v>11558350000</v>
      </c>
      <c r="L202" s="179">
        <v>8.4966117216117265</v>
      </c>
      <c r="M202" s="179">
        <v>93.644999999999996</v>
      </c>
      <c r="N202" s="343">
        <v>9.0732145032962013</v>
      </c>
      <c r="O202" s="343">
        <v>9.1754506819629267</v>
      </c>
      <c r="P202" s="288">
        <v>9.11</v>
      </c>
    </row>
    <row r="203" spans="1:16" ht="15" customHeight="1">
      <c r="A203" s="100">
        <v>45139</v>
      </c>
      <c r="B203" s="101">
        <v>450000000</v>
      </c>
      <c r="C203" s="116">
        <v>45149</v>
      </c>
      <c r="D203" s="116">
        <v>45422</v>
      </c>
      <c r="E203" s="42">
        <v>692320000</v>
      </c>
      <c r="F203" s="176">
        <v>242320000</v>
      </c>
      <c r="G203" s="141">
        <v>450000000</v>
      </c>
      <c r="H203" s="117">
        <v>53.848888888888894</v>
      </c>
      <c r="I203" s="141">
        <v>600000000</v>
      </c>
      <c r="J203" s="141">
        <v>-150000000</v>
      </c>
      <c r="K203" s="178">
        <v>11408350000</v>
      </c>
      <c r="L203" s="179">
        <v>8.4288928571428556</v>
      </c>
      <c r="M203" s="179">
        <v>93.695650000000001</v>
      </c>
      <c r="N203" s="343">
        <v>8.9960343485987408</v>
      </c>
      <c r="O203" s="343">
        <v>9.0965509246997875</v>
      </c>
      <c r="P203" s="20">
        <v>9.0189500000000002</v>
      </c>
    </row>
    <row r="204" spans="1:16" ht="15" customHeight="1">
      <c r="A204" s="100">
        <v>45139</v>
      </c>
      <c r="B204" s="101">
        <v>250000000</v>
      </c>
      <c r="C204" s="116">
        <v>45156</v>
      </c>
      <c r="D204" s="116">
        <v>45429</v>
      </c>
      <c r="E204" s="42">
        <v>737380000</v>
      </c>
      <c r="F204" s="176">
        <v>487380000</v>
      </c>
      <c r="G204" s="141">
        <v>250000000</v>
      </c>
      <c r="H204" s="117">
        <v>194.952</v>
      </c>
      <c r="I204" s="141">
        <v>0</v>
      </c>
      <c r="J204" s="141">
        <v>250000000</v>
      </c>
      <c r="K204" s="178">
        <v>11658350000</v>
      </c>
      <c r="L204" s="179">
        <v>8.3447957875457881</v>
      </c>
      <c r="M204" s="179">
        <v>93.75855</v>
      </c>
      <c r="N204" s="343">
        <v>8.9003037990090359</v>
      </c>
      <c r="O204" s="343">
        <v>8.9987074430407219</v>
      </c>
      <c r="P204" s="20">
        <v>8.9359999999999999</v>
      </c>
    </row>
    <row r="205" spans="1:16" ht="15" customHeight="1">
      <c r="A205" s="100">
        <v>45139</v>
      </c>
      <c r="B205" s="101">
        <v>400000000</v>
      </c>
      <c r="C205" s="116">
        <v>45163</v>
      </c>
      <c r="D205" s="116">
        <v>45436</v>
      </c>
      <c r="E205" s="42">
        <v>942880000</v>
      </c>
      <c r="F205" s="176">
        <v>542880000</v>
      </c>
      <c r="G205" s="141">
        <v>400000000</v>
      </c>
      <c r="H205" s="117">
        <v>135.72</v>
      </c>
      <c r="I205" s="141">
        <v>550000000</v>
      </c>
      <c r="J205" s="141">
        <v>-150000000</v>
      </c>
      <c r="K205" s="178">
        <v>11508350000</v>
      </c>
      <c r="L205" s="179">
        <v>8.2857941391941452</v>
      </c>
      <c r="M205" s="179">
        <v>93.802679999999995</v>
      </c>
      <c r="N205" s="343">
        <v>8.8332168539258618</v>
      </c>
      <c r="O205" s="343">
        <v>8.9301529672530577</v>
      </c>
      <c r="P205" s="288">
        <v>8.8469999999999995</v>
      </c>
    </row>
    <row r="206" spans="1:16" ht="15" customHeight="1">
      <c r="A206" s="100">
        <v>45170</v>
      </c>
      <c r="B206" s="101">
        <v>300000000</v>
      </c>
      <c r="C206" s="116">
        <v>45170</v>
      </c>
      <c r="D206" s="116">
        <v>45443</v>
      </c>
      <c r="E206" s="42">
        <v>1009250000</v>
      </c>
      <c r="F206" s="176">
        <v>709250000</v>
      </c>
      <c r="G206" s="141">
        <v>300000000</v>
      </c>
      <c r="H206" s="117">
        <v>236.41666666666669</v>
      </c>
      <c r="I206" s="141">
        <v>600000000</v>
      </c>
      <c r="J206" s="141">
        <v>-300000000</v>
      </c>
      <c r="K206" s="178">
        <v>11208350000</v>
      </c>
      <c r="L206" s="179">
        <v>8.2212974358974318</v>
      </c>
      <c r="M206" s="179">
        <v>93.850920000000002</v>
      </c>
      <c r="N206" s="343">
        <v>8.7599540163244356</v>
      </c>
      <c r="O206" s="343">
        <v>8.8552999215687489</v>
      </c>
      <c r="P206" s="288">
        <v>8.77</v>
      </c>
    </row>
    <row r="207" spans="1:16" ht="15" customHeight="1">
      <c r="A207" s="100">
        <v>45170</v>
      </c>
      <c r="B207" s="101">
        <v>300000000</v>
      </c>
      <c r="C207" s="116">
        <v>45177</v>
      </c>
      <c r="D207" s="116">
        <v>45450</v>
      </c>
      <c r="E207" s="42">
        <v>930870000</v>
      </c>
      <c r="F207" s="176">
        <v>630870000</v>
      </c>
      <c r="G207" s="141">
        <v>300000000</v>
      </c>
      <c r="H207" s="117">
        <v>210.29</v>
      </c>
      <c r="I207" s="141">
        <v>0</v>
      </c>
      <c r="J207" s="141">
        <v>300000000</v>
      </c>
      <c r="K207" s="178">
        <v>11508350000</v>
      </c>
      <c r="L207" s="179">
        <v>8.1346734432234378</v>
      </c>
      <c r="M207" s="179">
        <v>93.915710000000004</v>
      </c>
      <c r="N207" s="343">
        <v>8.6616748605993976</v>
      </c>
      <c r="O207" s="343">
        <v>8.7549079378482766</v>
      </c>
      <c r="P207" s="288">
        <v>8.69</v>
      </c>
    </row>
    <row r="208" spans="1:16" ht="15" customHeight="1">
      <c r="A208" s="100">
        <v>45170</v>
      </c>
      <c r="B208" s="101">
        <v>400000000</v>
      </c>
      <c r="C208" s="116">
        <v>45184</v>
      </c>
      <c r="D208" s="116">
        <v>45457</v>
      </c>
      <c r="E208" s="42">
        <v>1145900000</v>
      </c>
      <c r="F208" s="176">
        <v>745900000</v>
      </c>
      <c r="G208" s="141">
        <v>400000000</v>
      </c>
      <c r="H208" s="117">
        <v>186.47499999999999</v>
      </c>
      <c r="I208" s="141">
        <v>550000000</v>
      </c>
      <c r="J208" s="141">
        <v>-150000000</v>
      </c>
      <c r="K208" s="178">
        <v>11358350000</v>
      </c>
      <c r="L208" s="179">
        <v>8.0618472527472527</v>
      </c>
      <c r="M208" s="179">
        <v>93.970179999999999</v>
      </c>
      <c r="N208" s="343">
        <v>8.5791548475774491</v>
      </c>
      <c r="O208" s="343">
        <v>8.6706319263225353</v>
      </c>
      <c r="P208" s="288">
        <v>8.59</v>
      </c>
    </row>
    <row r="209" spans="1:16" ht="15" customHeight="1">
      <c r="A209" s="100">
        <v>45170</v>
      </c>
      <c r="B209" s="101">
        <v>400000000</v>
      </c>
      <c r="C209" s="116">
        <v>45191</v>
      </c>
      <c r="D209" s="116">
        <v>45464</v>
      </c>
      <c r="E209" s="42">
        <v>778420000</v>
      </c>
      <c r="F209" s="176">
        <v>378420000</v>
      </c>
      <c r="G209" s="141">
        <v>400000000</v>
      </c>
      <c r="H209" s="117">
        <v>94.60499999999999</v>
      </c>
      <c r="I209" s="141">
        <v>600000000</v>
      </c>
      <c r="J209" s="141">
        <v>-200000000</v>
      </c>
      <c r="K209" s="178">
        <v>11158350000</v>
      </c>
      <c r="L209" s="179">
        <v>8.0023108058608141</v>
      </c>
      <c r="M209" s="179">
        <v>94.014709999999994</v>
      </c>
      <c r="N209" s="343">
        <v>8.511764601370162</v>
      </c>
      <c r="O209" s="343">
        <v>8.6018198553372791</v>
      </c>
      <c r="P209" s="288">
        <v>8.5289999999999999</v>
      </c>
    </row>
    <row r="210" spans="1:16" ht="15" customHeight="1">
      <c r="A210" s="100">
        <v>45197</v>
      </c>
      <c r="B210" s="101">
        <v>300000000</v>
      </c>
      <c r="C210" s="116">
        <v>45198</v>
      </c>
      <c r="D210" s="116">
        <v>45471</v>
      </c>
      <c r="E210" s="42">
        <v>268580000</v>
      </c>
      <c r="F210" s="176">
        <v>-31420000</v>
      </c>
      <c r="G210" s="141">
        <v>260560000</v>
      </c>
      <c r="H210" s="117">
        <v>-10.473333333333333</v>
      </c>
      <c r="I210" s="141">
        <v>0</v>
      </c>
      <c r="J210" s="141">
        <v>260560000</v>
      </c>
      <c r="K210" s="178">
        <v>11418910000</v>
      </c>
      <c r="L210" s="179">
        <v>7.9911468864468844</v>
      </c>
      <c r="M210" s="179">
        <v>94.023060000000001</v>
      </c>
      <c r="N210" s="343">
        <v>8.499135091377461</v>
      </c>
      <c r="O210" s="343">
        <v>8.5889251056657798</v>
      </c>
      <c r="P210" s="288">
        <v>8.65</v>
      </c>
    </row>
    <row r="211" spans="1:16" ht="15" customHeight="1">
      <c r="A211" s="100">
        <v>45200</v>
      </c>
      <c r="B211" s="101">
        <v>300000000</v>
      </c>
      <c r="C211" s="116">
        <v>45205</v>
      </c>
      <c r="D211" s="116">
        <v>45478</v>
      </c>
      <c r="E211" s="42">
        <v>291550000</v>
      </c>
      <c r="F211" s="176">
        <v>-8450000</v>
      </c>
      <c r="G211" s="141">
        <v>291550000</v>
      </c>
      <c r="H211" s="117">
        <v>-2.8166666666666664</v>
      </c>
      <c r="I211" s="141">
        <v>0</v>
      </c>
      <c r="J211" s="141">
        <v>291550000</v>
      </c>
      <c r="K211" s="178">
        <v>11710460000</v>
      </c>
      <c r="L211" s="179">
        <v>8.0842954212454217</v>
      </c>
      <c r="M211" s="179">
        <v>93.953389999999999</v>
      </c>
      <c r="N211" s="343">
        <v>8.6045808684981164</v>
      </c>
      <c r="O211" s="343">
        <v>8.6965972492263788</v>
      </c>
      <c r="P211" s="288">
        <v>8.65</v>
      </c>
    </row>
    <row r="212" spans="1:16" ht="15" customHeight="1">
      <c r="A212" s="100">
        <v>45200</v>
      </c>
      <c r="B212" s="101">
        <v>300000000</v>
      </c>
      <c r="C212" s="116">
        <v>45212</v>
      </c>
      <c r="D212" s="116">
        <v>45485</v>
      </c>
      <c r="E212" s="42">
        <v>464200000</v>
      </c>
      <c r="F212" s="176">
        <v>164200000</v>
      </c>
      <c r="G212" s="141">
        <v>314200000</v>
      </c>
      <c r="H212" s="117">
        <v>54.733333333333334</v>
      </c>
      <c r="I212" s="141">
        <v>550000000</v>
      </c>
      <c r="J212" s="141">
        <v>-235800000</v>
      </c>
      <c r="K212" s="178">
        <v>11474660000</v>
      </c>
      <c r="L212" s="179">
        <v>8.0887743589743568</v>
      </c>
      <c r="M212" s="179">
        <v>93.950040000000001</v>
      </c>
      <c r="N212" s="343">
        <v>8.6096550453564014</v>
      </c>
      <c r="O212" s="343">
        <v>8.7017792397338525</v>
      </c>
      <c r="P212" s="288">
        <v>8.6789500000000004</v>
      </c>
    </row>
    <row r="213" spans="1:16" ht="15" customHeight="1">
      <c r="A213" s="100">
        <v>45200</v>
      </c>
      <c r="B213" s="101">
        <v>300000000</v>
      </c>
      <c r="C213" s="116">
        <v>45219</v>
      </c>
      <c r="D213" s="116">
        <v>45492</v>
      </c>
      <c r="E213" s="42">
        <v>369880000</v>
      </c>
      <c r="F213" s="176">
        <v>69880000</v>
      </c>
      <c r="G213" s="141">
        <v>300000000</v>
      </c>
      <c r="H213" s="117">
        <v>23.293333333333333</v>
      </c>
      <c r="I213" s="141">
        <v>0</v>
      </c>
      <c r="J213" s="141">
        <v>300000000</v>
      </c>
      <c r="K213" s="178">
        <v>11774660000</v>
      </c>
      <c r="L213" s="179">
        <v>8.152936813186809</v>
      </c>
      <c r="M213" s="179">
        <v>93.902050000000003</v>
      </c>
      <c r="N213" s="343">
        <v>8.6823842644402429</v>
      </c>
      <c r="O213" s="343">
        <v>8.7760606155911312</v>
      </c>
      <c r="P213" s="288">
        <v>8.69</v>
      </c>
    </row>
    <row r="214" spans="1:16" ht="15" customHeight="1">
      <c r="A214" s="100">
        <v>45200</v>
      </c>
      <c r="B214" s="101">
        <v>300000000</v>
      </c>
      <c r="C214" s="116">
        <v>45226</v>
      </c>
      <c r="D214" s="116">
        <v>45499</v>
      </c>
      <c r="E214" s="42">
        <v>583760000</v>
      </c>
      <c r="F214" s="176">
        <v>283760000</v>
      </c>
      <c r="G214" s="141">
        <v>300000000</v>
      </c>
      <c r="H214" s="117">
        <v>94.586666666666659</v>
      </c>
      <c r="I214" s="141">
        <v>508040000</v>
      </c>
      <c r="J214" s="141">
        <v>-208040000</v>
      </c>
      <c r="K214" s="178">
        <v>11566620000</v>
      </c>
      <c r="L214" s="179">
        <v>8.1851316849816786</v>
      </c>
      <c r="M214" s="179">
        <v>93.877970000000005</v>
      </c>
      <c r="N214" s="343">
        <v>8.7189057081034864</v>
      </c>
      <c r="O214" s="343">
        <v>8.8133663080363966</v>
      </c>
      <c r="P214" s="288">
        <v>8.7489500000000007</v>
      </c>
    </row>
    <row r="215" spans="1:16" ht="15" customHeight="1">
      <c r="A215" s="100">
        <v>45231</v>
      </c>
      <c r="B215" s="101">
        <v>300000000</v>
      </c>
      <c r="C215" s="116">
        <v>45233</v>
      </c>
      <c r="D215" s="116">
        <v>45506</v>
      </c>
      <c r="E215" s="42">
        <v>400290000</v>
      </c>
      <c r="F215" s="176">
        <v>100290000</v>
      </c>
      <c r="G215" s="141">
        <v>300000000</v>
      </c>
      <c r="H215" s="117">
        <f>F215/B215*100</f>
        <v>33.43</v>
      </c>
      <c r="I215" s="141">
        <v>500000000</v>
      </c>
      <c r="J215" s="141">
        <v>-200000000</v>
      </c>
      <c r="K215" s="178">
        <v>11366620000</v>
      </c>
      <c r="L215" s="179">
        <v>8.2253752747252733</v>
      </c>
      <c r="M215" s="179">
        <v>93.84787</v>
      </c>
      <c r="N215" s="343">
        <v>8.7645838682596366</v>
      </c>
      <c r="O215" s="343">
        <v>8.8600298829352155</v>
      </c>
      <c r="P215" s="288">
        <v>8.7799999999999994</v>
      </c>
    </row>
    <row r="216" spans="1:16" ht="15" customHeight="1">
      <c r="A216" s="100">
        <v>45231</v>
      </c>
      <c r="B216" s="101">
        <v>250000000</v>
      </c>
      <c r="C216" s="116">
        <v>45240</v>
      </c>
      <c r="D216" s="116">
        <v>45513</v>
      </c>
      <c r="E216" s="42">
        <v>424100000</v>
      </c>
      <c r="F216" s="176">
        <v>174100000</v>
      </c>
      <c r="G216" s="141">
        <v>250000000</v>
      </c>
      <c r="H216" s="117">
        <f t="shared" ref="H216:H218" si="0">F216/B216*100</f>
        <v>69.64</v>
      </c>
      <c r="I216" s="141">
        <v>550000000</v>
      </c>
      <c r="J216" s="141">
        <v>-300000000</v>
      </c>
      <c r="K216" s="178">
        <v>11066620000</v>
      </c>
      <c r="L216" s="179">
        <v>8.2537195970696065</v>
      </c>
      <c r="M216" s="179">
        <v>93.826669999999993</v>
      </c>
      <c r="N216" s="343">
        <v>8.7967734515885567</v>
      </c>
      <c r="O216" s="343">
        <v>8.8929169207558889</v>
      </c>
      <c r="P216" s="288">
        <v>8.89</v>
      </c>
    </row>
    <row r="217" spans="1:16" ht="15" customHeight="1">
      <c r="A217" s="100">
        <v>45231</v>
      </c>
      <c r="B217" s="101">
        <v>300000000</v>
      </c>
      <c r="C217" s="15">
        <v>45247</v>
      </c>
      <c r="D217" s="50">
        <v>45520</v>
      </c>
      <c r="E217" s="42">
        <v>243470000</v>
      </c>
      <c r="F217" s="176">
        <v>-56530000</v>
      </c>
      <c r="G217" s="105">
        <v>236470000</v>
      </c>
      <c r="H217" s="255">
        <f t="shared" si="0"/>
        <v>-18.843333333333334</v>
      </c>
      <c r="I217" s="105">
        <v>0</v>
      </c>
      <c r="J217" s="105">
        <v>236470000</v>
      </c>
      <c r="K217" s="44">
        <v>11303090000</v>
      </c>
      <c r="L217" s="143">
        <v>8.3135100732600797</v>
      </c>
      <c r="M217" s="143">
        <v>93.781949999999995</v>
      </c>
      <c r="N217" s="359">
        <v>8.8647229805523136</v>
      </c>
      <c r="O217" s="288">
        <v>8.9623469382702261</v>
      </c>
      <c r="P217" s="288">
        <v>8.94</v>
      </c>
    </row>
    <row r="218" spans="1:16" ht="15" customHeight="1">
      <c r="A218" s="100">
        <v>45231</v>
      </c>
      <c r="B218" s="101">
        <v>350000000</v>
      </c>
      <c r="C218" s="15">
        <v>45254</v>
      </c>
      <c r="D218" s="15">
        <v>45527</v>
      </c>
      <c r="E218" s="17">
        <v>544740000</v>
      </c>
      <c r="F218" s="43">
        <v>194740000</v>
      </c>
      <c r="G218" s="105">
        <v>350000000</v>
      </c>
      <c r="H218" s="117">
        <f t="shared" si="0"/>
        <v>55.64</v>
      </c>
      <c r="I218" s="105">
        <v>450000000</v>
      </c>
      <c r="J218" s="105">
        <v>-100000000</v>
      </c>
      <c r="K218" s="44">
        <v>11203090000</v>
      </c>
      <c r="L218" s="143">
        <v>8.357096153846145</v>
      </c>
      <c r="M218" s="143">
        <v>93.749350000000007</v>
      </c>
      <c r="N218" s="359">
        <v>8.9142977032333004</v>
      </c>
      <c r="O218" s="288">
        <v>9.0130088349622994</v>
      </c>
      <c r="P218" s="288">
        <v>8.9550000000000001</v>
      </c>
    </row>
    <row r="219" spans="1:16" ht="15" customHeight="1">
      <c r="A219" s="100">
        <v>45261</v>
      </c>
      <c r="B219" s="101">
        <v>300000000</v>
      </c>
      <c r="C219" s="15">
        <v>45261</v>
      </c>
      <c r="D219" s="15">
        <v>45534</v>
      </c>
      <c r="E219" s="17">
        <v>414810000</v>
      </c>
      <c r="F219" s="43">
        <v>114810000</v>
      </c>
      <c r="G219" s="105">
        <v>300000000</v>
      </c>
      <c r="H219" s="117">
        <v>38.270000000000003</v>
      </c>
      <c r="I219" s="105">
        <v>0</v>
      </c>
      <c r="J219" s="105">
        <v>300000000</v>
      </c>
      <c r="K219" s="44">
        <v>11503090000</v>
      </c>
      <c r="L219" s="143">
        <v>8.384263919413927</v>
      </c>
      <c r="M219" s="143">
        <v>93.729029999999995</v>
      </c>
      <c r="N219" s="359">
        <v>8.9452157132255898</v>
      </c>
      <c r="O219" s="288">
        <v>9.0446078822389993</v>
      </c>
      <c r="P219" s="288">
        <v>8.9889500000000009</v>
      </c>
    </row>
    <row r="220" spans="1:16" ht="15" customHeight="1">
      <c r="A220" s="100">
        <v>45261</v>
      </c>
      <c r="B220" s="101">
        <v>300000000</v>
      </c>
      <c r="C220" s="15">
        <v>45268</v>
      </c>
      <c r="D220" s="15">
        <v>45541</v>
      </c>
      <c r="E220" s="17">
        <v>536870000</v>
      </c>
      <c r="F220" s="43">
        <v>236870000</v>
      </c>
      <c r="G220" s="105">
        <v>300000000</v>
      </c>
      <c r="H220" s="117">
        <v>78.956666666666706</v>
      </c>
      <c r="I220" s="105">
        <v>0</v>
      </c>
      <c r="J220" s="105">
        <v>300000000</v>
      </c>
      <c r="K220" s="44">
        <v>11803090000</v>
      </c>
      <c r="L220" s="143">
        <v>8.3924329670329634</v>
      </c>
      <c r="M220" s="143">
        <v>93.722920000000002</v>
      </c>
      <c r="N220" s="359">
        <v>8.9545150396860898</v>
      </c>
      <c r="O220" s="288">
        <v>9.0541124983922998</v>
      </c>
      <c r="P220" s="288">
        <v>8.92</v>
      </c>
    </row>
    <row r="221" spans="1:16" ht="15" customHeight="1">
      <c r="A221" s="100">
        <v>45261</v>
      </c>
      <c r="B221" s="101">
        <v>300000000</v>
      </c>
      <c r="C221" s="15">
        <v>45275</v>
      </c>
      <c r="D221" s="15">
        <v>45548</v>
      </c>
      <c r="E221" s="17">
        <v>668170000</v>
      </c>
      <c r="F221" s="43">
        <v>368170000</v>
      </c>
      <c r="G221" s="105">
        <v>300000000</v>
      </c>
      <c r="H221" s="117">
        <v>122.723333333333</v>
      </c>
      <c r="I221" s="105">
        <v>500000000</v>
      </c>
      <c r="J221" s="105">
        <v>-200000000</v>
      </c>
      <c r="K221" s="44">
        <v>11603090000</v>
      </c>
      <c r="L221" s="143">
        <v>8.393248534798543</v>
      </c>
      <c r="M221" s="143">
        <v>93.722309999999993</v>
      </c>
      <c r="N221" s="359">
        <v>8.9554435169156008</v>
      </c>
      <c r="O221" s="288">
        <v>9.0550614839262504</v>
      </c>
      <c r="P221" s="288">
        <v>8.9619999999999997</v>
      </c>
    </row>
    <row r="222" spans="1:16" ht="15" customHeight="1">
      <c r="A222" s="100">
        <v>45261</v>
      </c>
      <c r="B222" s="101">
        <v>300000000</v>
      </c>
      <c r="C222" s="15">
        <v>45282</v>
      </c>
      <c r="D222" s="15">
        <v>45555</v>
      </c>
      <c r="E222" s="17">
        <v>353920000</v>
      </c>
      <c r="F222" s="43">
        <v>53920000</v>
      </c>
      <c r="G222" s="105">
        <v>141920000</v>
      </c>
      <c r="H222" s="117">
        <v>17.973333333333301</v>
      </c>
      <c r="I222" s="105">
        <v>0</v>
      </c>
      <c r="J222" s="105">
        <v>141920000</v>
      </c>
      <c r="K222" s="44">
        <v>11745010000</v>
      </c>
      <c r="L222" s="143">
        <v>8.4006020146520211</v>
      </c>
      <c r="M222" s="143">
        <v>93.716809999999995</v>
      </c>
      <c r="N222" s="359">
        <v>8.9638155787121008</v>
      </c>
      <c r="O222" s="288">
        <v>9.0636185627208192</v>
      </c>
      <c r="P222" s="288">
        <v>9.01</v>
      </c>
    </row>
    <row r="223" spans="1:16" ht="15" customHeight="1">
      <c r="A223" s="100">
        <v>45261</v>
      </c>
      <c r="B223" s="101"/>
      <c r="C223" s="15">
        <v>45289</v>
      </c>
      <c r="D223" s="15">
        <v>45562</v>
      </c>
      <c r="E223" s="17"/>
      <c r="F223" s="43"/>
      <c r="G223" s="105"/>
      <c r="H223" s="117"/>
      <c r="I223" s="105">
        <v>300000000</v>
      </c>
      <c r="J223" s="105">
        <v>-300000000</v>
      </c>
      <c r="K223" s="44">
        <v>11445010000</v>
      </c>
      <c r="L223" s="143"/>
      <c r="M223" s="143"/>
      <c r="N223" s="359"/>
      <c r="O223" s="288"/>
      <c r="P223" s="288"/>
    </row>
    <row r="224" spans="1:16" ht="15" customHeight="1">
      <c r="A224" s="100">
        <v>45292</v>
      </c>
      <c r="B224" s="101">
        <v>250000000</v>
      </c>
      <c r="C224" s="15">
        <v>45296</v>
      </c>
      <c r="D224" s="15">
        <v>45569</v>
      </c>
      <c r="E224" s="17">
        <v>694060000</v>
      </c>
      <c r="F224" s="43">
        <v>444060000</v>
      </c>
      <c r="G224" s="105">
        <v>250000000</v>
      </c>
      <c r="H224" s="117">
        <v>177.624</v>
      </c>
      <c r="I224" s="105">
        <v>192690000</v>
      </c>
      <c r="J224" s="105">
        <v>57310000</v>
      </c>
      <c r="K224" s="44">
        <v>11502320000</v>
      </c>
      <c r="L224" s="143">
        <v>8.3864699633699669</v>
      </c>
      <c r="M224" s="143">
        <v>93.727379999999997</v>
      </c>
      <c r="N224" s="359">
        <v>8.9477268684667894</v>
      </c>
      <c r="O224" s="288">
        <v>9.047174452559382</v>
      </c>
      <c r="P224" s="288">
        <v>8.9700000000000006</v>
      </c>
    </row>
    <row r="225" spans="1:16" ht="15" customHeight="1">
      <c r="A225" s="100">
        <v>45292</v>
      </c>
      <c r="B225" s="101">
        <v>300000000</v>
      </c>
      <c r="C225" s="15">
        <v>45303</v>
      </c>
      <c r="D225" s="15">
        <v>45576</v>
      </c>
      <c r="E225" s="17">
        <v>725450000</v>
      </c>
      <c r="F225" s="43">
        <v>425450000</v>
      </c>
      <c r="G225" s="105">
        <v>300000000</v>
      </c>
      <c r="H225" s="117">
        <v>141.81666666666666</v>
      </c>
      <c r="I225" s="105">
        <v>300000000</v>
      </c>
      <c r="J225" s="105">
        <v>0</v>
      </c>
      <c r="K225" s="44">
        <v>11502320000</v>
      </c>
      <c r="L225" s="143">
        <v>8.3698377289377355</v>
      </c>
      <c r="M225" s="143">
        <v>93.739819999999995</v>
      </c>
      <c r="N225" s="359">
        <v>8.9287964591117586</v>
      </c>
      <c r="O225" s="288">
        <v>9.0278266704497909</v>
      </c>
      <c r="P225" s="288">
        <v>8.94895</v>
      </c>
    </row>
    <row r="226" spans="1:16" ht="15" customHeight="1">
      <c r="A226" s="100">
        <v>45292</v>
      </c>
      <c r="B226" s="101">
        <v>300000000</v>
      </c>
      <c r="C226" s="15">
        <v>45310</v>
      </c>
      <c r="D226" s="15">
        <v>45583</v>
      </c>
      <c r="E226" s="17">
        <v>756500000</v>
      </c>
      <c r="F226" s="43">
        <v>456500000</v>
      </c>
      <c r="G226" s="105">
        <v>300000000</v>
      </c>
      <c r="H226" s="117">
        <v>152.16666666666669</v>
      </c>
      <c r="I226" s="105">
        <v>300000000</v>
      </c>
      <c r="J226" s="105">
        <v>0</v>
      </c>
      <c r="K226" s="44">
        <v>11502320000</v>
      </c>
      <c r="L226" s="143">
        <v>8.348552747252743</v>
      </c>
      <c r="M226" s="143">
        <v>93.755740000000003</v>
      </c>
      <c r="N226" s="359">
        <v>8.9045777327902709</v>
      </c>
      <c r="O226" s="288">
        <v>9.0030752376953451</v>
      </c>
      <c r="P226" s="288">
        <v>8.9179999999999993</v>
      </c>
    </row>
    <row r="227" spans="1:16" ht="15" customHeight="1">
      <c r="A227" s="100">
        <v>45292</v>
      </c>
      <c r="B227" s="101">
        <v>300000000</v>
      </c>
      <c r="C227" s="15">
        <v>45317</v>
      </c>
      <c r="D227" s="103">
        <v>45590</v>
      </c>
      <c r="E227" s="17">
        <v>440600000</v>
      </c>
      <c r="F227" s="43">
        <v>140600000</v>
      </c>
      <c r="G227" s="105">
        <v>300000000</v>
      </c>
      <c r="H227" s="117">
        <v>46.866666666666667</v>
      </c>
      <c r="I227" s="105">
        <v>280000000</v>
      </c>
      <c r="J227" s="105">
        <v>20000000</v>
      </c>
      <c r="K227" s="44">
        <v>11522320000</v>
      </c>
      <c r="L227" s="143">
        <v>8.3270672161172126</v>
      </c>
      <c r="M227" s="143">
        <v>93.771810000000002</v>
      </c>
      <c r="N227" s="288">
        <v>8.880139154952019</v>
      </c>
      <c r="O227" s="288">
        <v>8.9781005535468417</v>
      </c>
      <c r="P227" s="288">
        <v>8.8988499999999995</v>
      </c>
    </row>
    <row r="228" spans="1:16" ht="15" customHeight="1">
      <c r="A228" s="100">
        <v>45323</v>
      </c>
      <c r="B228" s="101">
        <v>350000000</v>
      </c>
      <c r="C228" s="15">
        <v>45324</v>
      </c>
      <c r="D228" s="15">
        <v>45597</v>
      </c>
      <c r="E228" s="17">
        <v>340080000</v>
      </c>
      <c r="F228" s="43">
        <v>-9920000</v>
      </c>
      <c r="G228" s="105">
        <v>337500000</v>
      </c>
      <c r="H228" s="117">
        <v>-2.8342857142857141</v>
      </c>
      <c r="I228" s="105">
        <v>300000000</v>
      </c>
      <c r="J228" s="105">
        <v>37500000</v>
      </c>
      <c r="K228" s="44">
        <v>11559820000</v>
      </c>
      <c r="L228" s="143">
        <v>8.3864699633699669</v>
      </c>
      <c r="M228" s="143">
        <v>93.727379999999997</v>
      </c>
      <c r="N228" s="288">
        <v>8.9477268684667894</v>
      </c>
      <c r="O228" s="288">
        <v>9.047174452559382</v>
      </c>
      <c r="P228" s="288">
        <v>8.89</v>
      </c>
    </row>
    <row r="229" spans="1:16" ht="15" customHeight="1">
      <c r="A229" s="100">
        <v>45323</v>
      </c>
      <c r="B229" s="101">
        <v>300000000</v>
      </c>
      <c r="C229" s="15">
        <v>45331</v>
      </c>
      <c r="D229" s="15">
        <v>45604</v>
      </c>
      <c r="E229" s="17">
        <v>389960000</v>
      </c>
      <c r="F229" s="43">
        <v>89960000</v>
      </c>
      <c r="G229" s="105">
        <v>300000000</v>
      </c>
      <c r="H229" s="117">
        <v>29.986666666666668</v>
      </c>
      <c r="I229" s="105">
        <v>350000000</v>
      </c>
      <c r="J229" s="105">
        <v>-50000000</v>
      </c>
      <c r="K229" s="44">
        <v>11509820000</v>
      </c>
      <c r="L229" s="143">
        <v>8.3106890109890141</v>
      </c>
      <c r="M229" s="143">
        <v>93.784059999999997</v>
      </c>
      <c r="N229" s="288">
        <v>8.8615154973979742</v>
      </c>
      <c r="O229" s="288">
        <v>8.9590693194444793</v>
      </c>
      <c r="P229" s="288">
        <v>8.9239999999999995</v>
      </c>
    </row>
    <row r="230" spans="1:16" ht="15" customHeight="1">
      <c r="A230" s="100">
        <v>45323</v>
      </c>
      <c r="B230" s="101">
        <v>300000000</v>
      </c>
      <c r="C230" s="15">
        <v>45338</v>
      </c>
      <c r="D230" s="15">
        <v>45611</v>
      </c>
      <c r="E230" s="17">
        <v>293240000</v>
      </c>
      <c r="F230" s="43">
        <v>-6760000</v>
      </c>
      <c r="G230" s="105">
        <v>271440000</v>
      </c>
      <c r="H230" s="117">
        <v>-2.2533333333333334</v>
      </c>
      <c r="I230" s="105">
        <v>300000000</v>
      </c>
      <c r="J230" s="105">
        <v>-28560000</v>
      </c>
      <c r="K230" s="44">
        <v>11481260000</v>
      </c>
      <c r="L230" s="143">
        <v>8.3477371794871829</v>
      </c>
      <c r="M230" s="143">
        <v>93.756349999999998</v>
      </c>
      <c r="N230" s="288">
        <v>8.9036499175652448</v>
      </c>
      <c r="O230" s="288">
        <v>9.0021270427512068</v>
      </c>
      <c r="P230" s="288">
        <v>8.9350000000000005</v>
      </c>
    </row>
    <row r="231" spans="1:16" ht="15" customHeight="1">
      <c r="A231" s="100">
        <v>45323</v>
      </c>
      <c r="B231" s="101">
        <v>350000000</v>
      </c>
      <c r="C231" s="15">
        <v>45345</v>
      </c>
      <c r="D231" s="15">
        <v>45618</v>
      </c>
      <c r="E231" s="17">
        <v>515420000</v>
      </c>
      <c r="F231" s="43">
        <v>165420000</v>
      </c>
      <c r="G231" s="105">
        <v>350000000</v>
      </c>
      <c r="H231" s="117">
        <v>47.262857142857143</v>
      </c>
      <c r="I231" s="105">
        <v>300000000</v>
      </c>
      <c r="J231" s="105">
        <v>50000000</v>
      </c>
      <c r="K231" s="44">
        <v>11531260000</v>
      </c>
      <c r="L231" s="143">
        <v>8.3463065934065988</v>
      </c>
      <c r="M231" s="143">
        <v>93.757419999999996</v>
      </c>
      <c r="N231" s="288">
        <v>8.9020224675621389</v>
      </c>
      <c r="O231" s="288">
        <v>9.000463850378404</v>
      </c>
      <c r="P231" s="288">
        <v>8.9429999999999996</v>
      </c>
    </row>
    <row r="232" spans="1:16" ht="15" customHeight="1">
      <c r="A232" s="100">
        <v>45352</v>
      </c>
      <c r="B232" s="101">
        <v>300000000</v>
      </c>
      <c r="C232" s="15">
        <v>45352</v>
      </c>
      <c r="D232" s="15">
        <v>45625</v>
      </c>
      <c r="E232" s="17">
        <v>357210000</v>
      </c>
      <c r="F232" s="43">
        <v>57210000</v>
      </c>
      <c r="G232" s="105">
        <v>300000000</v>
      </c>
      <c r="H232" s="117">
        <v>19.07</v>
      </c>
      <c r="I232" s="105">
        <v>257620000</v>
      </c>
      <c r="J232" s="105">
        <v>42380000</v>
      </c>
      <c r="K232" s="44">
        <v>11573640000</v>
      </c>
      <c r="L232" s="143">
        <v>8.3591952380952304</v>
      </c>
      <c r="M232" s="143">
        <v>93.747780000000006</v>
      </c>
      <c r="N232" s="288">
        <v>8.9166860677609971</v>
      </c>
      <c r="O232" s="288">
        <v>9.0154497262080024</v>
      </c>
      <c r="P232" s="288">
        <v>8.9610000000000003</v>
      </c>
    </row>
    <row r="233" spans="1:16" ht="15" customHeight="1">
      <c r="A233" s="100">
        <v>45352</v>
      </c>
      <c r="B233" s="101">
        <v>350000000</v>
      </c>
      <c r="C233" s="15">
        <v>45359</v>
      </c>
      <c r="D233" s="15">
        <v>45632</v>
      </c>
      <c r="E233" s="17">
        <v>541470000</v>
      </c>
      <c r="F233" s="43">
        <v>191470000</v>
      </c>
      <c r="G233" s="105">
        <v>350000000</v>
      </c>
      <c r="H233" s="117">
        <v>54.705714285714294</v>
      </c>
      <c r="I233" s="105">
        <v>300000000</v>
      </c>
      <c r="J233" s="105">
        <v>50000000</v>
      </c>
      <c r="K233" s="44">
        <v>11623640000</v>
      </c>
      <c r="L233" s="143">
        <v>8.3600509157509126</v>
      </c>
      <c r="M233" s="143">
        <v>93.747140000000002</v>
      </c>
      <c r="N233" s="288">
        <v>8.9176596915392974</v>
      </c>
      <c r="O233" s="288">
        <v>9.0164447666087888</v>
      </c>
      <c r="P233" s="288">
        <v>8.9499999999999993</v>
      </c>
    </row>
    <row r="234" spans="1:16" ht="15" customHeight="1">
      <c r="A234" s="100">
        <v>45352</v>
      </c>
      <c r="B234" s="101">
        <v>350000000</v>
      </c>
      <c r="C234" s="15">
        <v>45366</v>
      </c>
      <c r="D234" s="15">
        <v>45639</v>
      </c>
      <c r="E234" s="17">
        <v>257150000</v>
      </c>
      <c r="F234" s="43">
        <v>-92850000</v>
      </c>
      <c r="G234" s="105">
        <v>255150000</v>
      </c>
      <c r="H234" s="117">
        <v>-26.528571428571428</v>
      </c>
      <c r="I234" s="105">
        <v>350000000</v>
      </c>
      <c r="J234" s="105">
        <v>-94850000</v>
      </c>
      <c r="K234" s="44">
        <v>11528790000</v>
      </c>
      <c r="L234" s="143">
        <v>8.3658534798534756</v>
      </c>
      <c r="M234" s="143">
        <v>93.742800000000003</v>
      </c>
      <c r="N234" s="288">
        <v>8.9242624285315522</v>
      </c>
      <c r="O234" s="288">
        <v>9.02319280318995</v>
      </c>
      <c r="P234" s="288">
        <v>8.89</v>
      </c>
    </row>
    <row r="235" spans="1:16" ht="15" customHeight="1">
      <c r="A235" s="100">
        <v>45352</v>
      </c>
      <c r="B235" s="101">
        <v>300000000</v>
      </c>
      <c r="C235" s="15">
        <v>45373</v>
      </c>
      <c r="D235" s="15">
        <v>45646</v>
      </c>
      <c r="E235" s="17">
        <v>149030000</v>
      </c>
      <c r="F235" s="43">
        <v>-150970000</v>
      </c>
      <c r="G235" s="105">
        <v>149030000</v>
      </c>
      <c r="H235" s="117">
        <v>-50.323333333333331</v>
      </c>
      <c r="I235" s="105">
        <v>220000000</v>
      </c>
      <c r="J235" s="105">
        <v>-70970000</v>
      </c>
      <c r="K235" s="44">
        <v>11457820000</v>
      </c>
      <c r="L235" s="143">
        <v>8.3907750915750938</v>
      </c>
      <c r="M235" s="143">
        <v>93.724159999999998</v>
      </c>
      <c r="N235" s="288">
        <v>8.9526276806056142</v>
      </c>
      <c r="O235" s="288">
        <v>9.0521834575383764</v>
      </c>
      <c r="P235" s="288">
        <v>8.9649999999999999</v>
      </c>
    </row>
    <row r="236" spans="1:16" ht="15" customHeight="1">
      <c r="A236" s="100">
        <v>45352</v>
      </c>
      <c r="B236" s="101">
        <v>350000000</v>
      </c>
      <c r="C236" s="15">
        <v>45379</v>
      </c>
      <c r="D236" s="15">
        <v>45653</v>
      </c>
      <c r="E236" s="17">
        <v>436690000</v>
      </c>
      <c r="F236" s="43">
        <v>86690000</v>
      </c>
      <c r="G236" s="105">
        <v>350000000</v>
      </c>
      <c r="H236" s="117">
        <v>24.768571428571427</v>
      </c>
      <c r="I236" s="105">
        <v>350000000</v>
      </c>
      <c r="J236" s="105">
        <v>0</v>
      </c>
      <c r="K236" s="44">
        <v>11457820000</v>
      </c>
      <c r="L236" s="143">
        <v>8.4385192307692254</v>
      </c>
      <c r="M236" s="143">
        <v>93.688450000000003</v>
      </c>
      <c r="N236" s="288">
        <v>9.0070005755984077</v>
      </c>
      <c r="O236" s="288">
        <v>9.1077606069987382</v>
      </c>
      <c r="P236" s="288">
        <v>9.0129999999999999</v>
      </c>
    </row>
    <row r="237" spans="1:16" ht="15" customHeight="1">
      <c r="A237" s="100">
        <v>45383</v>
      </c>
      <c r="B237" s="101">
        <v>250000000</v>
      </c>
      <c r="C237" s="15">
        <v>45387</v>
      </c>
      <c r="D237" s="15">
        <v>45660</v>
      </c>
      <c r="E237" s="17">
        <v>671580000</v>
      </c>
      <c r="F237" s="43">
        <v>421580000</v>
      </c>
      <c r="G237" s="105">
        <v>250000000</v>
      </c>
      <c r="H237" s="117">
        <f>F237/B237*100</f>
        <v>168.63200000000001</v>
      </c>
      <c r="I237" s="105">
        <v>200000000</v>
      </c>
      <c r="J237" s="105">
        <v>50000000</v>
      </c>
      <c r="K237" s="44">
        <v>11507820000</v>
      </c>
      <c r="L237" s="143">
        <v>8.4032626373626318</v>
      </c>
      <c r="M237" s="143">
        <v>93.714820000000003</v>
      </c>
      <c r="N237" s="288">
        <v>8.9668449849902423</v>
      </c>
      <c r="O237" s="288">
        <v>9.0667149585598175</v>
      </c>
      <c r="P237" s="288">
        <v>8.9890000000000008</v>
      </c>
    </row>
    <row r="238" spans="1:16" ht="15" customHeight="1">
      <c r="A238" s="100">
        <v>45383</v>
      </c>
      <c r="B238" s="101">
        <v>350000000</v>
      </c>
      <c r="C238" s="15">
        <v>45394</v>
      </c>
      <c r="D238" s="15">
        <v>45667</v>
      </c>
      <c r="E238" s="17">
        <v>328910000</v>
      </c>
      <c r="F238" s="43">
        <v>-21090000</v>
      </c>
      <c r="G238" s="105">
        <v>321360000</v>
      </c>
      <c r="H238" s="117">
        <f t="shared" ref="H238:H240" si="1">F238/B238*100</f>
        <v>-6.0257142857142858</v>
      </c>
      <c r="I238" s="105">
        <v>350000000</v>
      </c>
      <c r="J238" s="105">
        <v>-28640000</v>
      </c>
      <c r="K238" s="44">
        <v>11479180000</v>
      </c>
      <c r="L238" s="143">
        <v>8.4098299999999995</v>
      </c>
      <c r="M238" s="143">
        <v>93.709909999999994</v>
      </c>
      <c r="N238" s="288">
        <v>8.9743201005926672</v>
      </c>
      <c r="O238" s="288">
        <v>9.0743554669238335</v>
      </c>
      <c r="P238" s="288">
        <v>8.9984199999999994</v>
      </c>
    </row>
    <row r="239" spans="1:16" ht="15" customHeight="1">
      <c r="A239" s="100">
        <v>45383</v>
      </c>
      <c r="B239" s="101">
        <v>300000000</v>
      </c>
      <c r="C239" s="15">
        <v>45401</v>
      </c>
      <c r="D239" s="15">
        <v>45674</v>
      </c>
      <c r="E239" s="17">
        <v>523830000</v>
      </c>
      <c r="F239" s="43">
        <v>223830000</v>
      </c>
      <c r="G239" s="105">
        <v>300000000</v>
      </c>
      <c r="H239" s="117">
        <f t="shared" si="1"/>
        <v>74.61</v>
      </c>
      <c r="I239" s="105">
        <v>300000000</v>
      </c>
      <c r="J239" s="105">
        <v>0</v>
      </c>
      <c r="K239" s="44">
        <v>11479180000</v>
      </c>
      <c r="L239" s="143">
        <v>8.4270344322344304</v>
      </c>
      <c r="M239" s="143">
        <v>93.697040000000001</v>
      </c>
      <c r="N239" s="288">
        <v>8.9939174516446094</v>
      </c>
      <c r="O239" s="288">
        <v>9.0943870650852965</v>
      </c>
      <c r="P239" s="288">
        <v>9.01</v>
      </c>
    </row>
    <row r="240" spans="1:16" ht="15" customHeight="1">
      <c r="A240" s="100">
        <v>45383</v>
      </c>
      <c r="B240" s="101">
        <v>300000000</v>
      </c>
      <c r="C240" s="15">
        <v>45408</v>
      </c>
      <c r="D240" s="15">
        <v>45681</v>
      </c>
      <c r="E240" s="17">
        <v>516840000</v>
      </c>
      <c r="F240" s="43">
        <v>216840000</v>
      </c>
      <c r="G240" s="105">
        <v>300000000</v>
      </c>
      <c r="H240" s="117">
        <f t="shared" si="1"/>
        <v>72.28</v>
      </c>
      <c r="I240" s="105">
        <v>300000000</v>
      </c>
      <c r="J240" s="105">
        <v>0</v>
      </c>
      <c r="K240" s="44">
        <v>11479180000</v>
      </c>
      <c r="L240" s="143">
        <v>8.4222479853479832</v>
      </c>
      <c r="M240" s="143">
        <v>93.700620000000001</v>
      </c>
      <c r="N240" s="288">
        <v>8.9884655889662017</v>
      </c>
      <c r="O240" s="288">
        <v>9.0888143044394418</v>
      </c>
      <c r="P240" s="288">
        <v>9.0084199999999992</v>
      </c>
    </row>
    <row r="241" spans="1:16" ht="15" customHeight="1">
      <c r="A241" s="100">
        <v>45413</v>
      </c>
      <c r="B241" s="101">
        <v>330000000</v>
      </c>
      <c r="C241" s="15">
        <v>45415</v>
      </c>
      <c r="D241" s="15">
        <v>45688</v>
      </c>
      <c r="E241" s="17">
        <v>455560000</v>
      </c>
      <c r="F241" s="43">
        <v>125560000</v>
      </c>
      <c r="G241" s="105">
        <v>330000000</v>
      </c>
      <c r="H241" s="117">
        <v>38.048484848484847</v>
      </c>
      <c r="I241" s="105">
        <v>350000000</v>
      </c>
      <c r="J241" s="105">
        <v>-20000000</v>
      </c>
      <c r="K241" s="44">
        <v>11459180000</v>
      </c>
      <c r="L241" s="143">
        <v>8.4173144688644594</v>
      </c>
      <c r="M241" s="143">
        <v>93.704310000000007</v>
      </c>
      <c r="N241" s="288">
        <v>8.9828466469306054</v>
      </c>
      <c r="O241" s="288">
        <v>9.0830708344492805</v>
      </c>
      <c r="P241" s="288">
        <v>8.9909999999999997</v>
      </c>
    </row>
    <row r="242" spans="1:16" ht="15" customHeight="1">
      <c r="A242" s="100">
        <v>45413</v>
      </c>
      <c r="B242" s="101">
        <v>350000000</v>
      </c>
      <c r="C242" s="15">
        <v>45422</v>
      </c>
      <c r="D242" s="15">
        <v>45695</v>
      </c>
      <c r="E242" s="17">
        <v>547710000</v>
      </c>
      <c r="F242" s="43">
        <v>197710000</v>
      </c>
      <c r="G242" s="105">
        <v>350000000</v>
      </c>
      <c r="H242" s="117">
        <v>56.488571428571433</v>
      </c>
      <c r="I242" s="105">
        <v>450000000</v>
      </c>
      <c r="J242" s="105">
        <v>-100000000</v>
      </c>
      <c r="K242" s="44">
        <v>11359180000</v>
      </c>
      <c r="L242" s="143">
        <v>8.3833948717948683</v>
      </c>
      <c r="M242" s="143">
        <v>93.729680000000002</v>
      </c>
      <c r="N242" s="288">
        <v>8.9442264945264593</v>
      </c>
      <c r="O242" s="288">
        <v>9.0435968380732987</v>
      </c>
      <c r="P242" s="288">
        <v>8.9974100000000004</v>
      </c>
    </row>
    <row r="243" spans="1:16" ht="15" customHeight="1">
      <c r="A243" s="100">
        <v>45413</v>
      </c>
      <c r="B243" s="101">
        <v>300000000</v>
      </c>
      <c r="C243" s="15">
        <v>45429</v>
      </c>
      <c r="D243" s="15">
        <v>45702</v>
      </c>
      <c r="E243" s="17">
        <v>536140000</v>
      </c>
      <c r="F243" s="43">
        <v>236140000</v>
      </c>
      <c r="G243" s="105">
        <v>300000000</v>
      </c>
      <c r="H243" s="117">
        <v>78.713333333333338</v>
      </c>
      <c r="I243" s="105">
        <v>250000000</v>
      </c>
      <c r="J243" s="105">
        <v>50000000</v>
      </c>
      <c r="K243" s="44">
        <v>11409180000</v>
      </c>
      <c r="L243" s="143">
        <v>8.3734743589743612</v>
      </c>
      <c r="M243" s="143">
        <v>93.737099999999998</v>
      </c>
      <c r="N243" s="288">
        <v>8.9329351547832836</v>
      </c>
      <c r="O243" s="288">
        <v>9.0320565410974663</v>
      </c>
      <c r="P243" s="288">
        <v>8.9499999999999993</v>
      </c>
    </row>
    <row r="244" spans="1:16" ht="15" customHeight="1">
      <c r="A244" s="100">
        <v>45413</v>
      </c>
      <c r="B244" s="101">
        <v>330000000</v>
      </c>
      <c r="C244" s="15">
        <v>45436</v>
      </c>
      <c r="D244" s="15">
        <v>45709</v>
      </c>
      <c r="E244" s="17">
        <v>777220000</v>
      </c>
      <c r="F244" s="43">
        <v>447220000</v>
      </c>
      <c r="G244" s="105">
        <v>330000000</v>
      </c>
      <c r="H244" s="117">
        <v>135.52121212121213</v>
      </c>
      <c r="I244" s="105">
        <v>400000000</v>
      </c>
      <c r="J244" s="105">
        <v>-70000000</v>
      </c>
      <c r="K244" s="44">
        <v>11339180000</v>
      </c>
      <c r="L244" s="143">
        <v>8.3505983516483511</v>
      </c>
      <c r="M244" s="143">
        <v>93.75421</v>
      </c>
      <c r="N244" s="288">
        <v>8.9069049290142281</v>
      </c>
      <c r="O244" s="288">
        <v>9.0054535605778483</v>
      </c>
      <c r="P244" s="288">
        <v>8.9329999999999998</v>
      </c>
    </row>
    <row r="245" spans="1:16" ht="15" customHeight="1">
      <c r="A245" s="100">
        <v>45413</v>
      </c>
      <c r="B245" s="101">
        <v>300000000</v>
      </c>
      <c r="C245" s="15">
        <v>45443</v>
      </c>
      <c r="D245" s="15">
        <v>45716</v>
      </c>
      <c r="E245" s="17">
        <v>819500000</v>
      </c>
      <c r="F245" s="43">
        <v>519500000</v>
      </c>
      <c r="G245" s="105">
        <v>300000000</v>
      </c>
      <c r="H245" s="117">
        <v>173.16666666666666</v>
      </c>
      <c r="I245" s="105">
        <v>300000000</v>
      </c>
      <c r="J245" s="105">
        <v>0</v>
      </c>
      <c r="K245" s="44">
        <v>11339180000</v>
      </c>
      <c r="L245" s="143">
        <v>8.3323349816849781</v>
      </c>
      <c r="M245" s="143">
        <v>93.767870000000002</v>
      </c>
      <c r="N245" s="288">
        <v>8.8861301655726823</v>
      </c>
      <c r="O245" s="288">
        <v>8.9842228548229883</v>
      </c>
      <c r="P245" s="288">
        <v>8.85</v>
      </c>
    </row>
    <row r="246" spans="1:16" ht="15" customHeight="1">
      <c r="A246" s="100">
        <v>45444</v>
      </c>
      <c r="B246" s="101">
        <v>300000000</v>
      </c>
      <c r="C246" s="15">
        <v>45450</v>
      </c>
      <c r="D246" s="15">
        <v>45723</v>
      </c>
      <c r="E246" s="17">
        <v>754810000</v>
      </c>
      <c r="F246" s="43">
        <v>454810000</v>
      </c>
      <c r="G246" s="105">
        <v>300000000</v>
      </c>
      <c r="H246" s="117">
        <f>F246/B246*100</f>
        <v>151.60333333333332</v>
      </c>
      <c r="I246" s="105">
        <v>300000000</v>
      </c>
      <c r="J246" s="105">
        <v>0</v>
      </c>
      <c r="K246" s="44">
        <v>11339180000</v>
      </c>
      <c r="L246" s="143">
        <v>8.3039772893772916</v>
      </c>
      <c r="M246" s="143">
        <v>93.789079999999998</v>
      </c>
      <c r="N246" s="288">
        <v>8.8538850038589683</v>
      </c>
      <c r="O246" s="288">
        <v>8.9512720754068695</v>
      </c>
      <c r="P246" s="288">
        <v>8.8759999999999994</v>
      </c>
    </row>
    <row r="247" spans="1:16" ht="15" customHeight="1">
      <c r="A247" s="100">
        <v>45444</v>
      </c>
      <c r="B247" s="101">
        <v>300000000</v>
      </c>
      <c r="C247" s="15">
        <v>45457</v>
      </c>
      <c r="D247" s="15">
        <v>45730</v>
      </c>
      <c r="E247" s="17">
        <v>877340000</v>
      </c>
      <c r="F247" s="43">
        <v>577340000</v>
      </c>
      <c r="G247" s="105">
        <v>330000000</v>
      </c>
      <c r="H247" s="117">
        <v>192.44666666666669</v>
      </c>
      <c r="I247" s="105">
        <v>400000000</v>
      </c>
      <c r="J247" s="105">
        <v>-70000000</v>
      </c>
      <c r="K247" s="44">
        <v>11269180000</v>
      </c>
      <c r="L247" s="143">
        <v>8.2680789377289443</v>
      </c>
      <c r="M247" s="143">
        <v>93.815929999999994</v>
      </c>
      <c r="N247" s="288">
        <v>8.8130863678790412</v>
      </c>
      <c r="O247" s="288">
        <v>8.909584246342007</v>
      </c>
      <c r="P247" s="288">
        <v>8.8239999999999998</v>
      </c>
    </row>
    <row r="248" spans="1:16" ht="15" customHeight="1">
      <c r="A248" s="100">
        <v>45444</v>
      </c>
      <c r="B248" s="101">
        <v>330000000</v>
      </c>
      <c r="C248" s="15">
        <v>45464</v>
      </c>
      <c r="D248" s="15">
        <v>45737</v>
      </c>
      <c r="E248" s="17">
        <v>583400000</v>
      </c>
      <c r="F248" s="43">
        <v>253400000</v>
      </c>
      <c r="G248" s="105">
        <v>330000000</v>
      </c>
      <c r="H248" s="117">
        <f t="shared" ref="H248:H249" si="2">F248/B248*100</f>
        <v>76.787878787878782</v>
      </c>
      <c r="I248" s="105">
        <v>400000000</v>
      </c>
      <c r="J248" s="105">
        <v>-70000000</v>
      </c>
      <c r="K248" s="44">
        <v>11199180000</v>
      </c>
      <c r="L248" s="143">
        <v>8.2088901098901008</v>
      </c>
      <c r="M248" s="143">
        <v>93.860200000000006</v>
      </c>
      <c r="N248" s="288">
        <v>8.7458689731005261</v>
      </c>
      <c r="O248" s="288">
        <v>8.840910641630062</v>
      </c>
      <c r="P248" s="288">
        <v>8.7884499999999992</v>
      </c>
    </row>
    <row r="249" spans="1:16" ht="15" customHeight="1">
      <c r="A249" s="100">
        <v>45444</v>
      </c>
      <c r="B249" s="101">
        <v>330000000</v>
      </c>
      <c r="C249" s="15">
        <v>45471</v>
      </c>
      <c r="D249" s="15">
        <v>45744</v>
      </c>
      <c r="E249" s="17">
        <v>729170000</v>
      </c>
      <c r="F249" s="43">
        <v>399170000</v>
      </c>
      <c r="G249" s="105">
        <v>330000000</v>
      </c>
      <c r="H249" s="117">
        <f t="shared" si="2"/>
        <v>120.96060606060605</v>
      </c>
      <c r="I249" s="105">
        <v>260560000</v>
      </c>
      <c r="J249" s="105">
        <v>69440000</v>
      </c>
      <c r="K249" s="44">
        <v>11268620000</v>
      </c>
      <c r="L249" s="143">
        <v>8.2009617216117228</v>
      </c>
      <c r="M249" s="143">
        <v>93.866129999999998</v>
      </c>
      <c r="N249" s="288">
        <v>8.7368699674863812</v>
      </c>
      <c r="O249" s="288">
        <v>8.8317175086630506</v>
      </c>
      <c r="P249" s="288">
        <v>8.7482799999999994</v>
      </c>
    </row>
    <row r="250" spans="1:16" ht="15" customHeight="1">
      <c r="A250" s="100">
        <v>45474</v>
      </c>
      <c r="B250" s="101">
        <v>300000000</v>
      </c>
      <c r="C250" s="15">
        <v>45478</v>
      </c>
      <c r="D250" s="15">
        <v>45751</v>
      </c>
      <c r="E250" s="17">
        <v>471220000</v>
      </c>
      <c r="F250" s="43">
        <v>171220000</v>
      </c>
      <c r="G250" s="105">
        <v>300000000</v>
      </c>
      <c r="H250" s="270">
        <v>57.073333333333331</v>
      </c>
      <c r="I250" s="105">
        <v>291550000</v>
      </c>
      <c r="J250" s="105">
        <v>8450000</v>
      </c>
      <c r="K250" s="44">
        <v>11277070000</v>
      </c>
      <c r="L250" s="143">
        <v>8.1834069597069554</v>
      </c>
      <c r="M250" s="143">
        <v>93.879260000000002</v>
      </c>
      <c r="N250" s="288">
        <v>8.7169487272342749</v>
      </c>
      <c r="O250" s="288">
        <v>8.8113672218850034</v>
      </c>
      <c r="P250" s="288">
        <v>8.7370000000000001</v>
      </c>
    </row>
    <row r="251" spans="1:16" ht="15" customHeight="1">
      <c r="A251" s="100">
        <v>45474</v>
      </c>
      <c r="B251" s="101">
        <v>350000000</v>
      </c>
      <c r="C251" s="15">
        <v>45485</v>
      </c>
      <c r="D251" s="15">
        <v>45758</v>
      </c>
      <c r="E251" s="17">
        <v>575950000</v>
      </c>
      <c r="F251" s="43">
        <v>225950000</v>
      </c>
      <c r="G251" s="105">
        <v>350000000</v>
      </c>
      <c r="H251" s="270">
        <v>64.557142857142864</v>
      </c>
      <c r="I251" s="105">
        <v>314200000</v>
      </c>
      <c r="J251" s="105">
        <v>35800000</v>
      </c>
      <c r="K251" s="44">
        <v>11312870000</v>
      </c>
      <c r="L251" s="143">
        <v>8.1623893772893723</v>
      </c>
      <c r="M251" s="143">
        <v>93.894980000000004</v>
      </c>
      <c r="N251" s="288">
        <v>8.6931051876142593</v>
      </c>
      <c r="O251" s="288">
        <v>8.7870114218100639</v>
      </c>
      <c r="P251" s="288">
        <v>8.7188999999999997</v>
      </c>
    </row>
    <row r="252" spans="1:16" ht="15" customHeight="1">
      <c r="A252" s="100">
        <v>45474</v>
      </c>
      <c r="B252" s="101">
        <v>300000000</v>
      </c>
      <c r="C252" s="15">
        <v>45492</v>
      </c>
      <c r="D252" s="15">
        <v>45765</v>
      </c>
      <c r="E252" s="17">
        <v>472160000</v>
      </c>
      <c r="F252" s="43">
        <v>172160000</v>
      </c>
      <c r="G252" s="105">
        <v>300000000</v>
      </c>
      <c r="H252" s="270">
        <v>57.386666666666663</v>
      </c>
      <c r="I252" s="105">
        <v>300000000</v>
      </c>
      <c r="J252" s="105">
        <v>0</v>
      </c>
      <c r="K252" s="44">
        <v>11312870000</v>
      </c>
      <c r="L252" s="143">
        <v>8.1189637362637406</v>
      </c>
      <c r="M252" s="143">
        <v>93.927459999999996</v>
      </c>
      <c r="N252" s="288">
        <v>8.6438659538581586</v>
      </c>
      <c r="O252" s="288">
        <v>8.7367186700846986</v>
      </c>
      <c r="P252" s="288">
        <v>8.7045200000000005</v>
      </c>
    </row>
    <row r="253" spans="1:16" ht="15" customHeight="1">
      <c r="A253" s="100">
        <v>45474</v>
      </c>
      <c r="B253" s="101">
        <v>300000000</v>
      </c>
      <c r="C253" s="15">
        <v>45499</v>
      </c>
      <c r="D253" s="15">
        <v>45772</v>
      </c>
      <c r="E253" s="17">
        <v>540570000</v>
      </c>
      <c r="F253" s="43">
        <v>240570000</v>
      </c>
      <c r="G253" s="105">
        <v>353820000</v>
      </c>
      <c r="H253" s="270">
        <v>80.19</v>
      </c>
      <c r="I253" s="105">
        <v>300000000</v>
      </c>
      <c r="J253" s="105">
        <v>53820000</v>
      </c>
      <c r="K253" s="44">
        <v>11366690000</v>
      </c>
      <c r="L253" s="143">
        <v>8.1313600000000008</v>
      </c>
      <c r="M253" s="143">
        <v>93.918189999999996</v>
      </c>
      <c r="N253" s="288">
        <v>8.657915673532143</v>
      </c>
      <c r="O253" s="288">
        <v>8.7510683985522206</v>
      </c>
      <c r="P253" s="288">
        <v>8.6660000000000004</v>
      </c>
    </row>
    <row r="254" spans="1:16" ht="15" customHeight="1">
      <c r="A254" s="100">
        <v>45505</v>
      </c>
      <c r="B254" s="101">
        <v>320000000</v>
      </c>
      <c r="C254" s="15">
        <v>45506</v>
      </c>
      <c r="D254" s="15">
        <v>45779</v>
      </c>
      <c r="E254" s="17">
        <v>776260000</v>
      </c>
      <c r="F254" s="43">
        <v>456260000</v>
      </c>
      <c r="G254" s="105">
        <v>320000000</v>
      </c>
      <c r="H254" s="270">
        <v>142.58124999999998</v>
      </c>
      <c r="I254" s="105">
        <v>300000000</v>
      </c>
      <c r="J254" s="105">
        <v>20000000</v>
      </c>
      <c r="K254" s="44">
        <v>11386690000</v>
      </c>
      <c r="L254" s="143">
        <v>8.1023047619047599</v>
      </c>
      <c r="M254" s="143">
        <v>93.939920000000001</v>
      </c>
      <c r="N254" s="288">
        <v>8.6249858014619978</v>
      </c>
      <c r="O254" s="288">
        <v>8.7174361145680113</v>
      </c>
      <c r="P254" s="288">
        <v>8.6389999999999993</v>
      </c>
    </row>
    <row r="255" spans="1:16" ht="15" customHeight="1">
      <c r="A255" s="100">
        <v>45505</v>
      </c>
      <c r="B255" s="101">
        <v>320000000</v>
      </c>
      <c r="C255" s="15">
        <v>45513</v>
      </c>
      <c r="D255" s="15">
        <v>45786</v>
      </c>
      <c r="E255" s="17">
        <v>540880000</v>
      </c>
      <c r="F255" s="43">
        <v>220880000</v>
      </c>
      <c r="G255" s="105">
        <v>320000000</v>
      </c>
      <c r="H255" s="270">
        <v>69.025000000000006</v>
      </c>
      <c r="I255" s="105">
        <v>250000000</v>
      </c>
      <c r="J255" s="105">
        <v>70000000</v>
      </c>
      <c r="K255" s="44">
        <v>11456690000</v>
      </c>
      <c r="L255" s="143">
        <v>8.0446267399267466</v>
      </c>
      <c r="M255" s="143">
        <v>93.983059999999995</v>
      </c>
      <c r="N255" s="288">
        <v>8.5596561124172243</v>
      </c>
      <c r="O255" s="288">
        <v>8.6507206700231478</v>
      </c>
      <c r="P255" s="288">
        <v>8.5719999999999992</v>
      </c>
    </row>
    <row r="256" spans="1:16" ht="15" customHeight="1">
      <c r="A256" s="100">
        <v>45505</v>
      </c>
      <c r="B256" s="101">
        <v>300000000</v>
      </c>
      <c r="C256" s="15">
        <v>45519</v>
      </c>
      <c r="D256" s="15">
        <v>45792</v>
      </c>
      <c r="E256" s="17">
        <v>1118230000</v>
      </c>
      <c r="F256" s="43">
        <v>818230000</v>
      </c>
      <c r="G256" s="105">
        <v>300000000</v>
      </c>
      <c r="H256" s="270">
        <v>272.74333333333334</v>
      </c>
      <c r="I256" s="105">
        <v>236470000</v>
      </c>
      <c r="J256" s="105">
        <v>63530000</v>
      </c>
      <c r="K256" s="44">
        <v>11520220000</v>
      </c>
      <c r="L256" s="143">
        <v>7.8728895604395657</v>
      </c>
      <c r="M256" s="143">
        <v>94.111509999999996</v>
      </c>
      <c r="N256" s="288">
        <v>8.3654906402410987</v>
      </c>
      <c r="O256" s="288">
        <v>8.4524975645261069</v>
      </c>
      <c r="P256" s="288">
        <v>8.4145800000000008</v>
      </c>
    </row>
    <row r="257" spans="1:16" ht="15" customHeight="1">
      <c r="A257" s="100">
        <v>45505</v>
      </c>
      <c r="B257" s="101">
        <v>350000000</v>
      </c>
      <c r="C257" s="15">
        <v>45527</v>
      </c>
      <c r="D257" s="15">
        <v>45800</v>
      </c>
      <c r="E257" s="17">
        <v>769880000</v>
      </c>
      <c r="F257" s="43">
        <v>419880000</v>
      </c>
      <c r="G257" s="105">
        <v>350000000</v>
      </c>
      <c r="H257" s="270">
        <v>119.96571428571427</v>
      </c>
      <c r="I257" s="105">
        <v>350000000</v>
      </c>
      <c r="J257" s="105">
        <v>0</v>
      </c>
      <c r="K257" s="44">
        <v>11520220000</v>
      </c>
      <c r="L257" s="143">
        <v>7.8237014652014567</v>
      </c>
      <c r="M257" s="143">
        <v>94.148300000000006</v>
      </c>
      <c r="N257" s="288">
        <v>8.3099763513536153</v>
      </c>
      <c r="O257" s="288">
        <v>8.3958399243760482</v>
      </c>
      <c r="P257" s="288">
        <v>8.33</v>
      </c>
    </row>
    <row r="258" spans="1:16" ht="15" customHeight="1">
      <c r="A258" s="100">
        <v>45505</v>
      </c>
      <c r="B258" s="101">
        <v>300000000</v>
      </c>
      <c r="C258" s="15">
        <v>45534</v>
      </c>
      <c r="D258" s="15">
        <v>45807</v>
      </c>
      <c r="E258" s="17">
        <v>550740000</v>
      </c>
      <c r="F258" s="43">
        <v>250740000</v>
      </c>
      <c r="G258" s="105">
        <v>300000000</v>
      </c>
      <c r="H258" s="270">
        <v>83.58</v>
      </c>
      <c r="I258" s="105">
        <v>300000000</v>
      </c>
      <c r="J258" s="105">
        <v>0</v>
      </c>
      <c r="K258" s="44">
        <v>11520220000</v>
      </c>
      <c r="L258" s="143">
        <v>7.7682027472527544</v>
      </c>
      <c r="M258" s="143">
        <v>94.189809999999994</v>
      </c>
      <c r="N258" s="288">
        <v>8.2473918858661612</v>
      </c>
      <c r="O258" s="20">
        <v>8.3319754428682344</v>
      </c>
      <c r="P258" s="288">
        <v>8.2799999999999994</v>
      </c>
    </row>
    <row r="259" spans="1:16" ht="15" customHeight="1">
      <c r="A259" s="100">
        <v>45536</v>
      </c>
      <c r="B259" s="101">
        <v>300000000</v>
      </c>
      <c r="C259" s="15">
        <v>45541</v>
      </c>
      <c r="D259" s="15">
        <v>45814</v>
      </c>
      <c r="E259" s="17">
        <v>402130000</v>
      </c>
      <c r="F259" s="43">
        <v>102130000</v>
      </c>
      <c r="G259" s="105">
        <v>300000000</v>
      </c>
      <c r="H259" s="270">
        <v>34.043333333333329</v>
      </c>
      <c r="I259" s="105">
        <v>300000000</v>
      </c>
      <c r="J259" s="105">
        <v>0</v>
      </c>
      <c r="K259" s="44">
        <v>11520220000</v>
      </c>
      <c r="L259" s="143">
        <v>7.7584293040293062</v>
      </c>
      <c r="M259" s="143">
        <v>94.197119999999998</v>
      </c>
      <c r="N259" s="288">
        <v>8.2363763393501905</v>
      </c>
      <c r="O259" s="20">
        <v>8.3207355815382975</v>
      </c>
      <c r="P259" s="288">
        <v>8.2588799999999996</v>
      </c>
    </row>
    <row r="260" spans="1:16" ht="15" customHeight="1">
      <c r="A260" s="100">
        <v>45536</v>
      </c>
      <c r="B260" s="101">
        <v>300000000</v>
      </c>
      <c r="C260" s="15">
        <v>45548</v>
      </c>
      <c r="D260" s="15">
        <v>45821</v>
      </c>
      <c r="E260" s="17">
        <v>497220000</v>
      </c>
      <c r="F260" s="43">
        <v>197220000</v>
      </c>
      <c r="G260" s="105">
        <v>300000000</v>
      </c>
      <c r="H260" s="270">
        <v>65.739999999999995</v>
      </c>
      <c r="I260" s="105">
        <v>300000000</v>
      </c>
      <c r="J260" s="105">
        <v>0</v>
      </c>
      <c r="K260" s="44">
        <v>11520220000</v>
      </c>
      <c r="L260" s="143">
        <v>7.7526802197802205</v>
      </c>
      <c r="M260" s="143">
        <v>94.201419999999999</v>
      </c>
      <c r="N260" s="288">
        <v>8.22989740471027</v>
      </c>
      <c r="O260" s="20">
        <v>8.3141248505647738</v>
      </c>
      <c r="P260" s="288">
        <v>8.2460000000000004</v>
      </c>
    </row>
    <row r="261" spans="1:16" ht="15" customHeight="1">
      <c r="A261" s="100">
        <v>45536</v>
      </c>
      <c r="B261" s="101">
        <v>300000000</v>
      </c>
      <c r="C261" s="15">
        <v>45555</v>
      </c>
      <c r="D261" s="15">
        <v>45828</v>
      </c>
      <c r="E261" s="17">
        <v>559300000</v>
      </c>
      <c r="F261" s="43">
        <v>259300000</v>
      </c>
      <c r="G261" s="105">
        <v>300000000</v>
      </c>
      <c r="H261" s="270">
        <v>86.433333333333323</v>
      </c>
      <c r="I261" s="105">
        <v>141920000</v>
      </c>
      <c r="J261" s="105">
        <v>158080000</v>
      </c>
      <c r="K261" s="44">
        <v>11678300000</v>
      </c>
      <c r="L261" s="143">
        <v>7.7230657509157572</v>
      </c>
      <c r="M261" s="143">
        <v>94.223569999999995</v>
      </c>
      <c r="N261" s="288">
        <v>8.1965327262761924</v>
      </c>
      <c r="O261" s="20">
        <v>8.280083068721634</v>
      </c>
      <c r="P261" s="288">
        <v>8.2145799999999998</v>
      </c>
    </row>
    <row r="262" spans="1:16" ht="15" customHeight="1">
      <c r="A262" s="100">
        <v>45536</v>
      </c>
      <c r="B262" s="101">
        <v>300000000</v>
      </c>
      <c r="C262" s="15">
        <v>45562</v>
      </c>
      <c r="D262" s="15">
        <v>45835</v>
      </c>
      <c r="E262" s="17">
        <v>492620000</v>
      </c>
      <c r="F262" s="43">
        <v>192620000</v>
      </c>
      <c r="G262" s="105">
        <v>322830000</v>
      </c>
      <c r="H262" s="270">
        <v>64.206666666666663</v>
      </c>
      <c r="I262" s="105">
        <v>0</v>
      </c>
      <c r="J262" s="105">
        <v>322830000</v>
      </c>
      <c r="K262" s="44">
        <v>12001130000</v>
      </c>
      <c r="L262" s="143">
        <v>7.719549450549442</v>
      </c>
      <c r="M262" s="143">
        <v>94.226200000000006</v>
      </c>
      <c r="N262" s="288">
        <v>8.1925721832669058</v>
      </c>
      <c r="O262" s="20">
        <v>8.2760423294677476</v>
      </c>
      <c r="P262" s="288">
        <v>8.2170000000000005</v>
      </c>
    </row>
    <row r="263" spans="1:16" ht="15" customHeight="1">
      <c r="A263" s="100">
        <v>45566</v>
      </c>
      <c r="B263" s="101">
        <v>300000000</v>
      </c>
      <c r="C263" s="15">
        <v>45569</v>
      </c>
      <c r="D263" s="15">
        <v>45842</v>
      </c>
      <c r="E263" s="17">
        <v>569240000</v>
      </c>
      <c r="F263" s="43">
        <v>269240000</v>
      </c>
      <c r="G263" s="105">
        <v>300000000</v>
      </c>
      <c r="H263" s="270">
        <v>89.74666666666667</v>
      </c>
      <c r="I263" s="105">
        <v>250000000</v>
      </c>
      <c r="J263" s="105">
        <v>50000000</v>
      </c>
      <c r="K263" s="44">
        <v>12051130000</v>
      </c>
      <c r="L263" s="143">
        <v>7.7136131868131947</v>
      </c>
      <c r="M263" s="143">
        <v>94.230639999999994</v>
      </c>
      <c r="N263" s="288">
        <v>8.185886445017454</v>
      </c>
      <c r="O263" s="20">
        <v>8.2692212992756531</v>
      </c>
      <c r="P263" s="288">
        <v>8.1999999999999993</v>
      </c>
    </row>
    <row r="264" spans="1:16" ht="15" customHeight="1">
      <c r="A264" s="100">
        <v>45566</v>
      </c>
      <c r="B264" s="101">
        <v>300000000</v>
      </c>
      <c r="C264" s="15">
        <v>45576</v>
      </c>
      <c r="D264" s="15">
        <v>45849</v>
      </c>
      <c r="E264" s="17">
        <v>472910000</v>
      </c>
      <c r="F264" s="43">
        <v>172910000</v>
      </c>
      <c r="G264" s="105">
        <v>300000000</v>
      </c>
      <c r="H264" s="270">
        <v>57.63666666666667</v>
      </c>
      <c r="I264" s="105">
        <v>300000000</v>
      </c>
      <c r="J264" s="105">
        <v>0</v>
      </c>
      <c r="K264" s="44">
        <v>12051130000</v>
      </c>
      <c r="L264" s="143">
        <v>7.7058452380952307</v>
      </c>
      <c r="M264" s="143">
        <v>94.236450000000005</v>
      </c>
      <c r="N264" s="288">
        <v>8.1771387165955751</v>
      </c>
      <c r="O264" s="20">
        <v>8.260296716254544</v>
      </c>
      <c r="P264" s="288">
        <v>8.1969999999999992</v>
      </c>
    </row>
    <row r="265" spans="1:16" ht="15" customHeight="1">
      <c r="A265" s="100">
        <v>45566</v>
      </c>
      <c r="B265" s="101">
        <v>330000000</v>
      </c>
      <c r="C265" s="15">
        <v>45583</v>
      </c>
      <c r="D265" s="15">
        <v>45856</v>
      </c>
      <c r="E265" s="17">
        <v>562770000</v>
      </c>
      <c r="F265" s="43">
        <v>232770000</v>
      </c>
      <c r="G265" s="105">
        <v>330000000</v>
      </c>
      <c r="H265" s="270">
        <v>70.536363636363646</v>
      </c>
      <c r="I265" s="105">
        <v>300000000</v>
      </c>
      <c r="J265" s="105">
        <v>30000000</v>
      </c>
      <c r="K265" s="44">
        <v>12081130000</v>
      </c>
      <c r="L265" s="143">
        <v>8.7058452380952307</v>
      </c>
      <c r="M265" s="143">
        <v>94.295680000000004</v>
      </c>
      <c r="N265" s="288">
        <v>8.0880215775048647</v>
      </c>
      <c r="O265" s="20">
        <v>8.1693884464197453</v>
      </c>
      <c r="P265" s="288">
        <v>8.1419999999999995</v>
      </c>
    </row>
    <row r="266" spans="1:16" ht="15" customHeight="1">
      <c r="A266" s="100">
        <v>45566</v>
      </c>
      <c r="B266" s="101">
        <v>330000000</v>
      </c>
      <c r="C266" s="15">
        <v>45590</v>
      </c>
      <c r="D266" s="15">
        <v>45863</v>
      </c>
      <c r="E266" s="17">
        <v>382610000</v>
      </c>
      <c r="F266" s="43">
        <v>52610000</v>
      </c>
      <c r="G266" s="105">
        <v>330000000</v>
      </c>
      <c r="H266" s="270">
        <v>15.942424242424241</v>
      </c>
      <c r="I266" s="105">
        <v>300000000</v>
      </c>
      <c r="J266" s="105">
        <v>30000000</v>
      </c>
      <c r="K266" s="44">
        <v>12111130000</v>
      </c>
      <c r="L266" s="143">
        <v>7.6399179487179536</v>
      </c>
      <c r="M266" s="143">
        <v>94.285759999999996</v>
      </c>
      <c r="N266" s="288">
        <v>8.1029393502454177</v>
      </c>
      <c r="O266" s="20">
        <v>8.1846047041892014</v>
      </c>
      <c r="P266" s="288">
        <v>8.1319999999999997</v>
      </c>
    </row>
    <row r="267" spans="1:16" ht="15" customHeight="1">
      <c r="A267" s="100">
        <v>45597</v>
      </c>
      <c r="B267" s="101">
        <v>330000000</v>
      </c>
      <c r="C267" s="15">
        <v>45597</v>
      </c>
      <c r="D267" s="15">
        <v>45870</v>
      </c>
      <c r="E267" s="17">
        <v>592770000</v>
      </c>
      <c r="F267" s="43">
        <v>262770000</v>
      </c>
      <c r="G267" s="105">
        <v>330000000</v>
      </c>
      <c r="H267" s="270">
        <v>79.627272727272725</v>
      </c>
      <c r="I267" s="105">
        <v>337500000</v>
      </c>
      <c r="J267" s="105">
        <v>-7500000</v>
      </c>
      <c r="K267" s="44">
        <v>12103630000</v>
      </c>
      <c r="L267" s="143">
        <v>7.6256254578754668</v>
      </c>
      <c r="M267" s="143">
        <v>94.296449999999993</v>
      </c>
      <c r="N267" s="288">
        <v>8.0868637768181806</v>
      </c>
      <c r="O267" s="20">
        <v>8.168207502223046</v>
      </c>
      <c r="P267" s="288">
        <v>8.1210000000000004</v>
      </c>
    </row>
    <row r="268" spans="1:16" ht="15" customHeight="1">
      <c r="A268" s="100">
        <v>45597</v>
      </c>
      <c r="B268" s="101">
        <v>300000000</v>
      </c>
      <c r="C268" s="15">
        <v>45604</v>
      </c>
      <c r="D268" s="15">
        <v>45877</v>
      </c>
      <c r="E268" s="17">
        <v>565970000</v>
      </c>
      <c r="F268" s="43">
        <v>265970000</v>
      </c>
      <c r="G268" s="105">
        <v>300000000</v>
      </c>
      <c r="H268" s="270">
        <v>88.656666666666666</v>
      </c>
      <c r="I268" s="105">
        <v>300000000</v>
      </c>
      <c r="J268" s="105">
        <v>0</v>
      </c>
      <c r="K268" s="44">
        <v>12103630000</v>
      </c>
      <c r="L268" s="143">
        <v>7.635719780219782</v>
      </c>
      <c r="M268" s="143">
        <v>94.288899999999998</v>
      </c>
      <c r="N268" s="288">
        <v>8.0982170544144463</v>
      </c>
      <c r="O268" s="20">
        <v>8.1797878630668119</v>
      </c>
      <c r="P268" s="288">
        <v>8.1012000000000004</v>
      </c>
    </row>
    <row r="269" spans="1:16" ht="15" customHeight="1">
      <c r="A269" s="100">
        <v>45597</v>
      </c>
      <c r="B269" s="101">
        <v>330000000</v>
      </c>
      <c r="C269" s="15">
        <v>45611</v>
      </c>
      <c r="D269" s="15">
        <v>45884</v>
      </c>
      <c r="E269" s="17">
        <v>379090000</v>
      </c>
      <c r="F269" s="43">
        <v>49090000</v>
      </c>
      <c r="G269" s="105">
        <v>330000000</v>
      </c>
      <c r="H269" s="270">
        <v>14.875757575757575</v>
      </c>
      <c r="I269" s="105">
        <v>271440000</v>
      </c>
      <c r="J269" s="105">
        <v>58560000</v>
      </c>
      <c r="K269" s="44">
        <v>12162190000</v>
      </c>
      <c r="L269" s="143">
        <v>7.6296631868131852</v>
      </c>
      <c r="M269" s="143">
        <v>94.293430000000001</v>
      </c>
      <c r="N269" s="288">
        <v>8.0914048696851779</v>
      </c>
      <c r="O269" s="20">
        <v>8.1728393865287288</v>
      </c>
      <c r="P269" s="288">
        <v>8.1</v>
      </c>
    </row>
    <row r="270" spans="1:16" ht="15" customHeight="1">
      <c r="A270" s="100">
        <v>45597</v>
      </c>
      <c r="B270" s="101">
        <v>330000000</v>
      </c>
      <c r="C270" s="15">
        <v>45618</v>
      </c>
      <c r="D270" s="15">
        <v>45891</v>
      </c>
      <c r="E270" s="17">
        <v>385660000</v>
      </c>
      <c r="F270" s="43">
        <v>55660000</v>
      </c>
      <c r="G270" s="105">
        <v>330000000</v>
      </c>
      <c r="H270" s="270">
        <v>16.866666666666667</v>
      </c>
      <c r="I270" s="105">
        <v>350000000</v>
      </c>
      <c r="J270" s="105">
        <v>-20000000</v>
      </c>
      <c r="K270" s="44">
        <v>12142190000</v>
      </c>
      <c r="L270" s="143">
        <v>7.6206117216117164</v>
      </c>
      <c r="M270" s="143">
        <v>94.300200000000004</v>
      </c>
      <c r="N270" s="288">
        <v>8.0812254073816572</v>
      </c>
      <c r="O270" s="20">
        <v>8.1624564727385884</v>
      </c>
      <c r="P270" s="288">
        <v>8.1024999999999991</v>
      </c>
    </row>
    <row r="271" spans="1:16" ht="15" customHeight="1">
      <c r="A271" s="100">
        <v>45597</v>
      </c>
      <c r="B271" s="101">
        <v>330000000</v>
      </c>
      <c r="C271" s="15">
        <v>45625</v>
      </c>
      <c r="D271" s="15">
        <v>45898</v>
      </c>
      <c r="E271" s="17">
        <v>336190000</v>
      </c>
      <c r="F271" s="43">
        <v>6190000</v>
      </c>
      <c r="G271" s="105">
        <v>330000000</v>
      </c>
      <c r="H271" s="270">
        <v>1.8757575757575757</v>
      </c>
      <c r="I271" s="105">
        <v>300000000</v>
      </c>
      <c r="J271" s="105">
        <v>30000000</v>
      </c>
      <c r="K271" s="44">
        <v>12172190000</v>
      </c>
      <c r="L271" s="143">
        <v>7.6334736263736183</v>
      </c>
      <c r="M271" s="143">
        <v>94.290580000000006</v>
      </c>
      <c r="N271" s="288">
        <v>8.095690604908377</v>
      </c>
      <c r="O271" s="20">
        <v>8.1772108536021459</v>
      </c>
      <c r="P271" s="288">
        <v>8.1530000000000005</v>
      </c>
    </row>
    <row r="272" spans="1:16">
      <c r="A272" s="100">
        <v>45627</v>
      </c>
      <c r="B272" s="101">
        <v>330000000</v>
      </c>
      <c r="C272" s="15">
        <v>45632</v>
      </c>
      <c r="D272" s="15">
        <f>C272+273</f>
        <v>45905</v>
      </c>
      <c r="E272" s="17">
        <v>538600000</v>
      </c>
      <c r="F272" s="340">
        <f>E272-B272</f>
        <v>208600000</v>
      </c>
      <c r="G272" s="105">
        <v>330000000</v>
      </c>
      <c r="H272" s="380">
        <f>0.632121212121212*100</f>
        <v>63.212121212121197</v>
      </c>
      <c r="I272" s="105">
        <v>350000000</v>
      </c>
      <c r="J272" s="105">
        <v>-20000000</v>
      </c>
      <c r="K272" s="342">
        <v>12152190000</v>
      </c>
      <c r="L272" s="143">
        <v>7.6344630036630061</v>
      </c>
      <c r="M272" s="143">
        <v>94.289839999999998</v>
      </c>
      <c r="N272" s="288">
        <f>0.0809680343466805*100</f>
        <v>8.0968034346680504</v>
      </c>
      <c r="O272" s="20">
        <f>0.0817834595169096*100</f>
        <v>8.1783459516909609</v>
      </c>
      <c r="P272" s="288">
        <v>8.1300000000000008</v>
      </c>
    </row>
    <row r="273" spans="1:16">
      <c r="A273" s="100">
        <v>45627</v>
      </c>
      <c r="B273" s="101">
        <v>300000000</v>
      </c>
      <c r="C273" s="15">
        <v>45639</v>
      </c>
      <c r="D273" s="15">
        <f>C273+273</f>
        <v>45912</v>
      </c>
      <c r="E273" s="17">
        <v>498550000</v>
      </c>
      <c r="F273" s="340">
        <f>E273-B273</f>
        <v>198550000</v>
      </c>
      <c r="G273" s="105">
        <v>300000000</v>
      </c>
      <c r="H273" s="380">
        <f>0.661833333333333*100</f>
        <v>66.183333333333309</v>
      </c>
      <c r="I273" s="105">
        <v>255150000</v>
      </c>
      <c r="J273" s="105">
        <v>44850000</v>
      </c>
      <c r="K273" s="342">
        <v>12197040000</v>
      </c>
      <c r="L273" s="143">
        <v>7.64564029304029</v>
      </c>
      <c r="M273" s="143">
        <v>94.281480000000002</v>
      </c>
      <c r="N273" s="288">
        <f>0.0810937661674413*100</f>
        <v>8.1093766167441288</v>
      </c>
      <c r="O273" s="20">
        <f>0.0819117093855248*100</f>
        <v>8.1911709385524798</v>
      </c>
      <c r="P273" s="288">
        <v>8.1310000000000002</v>
      </c>
    </row>
    <row r="274" spans="1:16">
      <c r="A274" s="100">
        <v>45627</v>
      </c>
      <c r="B274" s="101">
        <v>180000000</v>
      </c>
      <c r="C274" s="15">
        <v>45646</v>
      </c>
      <c r="D274" s="15">
        <f>C274+273</f>
        <v>45919</v>
      </c>
      <c r="E274" s="17">
        <v>427360000</v>
      </c>
      <c r="F274" s="340">
        <f>E274-B274</f>
        <v>247360000</v>
      </c>
      <c r="G274" s="105">
        <v>180890000</v>
      </c>
      <c r="H274" s="380">
        <f>1.37422222222222*100</f>
        <v>137.42222222222199</v>
      </c>
      <c r="I274" s="105">
        <v>149030000</v>
      </c>
      <c r="J274" s="105">
        <v>31860000</v>
      </c>
      <c r="K274" s="342">
        <v>12228900000</v>
      </c>
      <c r="L274" s="143">
        <v>7.6479934065934092</v>
      </c>
      <c r="M274" s="143">
        <v>94.279719999999998</v>
      </c>
      <c r="N274" s="288">
        <f>0.0811202388657222*100</f>
        <v>8.1120238865722207</v>
      </c>
      <c r="O274" s="20">
        <f>0.0819387127444084*100</f>
        <v>8.1938712744408413</v>
      </c>
      <c r="P274" s="288">
        <v>8.1448199999999993</v>
      </c>
    </row>
    <row r="275" spans="1:16">
      <c r="A275" s="100">
        <v>45627</v>
      </c>
      <c r="B275" s="101">
        <v>0</v>
      </c>
      <c r="C275" s="15"/>
      <c r="D275" s="15"/>
      <c r="E275" s="17">
        <v>0</v>
      </c>
      <c r="F275" s="340">
        <v>0</v>
      </c>
      <c r="G275" s="105">
        <v>0</v>
      </c>
      <c r="H275" s="380">
        <v>91.695999999999998</v>
      </c>
      <c r="I275" s="105">
        <v>350000000</v>
      </c>
      <c r="J275" s="105">
        <v>-350000000</v>
      </c>
      <c r="K275" s="342">
        <v>11878900000</v>
      </c>
      <c r="L275" s="143"/>
      <c r="M275" s="143"/>
      <c r="N275" s="288"/>
      <c r="O275" s="288"/>
      <c r="P275" s="288"/>
    </row>
    <row r="276" spans="1:16">
      <c r="A276" s="100">
        <v>45658</v>
      </c>
      <c r="B276" s="101">
        <v>250000000</v>
      </c>
      <c r="C276" s="15">
        <v>45660</v>
      </c>
      <c r="D276" s="15">
        <v>45933</v>
      </c>
      <c r="E276" s="17">
        <v>479240000</v>
      </c>
      <c r="F276" s="340">
        <v>229240000</v>
      </c>
      <c r="G276" s="105">
        <v>250000000</v>
      </c>
      <c r="H276" s="380">
        <v>91.695999999999998</v>
      </c>
      <c r="I276" s="105">
        <v>350000000</v>
      </c>
      <c r="J276" s="105">
        <v>-350000000</v>
      </c>
      <c r="K276" s="342">
        <v>11878900000</v>
      </c>
      <c r="L276" s="143">
        <v>7.6193148351648361</v>
      </c>
      <c r="M276" s="143">
        <v>94.301169999999999</v>
      </c>
      <c r="N276" s="288">
        <v>8.0797670221534226</v>
      </c>
      <c r="O276" s="288">
        <v>8.1609689601156212</v>
      </c>
      <c r="P276" s="288">
        <v>8.08</v>
      </c>
    </row>
    <row r="277" spans="1:16">
      <c r="A277" s="100">
        <v>45658</v>
      </c>
      <c r="B277" s="101">
        <v>340000000</v>
      </c>
      <c r="C277" s="15">
        <v>45667</v>
      </c>
      <c r="D277" s="15">
        <v>45940</v>
      </c>
      <c r="E277" s="17">
        <v>681630000</v>
      </c>
      <c r="F277" s="340">
        <v>341630000</v>
      </c>
      <c r="G277" s="105">
        <v>340000000</v>
      </c>
      <c r="H277" s="380">
        <v>100.47941176470587</v>
      </c>
      <c r="I277" s="105">
        <v>321360000</v>
      </c>
      <c r="J277" s="105">
        <v>18640000</v>
      </c>
      <c r="K277" s="342">
        <v>11897540000</v>
      </c>
      <c r="L277" s="143">
        <v>7.575100366300374</v>
      </c>
      <c r="M277" s="143">
        <v>94.334239999999994</v>
      </c>
      <c r="N277" s="288">
        <v>8.0300645516414555</v>
      </c>
      <c r="O277" s="288">
        <v>8.1102768965785508</v>
      </c>
      <c r="P277" s="288">
        <v>8.0399999999999991</v>
      </c>
    </row>
    <row r="278" spans="1:16">
      <c r="A278" s="100">
        <v>45658</v>
      </c>
      <c r="B278" s="101">
        <v>340000000</v>
      </c>
      <c r="C278" s="15">
        <v>45674</v>
      </c>
      <c r="D278" s="15">
        <v>45947</v>
      </c>
      <c r="E278" s="17">
        <v>918790000</v>
      </c>
      <c r="F278" s="340">
        <v>578790000</v>
      </c>
      <c r="G278" s="105">
        <v>340000000</v>
      </c>
      <c r="H278" s="380">
        <v>170.23235294117646</v>
      </c>
      <c r="I278" s="105">
        <v>300000000</v>
      </c>
      <c r="J278" s="105">
        <v>40000000</v>
      </c>
      <c r="K278" s="342">
        <v>11937540000</v>
      </c>
      <c r="L278" s="143">
        <v>7.5217274725274672</v>
      </c>
      <c r="M278" s="143">
        <v>94.374160000000003</v>
      </c>
      <c r="N278" s="288">
        <v>7.9701132942825312</v>
      </c>
      <c r="O278" s="288">
        <v>8.0491399601286382</v>
      </c>
      <c r="P278" s="288">
        <v>8</v>
      </c>
    </row>
    <row r="279" spans="1:16">
      <c r="A279" s="100">
        <v>45658</v>
      </c>
      <c r="B279" s="101">
        <v>340000000</v>
      </c>
      <c r="C279" s="15">
        <v>45681</v>
      </c>
      <c r="D279" s="15">
        <v>45954</v>
      </c>
      <c r="E279" s="17">
        <v>581820000</v>
      </c>
      <c r="F279" s="340">
        <v>241820000</v>
      </c>
      <c r="G279" s="105">
        <v>340000000</v>
      </c>
      <c r="H279" s="380">
        <v>71.123529411764707</v>
      </c>
      <c r="I279" s="105">
        <v>300000000</v>
      </c>
      <c r="J279" s="105">
        <v>40000000</v>
      </c>
      <c r="K279" s="342">
        <v>11977540000</v>
      </c>
      <c r="L279" s="143">
        <v>7.4922065934065847</v>
      </c>
      <c r="M279" s="143">
        <v>94.396240000000006</v>
      </c>
      <c r="N279" s="288">
        <v>7.936975660690071</v>
      </c>
      <c r="O279" s="288">
        <v>8.0153506918538184</v>
      </c>
      <c r="P279" s="288">
        <v>7.97</v>
      </c>
    </row>
    <row r="280" spans="1:16">
      <c r="A280" s="100">
        <v>45658</v>
      </c>
      <c r="B280" s="101">
        <v>330000000</v>
      </c>
      <c r="C280" s="15">
        <v>45688</v>
      </c>
      <c r="D280" s="15">
        <v>45961</v>
      </c>
      <c r="E280" s="17">
        <v>708350000</v>
      </c>
      <c r="F280" s="340">
        <v>378350000</v>
      </c>
      <c r="G280" s="105">
        <v>330000000</v>
      </c>
      <c r="H280" s="380">
        <v>114.65151515151516</v>
      </c>
      <c r="I280" s="105">
        <v>330000000</v>
      </c>
      <c r="J280" s="105">
        <v>0</v>
      </c>
      <c r="K280" s="342">
        <v>11977540000</v>
      </c>
      <c r="L280" s="143">
        <v>7.4270948717948677</v>
      </c>
      <c r="M280" s="143">
        <v>94.444940000000003</v>
      </c>
      <c r="N280" s="288">
        <v>7.8639415428659998</v>
      </c>
      <c r="O280" s="288">
        <v>7.9408898016717577</v>
      </c>
      <c r="P280" s="288">
        <v>7.4</v>
      </c>
    </row>
    <row r="281" spans="1:16">
      <c r="A281" s="100">
        <v>45689</v>
      </c>
      <c r="B281" s="101">
        <v>340000000</v>
      </c>
      <c r="C281" s="15">
        <v>45695</v>
      </c>
      <c r="D281" s="15">
        <v>45968</v>
      </c>
      <c r="E281" s="17">
        <v>451010000</v>
      </c>
      <c r="F281" s="340">
        <v>111010000</v>
      </c>
      <c r="G281" s="105">
        <v>340000000</v>
      </c>
      <c r="H281" s="380">
        <v>32.65</v>
      </c>
      <c r="I281" s="105">
        <v>350000000</v>
      </c>
      <c r="J281" s="105">
        <v>-10000000</v>
      </c>
      <c r="K281" s="342">
        <v>11967540000</v>
      </c>
      <c r="L281" s="143">
        <v>7.4050000000000002</v>
      </c>
      <c r="M281" s="143">
        <v>94.462000000000003</v>
      </c>
      <c r="N281" s="288">
        <v>7.84</v>
      </c>
      <c r="O281" s="288">
        <v>7.9200000000000008</v>
      </c>
      <c r="P281" s="288">
        <v>7.85</v>
      </c>
    </row>
    <row r="282" spans="1:16">
      <c r="A282" s="100">
        <v>45689</v>
      </c>
      <c r="B282" s="101">
        <v>330000000</v>
      </c>
      <c r="C282" s="15">
        <v>45702</v>
      </c>
      <c r="D282" s="15">
        <v>45975</v>
      </c>
      <c r="E282" s="17">
        <v>443100000</v>
      </c>
      <c r="F282" s="340">
        <v>113100000</v>
      </c>
      <c r="G282" s="105">
        <v>330000000</v>
      </c>
      <c r="H282" s="380">
        <v>34.272727272727273</v>
      </c>
      <c r="I282" s="105">
        <v>300000000</v>
      </c>
      <c r="J282" s="105">
        <v>30000000</v>
      </c>
      <c r="K282" s="342">
        <v>11997540000</v>
      </c>
      <c r="L282" s="143">
        <v>7.3680000000000003</v>
      </c>
      <c r="M282" s="143">
        <v>94.489000000000004</v>
      </c>
      <c r="N282" s="288">
        <v>7.8</v>
      </c>
      <c r="O282" s="288">
        <v>7.870000000000001</v>
      </c>
      <c r="P282" s="288">
        <v>7.82</v>
      </c>
    </row>
    <row r="283" spans="1:16">
      <c r="A283" s="100">
        <v>45689</v>
      </c>
      <c r="B283" s="101">
        <v>330000000</v>
      </c>
      <c r="C283" s="15">
        <v>45709</v>
      </c>
      <c r="D283" s="15">
        <v>45982</v>
      </c>
      <c r="E283" s="17">
        <v>475590000</v>
      </c>
      <c r="F283" s="340">
        <v>145590000</v>
      </c>
      <c r="G283" s="105">
        <v>340000000</v>
      </c>
      <c r="H283" s="380">
        <v>44.118181818181817</v>
      </c>
      <c r="I283" s="105">
        <v>330000000</v>
      </c>
      <c r="J283" s="105">
        <v>10000000</v>
      </c>
      <c r="K283" s="342">
        <v>12007540000</v>
      </c>
      <c r="L283" s="143">
        <v>7.3259999999999996</v>
      </c>
      <c r="M283" s="143">
        <v>94.521000000000001</v>
      </c>
      <c r="N283" s="288">
        <v>7.75</v>
      </c>
      <c r="O283" s="288">
        <v>7.8299999999999992</v>
      </c>
      <c r="P283" s="288">
        <v>7.7690000000000001</v>
      </c>
    </row>
    <row r="284" spans="1:16">
      <c r="A284" s="100">
        <v>45689</v>
      </c>
      <c r="B284" s="101">
        <v>330000000</v>
      </c>
      <c r="C284" s="15">
        <v>45716</v>
      </c>
      <c r="D284" s="15">
        <v>45989</v>
      </c>
      <c r="E284" s="17">
        <v>449980000</v>
      </c>
      <c r="F284" s="340">
        <v>119980000</v>
      </c>
      <c r="G284" s="105">
        <v>330000000</v>
      </c>
      <c r="H284" s="380">
        <v>36.357575757575752</v>
      </c>
      <c r="I284" s="105">
        <v>300000000</v>
      </c>
      <c r="J284" s="105">
        <v>30000000</v>
      </c>
      <c r="K284" s="342">
        <v>12037540000</v>
      </c>
      <c r="L284" s="143">
        <v>7.3</v>
      </c>
      <c r="M284" s="143">
        <v>94.54</v>
      </c>
      <c r="N284" s="288">
        <v>7.7200000000000006</v>
      </c>
      <c r="O284" s="288">
        <v>7.8</v>
      </c>
      <c r="P284" s="288">
        <v>7.65</v>
      </c>
    </row>
    <row r="285" spans="1:16">
      <c r="A285" s="100">
        <v>45717</v>
      </c>
      <c r="B285" s="101">
        <v>340000000</v>
      </c>
      <c r="C285" s="15">
        <v>45723</v>
      </c>
      <c r="D285" s="15">
        <v>45996</v>
      </c>
      <c r="E285" s="17">
        <v>568750000</v>
      </c>
      <c r="F285" s="340">
        <v>228750000</v>
      </c>
      <c r="G285" s="105">
        <v>340000000</v>
      </c>
      <c r="H285" s="380">
        <v>67.279411764705884</v>
      </c>
      <c r="I285" s="105">
        <v>300000000</v>
      </c>
      <c r="J285" s="105">
        <v>40000000</v>
      </c>
      <c r="K285" s="342">
        <v>12077540000</v>
      </c>
      <c r="L285" s="143">
        <v>7.2826324175824251</v>
      </c>
      <c r="M285" s="143">
        <v>94.552989999999994</v>
      </c>
      <c r="N285" s="288">
        <v>7.7021704100340207</v>
      </c>
      <c r="O285" s="288">
        <v>7.7760044545915008</v>
      </c>
      <c r="P285" s="288">
        <v>7.7050000000000001</v>
      </c>
    </row>
    <row r="286" spans="1:16">
      <c r="A286" s="100">
        <v>45717</v>
      </c>
      <c r="B286" s="101">
        <v>330000000</v>
      </c>
      <c r="C286" s="15">
        <v>45730</v>
      </c>
      <c r="D286" s="15">
        <v>46003</v>
      </c>
      <c r="E286" s="17">
        <v>537950000</v>
      </c>
      <c r="F286" s="340">
        <v>207950000</v>
      </c>
      <c r="G286" s="105">
        <v>371330000</v>
      </c>
      <c r="H286" s="380">
        <v>63.015151515151516</v>
      </c>
      <c r="I286" s="105">
        <v>330000000</v>
      </c>
      <c r="J286" s="105">
        <v>41330000</v>
      </c>
      <c r="K286" s="342">
        <v>12118870000</v>
      </c>
      <c r="L286" s="143">
        <v>7.2530700000000001</v>
      </c>
      <c r="M286" s="143">
        <v>94.575100000000006</v>
      </c>
      <c r="N286" s="288">
        <v>7.669113147722201</v>
      </c>
      <c r="O286" s="288">
        <v>7.7423186347978623</v>
      </c>
      <c r="P286" s="288">
        <v>7.6884199999999998</v>
      </c>
    </row>
    <row r="287" spans="1:16">
      <c r="A287" s="100">
        <v>45717</v>
      </c>
      <c r="B287" s="101">
        <v>330000000</v>
      </c>
      <c r="C287" s="15">
        <v>45736</v>
      </c>
      <c r="D287" s="15">
        <v>46009</v>
      </c>
      <c r="E287" s="17">
        <v>739440000</v>
      </c>
      <c r="F287" s="340">
        <v>409440000</v>
      </c>
      <c r="G287" s="105">
        <v>330000000</v>
      </c>
      <c r="H287" s="380">
        <v>124.07272727272726</v>
      </c>
      <c r="I287" s="105">
        <v>330000000</v>
      </c>
      <c r="J287" s="105">
        <v>0</v>
      </c>
      <c r="K287" s="342">
        <v>12118870000</v>
      </c>
      <c r="L287" s="143">
        <v>7.1897140510948923</v>
      </c>
      <c r="M287" s="143">
        <v>94.602789999999999</v>
      </c>
      <c r="N287" s="288">
        <v>7.6277348691301832</v>
      </c>
      <c r="O287" s="288">
        <v>7.7001573220248698</v>
      </c>
      <c r="P287" s="288">
        <v>7.5998999999999999</v>
      </c>
    </row>
    <row r="288" spans="1:16">
      <c r="A288" s="100">
        <v>45717</v>
      </c>
      <c r="B288" s="101">
        <v>340000000</v>
      </c>
      <c r="C288" s="15">
        <v>45744</v>
      </c>
      <c r="D288" s="15">
        <v>46015</v>
      </c>
      <c r="E288" s="17">
        <v>380000000</v>
      </c>
      <c r="F288" s="340">
        <v>40000000</v>
      </c>
      <c r="G288" s="105">
        <v>370000000</v>
      </c>
      <c r="H288" s="380">
        <v>11.76470588235294</v>
      </c>
      <c r="I288" s="105">
        <v>330000000</v>
      </c>
      <c r="J288" s="105">
        <v>40000000</v>
      </c>
      <c r="K288" s="342">
        <v>12158870000</v>
      </c>
      <c r="L288" s="143">
        <v>7.2021907749077503</v>
      </c>
      <c r="M288" s="143">
        <v>94.652619999999999</v>
      </c>
      <c r="N288" s="288">
        <v>7.5533328845281549</v>
      </c>
      <c r="O288" s="288">
        <v>7.624357834097828</v>
      </c>
      <c r="P288" s="288">
        <v>7.6785500000000004</v>
      </c>
    </row>
    <row r="289" spans="1:16">
      <c r="A289" s="100">
        <v>45748</v>
      </c>
      <c r="B289" s="101">
        <v>340000000</v>
      </c>
      <c r="C289" s="15">
        <v>45751</v>
      </c>
      <c r="D289" s="15">
        <v>46024</v>
      </c>
      <c r="E289" s="17">
        <v>323400000</v>
      </c>
      <c r="F289" s="340">
        <v>-16600000</v>
      </c>
      <c r="G289" s="105">
        <v>323400000</v>
      </c>
      <c r="H289" s="380">
        <v>-4.8823529411764701</v>
      </c>
      <c r="I289" s="105">
        <v>300000000</v>
      </c>
      <c r="J289" s="105">
        <v>23400000</v>
      </c>
      <c r="K289" s="342">
        <v>12182270000</v>
      </c>
      <c r="L289" s="143">
        <v>7.2495818681318731</v>
      </c>
      <c r="M289" s="143">
        <v>94.577709999999996</v>
      </c>
      <c r="N289" s="288">
        <v>7.6652118856883638</v>
      </c>
      <c r="O289" s="288">
        <v>7.7383433684850012</v>
      </c>
      <c r="P289" s="288">
        <v>7.7990000000000004</v>
      </c>
    </row>
    <row r="290" spans="1:16">
      <c r="A290" s="100">
        <v>45748</v>
      </c>
      <c r="B290" s="101">
        <v>380000000</v>
      </c>
      <c r="C290" s="15">
        <v>45758</v>
      </c>
      <c r="D290" s="15">
        <v>46031</v>
      </c>
      <c r="E290" s="17">
        <v>485000000</v>
      </c>
      <c r="F290" s="340">
        <v>105000000</v>
      </c>
      <c r="G290" s="105">
        <v>380000000</v>
      </c>
      <c r="H290" s="380">
        <v>27.631578947368425</v>
      </c>
      <c r="I290" s="105">
        <v>350000000</v>
      </c>
      <c r="J290" s="105">
        <v>30000000</v>
      </c>
      <c r="K290" s="342">
        <v>12212270000</v>
      </c>
      <c r="L290" s="143">
        <v>7.2961761904761842</v>
      </c>
      <c r="M290" s="143">
        <v>94.542860000000005</v>
      </c>
      <c r="N290" s="288">
        <v>7.7173212133377218</v>
      </c>
      <c r="O290" s="288">
        <v>7.7914442253004257</v>
      </c>
      <c r="P290" s="288">
        <v>7.7789999999999999</v>
      </c>
    </row>
    <row r="291" spans="1:16">
      <c r="A291" s="100">
        <v>45748</v>
      </c>
      <c r="B291" s="101">
        <v>330000000</v>
      </c>
      <c r="C291" s="15">
        <v>45764</v>
      </c>
      <c r="D291" s="15">
        <v>46037</v>
      </c>
      <c r="E291" s="17">
        <v>700520000</v>
      </c>
      <c r="F291" s="340">
        <v>370520000</v>
      </c>
      <c r="G291" s="105">
        <v>350520000</v>
      </c>
      <c r="H291" s="380">
        <v>112.2787878787879</v>
      </c>
      <c r="I291" s="105">
        <v>300000000</v>
      </c>
      <c r="J291" s="105">
        <v>50520000</v>
      </c>
      <c r="K291" s="342">
        <v>12262790000</v>
      </c>
      <c r="L291" s="143">
        <v>7.3178622710622703</v>
      </c>
      <c r="M291" s="143">
        <v>94.52664</v>
      </c>
      <c r="N291" s="288">
        <v>7.7415872087088573</v>
      </c>
      <c r="O291" s="288">
        <v>7.8161742012042179</v>
      </c>
      <c r="P291" s="288">
        <v>7.7665800000000003</v>
      </c>
    </row>
    <row r="292" spans="1:16">
      <c r="A292" s="100">
        <v>45748</v>
      </c>
      <c r="B292" s="101">
        <v>385000000</v>
      </c>
      <c r="C292" s="15">
        <v>45772</v>
      </c>
      <c r="D292" s="15">
        <v>46045</v>
      </c>
      <c r="E292" s="17">
        <v>628600000</v>
      </c>
      <c r="F292" s="340">
        <v>243600000</v>
      </c>
      <c r="G292" s="105">
        <v>385000000</v>
      </c>
      <c r="H292" s="380">
        <v>63.272727272727266</v>
      </c>
      <c r="I292" s="105">
        <v>353820000</v>
      </c>
      <c r="J292" s="105">
        <v>31180000</v>
      </c>
      <c r="K292" s="342">
        <v>12293970000</v>
      </c>
      <c r="L292" s="143">
        <v>7.3334917582417596</v>
      </c>
      <c r="M292" s="143">
        <v>94.514949999999999</v>
      </c>
      <c r="N292" s="288">
        <v>7.7590812440166967</v>
      </c>
      <c r="O292" s="288">
        <v>7.8340036200433394</v>
      </c>
      <c r="P292" s="288">
        <v>7.7770000000000001</v>
      </c>
    </row>
    <row r="293" spans="1:16">
      <c r="A293" s="100">
        <v>45778</v>
      </c>
      <c r="B293" s="101">
        <v>350000000</v>
      </c>
      <c r="C293" s="15">
        <v>45779</v>
      </c>
      <c r="D293" s="15">
        <v>46052</v>
      </c>
      <c r="E293" s="17">
        <v>726310000</v>
      </c>
      <c r="F293" s="340">
        <v>376310000</v>
      </c>
      <c r="G293" s="105">
        <v>350000000</v>
      </c>
      <c r="H293" s="380">
        <v>107.51714285714287</v>
      </c>
      <c r="I293" s="105">
        <v>320000000</v>
      </c>
      <c r="J293" s="105">
        <v>30000000</v>
      </c>
      <c r="K293" s="342">
        <v>12323970000</v>
      </c>
      <c r="L293" s="143">
        <v>7.309265384615391</v>
      </c>
      <c r="M293" s="143">
        <v>94.533069999999995</v>
      </c>
      <c r="N293" s="288">
        <v>7.7319665854662194</v>
      </c>
      <c r="O293" s="288">
        <v>7.806369454742712</v>
      </c>
      <c r="P293" s="288">
        <v>7.7320000000000002</v>
      </c>
    </row>
    <row r="294" spans="1:16">
      <c r="A294" s="100">
        <v>45778</v>
      </c>
      <c r="B294" s="101">
        <v>350000000</v>
      </c>
      <c r="C294" s="15">
        <v>45786</v>
      </c>
      <c r="D294" s="15">
        <v>46059</v>
      </c>
      <c r="E294" s="17">
        <v>610450000</v>
      </c>
      <c r="F294" s="340">
        <v>260450000</v>
      </c>
      <c r="G294" s="105">
        <v>350000000</v>
      </c>
      <c r="H294" s="380">
        <v>74.414285714285711</v>
      </c>
      <c r="I294" s="105">
        <v>320000000</v>
      </c>
      <c r="J294" s="105">
        <v>30000000</v>
      </c>
      <c r="K294" s="342">
        <v>12353970000</v>
      </c>
      <c r="L294" s="143">
        <v>7.2938631868131871</v>
      </c>
      <c r="M294" s="143">
        <v>94.544589999999999</v>
      </c>
      <c r="N294" s="288">
        <v>7.7147335313561438</v>
      </c>
      <c r="O294" s="288">
        <v>7.7888071496452715</v>
      </c>
      <c r="P294" s="288">
        <v>7.73</v>
      </c>
    </row>
    <row r="295" spans="1:16">
      <c r="A295" s="100">
        <v>45778</v>
      </c>
      <c r="B295" s="101">
        <v>330000000</v>
      </c>
      <c r="C295" s="15">
        <v>45793</v>
      </c>
      <c r="D295" s="15">
        <v>46066</v>
      </c>
      <c r="E295" s="17">
        <v>853210000</v>
      </c>
      <c r="F295" s="340">
        <v>523210000</v>
      </c>
      <c r="G295" s="105">
        <v>330000000</v>
      </c>
      <c r="H295" s="380">
        <v>158.54848484848486</v>
      </c>
      <c r="I295" s="105">
        <v>300000000</v>
      </c>
      <c r="J295" s="105">
        <v>30000000</v>
      </c>
      <c r="K295" s="342">
        <v>12383970000</v>
      </c>
      <c r="L295" s="143">
        <v>7.2884750915750915</v>
      </c>
      <c r="M295" s="143">
        <v>94.54862</v>
      </c>
      <c r="N295" s="288">
        <v>7.7087059457611238</v>
      </c>
      <c r="O295" s="288">
        <v>7.7826645725526555</v>
      </c>
      <c r="P295" s="288">
        <v>7.72</v>
      </c>
    </row>
    <row r="296" spans="1:16">
      <c r="A296" s="100">
        <v>45778</v>
      </c>
      <c r="B296" s="101">
        <v>380000000</v>
      </c>
      <c r="C296" s="15">
        <v>45800</v>
      </c>
      <c r="D296" s="15">
        <v>46073</v>
      </c>
      <c r="E296" s="17">
        <v>502220000</v>
      </c>
      <c r="F296" s="340">
        <v>122220000</v>
      </c>
      <c r="G296" s="105">
        <v>380000000</v>
      </c>
      <c r="H296" s="380">
        <v>32.163157894736841</v>
      </c>
      <c r="I296" s="105">
        <v>350000000</v>
      </c>
      <c r="J296" s="105">
        <v>30000000</v>
      </c>
      <c r="K296" s="342">
        <v>12413970000</v>
      </c>
      <c r="L296" s="143">
        <v>7.285132600732604</v>
      </c>
      <c r="M296" s="143">
        <v>94.551119999999997</v>
      </c>
      <c r="N296" s="288">
        <v>7.704967006982681</v>
      </c>
      <c r="O296" s="288">
        <v>7.7788543483664707</v>
      </c>
      <c r="P296" s="288">
        <v>7.7240000000000002</v>
      </c>
    </row>
    <row r="297" spans="1:16">
      <c r="A297" s="100">
        <v>45778</v>
      </c>
      <c r="B297" s="101">
        <v>330000000</v>
      </c>
      <c r="C297" s="15">
        <v>45807</v>
      </c>
      <c r="D297" s="15">
        <v>46080</v>
      </c>
      <c r="E297" s="17">
        <v>289770000</v>
      </c>
      <c r="F297" s="340">
        <v>-40230000</v>
      </c>
      <c r="G297" s="105">
        <v>289770000</v>
      </c>
      <c r="H297" s="380">
        <v>-12.190909090909091</v>
      </c>
      <c r="I297" s="105">
        <v>300000000</v>
      </c>
      <c r="J297" s="105">
        <v>-10230000</v>
      </c>
      <c r="K297" s="342">
        <v>12403740000</v>
      </c>
      <c r="L297" s="143">
        <v>7.2977404761904721</v>
      </c>
      <c r="M297" s="143">
        <v>94.541690000000003</v>
      </c>
      <c r="N297" s="288">
        <v>7.7190713178392212</v>
      </c>
      <c r="O297" s="288">
        <v>7.7932277450146525</v>
      </c>
      <c r="P297" s="288">
        <v>7.79</v>
      </c>
    </row>
    <row r="298" spans="1:16">
      <c r="N298" s="3"/>
      <c r="O298" s="3"/>
      <c r="P298" s="3"/>
    </row>
    <row r="299" spans="1:16">
      <c r="N299" s="3"/>
      <c r="O299" s="3"/>
      <c r="P299" s="3"/>
    </row>
    <row r="300" spans="1:16">
      <c r="N300" s="3"/>
      <c r="O300" s="3"/>
      <c r="P300" s="3"/>
    </row>
    <row r="301" spans="1:16">
      <c r="N301" s="3"/>
      <c r="O301" s="3"/>
      <c r="P301" s="3"/>
    </row>
    <row r="302" spans="1:16">
      <c r="N302" s="3"/>
      <c r="O302" s="3"/>
      <c r="P302" s="3"/>
    </row>
    <row r="303" spans="1:16">
      <c r="N303" s="3"/>
      <c r="O303" s="3"/>
      <c r="P303" s="3"/>
    </row>
  </sheetData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80"/>
  <sheetViews>
    <sheetView zoomScale="112" zoomScaleNormal="112" workbookViewId="0">
      <pane xSplit="1" ySplit="3" topLeftCell="B260" activePane="bottomRight" state="frozen"/>
      <selection pane="topRight" activeCell="B1" sqref="B1"/>
      <selection pane="bottomLeft" activeCell="A5" sqref="A5"/>
      <selection pane="bottomRight" activeCell="A274" sqref="A274"/>
    </sheetView>
  </sheetViews>
  <sheetFormatPr defaultColWidth="8.81640625" defaultRowHeight="13.2"/>
  <cols>
    <col min="1" max="1" width="7.81640625" style="26" customWidth="1"/>
    <col min="2" max="2" width="9.81640625" style="7" customWidth="1"/>
    <col min="3" max="4" width="8.81640625" style="27" customWidth="1"/>
    <col min="5" max="5" width="11.08984375" style="8" customWidth="1"/>
    <col min="6" max="6" width="10.453125" style="8" customWidth="1"/>
    <col min="7" max="7" width="10" style="7" customWidth="1"/>
    <col min="8" max="8" width="9.1796875" style="7" customWidth="1"/>
    <col min="9" max="9" width="10.54296875" style="8" customWidth="1"/>
    <col min="10" max="10" width="9.81640625" style="8" customWidth="1"/>
    <col min="11" max="11" width="11.81640625" style="6" customWidth="1"/>
    <col min="12" max="12" width="7.453125" style="28" customWidth="1"/>
    <col min="13" max="13" width="7.453125" style="8" customWidth="1"/>
    <col min="14" max="14" width="8.81640625" style="8" customWidth="1"/>
    <col min="15" max="15" width="7.453125" style="8" customWidth="1"/>
    <col min="16" max="16" width="7.54296875" style="8" customWidth="1"/>
    <col min="17" max="16384" width="8.81640625" style="8"/>
  </cols>
  <sheetData>
    <row r="1" spans="1:17" s="1" customFormat="1" ht="16.2" thickBot="1">
      <c r="B1" s="31" t="s">
        <v>41</v>
      </c>
      <c r="C1" s="32"/>
      <c r="D1" s="32"/>
      <c r="G1" s="41"/>
      <c r="H1" s="41"/>
      <c r="K1" s="33"/>
      <c r="L1" s="34"/>
    </row>
    <row r="2" spans="1:17" s="71" customFormat="1" ht="15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14</v>
      </c>
      <c r="N2" s="79" t="s">
        <v>17</v>
      </c>
      <c r="O2" s="79" t="s">
        <v>19</v>
      </c>
      <c r="P2" s="79" t="s">
        <v>21</v>
      </c>
      <c r="Q2" s="1"/>
    </row>
    <row r="3" spans="1:17" s="71" customFormat="1" ht="15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24</v>
      </c>
      <c r="N3" s="83" t="s">
        <v>26</v>
      </c>
      <c r="O3" s="83" t="s">
        <v>20</v>
      </c>
      <c r="P3" s="83" t="s">
        <v>22</v>
      </c>
      <c r="Q3" s="1"/>
    </row>
    <row r="39" spans="1:16" ht="15" customHeight="1">
      <c r="A39" s="26">
        <v>43127</v>
      </c>
      <c r="B39" s="121">
        <v>400000000</v>
      </c>
      <c r="C39" s="103">
        <v>43112</v>
      </c>
      <c r="D39" s="103">
        <v>43476</v>
      </c>
      <c r="E39" s="98">
        <v>1211726000</v>
      </c>
      <c r="F39" s="208">
        <v>811726000</v>
      </c>
      <c r="G39" s="98">
        <v>400000000</v>
      </c>
      <c r="H39" s="206">
        <v>202.9315</v>
      </c>
      <c r="I39" s="209">
        <v>300000000</v>
      </c>
      <c r="J39" s="208">
        <v>100000000</v>
      </c>
      <c r="K39" s="207">
        <v>7796890000</v>
      </c>
      <c r="L39" s="158">
        <v>92.229185656500007</v>
      </c>
      <c r="M39" s="158">
        <v>7.792162734553564</v>
      </c>
      <c r="N39" s="158">
        <v>8.4486951490332292</v>
      </c>
      <c r="O39" s="158">
        <v>8.4496466738265905</v>
      </c>
      <c r="P39" s="158">
        <v>8.0054326923076999</v>
      </c>
    </row>
    <row r="40" spans="1:16" ht="15" customHeight="1">
      <c r="A40" s="26">
        <v>43126</v>
      </c>
      <c r="B40" s="121">
        <v>400000000</v>
      </c>
      <c r="C40" s="103">
        <v>43126</v>
      </c>
      <c r="D40" s="103">
        <v>43490</v>
      </c>
      <c r="E40" s="98">
        <v>1018700000</v>
      </c>
      <c r="F40" s="208">
        <v>618700000</v>
      </c>
      <c r="G40" s="98">
        <v>400000000</v>
      </c>
      <c r="H40" s="206">
        <v>154.67500000000001</v>
      </c>
      <c r="I40" s="209">
        <v>350000000</v>
      </c>
      <c r="J40" s="208">
        <v>50000000</v>
      </c>
      <c r="K40" s="207">
        <v>7846890000</v>
      </c>
      <c r="L40" s="158">
        <v>92.38113178750001</v>
      </c>
      <c r="M40" s="158">
        <v>7.6397991691277376</v>
      </c>
      <c r="N40" s="158">
        <v>8.2698696382083803</v>
      </c>
      <c r="O40" s="158">
        <v>8.2707818216215099</v>
      </c>
      <c r="P40" s="158">
        <v>7.6399112637362601</v>
      </c>
    </row>
    <row r="41" spans="1:16">
      <c r="A41" s="26">
        <v>43157</v>
      </c>
      <c r="B41" s="121">
        <v>500000000</v>
      </c>
      <c r="C41" s="103">
        <v>43140</v>
      </c>
      <c r="D41" s="103">
        <v>43504</v>
      </c>
      <c r="E41" s="98">
        <v>1177900000</v>
      </c>
      <c r="F41" s="208">
        <v>677900000</v>
      </c>
      <c r="G41" s="98">
        <v>500000000</v>
      </c>
      <c r="H41" s="206">
        <v>135.57999999999998</v>
      </c>
      <c r="I41" s="209">
        <v>0</v>
      </c>
      <c r="J41" s="208">
        <v>500000000</v>
      </c>
      <c r="K41" s="207">
        <v>8346890000</v>
      </c>
      <c r="L41" s="158">
        <v>92.293886434000001</v>
      </c>
      <c r="M41" s="158">
        <v>7.7272842076648338</v>
      </c>
      <c r="N41" s="158">
        <v>8.3724767763362795</v>
      </c>
      <c r="O41" s="158">
        <v>8.3734114342816302</v>
      </c>
      <c r="P41" s="158">
        <v>7.79327142857142</v>
      </c>
    </row>
    <row r="42" spans="1:16">
      <c r="A42" s="26">
        <v>43157</v>
      </c>
      <c r="B42" s="121">
        <v>500000000</v>
      </c>
      <c r="C42" s="103">
        <v>43154</v>
      </c>
      <c r="D42" s="103">
        <v>43518</v>
      </c>
      <c r="E42" s="98">
        <v>604240000</v>
      </c>
      <c r="F42" s="208">
        <v>104240000</v>
      </c>
      <c r="G42" s="98">
        <v>500000000</v>
      </c>
      <c r="H42" s="206">
        <v>20.847999999999999</v>
      </c>
      <c r="I42" s="209">
        <v>500000000</v>
      </c>
      <c r="J42" s="208">
        <v>0</v>
      </c>
      <c r="K42" s="207">
        <v>8346890000</v>
      </c>
      <c r="L42" s="158">
        <v>92.270675030000007</v>
      </c>
      <c r="M42" s="158">
        <v>7.7505593792582346</v>
      </c>
      <c r="N42" s="158">
        <v>8.3998078227327309</v>
      </c>
      <c r="O42" s="158">
        <v>8.4007485120477998</v>
      </c>
      <c r="P42" s="158">
        <v>7.80177472527473</v>
      </c>
    </row>
    <row r="43" spans="1:16">
      <c r="A43" s="26">
        <v>43185</v>
      </c>
      <c r="B43" s="121">
        <v>530000000</v>
      </c>
      <c r="C43" s="103">
        <v>43168</v>
      </c>
      <c r="D43" s="103">
        <v>43532</v>
      </c>
      <c r="E43" s="98">
        <v>970740000</v>
      </c>
      <c r="F43" s="208">
        <v>440740000</v>
      </c>
      <c r="G43" s="98">
        <v>530000000</v>
      </c>
      <c r="H43" s="206">
        <v>83.158490566037742</v>
      </c>
      <c r="I43" s="209">
        <v>527110000</v>
      </c>
      <c r="J43" s="208">
        <v>2890000</v>
      </c>
      <c r="K43" s="207">
        <v>8349780000</v>
      </c>
      <c r="L43" s="158">
        <v>92.24143889245282</v>
      </c>
      <c r="M43" s="158">
        <v>7.7798758358646172</v>
      </c>
      <c r="N43" s="158">
        <v>8.4342524675221302</v>
      </c>
      <c r="O43" s="158">
        <v>8.4352007849248292</v>
      </c>
      <c r="P43" s="158">
        <v>7.8357879120879073</v>
      </c>
    </row>
    <row r="44" spans="1:16">
      <c r="A44" s="26">
        <v>43216</v>
      </c>
      <c r="B44" s="121">
        <v>450000000</v>
      </c>
      <c r="C44" s="103">
        <v>43196</v>
      </c>
      <c r="D44" s="103">
        <v>43560</v>
      </c>
      <c r="E44" s="98">
        <v>962360000</v>
      </c>
      <c r="F44" s="208">
        <v>512360000</v>
      </c>
      <c r="G44" s="98">
        <v>450000000</v>
      </c>
      <c r="H44" s="206">
        <v>113.85777777777777</v>
      </c>
      <c r="I44" s="209">
        <v>400000000</v>
      </c>
      <c r="J44" s="208">
        <v>50000000</v>
      </c>
      <c r="K44" s="207">
        <v>8399780000</v>
      </c>
      <c r="L44" s="158">
        <v>92.355906935555566</v>
      </c>
      <c r="M44" s="158">
        <v>7.6650933201159841</v>
      </c>
      <c r="N44" s="158">
        <v>8.2995160509490304</v>
      </c>
      <c r="O44" s="158">
        <v>8.3004347005899195</v>
      </c>
      <c r="P44" s="158">
        <v>7.7081381868131906</v>
      </c>
    </row>
    <row r="45" spans="1:16">
      <c r="A45" s="26">
        <v>43216</v>
      </c>
      <c r="B45" s="121">
        <v>450000000</v>
      </c>
      <c r="C45" s="103">
        <v>43217</v>
      </c>
      <c r="D45" s="103">
        <v>43581</v>
      </c>
      <c r="E45" s="98">
        <v>853220000</v>
      </c>
      <c r="F45" s="208">
        <v>403220000</v>
      </c>
      <c r="G45" s="98">
        <v>450000000</v>
      </c>
      <c r="H45" s="206">
        <v>89.604444444444439</v>
      </c>
      <c r="I45" s="209">
        <v>400000000</v>
      </c>
      <c r="J45" s="208">
        <v>50000000</v>
      </c>
      <c r="K45" s="207">
        <v>8449780000</v>
      </c>
      <c r="L45" s="158">
        <v>92.375413971111115</v>
      </c>
      <c r="M45" s="158">
        <v>7.6455326938034149</v>
      </c>
      <c r="N45" s="158">
        <v>8.2765882880854296</v>
      </c>
      <c r="O45" s="158">
        <v>8.2775019349647003</v>
      </c>
      <c r="P45" s="158">
        <v>7.6740347527472474</v>
      </c>
    </row>
    <row r="46" spans="1:16">
      <c r="A46" s="26">
        <v>43246</v>
      </c>
      <c r="B46" s="121">
        <v>450000000</v>
      </c>
      <c r="C46" s="103">
        <v>43231</v>
      </c>
      <c r="D46" s="103">
        <v>43595</v>
      </c>
      <c r="E46" s="98">
        <v>570200000</v>
      </c>
      <c r="F46" s="208">
        <v>120200000</v>
      </c>
      <c r="G46" s="98">
        <v>450000000</v>
      </c>
      <c r="H46" s="206">
        <v>26.711111111111112</v>
      </c>
      <c r="I46" s="209">
        <v>400000000</v>
      </c>
      <c r="J46" s="208">
        <v>50000000</v>
      </c>
      <c r="K46" s="207">
        <v>8499780000</v>
      </c>
      <c r="L46" s="158">
        <v>92.371063957777778</v>
      </c>
      <c r="M46" s="158">
        <v>7.6498946577228324</v>
      </c>
      <c r="N46" s="158">
        <v>8.2817002749037805</v>
      </c>
      <c r="O46" s="158">
        <v>8.2826150360489503</v>
      </c>
      <c r="P46" s="158">
        <v>7.7081381868131906</v>
      </c>
    </row>
    <row r="47" spans="1:16" ht="12" customHeight="1">
      <c r="A47" s="26">
        <v>43246</v>
      </c>
      <c r="B47" s="121">
        <v>450000000</v>
      </c>
      <c r="C47" s="103">
        <v>43244</v>
      </c>
      <c r="D47" s="103">
        <v>43609</v>
      </c>
      <c r="E47" s="98">
        <v>981190000</v>
      </c>
      <c r="F47" s="208">
        <v>531190000</v>
      </c>
      <c r="G47" s="98">
        <v>450000000</v>
      </c>
      <c r="H47" s="206">
        <v>118.04222222222222</v>
      </c>
      <c r="I47" s="209">
        <v>400000000</v>
      </c>
      <c r="J47" s="208">
        <v>50000000</v>
      </c>
      <c r="K47" s="207">
        <v>8549780000</v>
      </c>
      <c r="L47" s="158">
        <v>92.359036571111119</v>
      </c>
      <c r="M47" s="158">
        <v>7.640963428888881</v>
      </c>
      <c r="N47" s="158">
        <v>8.2731086340487998</v>
      </c>
      <c r="O47" s="158">
        <v>8.2731086340487998</v>
      </c>
      <c r="P47" s="158">
        <v>7.6638999999999982</v>
      </c>
    </row>
    <row r="48" spans="1:16" ht="12" customHeight="1">
      <c r="A48" s="26">
        <v>43277</v>
      </c>
      <c r="B48" s="121">
        <v>450000000</v>
      </c>
      <c r="C48" s="103">
        <v>43273</v>
      </c>
      <c r="D48" s="103">
        <v>43638</v>
      </c>
      <c r="E48" s="98">
        <v>1009220000</v>
      </c>
      <c r="F48" s="208">
        <v>559220000</v>
      </c>
      <c r="G48" s="98">
        <v>450000000</v>
      </c>
      <c r="H48" s="206">
        <v>124.27111111111111</v>
      </c>
      <c r="I48" s="209">
        <v>400000000</v>
      </c>
      <c r="J48" s="208">
        <v>50000000</v>
      </c>
      <c r="K48" s="207">
        <v>8599780000</v>
      </c>
      <c r="L48" s="158">
        <v>92.426001175555555</v>
      </c>
      <c r="M48" s="158">
        <v>7.5948065135225891</v>
      </c>
      <c r="N48" s="158">
        <v>8.1722099999999998</v>
      </c>
      <c r="O48" s="158">
        <v>8.1713199999999997</v>
      </c>
      <c r="P48" s="158">
        <v>7.6569780219780172</v>
      </c>
    </row>
    <row r="49" spans="1:16" ht="12" customHeight="1">
      <c r="A49" s="26">
        <v>43307</v>
      </c>
      <c r="B49" s="121">
        <v>450000000</v>
      </c>
      <c r="C49" s="103">
        <v>43301</v>
      </c>
      <c r="D49" s="103">
        <v>43665</v>
      </c>
      <c r="E49" s="98">
        <v>865990000</v>
      </c>
      <c r="F49" s="208">
        <v>415990000</v>
      </c>
      <c r="G49" s="98">
        <v>450000000</v>
      </c>
      <c r="H49" s="206">
        <v>92.442222222222227</v>
      </c>
      <c r="I49" s="209">
        <v>400000000</v>
      </c>
      <c r="J49" s="208">
        <v>50000000</v>
      </c>
      <c r="K49" s="207">
        <v>8649780000</v>
      </c>
      <c r="L49" s="158">
        <v>92.496955553333336</v>
      </c>
      <c r="M49" s="158">
        <v>7.5236572061355282</v>
      </c>
      <c r="N49" s="158">
        <v>8.1339511783146392</v>
      </c>
      <c r="O49" s="158">
        <v>8.1348340012625808</v>
      </c>
      <c r="P49" s="158">
        <v>7.5373903846153834</v>
      </c>
    </row>
    <row r="50" spans="1:16" ht="12" customHeight="1">
      <c r="A50" s="26">
        <v>43338</v>
      </c>
      <c r="B50" s="121">
        <v>619780000</v>
      </c>
      <c r="C50" s="103">
        <v>43315</v>
      </c>
      <c r="D50" s="103">
        <v>43679</v>
      </c>
      <c r="E50" s="98">
        <v>505980000</v>
      </c>
      <c r="F50" s="208">
        <v>-113800000</v>
      </c>
      <c r="G50" s="98">
        <v>505980000</v>
      </c>
      <c r="H50" s="206">
        <v>-18.361354028848947</v>
      </c>
      <c r="I50" s="209">
        <v>619780000</v>
      </c>
      <c r="J50" s="208">
        <v>-113800000</v>
      </c>
      <c r="K50" s="207">
        <v>8535980000</v>
      </c>
      <c r="L50" s="158">
        <v>92.501929550575127</v>
      </c>
      <c r="M50" s="158">
        <v>7.5186695440661495</v>
      </c>
      <c r="N50" s="158">
        <f>0.0812812184631818*100</f>
        <v>8.1281218463181801</v>
      </c>
      <c r="O50" s="158">
        <v>8.1290034205091999</v>
      </c>
      <c r="P50" s="158">
        <v>7.8357879120879073</v>
      </c>
    </row>
    <row r="51" spans="1:16" ht="12" customHeight="1">
      <c r="A51" s="26">
        <v>43338</v>
      </c>
      <c r="B51" s="121">
        <v>450000000</v>
      </c>
      <c r="C51" s="103">
        <v>43343</v>
      </c>
      <c r="D51" s="103">
        <v>43707</v>
      </c>
      <c r="E51" s="98">
        <v>625770000</v>
      </c>
      <c r="F51" s="208">
        <v>175770000</v>
      </c>
      <c r="G51" s="98">
        <v>450000000</v>
      </c>
      <c r="H51" s="206">
        <v>39.06</v>
      </c>
      <c r="I51" s="209">
        <v>450000000</v>
      </c>
      <c r="J51" s="208">
        <v>0</v>
      </c>
      <c r="K51" s="207">
        <v>8535980000</v>
      </c>
      <c r="L51" s="158">
        <v>92.470250300000032</v>
      </c>
      <c r="M51" s="158">
        <v>7.6926579856735655</v>
      </c>
      <c r="N51" s="158">
        <v>8.1652594224127597</v>
      </c>
      <c r="O51" s="158">
        <v>8.2451488485734394</v>
      </c>
      <c r="P51" s="158">
        <v>7.6800010989010925</v>
      </c>
    </row>
    <row r="52" spans="1:16" ht="13.5" customHeight="1">
      <c r="A52" s="26">
        <v>43369</v>
      </c>
      <c r="B52" s="121">
        <v>450000000</v>
      </c>
      <c r="C52" s="103">
        <v>43371</v>
      </c>
      <c r="D52" s="103">
        <v>43735</v>
      </c>
      <c r="E52" s="98">
        <v>1006170000</v>
      </c>
      <c r="F52" s="208">
        <v>556170000</v>
      </c>
      <c r="G52" s="98">
        <v>450000000</v>
      </c>
      <c r="H52" s="144">
        <v>123.59333333333333</v>
      </c>
      <c r="I52" s="209">
        <v>400000000</v>
      </c>
      <c r="J52" s="208">
        <v>50000000</v>
      </c>
      <c r="K52" s="207">
        <v>8585980000</v>
      </c>
      <c r="L52" s="158">
        <v>92.383336540000002</v>
      </c>
      <c r="M52" s="158">
        <v>7.6375883596153828</v>
      </c>
      <c r="N52" s="158">
        <v>8.2672791930484912</v>
      </c>
      <c r="O52" s="158">
        <v>8.2681908125123105</v>
      </c>
      <c r="P52" s="158">
        <v>7.6825581043956115</v>
      </c>
    </row>
    <row r="53" spans="1:16" ht="13.5" customHeight="1">
      <c r="A53" s="26">
        <v>43399</v>
      </c>
      <c r="B53" s="121">
        <v>450000000</v>
      </c>
      <c r="C53" s="103">
        <v>43378</v>
      </c>
      <c r="D53" s="103">
        <v>43742</v>
      </c>
      <c r="E53" s="98">
        <v>722620000</v>
      </c>
      <c r="F53" s="208">
        <v>272620000</v>
      </c>
      <c r="G53" s="98">
        <v>450000000</v>
      </c>
      <c r="H53" s="144">
        <v>60.582222222222228</v>
      </c>
      <c r="I53" s="209">
        <v>350000000</v>
      </c>
      <c r="J53" s="208">
        <v>100000000</v>
      </c>
      <c r="K53" s="207">
        <v>8685980000</v>
      </c>
      <c r="L53" s="158">
        <v>92.356094671111094</v>
      </c>
      <c r="M53" s="158">
        <v>7.6649050688034359</v>
      </c>
      <c r="N53" s="158">
        <v>8.2992953481834597</v>
      </c>
      <c r="O53" s="158">
        <v>8.3002139496043004</v>
      </c>
      <c r="P53" s="158">
        <v>7.7422115384615422</v>
      </c>
    </row>
    <row r="54" spans="1:16" ht="13.5" customHeight="1">
      <c r="A54" s="26">
        <v>43430</v>
      </c>
      <c r="B54" s="121">
        <v>410000000</v>
      </c>
      <c r="C54" s="103">
        <v>43413</v>
      </c>
      <c r="D54" s="103">
        <v>43777</v>
      </c>
      <c r="E54" s="98">
        <v>1227850000</v>
      </c>
      <c r="F54" s="208">
        <v>817850000</v>
      </c>
      <c r="G54" s="98">
        <v>410000000</v>
      </c>
      <c r="H54" s="144">
        <v>199.47560975609758</v>
      </c>
      <c r="I54" s="209">
        <v>410000000</v>
      </c>
      <c r="J54" s="208">
        <v>0</v>
      </c>
      <c r="K54" s="207">
        <v>8685980000</v>
      </c>
      <c r="L54" s="158">
        <v>92.367909999999995</v>
      </c>
      <c r="M54" s="158">
        <v>7.65306</v>
      </c>
      <c r="N54" s="158">
        <v>8.2854085000000008</v>
      </c>
      <c r="O54" s="158">
        <v>8.3344235455326015</v>
      </c>
      <c r="P54" s="158">
        <v>7.7081381868131906</v>
      </c>
    </row>
    <row r="55" spans="1:16" ht="13.5" customHeight="1">
      <c r="A55" s="26">
        <v>43430</v>
      </c>
      <c r="B55" s="121">
        <v>400000000</v>
      </c>
      <c r="C55" s="103">
        <v>43427</v>
      </c>
      <c r="D55" s="103">
        <v>43791</v>
      </c>
      <c r="E55" s="98">
        <v>896400000</v>
      </c>
      <c r="F55" s="208">
        <v>496400000</v>
      </c>
      <c r="G55" s="98">
        <v>400000000</v>
      </c>
      <c r="H55" s="144">
        <v>124.10000000000001</v>
      </c>
      <c r="I55" s="209">
        <v>400000000</v>
      </c>
      <c r="J55" s="208">
        <v>0</v>
      </c>
      <c r="K55" s="207">
        <v>8685980000</v>
      </c>
      <c r="L55" s="158">
        <v>92.380089999999996</v>
      </c>
      <c r="M55" s="158">
        <v>7.6408399999999999</v>
      </c>
      <c r="N55" s="158">
        <v>8.2710899999999992</v>
      </c>
      <c r="O55" s="158">
        <v>8.2720000000000002</v>
      </c>
      <c r="P55" s="158">
        <v>7.6821000000000002</v>
      </c>
    </row>
    <row r="56" spans="1:16" ht="13.5" customHeight="1">
      <c r="A56" s="26">
        <v>43430</v>
      </c>
      <c r="B56" s="121">
        <v>450000000</v>
      </c>
      <c r="C56" s="103">
        <v>43434</v>
      </c>
      <c r="D56" s="103">
        <v>43798</v>
      </c>
      <c r="E56" s="98">
        <v>906680000</v>
      </c>
      <c r="F56" s="208">
        <v>456680000</v>
      </c>
      <c r="G56" s="98">
        <v>450000000</v>
      </c>
      <c r="H56" s="144">
        <v>101.48444444444445</v>
      </c>
      <c r="I56" s="209">
        <v>0</v>
      </c>
      <c r="J56" s="208">
        <v>450000000</v>
      </c>
      <c r="K56" s="207">
        <v>9135980000</v>
      </c>
      <c r="L56" s="158">
        <v>92.311082088888881</v>
      </c>
      <c r="M56" s="158">
        <v>7.7100413119658198</v>
      </c>
      <c r="N56" s="158">
        <v>8.3522380384855701</v>
      </c>
      <c r="O56" s="158">
        <v>8.3531682423544993</v>
      </c>
      <c r="P56" s="158">
        <v>7.7762548076923013</v>
      </c>
    </row>
    <row r="57" spans="1:16" ht="13.5" customHeight="1">
      <c r="A57" s="26">
        <v>43460</v>
      </c>
      <c r="B57" s="121">
        <v>450000000</v>
      </c>
      <c r="C57" s="103">
        <v>43441</v>
      </c>
      <c r="D57" s="103">
        <v>43805</v>
      </c>
      <c r="E57" s="98">
        <v>695580000</v>
      </c>
      <c r="F57" s="208">
        <v>245580000</v>
      </c>
      <c r="G57" s="98">
        <v>450000000</v>
      </c>
      <c r="H57" s="144">
        <v>55</v>
      </c>
      <c r="I57" s="209">
        <v>300000000</v>
      </c>
      <c r="J57" s="208">
        <v>150000000</v>
      </c>
      <c r="K57" s="207">
        <v>9285980000</v>
      </c>
      <c r="L57" s="158">
        <v>92.243679999999998</v>
      </c>
      <c r="M57" s="158">
        <v>7.7776199999999998</v>
      </c>
      <c r="N57" s="158">
        <v>8.4316099999999992</v>
      </c>
      <c r="O57" s="158">
        <v>8.4325500000000009</v>
      </c>
      <c r="P57" s="158">
        <v>7.8782500000000004</v>
      </c>
    </row>
    <row r="58" spans="1:16" ht="13.5" customHeight="1">
      <c r="A58" s="123">
        <v>43460</v>
      </c>
      <c r="B58" s="120">
        <v>690000000</v>
      </c>
      <c r="C58" s="146">
        <v>43448</v>
      </c>
      <c r="D58" s="146">
        <v>43812</v>
      </c>
      <c r="E58" s="99">
        <v>1215700000</v>
      </c>
      <c r="F58" s="210">
        <v>525700000</v>
      </c>
      <c r="G58" s="99">
        <v>690000000</v>
      </c>
      <c r="H58" s="139">
        <v>76</v>
      </c>
      <c r="I58" s="215">
        <v>690000000</v>
      </c>
      <c r="J58" s="210">
        <v>0</v>
      </c>
      <c r="K58" s="211">
        <v>9285980000</v>
      </c>
      <c r="L58" s="212">
        <v>92.235728995652138</v>
      </c>
      <c r="M58" s="212">
        <v>7.785601419194971</v>
      </c>
      <c r="N58" s="212">
        <v>8.4409821486443395</v>
      </c>
      <c r="O58" s="212">
        <v>8.4419319598999998</v>
      </c>
      <c r="P58" s="212">
        <v>7.8782542582417525</v>
      </c>
    </row>
    <row r="59" spans="1:16" ht="13.5" customHeight="1">
      <c r="A59" s="26">
        <v>43491</v>
      </c>
      <c r="B59" s="121">
        <v>400000000</v>
      </c>
      <c r="C59" s="103">
        <v>43476</v>
      </c>
      <c r="D59" s="103">
        <v>43840</v>
      </c>
      <c r="E59" s="98">
        <v>1409250000</v>
      </c>
      <c r="F59" s="208">
        <v>1009250000</v>
      </c>
      <c r="G59" s="98">
        <v>400000000</v>
      </c>
      <c r="H59" s="238">
        <v>252.31249999999997</v>
      </c>
      <c r="I59" s="209">
        <v>400000000</v>
      </c>
      <c r="J59" s="208">
        <v>0</v>
      </c>
      <c r="K59" s="207">
        <v>9285980000</v>
      </c>
      <c r="L59" s="158">
        <v>92.242290972500001</v>
      </c>
      <c r="M59" s="158">
        <v>7.7790214149381853</v>
      </c>
      <c r="N59" s="158">
        <v>8.4332499999999992</v>
      </c>
      <c r="O59" s="158">
        <v>8.4342000000000006</v>
      </c>
      <c r="P59" s="158">
        <v>7.8077300000000003</v>
      </c>
    </row>
    <row r="60" spans="1:16" ht="13.5" customHeight="1">
      <c r="A60" s="26">
        <v>43491</v>
      </c>
      <c r="B60" s="121">
        <v>400000000</v>
      </c>
      <c r="C60" s="103">
        <v>43490</v>
      </c>
      <c r="D60" s="103">
        <v>43854</v>
      </c>
      <c r="E60" s="98">
        <v>702560000</v>
      </c>
      <c r="F60" s="208">
        <v>302560000</v>
      </c>
      <c r="G60" s="98">
        <v>400000000</v>
      </c>
      <c r="H60" s="144">
        <v>75.64</v>
      </c>
      <c r="I60" s="209">
        <v>400000000</v>
      </c>
      <c r="J60" s="208">
        <v>0</v>
      </c>
      <c r="K60" s="207">
        <v>9285980000</v>
      </c>
      <c r="L60" s="158">
        <v>92.253979999999999</v>
      </c>
      <c r="M60" s="158">
        <v>7.767300274725276</v>
      </c>
      <c r="N60" s="158">
        <v>8.4194700000000005</v>
      </c>
      <c r="O60" s="158">
        <v>8.42042</v>
      </c>
      <c r="P60" s="158">
        <v>7.82728</v>
      </c>
    </row>
    <row r="61" spans="1:16" ht="13.5" customHeight="1">
      <c r="A61" s="26">
        <v>43522</v>
      </c>
      <c r="B61" s="121">
        <v>500000000</v>
      </c>
      <c r="C61" s="103">
        <v>43504</v>
      </c>
      <c r="D61" s="103">
        <v>43868</v>
      </c>
      <c r="E61" s="98">
        <v>1269510000</v>
      </c>
      <c r="F61" s="208">
        <v>769510000</v>
      </c>
      <c r="G61" s="98">
        <v>500000000</v>
      </c>
      <c r="H61" s="144">
        <v>153.90200000000002</v>
      </c>
      <c r="I61" s="209">
        <v>500000000</v>
      </c>
      <c r="J61" s="208">
        <v>0</v>
      </c>
      <c r="K61" s="207">
        <v>9285980000</v>
      </c>
      <c r="L61" s="158">
        <v>92.261032456000009</v>
      </c>
      <c r="M61" s="158">
        <v>7.7602284438461444</v>
      </c>
      <c r="N61" s="158">
        <v>8.4111658381311294</v>
      </c>
      <c r="O61" s="158">
        <v>8.4121090394699198</v>
      </c>
      <c r="P61" s="158">
        <v>7.7932714285714226</v>
      </c>
    </row>
    <row r="62" spans="1:16" ht="13.5" customHeight="1">
      <c r="A62" s="26">
        <v>43522</v>
      </c>
      <c r="B62" s="121">
        <v>500000000</v>
      </c>
      <c r="C62" s="103">
        <v>43518</v>
      </c>
      <c r="D62" s="103">
        <v>43882</v>
      </c>
      <c r="E62" s="98">
        <v>1257470000</v>
      </c>
      <c r="F62" s="208">
        <v>757470000</v>
      </c>
      <c r="G62" s="98">
        <v>500000000</v>
      </c>
      <c r="H62" s="144">
        <v>151.494</v>
      </c>
      <c r="I62" s="209">
        <v>500000000</v>
      </c>
      <c r="J62" s="208">
        <v>0</v>
      </c>
      <c r="K62" s="207">
        <v>9285980000</v>
      </c>
      <c r="L62" s="158">
        <v>92.282200000000003</v>
      </c>
      <c r="M62" s="158">
        <v>7.7389999999999999</v>
      </c>
      <c r="N62" s="158">
        <v>8.3862400000000008</v>
      </c>
      <c r="O62" s="158">
        <v>8.3871699999999993</v>
      </c>
      <c r="P62" s="158">
        <v>7.7463100000000003</v>
      </c>
    </row>
    <row r="63" spans="1:16" ht="13.5" customHeight="1">
      <c r="A63" s="26">
        <v>43532</v>
      </c>
      <c r="B63" s="121">
        <v>530000000</v>
      </c>
      <c r="C63" s="103">
        <v>43532</v>
      </c>
      <c r="D63" s="103">
        <v>43896</v>
      </c>
      <c r="E63" s="98">
        <v>909690000</v>
      </c>
      <c r="F63" s="208">
        <v>379690000</v>
      </c>
      <c r="G63" s="98">
        <v>530000000</v>
      </c>
      <c r="H63" s="144">
        <v>71.599999999999994</v>
      </c>
      <c r="I63" s="209">
        <v>530000000</v>
      </c>
      <c r="J63" s="208">
        <v>0</v>
      </c>
      <c r="K63" s="207">
        <v>9285980000</v>
      </c>
      <c r="L63" s="158">
        <v>92.298159999999996</v>
      </c>
      <c r="M63" s="158">
        <v>7.7229900000000002</v>
      </c>
      <c r="N63" s="158">
        <v>8.3674400000000002</v>
      </c>
      <c r="O63" s="158">
        <v>8.3683700000000005</v>
      </c>
      <c r="P63" s="158">
        <v>8.4</v>
      </c>
    </row>
    <row r="64" spans="1:16" ht="13.5" customHeight="1">
      <c r="A64" s="26">
        <v>43563</v>
      </c>
      <c r="B64" s="121">
        <v>450000000</v>
      </c>
      <c r="C64" s="103">
        <v>43560</v>
      </c>
      <c r="D64" s="103">
        <v>43924</v>
      </c>
      <c r="E64" s="98">
        <v>1660150000</v>
      </c>
      <c r="F64" s="208">
        <v>1210150000</v>
      </c>
      <c r="G64" s="98">
        <v>450000000</v>
      </c>
      <c r="H64" s="144">
        <v>268.92222222222222</v>
      </c>
      <c r="I64" s="209">
        <v>450000000</v>
      </c>
      <c r="J64" s="208">
        <v>0</v>
      </c>
      <c r="K64" s="207">
        <v>9285980000</v>
      </c>
      <c r="L64" s="158">
        <v>92.392880000000005</v>
      </c>
      <c r="M64" s="158">
        <v>7.6280200000000002</v>
      </c>
      <c r="N64" s="158">
        <v>8.2560599999999997</v>
      </c>
      <c r="O64" s="158">
        <v>8.2569700000000008</v>
      </c>
      <c r="P64" s="158">
        <v>7.6399100000000004</v>
      </c>
    </row>
    <row r="65" spans="1:16" ht="13.5" customHeight="1">
      <c r="A65" s="26">
        <v>43563</v>
      </c>
      <c r="B65" s="121">
        <v>450000000</v>
      </c>
      <c r="C65" s="103">
        <v>43581</v>
      </c>
      <c r="D65" s="103">
        <v>43945</v>
      </c>
      <c r="E65" s="98">
        <v>942120000</v>
      </c>
      <c r="F65" s="208">
        <v>492120000</v>
      </c>
      <c r="G65" s="98">
        <v>450000000</v>
      </c>
      <c r="H65" s="144">
        <v>109.35999999999999</v>
      </c>
      <c r="I65" s="209">
        <v>450000000</v>
      </c>
      <c r="J65" s="208">
        <v>0</v>
      </c>
      <c r="K65" s="207">
        <v>9285980000</v>
      </c>
      <c r="L65" s="158">
        <v>92.429036975555562</v>
      </c>
      <c r="M65" s="158">
        <v>7.591762373412692</v>
      </c>
      <c r="N65" s="158">
        <v>8.2136118927869592</v>
      </c>
      <c r="O65" s="158">
        <v>8.21451186690771</v>
      </c>
      <c r="P65" s="158">
        <v>7.6228344780219803</v>
      </c>
    </row>
    <row r="66" spans="1:16" ht="13.5" customHeight="1">
      <c r="A66" s="26">
        <v>43586</v>
      </c>
      <c r="B66" s="121">
        <v>460000000</v>
      </c>
      <c r="C66" s="103">
        <v>43595</v>
      </c>
      <c r="D66" s="103">
        <v>43959</v>
      </c>
      <c r="E66" s="98">
        <v>999850000</v>
      </c>
      <c r="F66" s="208">
        <v>539850000</v>
      </c>
      <c r="G66" s="98">
        <v>460000000</v>
      </c>
      <c r="H66" s="144">
        <v>117.35869565217392</v>
      </c>
      <c r="I66" s="209">
        <v>450000000</v>
      </c>
      <c r="J66" s="208">
        <v>10000000</v>
      </c>
      <c r="K66" s="207">
        <v>9295980000</v>
      </c>
      <c r="L66" s="158">
        <v>92.449282065217403</v>
      </c>
      <c r="M66" s="158">
        <v>7.5714616653726585</v>
      </c>
      <c r="N66" s="158">
        <v>8.1898544761347605</v>
      </c>
      <c r="O66" s="158">
        <v>8.1907493183928501</v>
      </c>
      <c r="P66" s="158">
        <v>7.5801274725274705</v>
      </c>
    </row>
    <row r="67" spans="1:16" ht="13.5" customHeight="1">
      <c r="A67" s="26">
        <v>43586</v>
      </c>
      <c r="B67" s="121">
        <v>450000000</v>
      </c>
      <c r="C67" s="103">
        <v>43609</v>
      </c>
      <c r="D67" s="103">
        <v>43973</v>
      </c>
      <c r="E67" s="98">
        <v>1121020000</v>
      </c>
      <c r="F67" s="208">
        <v>671020000</v>
      </c>
      <c r="G67" s="98">
        <v>450000000</v>
      </c>
      <c r="H67" s="144">
        <v>149.11555555555555</v>
      </c>
      <c r="I67" s="209">
        <v>450000000</v>
      </c>
      <c r="J67" s="208">
        <v>0</v>
      </c>
      <c r="K67" s="207">
        <v>9295980000</v>
      </c>
      <c r="L67" s="158">
        <v>92.489530000000002</v>
      </c>
      <c r="M67" s="158">
        <v>7.5311000000000003</v>
      </c>
      <c r="N67" s="158">
        <v>8.1426499999999997</v>
      </c>
      <c r="O67" s="158">
        <v>8.1435399999999998</v>
      </c>
      <c r="P67" s="158">
        <v>7.5459300000000002</v>
      </c>
    </row>
    <row r="68" spans="1:16" ht="13.5" customHeight="1">
      <c r="A68" s="26">
        <v>43617</v>
      </c>
      <c r="B68" s="121">
        <v>450000000</v>
      </c>
      <c r="C68" s="103">
        <v>43637</v>
      </c>
      <c r="D68" s="103">
        <v>44001</v>
      </c>
      <c r="E68" s="98">
        <v>988880000</v>
      </c>
      <c r="F68" s="208">
        <v>538880000</v>
      </c>
      <c r="G68" s="98">
        <v>450000000</v>
      </c>
      <c r="H68" s="144">
        <v>119.75111111111111</v>
      </c>
      <c r="I68" s="209">
        <v>450000000</v>
      </c>
      <c r="J68" s="208">
        <v>0</v>
      </c>
      <c r="K68" s="207">
        <v>9295980000</v>
      </c>
      <c r="L68" s="158">
        <v>92.650019999999998</v>
      </c>
      <c r="M68" s="158">
        <v>7.3701699999999999</v>
      </c>
      <c r="N68" s="158">
        <v>7.9548500000000004</v>
      </c>
      <c r="O68" s="158">
        <v>7.9556899999999997</v>
      </c>
      <c r="P68" s="107">
        <v>7.4252000000000002</v>
      </c>
    </row>
    <row r="69" spans="1:16" ht="13.5" customHeight="1">
      <c r="A69" s="26">
        <v>43647</v>
      </c>
      <c r="B69" s="121">
        <v>500000000</v>
      </c>
      <c r="C69" s="103">
        <v>43651</v>
      </c>
      <c r="D69" s="103">
        <v>44015</v>
      </c>
      <c r="E69" s="98">
        <v>1511210000</v>
      </c>
      <c r="F69" s="208">
        <v>1011210000</v>
      </c>
      <c r="G69" s="98">
        <v>500000000</v>
      </c>
      <c r="H69" s="144">
        <v>202.24199999999999</v>
      </c>
      <c r="I69" s="209">
        <v>0</v>
      </c>
      <c r="J69" s="208">
        <v>500000000</v>
      </c>
      <c r="K69" s="207">
        <v>9795980000</v>
      </c>
      <c r="L69" s="158">
        <v>92.731296145999991</v>
      </c>
      <c r="M69" s="158">
        <v>7.2886728206318772</v>
      </c>
      <c r="N69" s="158">
        <v>7.8599923904398903</v>
      </c>
      <c r="O69" s="158">
        <v>7.8608174578091097</v>
      </c>
      <c r="P69" s="107">
        <v>7.3531255494505556</v>
      </c>
    </row>
    <row r="70" spans="1:16" ht="13.5" customHeight="1">
      <c r="A70" s="26">
        <v>43647</v>
      </c>
      <c r="B70" s="121">
        <v>450000000</v>
      </c>
      <c r="C70" s="103">
        <v>43665</v>
      </c>
      <c r="D70" s="103">
        <v>44029</v>
      </c>
      <c r="E70" s="98">
        <v>1127060000</v>
      </c>
      <c r="F70" s="208">
        <v>677060000</v>
      </c>
      <c r="G70" s="98">
        <v>450000000</v>
      </c>
      <c r="H70" s="144">
        <v>150.45777777777778</v>
      </c>
      <c r="I70" s="209">
        <v>450000000</v>
      </c>
      <c r="J70" s="208">
        <v>0</v>
      </c>
      <c r="K70" s="207">
        <v>9795980000</v>
      </c>
      <c r="L70" s="158">
        <v>92.864739999999998</v>
      </c>
      <c r="M70" s="158">
        <v>7.1548600000000002</v>
      </c>
      <c r="N70" s="158">
        <v>7.7046099999999997</v>
      </c>
      <c r="O70" s="158">
        <v>7.7054</v>
      </c>
      <c r="P70" s="107">
        <v>7.2155300000000002</v>
      </c>
    </row>
    <row r="71" spans="1:16" ht="13.5" customHeight="1">
      <c r="A71" s="26">
        <v>43696</v>
      </c>
      <c r="B71" s="121">
        <v>500000000</v>
      </c>
      <c r="C71" s="103">
        <v>43679</v>
      </c>
      <c r="D71" s="103">
        <v>44043</v>
      </c>
      <c r="E71" s="98">
        <v>1186740000</v>
      </c>
      <c r="F71" s="208">
        <v>686740000</v>
      </c>
      <c r="G71" s="98">
        <v>500000000</v>
      </c>
      <c r="H71" s="117">
        <f>F71/B71*100</f>
        <v>137.34800000000001</v>
      </c>
      <c r="I71" s="209">
        <v>505980000</v>
      </c>
      <c r="J71" s="208">
        <v>-5980000</v>
      </c>
      <c r="K71" s="207">
        <v>9790000000</v>
      </c>
      <c r="L71" s="158">
        <v>92.895560000000003</v>
      </c>
      <c r="M71" s="158">
        <v>7.1239600000000003</v>
      </c>
      <c r="N71" s="158">
        <v>7.6687900000000004</v>
      </c>
      <c r="O71" s="158">
        <v>7.6695700000000002</v>
      </c>
      <c r="P71" s="107">
        <v>7.1767500000000002</v>
      </c>
    </row>
    <row r="72" spans="1:16" ht="13.5" customHeight="1">
      <c r="A72" s="26">
        <v>43696</v>
      </c>
      <c r="B72" s="121">
        <v>450000000</v>
      </c>
      <c r="C72" s="103">
        <v>43707</v>
      </c>
      <c r="D72" s="103">
        <v>44071</v>
      </c>
      <c r="E72" s="98">
        <v>941200000</v>
      </c>
      <c r="F72" s="208">
        <v>491200000</v>
      </c>
      <c r="G72" s="98">
        <v>450000000</v>
      </c>
      <c r="H72" s="117">
        <f>F72/B72*100</f>
        <v>109.15555555555557</v>
      </c>
      <c r="I72" s="209">
        <v>450000000</v>
      </c>
      <c r="J72" s="208">
        <v>0</v>
      </c>
      <c r="K72" s="207">
        <v>9790000000</v>
      </c>
      <c r="L72" s="158">
        <v>93.006450000000001</v>
      </c>
      <c r="M72" s="158">
        <v>7.0127699999999997</v>
      </c>
      <c r="N72" s="158">
        <v>7.5400900000000002</v>
      </c>
      <c r="O72" s="158">
        <v>7.5408499999999998</v>
      </c>
      <c r="P72" s="107">
        <v>7.0636999999999999</v>
      </c>
    </row>
    <row r="73" spans="1:16" ht="13.5" customHeight="1">
      <c r="A73" s="26">
        <v>43727</v>
      </c>
      <c r="B73" s="121">
        <v>500000000</v>
      </c>
      <c r="C73" s="103">
        <v>43735</v>
      </c>
      <c r="D73" s="103">
        <v>44099</v>
      </c>
      <c r="E73" s="98">
        <v>766680000</v>
      </c>
      <c r="F73" s="208">
        <v>266680000</v>
      </c>
      <c r="G73" s="98">
        <v>500000000</v>
      </c>
      <c r="H73" s="117">
        <f>F73/B73*100</f>
        <v>53.335999999999991</v>
      </c>
      <c r="I73" s="209">
        <v>450000000</v>
      </c>
      <c r="J73" s="208">
        <v>50000000</v>
      </c>
      <c r="K73" s="207">
        <v>9840000000</v>
      </c>
      <c r="L73" s="158">
        <v>93.072125355999987</v>
      </c>
      <c r="M73" s="158">
        <v>6.9469072666483651</v>
      </c>
      <c r="N73" s="158">
        <v>7.4640041151703702</v>
      </c>
      <c r="O73" s="158">
        <v>7.46474907282935</v>
      </c>
      <c r="P73" s="107">
        <v>6.9772156593406613</v>
      </c>
    </row>
    <row r="74" spans="1:16" ht="13.5" customHeight="1">
      <c r="A74" s="26">
        <v>43757</v>
      </c>
      <c r="B74" s="121">
        <v>500000000</v>
      </c>
      <c r="C74" s="103">
        <v>43742</v>
      </c>
      <c r="D74" s="103">
        <v>44106</v>
      </c>
      <c r="E74" s="98">
        <v>978090000</v>
      </c>
      <c r="F74" s="208">
        <v>478090000</v>
      </c>
      <c r="G74" s="98">
        <v>500000000</v>
      </c>
      <c r="H74" s="117">
        <v>95.618000000000009</v>
      </c>
      <c r="I74" s="209">
        <v>450000000</v>
      </c>
      <c r="J74" s="208">
        <v>50000000</v>
      </c>
      <c r="K74" s="207">
        <v>9890000000</v>
      </c>
      <c r="L74" s="158">
        <v>89.353840578000003</v>
      </c>
      <c r="M74" s="158">
        <v>6.9414623270054951</v>
      </c>
      <c r="N74" s="158">
        <v>7.4580000000000002</v>
      </c>
      <c r="O74" s="158">
        <v>7.4577200000000001</v>
      </c>
      <c r="P74" s="107">
        <v>7.5998999999999999</v>
      </c>
    </row>
    <row r="75" spans="1:16" ht="13.5" customHeight="1">
      <c r="A75" s="26">
        <v>43788</v>
      </c>
      <c r="B75" s="121">
        <v>460000000</v>
      </c>
      <c r="C75" s="103">
        <v>43777</v>
      </c>
      <c r="D75" s="103">
        <v>44141</v>
      </c>
      <c r="E75" s="98">
        <v>1145450000</v>
      </c>
      <c r="F75" s="208">
        <v>685450000</v>
      </c>
      <c r="G75" s="98">
        <v>460000000</v>
      </c>
      <c r="H75" s="117">
        <v>149.01086956521738</v>
      </c>
      <c r="I75" s="209">
        <v>410000000</v>
      </c>
      <c r="J75" s="208">
        <v>50000000</v>
      </c>
      <c r="K75" s="207">
        <v>9940000000</v>
      </c>
      <c r="L75" s="158">
        <v>93.047799276086948</v>
      </c>
      <c r="M75" s="158">
        <v>6.9713001764512743</v>
      </c>
      <c r="N75" s="158">
        <v>7.4921699999999998</v>
      </c>
      <c r="O75" s="158">
        <v>7.4929214626420899</v>
      </c>
      <c r="P75" s="107">
        <v>7.5318300000000002</v>
      </c>
    </row>
    <row r="76" spans="1:16" ht="13.5" customHeight="1">
      <c r="A76" s="26">
        <v>43788</v>
      </c>
      <c r="B76" s="121">
        <v>400000000</v>
      </c>
      <c r="C76" s="103">
        <v>43791</v>
      </c>
      <c r="D76" s="103">
        <v>44155</v>
      </c>
      <c r="E76" s="98">
        <v>793000000</v>
      </c>
      <c r="F76" s="208">
        <v>393000000</v>
      </c>
      <c r="G76" s="98">
        <v>400000000</v>
      </c>
      <c r="H76" s="117">
        <v>98.25</v>
      </c>
      <c r="I76" s="209">
        <v>400000000</v>
      </c>
      <c r="J76" s="208">
        <v>0</v>
      </c>
      <c r="K76" s="207">
        <v>9940000000</v>
      </c>
      <c r="L76" s="158">
        <v>92.977751845000029</v>
      </c>
      <c r="M76" s="158">
        <v>7.0415400455356858</v>
      </c>
      <c r="N76" s="158">
        <v>7.5733601918815898</v>
      </c>
      <c r="O76" s="158">
        <v>7.5741268735361098</v>
      </c>
      <c r="P76" s="107">
        <v>7.1077432692307632</v>
      </c>
    </row>
    <row r="77" spans="1:16" ht="13.5" customHeight="1">
      <c r="A77" s="26">
        <v>43788</v>
      </c>
      <c r="B77" s="121">
        <v>500000000</v>
      </c>
      <c r="C77" s="103">
        <v>43798</v>
      </c>
      <c r="D77" s="103">
        <v>44162</v>
      </c>
      <c r="E77" s="98">
        <v>675100000</v>
      </c>
      <c r="F77" s="208">
        <v>175100000</v>
      </c>
      <c r="G77" s="98">
        <v>500000000</v>
      </c>
      <c r="H77" s="117">
        <v>35.020000000000003</v>
      </c>
      <c r="I77" s="209">
        <v>450000000</v>
      </c>
      <c r="J77" s="208">
        <v>50000000</v>
      </c>
      <c r="K77" s="207">
        <v>9990000000</v>
      </c>
      <c r="L77" s="158">
        <v>92.889160000000004</v>
      </c>
      <c r="M77" s="158">
        <v>7.1303752747252709</v>
      </c>
      <c r="N77" s="158">
        <v>7.6762189201896902</v>
      </c>
      <c r="O77" s="158">
        <v>7.6770063131963404</v>
      </c>
      <c r="P77" s="107">
        <v>7.3050137362637324</v>
      </c>
    </row>
    <row r="78" spans="1:16" ht="13.5" customHeight="1">
      <c r="A78" s="26">
        <v>43818</v>
      </c>
      <c r="B78" s="121">
        <v>450000000</v>
      </c>
      <c r="C78" s="103">
        <v>43805</v>
      </c>
      <c r="D78" s="103">
        <v>44169</v>
      </c>
      <c r="E78" s="98">
        <v>1175790000</v>
      </c>
      <c r="F78" s="208">
        <v>725790000</v>
      </c>
      <c r="G78" s="98">
        <v>450000000</v>
      </c>
      <c r="H78" s="117">
        <v>161.28666666666666</v>
      </c>
      <c r="I78" s="209">
        <v>450000000</v>
      </c>
      <c r="J78" s="208">
        <v>0</v>
      </c>
      <c r="K78" s="207">
        <v>9990000000</v>
      </c>
      <c r="L78" s="158">
        <v>92.827213637777788</v>
      </c>
      <c r="M78" s="158">
        <v>7.1924918192612832</v>
      </c>
      <c r="N78" s="158">
        <v>7.7482577978987903</v>
      </c>
      <c r="O78" s="158">
        <v>7.7490598568264799</v>
      </c>
      <c r="P78" s="107">
        <v>7.79</v>
      </c>
    </row>
    <row r="79" spans="1:16" ht="13.5" customHeight="1">
      <c r="A79" s="123">
        <v>43818</v>
      </c>
      <c r="B79" s="120">
        <v>690000000</v>
      </c>
      <c r="C79" s="146">
        <v>43812</v>
      </c>
      <c r="D79" s="146">
        <v>44176</v>
      </c>
      <c r="E79" s="99">
        <v>1130770000</v>
      </c>
      <c r="F79" s="210">
        <v>440770000</v>
      </c>
      <c r="G79" s="99">
        <v>690000000</v>
      </c>
      <c r="H79" s="118">
        <v>63.879710144927536</v>
      </c>
      <c r="I79" s="215">
        <v>690000000</v>
      </c>
      <c r="J79" s="210">
        <v>0</v>
      </c>
      <c r="K79" s="211">
        <v>9990000000</v>
      </c>
      <c r="L79" s="212">
        <v>92.752009999999999</v>
      </c>
      <c r="M79" s="212">
        <v>7.2361049450549428</v>
      </c>
      <c r="N79" s="212">
        <v>7.8358431913654103</v>
      </c>
      <c r="O79" s="212">
        <v>7.8366632590348697</v>
      </c>
      <c r="P79" s="140">
        <v>7.3488337912087891</v>
      </c>
    </row>
    <row r="80" spans="1:16" ht="13.5" customHeight="1">
      <c r="A80" s="26">
        <v>43831</v>
      </c>
      <c r="B80" s="121">
        <v>450000000</v>
      </c>
      <c r="C80" s="103">
        <v>43840</v>
      </c>
      <c r="D80" s="103">
        <v>44204</v>
      </c>
      <c r="E80" s="98">
        <v>1084510000</v>
      </c>
      <c r="F80" s="208">
        <v>634510000</v>
      </c>
      <c r="G80" s="98">
        <v>450000000</v>
      </c>
      <c r="H80" s="117">
        <v>141.00222222222223</v>
      </c>
      <c r="I80" s="209">
        <v>400000000</v>
      </c>
      <c r="J80" s="208">
        <v>50000000</v>
      </c>
      <c r="K80" s="207">
        <v>10040000000</v>
      </c>
      <c r="L80" s="158">
        <v>92.741789999999995</v>
      </c>
      <c r="M80" s="158">
        <v>7.2781501373626423</v>
      </c>
      <c r="N80" s="158">
        <v>7.8477568066808301</v>
      </c>
      <c r="O80" s="158">
        <v>7.8485793390187197</v>
      </c>
      <c r="P80" s="107">
        <v>7.4774662087912098</v>
      </c>
    </row>
    <row r="81" spans="1:16" ht="12.75" customHeight="1">
      <c r="A81" s="26">
        <v>43831</v>
      </c>
      <c r="B81" s="121">
        <v>450000000</v>
      </c>
      <c r="C81" s="103">
        <v>43854</v>
      </c>
      <c r="D81" s="103">
        <v>44218</v>
      </c>
      <c r="E81" s="98">
        <v>790920000</v>
      </c>
      <c r="F81" s="208">
        <v>340920000</v>
      </c>
      <c r="G81" s="98">
        <v>450000000</v>
      </c>
      <c r="H81" s="117">
        <v>75.760000000000005</v>
      </c>
      <c r="I81" s="209">
        <v>400000000</v>
      </c>
      <c r="J81" s="208">
        <v>50000000</v>
      </c>
      <c r="K81" s="207">
        <v>10090000000</v>
      </c>
      <c r="L81" s="158">
        <v>92.797899999999998</v>
      </c>
      <c r="M81" s="158">
        <v>7.2218600000000004</v>
      </c>
      <c r="N81" s="158">
        <v>7.7823000000000002</v>
      </c>
      <c r="O81" s="158">
        <v>7.7831999999999999</v>
      </c>
      <c r="P81" s="107">
        <v>7.2370599999999996</v>
      </c>
    </row>
    <row r="82" spans="1:16" ht="13.5" customHeight="1">
      <c r="A82" s="26">
        <v>43862</v>
      </c>
      <c r="B82" s="121">
        <v>500000000</v>
      </c>
      <c r="C82" s="103">
        <v>43868</v>
      </c>
      <c r="D82" s="103">
        <v>44232</v>
      </c>
      <c r="E82" s="98">
        <v>1746920000</v>
      </c>
      <c r="F82" s="208">
        <v>1246920000</v>
      </c>
      <c r="G82" s="98">
        <v>500000000</v>
      </c>
      <c r="H82" s="117">
        <v>249.38400000000001</v>
      </c>
      <c r="I82" s="209">
        <v>500000000</v>
      </c>
      <c r="J82" s="208">
        <v>0</v>
      </c>
      <c r="K82" s="207">
        <v>10090000000</v>
      </c>
      <c r="L82" s="158">
        <v>92.867099999999994</v>
      </c>
      <c r="M82" s="158">
        <v>7.1524799999999997</v>
      </c>
      <c r="N82" s="158">
        <v>7.7018000000000004</v>
      </c>
      <c r="O82" s="158">
        <v>7.7026000000000003</v>
      </c>
      <c r="P82" s="107">
        <v>7.19313</v>
      </c>
    </row>
    <row r="83" spans="1:16" ht="13.5" customHeight="1">
      <c r="A83" s="26">
        <v>43862</v>
      </c>
      <c r="B83" s="121">
        <v>500000000</v>
      </c>
      <c r="C83" s="103">
        <v>43882</v>
      </c>
      <c r="D83" s="103">
        <v>44246</v>
      </c>
      <c r="E83" s="98">
        <v>806130000</v>
      </c>
      <c r="F83" s="208">
        <v>306130000</v>
      </c>
      <c r="G83" s="98">
        <v>500000000</v>
      </c>
      <c r="H83" s="117">
        <v>61.225999999999999</v>
      </c>
      <c r="I83" s="209">
        <v>450000000</v>
      </c>
      <c r="J83" s="208">
        <v>50000000</v>
      </c>
      <c r="K83" s="207">
        <v>10140000000</v>
      </c>
      <c r="L83" s="158">
        <v>92.926360000000003</v>
      </c>
      <c r="M83" s="158">
        <v>7.09307</v>
      </c>
      <c r="N83" s="158">
        <v>7.633</v>
      </c>
      <c r="O83" s="158">
        <v>7.6337799999999998</v>
      </c>
      <c r="P83" s="107">
        <v>7.0645600000000002</v>
      </c>
    </row>
    <row r="84" spans="1:16" ht="13.5" customHeight="1">
      <c r="A84" s="26">
        <v>43891</v>
      </c>
      <c r="B84" s="121">
        <v>530000000</v>
      </c>
      <c r="C84" s="103">
        <v>43896</v>
      </c>
      <c r="D84" s="103">
        <v>44260</v>
      </c>
      <c r="E84" s="98">
        <v>1000280000</v>
      </c>
      <c r="F84" s="208">
        <v>470280000</v>
      </c>
      <c r="G84" s="98">
        <v>530000000</v>
      </c>
      <c r="H84" s="117">
        <v>88.73207547169811</v>
      </c>
      <c r="I84" s="209">
        <v>530000000</v>
      </c>
      <c r="J84" s="208">
        <v>0</v>
      </c>
      <c r="K84" s="207">
        <v>10090000000</v>
      </c>
      <c r="L84" s="158">
        <v>93.036159999999995</v>
      </c>
      <c r="M84" s="158">
        <v>6.9829714285714335</v>
      </c>
      <c r="N84" s="158">
        <v>7.5056531015160504</v>
      </c>
      <c r="O84" s="158">
        <v>7.5064062969592902</v>
      </c>
      <c r="P84" s="107">
        <v>6.9919259615384588</v>
      </c>
    </row>
    <row r="85" spans="1:16" ht="13.5" customHeight="1">
      <c r="A85" s="26">
        <v>43922</v>
      </c>
      <c r="B85" s="121">
        <v>450000000</v>
      </c>
      <c r="C85" s="103">
        <v>43924</v>
      </c>
      <c r="D85" s="103">
        <v>44287</v>
      </c>
      <c r="E85" s="98">
        <v>899110000</v>
      </c>
      <c r="F85" s="208">
        <v>449110000</v>
      </c>
      <c r="G85" s="98">
        <v>450000000</v>
      </c>
      <c r="H85" s="117">
        <v>99.802222222222227</v>
      </c>
      <c r="I85" s="209">
        <v>450000000</v>
      </c>
      <c r="J85" s="208">
        <v>0</v>
      </c>
      <c r="K85" s="207">
        <v>10090000000</v>
      </c>
      <c r="L85" s="158">
        <v>93.855279999999993</v>
      </c>
      <c r="M85" s="158">
        <v>6.1785800000000002</v>
      </c>
      <c r="N85" s="158">
        <v>6.5830900000000003</v>
      </c>
      <c r="O85" s="158">
        <v>6.5842499999999999</v>
      </c>
      <c r="P85" s="107">
        <v>6.95</v>
      </c>
    </row>
    <row r="86" spans="1:16" ht="13.5" customHeight="1">
      <c r="A86" s="26">
        <v>43922</v>
      </c>
      <c r="B86" s="121">
        <v>450000000</v>
      </c>
      <c r="C86" s="103">
        <v>43945</v>
      </c>
      <c r="D86" s="103">
        <v>44309</v>
      </c>
      <c r="E86" s="98">
        <v>1760370000</v>
      </c>
      <c r="F86" s="208">
        <v>1310370000</v>
      </c>
      <c r="G86" s="98">
        <v>450000000</v>
      </c>
      <c r="H86" s="117">
        <v>291.19333333333333</v>
      </c>
      <c r="I86" s="209">
        <v>450000000</v>
      </c>
      <c r="J86" s="208">
        <v>0</v>
      </c>
      <c r="K86" s="44">
        <v>10090000000</v>
      </c>
      <c r="L86" s="158">
        <v>94.626519999999999</v>
      </c>
      <c r="M86" s="158">
        <v>5.6942399999999997</v>
      </c>
      <c r="N86" s="158">
        <v>5.6942200851223399</v>
      </c>
      <c r="O86" s="158">
        <v>5.69465609698252</v>
      </c>
      <c r="P86" s="107">
        <v>5.75</v>
      </c>
    </row>
    <row r="87" spans="1:16" ht="13.5" customHeight="1">
      <c r="A87" s="26">
        <v>43952</v>
      </c>
      <c r="B87" s="121">
        <v>500000000</v>
      </c>
      <c r="C87" s="103">
        <v>43959</v>
      </c>
      <c r="D87" s="103">
        <v>44323</v>
      </c>
      <c r="E87" s="98">
        <v>2025520000</v>
      </c>
      <c r="F87" s="208">
        <v>1525520000</v>
      </c>
      <c r="G87" s="98">
        <v>500000000</v>
      </c>
      <c r="H87" s="117">
        <v>305.10399999999998</v>
      </c>
      <c r="I87" s="209">
        <v>460000000</v>
      </c>
      <c r="J87" s="208">
        <v>40000000</v>
      </c>
      <c r="K87" s="44">
        <v>10130000000</v>
      </c>
      <c r="L87" s="158">
        <v>94.847679999999997</v>
      </c>
      <c r="M87" s="158">
        <v>5.1664747252747283</v>
      </c>
      <c r="N87" s="158">
        <v>5.4471282010005204</v>
      </c>
      <c r="O87" s="158">
        <v>5.4475275090920103</v>
      </c>
      <c r="P87" s="107">
        <v>5.4798499999999999</v>
      </c>
    </row>
    <row r="88" spans="1:16" ht="13.5" customHeight="1">
      <c r="A88" s="26">
        <v>43952</v>
      </c>
      <c r="B88" s="121">
        <v>500000000</v>
      </c>
      <c r="C88" s="103">
        <v>43966</v>
      </c>
      <c r="D88" s="103">
        <v>44330</v>
      </c>
      <c r="E88" s="98">
        <v>1217790000</v>
      </c>
      <c r="F88" s="208">
        <v>717790000</v>
      </c>
      <c r="G88" s="98">
        <v>500000000</v>
      </c>
      <c r="H88" s="117">
        <v>143.55800000000002</v>
      </c>
      <c r="I88" s="209"/>
      <c r="J88" s="208">
        <v>500000000</v>
      </c>
      <c r="K88" s="44">
        <v>10630000000</v>
      </c>
      <c r="L88" s="158">
        <v>95.01737</v>
      </c>
      <c r="M88" s="158">
        <v>4.9963185439560442</v>
      </c>
      <c r="N88" s="158">
        <v>5.2583212353236499</v>
      </c>
      <c r="O88" s="158">
        <v>5.2586935667427799</v>
      </c>
      <c r="P88" s="107">
        <v>5.3489000000000004</v>
      </c>
    </row>
    <row r="89" spans="1:16" ht="13.5" customHeight="1">
      <c r="A89" s="26">
        <v>43952</v>
      </c>
      <c r="B89" s="121">
        <v>500000000</v>
      </c>
      <c r="C89" s="103">
        <v>43973</v>
      </c>
      <c r="D89" s="103">
        <v>44337</v>
      </c>
      <c r="E89" s="98">
        <v>1440590000</v>
      </c>
      <c r="F89" s="208">
        <v>940590000</v>
      </c>
      <c r="G89" s="98">
        <v>500000000</v>
      </c>
      <c r="H89" s="117">
        <v>188.11799999999999</v>
      </c>
      <c r="I89" s="209">
        <v>450000000</v>
      </c>
      <c r="J89" s="208">
        <v>50000000</v>
      </c>
      <c r="K89" s="44">
        <v>10680000000</v>
      </c>
      <c r="L89" s="158">
        <v>95.234679999999997</v>
      </c>
      <c r="M89" s="158">
        <v>4.7784115384615413</v>
      </c>
      <c r="N89" s="158">
        <v>5.0175120433664899</v>
      </c>
      <c r="O89" s="158">
        <v>5.0178513150493904</v>
      </c>
      <c r="P89" s="107">
        <v>5.1048</v>
      </c>
    </row>
    <row r="90" spans="1:16" ht="13.5" customHeight="1">
      <c r="A90" s="26">
        <v>43983</v>
      </c>
      <c r="B90" s="121">
        <v>500000000</v>
      </c>
      <c r="C90" s="103">
        <v>44001</v>
      </c>
      <c r="D90" s="103">
        <v>44365</v>
      </c>
      <c r="E90" s="98">
        <v>1537190000</v>
      </c>
      <c r="F90" s="208">
        <v>1037190000</v>
      </c>
      <c r="G90" s="98">
        <v>500000000</v>
      </c>
      <c r="H90" s="117">
        <v>207.43800000000002</v>
      </c>
      <c r="I90" s="209">
        <v>450000000</v>
      </c>
      <c r="J90" s="208">
        <v>50000000</v>
      </c>
      <c r="K90" s="44">
        <v>10730000000</v>
      </c>
      <c r="L90" s="158">
        <v>95.588040000000007</v>
      </c>
      <c r="M90" s="158">
        <v>4.4240807692307627</v>
      </c>
      <c r="N90" s="158">
        <v>4.6282785683551699</v>
      </c>
      <c r="O90" s="158">
        <v>4.6285676049375697</v>
      </c>
      <c r="P90" s="107">
        <v>4.4895701923076965</v>
      </c>
    </row>
    <row r="91" spans="1:16" ht="13.5" customHeight="1">
      <c r="A91" s="26">
        <v>43983</v>
      </c>
      <c r="B91" s="121">
        <v>500000000</v>
      </c>
      <c r="C91" s="103">
        <v>44008</v>
      </c>
      <c r="D91" s="103">
        <v>44372</v>
      </c>
      <c r="E91" s="98">
        <v>1163500000</v>
      </c>
      <c r="F91" s="208">
        <v>663500000</v>
      </c>
      <c r="G91" s="98">
        <v>500000000</v>
      </c>
      <c r="H91" s="117">
        <v>132.69999999999999</v>
      </c>
      <c r="I91" s="209">
        <v>0</v>
      </c>
      <c r="J91" s="208">
        <v>500000000</v>
      </c>
      <c r="K91" s="44">
        <v>11230000000</v>
      </c>
      <c r="L91" s="158">
        <v>95.627989999999997</v>
      </c>
      <c r="M91" s="158">
        <v>4.3840210164835192</v>
      </c>
      <c r="N91" s="158">
        <v>4.5844537948392698</v>
      </c>
      <c r="O91" s="158">
        <v>4.5847374235966001</v>
      </c>
      <c r="P91" s="107">
        <v>4.4429223901098931</v>
      </c>
    </row>
    <row r="92" spans="1:16" ht="13.5" customHeight="1">
      <c r="A92" s="26">
        <v>44013</v>
      </c>
      <c r="B92" s="121">
        <v>500000000</v>
      </c>
      <c r="C92" s="103">
        <v>44015</v>
      </c>
      <c r="D92" s="103">
        <v>44379</v>
      </c>
      <c r="E92" s="98">
        <v>993000000</v>
      </c>
      <c r="F92" s="208">
        <v>493000000</v>
      </c>
      <c r="G92" s="98">
        <v>500000000</v>
      </c>
      <c r="H92" s="117">
        <v>98.6</v>
      </c>
      <c r="I92" s="209">
        <v>500000000</v>
      </c>
      <c r="J92" s="208">
        <v>0</v>
      </c>
      <c r="K92" s="44">
        <v>11230000000</v>
      </c>
      <c r="L92" s="158">
        <v>95.647660000000002</v>
      </c>
      <c r="M92" s="158">
        <v>4.3642969780219758</v>
      </c>
      <c r="N92" s="158">
        <v>4.5628894402873801</v>
      </c>
      <c r="O92" s="158">
        <v>4.5631704265506601</v>
      </c>
      <c r="P92" s="107">
        <v>4.4165200549450567</v>
      </c>
    </row>
    <row r="93" spans="1:16" ht="13.5" customHeight="1">
      <c r="A93" s="26">
        <v>44013</v>
      </c>
      <c r="B93" s="121">
        <v>500000000</v>
      </c>
      <c r="C93" s="103">
        <v>44029</v>
      </c>
      <c r="D93" s="103">
        <v>44393</v>
      </c>
      <c r="E93" s="98">
        <v>587010000</v>
      </c>
      <c r="F93" s="208">
        <v>87010000</v>
      </c>
      <c r="G93" s="98">
        <v>500000000</v>
      </c>
      <c r="H93" s="117">
        <v>17.402000000000001</v>
      </c>
      <c r="I93" s="209">
        <v>450000000</v>
      </c>
      <c r="J93" s="208">
        <v>50000000</v>
      </c>
      <c r="K93" s="44">
        <v>11280000000</v>
      </c>
      <c r="L93" s="158">
        <v>95.687298251999991</v>
      </c>
      <c r="M93" s="158">
        <v>4.3245498297252842</v>
      </c>
      <c r="N93" s="158">
        <v>4.5197399999999996</v>
      </c>
      <c r="O93" s="158">
        <v>4.5197399999999996</v>
      </c>
      <c r="P93" s="107">
        <v>4.4347800824175803</v>
      </c>
    </row>
    <row r="94" spans="1:16" ht="13.5" customHeight="1">
      <c r="A94" s="26">
        <v>44013</v>
      </c>
      <c r="B94" s="121">
        <v>500000000</v>
      </c>
      <c r="C94" s="103">
        <v>44043</v>
      </c>
      <c r="D94" s="103">
        <v>44407</v>
      </c>
      <c r="E94" s="98">
        <v>749200000</v>
      </c>
      <c r="F94" s="208">
        <v>249200000</v>
      </c>
      <c r="G94" s="98">
        <v>500000000</v>
      </c>
      <c r="H94" s="117">
        <v>49.84</v>
      </c>
      <c r="I94" s="209">
        <v>500000000</v>
      </c>
      <c r="J94" s="208">
        <v>0</v>
      </c>
      <c r="K94" s="44">
        <v>11280000000</v>
      </c>
      <c r="L94" s="158">
        <v>95.645560000000003</v>
      </c>
      <c r="M94" s="158">
        <v>4.4800000000000004</v>
      </c>
      <c r="N94" s="158">
        <v>4.5547000000000004</v>
      </c>
      <c r="O94" s="158">
        <v>4.5547000000000004</v>
      </c>
      <c r="P94" s="107">
        <v>4.4800000000000004</v>
      </c>
    </row>
    <row r="95" spans="1:16" ht="13.5" customHeight="1">
      <c r="A95" s="26">
        <v>44044</v>
      </c>
      <c r="B95" s="121">
        <v>500000000</v>
      </c>
      <c r="C95" s="103">
        <v>44064</v>
      </c>
      <c r="D95" s="103">
        <v>44429</v>
      </c>
      <c r="E95" s="98">
        <v>1951000000</v>
      </c>
      <c r="F95" s="208">
        <v>1451000000</v>
      </c>
      <c r="G95" s="98">
        <v>500000000</v>
      </c>
      <c r="H95" s="117">
        <v>290.2</v>
      </c>
      <c r="I95" s="209"/>
      <c r="J95" s="208">
        <v>500000000</v>
      </c>
      <c r="K95" s="44">
        <v>11780000000</v>
      </c>
      <c r="L95" s="158">
        <v>95.892120000000006</v>
      </c>
      <c r="M95" s="158">
        <v>4.1191653846153793</v>
      </c>
      <c r="N95" s="158">
        <v>4.2956244836545299</v>
      </c>
      <c r="O95" s="158">
        <v>4.2958737316347397</v>
      </c>
      <c r="P95" s="107">
        <v>4.3399000000000001</v>
      </c>
    </row>
    <row r="96" spans="1:16" ht="13.5" customHeight="1">
      <c r="A96" s="26">
        <v>44044</v>
      </c>
      <c r="B96" s="121">
        <v>500000000</v>
      </c>
      <c r="C96" s="103">
        <v>44071</v>
      </c>
      <c r="D96" s="103">
        <v>44435</v>
      </c>
      <c r="E96" s="98">
        <v>814470000</v>
      </c>
      <c r="F96" s="208">
        <v>314470000</v>
      </c>
      <c r="G96" s="98">
        <v>500000000</v>
      </c>
      <c r="H96" s="117">
        <v>62.894000000000005</v>
      </c>
      <c r="I96" s="209">
        <v>450000000</v>
      </c>
      <c r="J96" s="208">
        <v>50000000</v>
      </c>
      <c r="K96" s="44">
        <v>11830000000</v>
      </c>
      <c r="L96" s="158">
        <v>95.977459999999994</v>
      </c>
      <c r="M96" s="158">
        <v>4.0335909340659404</v>
      </c>
      <c r="N96" s="158">
        <v>4.2026439687671902</v>
      </c>
      <c r="O96" s="158">
        <v>4.2028826149182397</v>
      </c>
      <c r="P96" s="107">
        <v>4.1898</v>
      </c>
    </row>
    <row r="97" spans="1:16" ht="13.5" customHeight="1">
      <c r="A97" s="26">
        <v>44075</v>
      </c>
      <c r="B97" s="121">
        <v>500000000</v>
      </c>
      <c r="C97" s="103">
        <v>44099</v>
      </c>
      <c r="D97" s="103">
        <v>44463</v>
      </c>
      <c r="E97" s="98">
        <v>1823400000</v>
      </c>
      <c r="F97" s="208">
        <v>1323400000</v>
      </c>
      <c r="G97" s="98">
        <v>500000000</v>
      </c>
      <c r="H97" s="117">
        <v>264.68</v>
      </c>
      <c r="I97" s="209">
        <v>500000000</v>
      </c>
      <c r="J97" s="208">
        <v>0</v>
      </c>
      <c r="K97" s="44">
        <v>11830000000</v>
      </c>
      <c r="L97" s="158">
        <v>96.11103</v>
      </c>
      <c r="M97" s="158">
        <v>3.8996539835164841</v>
      </c>
      <c r="N97" s="158">
        <v>4.0574468752613297</v>
      </c>
      <c r="O97" s="158">
        <v>4.0576694205480797</v>
      </c>
      <c r="P97" s="107">
        <v>3.9194682692307747</v>
      </c>
    </row>
    <row r="98" spans="1:16" ht="13.5" customHeight="1">
      <c r="A98" s="26">
        <v>44105</v>
      </c>
      <c r="B98" s="121">
        <v>500000000</v>
      </c>
      <c r="C98" s="103">
        <v>44106</v>
      </c>
      <c r="D98" s="103">
        <v>44470</v>
      </c>
      <c r="E98" s="98">
        <v>1873080000</v>
      </c>
      <c r="F98" s="208">
        <v>1373080000</v>
      </c>
      <c r="G98" s="98">
        <v>500000000</v>
      </c>
      <c r="H98" s="117">
        <v>274.61600000000004</v>
      </c>
      <c r="I98" s="209">
        <v>500000000</v>
      </c>
      <c r="J98" s="208">
        <v>0</v>
      </c>
      <c r="K98" s="44">
        <v>11830000000</v>
      </c>
      <c r="L98" s="158">
        <v>96.205309999999997</v>
      </c>
      <c r="M98" s="158">
        <v>3.8051149725274751</v>
      </c>
      <c r="N98" s="158">
        <v>3.9552026520443402</v>
      </c>
      <c r="O98" s="158">
        <v>3.9554141925789201</v>
      </c>
      <c r="P98" s="107">
        <v>3.899</v>
      </c>
    </row>
    <row r="99" spans="1:16" ht="13.5" customHeight="1">
      <c r="A99" s="26">
        <v>44136</v>
      </c>
      <c r="B99" s="121">
        <v>500000000</v>
      </c>
      <c r="C99" s="103">
        <v>44141</v>
      </c>
      <c r="D99" s="103">
        <v>44505</v>
      </c>
      <c r="E99" s="98">
        <v>1332160000</v>
      </c>
      <c r="F99" s="208">
        <v>832160000</v>
      </c>
      <c r="G99" s="98">
        <v>500000000</v>
      </c>
      <c r="H99" s="117">
        <v>166.43200000000002</v>
      </c>
      <c r="I99" s="209">
        <v>460000000</v>
      </c>
      <c r="J99" s="208">
        <v>40000000</v>
      </c>
      <c r="K99" s="44">
        <v>11870000000</v>
      </c>
      <c r="L99" s="158">
        <v>96.294349999999994</v>
      </c>
      <c r="M99" s="158">
        <v>3.7158303571428628</v>
      </c>
      <c r="N99" s="158">
        <v>3.8588249021285899</v>
      </c>
      <c r="O99" s="158">
        <v>3.8590263216320402</v>
      </c>
      <c r="P99" s="107">
        <v>3.7085604395604461</v>
      </c>
    </row>
    <row r="100" spans="1:16" ht="13.5" customHeight="1">
      <c r="A100" s="26">
        <v>44136</v>
      </c>
      <c r="B100" s="121">
        <v>500000000</v>
      </c>
      <c r="C100" s="103">
        <v>44155</v>
      </c>
      <c r="D100" s="103">
        <v>44519</v>
      </c>
      <c r="E100" s="98">
        <v>833000000</v>
      </c>
      <c r="F100" s="208">
        <v>333000000</v>
      </c>
      <c r="G100" s="98">
        <v>500000000</v>
      </c>
      <c r="H100" s="117">
        <v>66.600000000000009</v>
      </c>
      <c r="I100" s="209">
        <v>400000000</v>
      </c>
      <c r="J100" s="208">
        <v>100000000</v>
      </c>
      <c r="K100" s="44">
        <v>11970000000</v>
      </c>
      <c r="L100" s="158">
        <v>96.34357</v>
      </c>
      <c r="M100" s="158">
        <v>3.6664751373626374</v>
      </c>
      <c r="N100" s="158">
        <v>3.8056251573017699</v>
      </c>
      <c r="O100" s="158">
        <v>3.80582109504088</v>
      </c>
      <c r="P100" s="107">
        <v>3.84</v>
      </c>
    </row>
    <row r="101" spans="1:16" ht="13.5" customHeight="1">
      <c r="A101" s="26">
        <v>44136</v>
      </c>
      <c r="B101" s="121">
        <v>500000000</v>
      </c>
      <c r="C101" s="103">
        <v>44162</v>
      </c>
      <c r="D101" s="103">
        <v>44526</v>
      </c>
      <c r="E101" s="98">
        <v>811210000</v>
      </c>
      <c r="F101" s="208">
        <v>311210000</v>
      </c>
      <c r="G101" s="98">
        <v>500000000</v>
      </c>
      <c r="H101" s="117">
        <v>62.241999999999997</v>
      </c>
      <c r="I101" s="209">
        <v>500000000</v>
      </c>
      <c r="J101" s="208">
        <v>0</v>
      </c>
      <c r="K101" s="44">
        <v>11970000000</v>
      </c>
      <c r="L101" s="158">
        <v>96.343680000000006</v>
      </c>
      <c r="M101" s="158">
        <v>3.666364835164829</v>
      </c>
      <c r="N101" s="158">
        <v>3.8055063239901501</v>
      </c>
      <c r="O101" s="158">
        <v>3.80570224956818</v>
      </c>
      <c r="P101" s="107">
        <v>3.9</v>
      </c>
    </row>
    <row r="102" spans="1:16" ht="13.5" customHeight="1">
      <c r="A102" s="26">
        <v>44166</v>
      </c>
      <c r="B102" s="121">
        <v>500000000</v>
      </c>
      <c r="C102" s="103">
        <v>44169</v>
      </c>
      <c r="D102" s="103">
        <v>44533</v>
      </c>
      <c r="E102" s="98">
        <v>696500000</v>
      </c>
      <c r="F102" s="208">
        <v>196500000</v>
      </c>
      <c r="G102" s="98">
        <v>500000000</v>
      </c>
      <c r="H102" s="117">
        <v>39.300000000000004</v>
      </c>
      <c r="I102" s="209">
        <v>450000000</v>
      </c>
      <c r="J102" s="208">
        <v>50000000</v>
      </c>
      <c r="K102" s="44">
        <v>12020000000</v>
      </c>
      <c r="L102" s="158">
        <v>96.005600000000001</v>
      </c>
      <c r="M102" s="158">
        <v>4.0053736263736255</v>
      </c>
      <c r="N102" s="158">
        <v>4.1720208262576604</v>
      </c>
      <c r="O102" s="158">
        <v>4.1722560304562997</v>
      </c>
      <c r="P102" s="107">
        <v>3.94</v>
      </c>
    </row>
    <row r="103" spans="1:16" ht="13.5" customHeight="1">
      <c r="A103" s="123">
        <v>44166</v>
      </c>
      <c r="B103" s="120">
        <v>690000000</v>
      </c>
      <c r="C103" s="146">
        <v>44176</v>
      </c>
      <c r="D103" s="146">
        <v>44539</v>
      </c>
      <c r="E103" s="99">
        <v>1248000000</v>
      </c>
      <c r="F103" s="210">
        <v>558000000</v>
      </c>
      <c r="G103" s="99">
        <v>690000000</v>
      </c>
      <c r="H103" s="118">
        <v>80.869565217391298</v>
      </c>
      <c r="I103" s="215">
        <v>690000000</v>
      </c>
      <c r="J103" s="210">
        <v>0</v>
      </c>
      <c r="K103" s="46">
        <v>12020000000</v>
      </c>
      <c r="L103" s="212">
        <v>95.856470000000002</v>
      </c>
      <c r="M103" s="212">
        <v>4.1549133241758227</v>
      </c>
      <c r="N103" s="212">
        <v>4.33451526451561</v>
      </c>
      <c r="O103" s="212">
        <v>4.3347690142903499</v>
      </c>
      <c r="P103" s="140">
        <v>4.2497030219780267</v>
      </c>
    </row>
    <row r="104" spans="1:16" ht="13.5" customHeight="1">
      <c r="A104" s="26">
        <v>44197</v>
      </c>
      <c r="B104" s="121">
        <v>500000000</v>
      </c>
      <c r="C104" s="103">
        <v>44204</v>
      </c>
      <c r="D104" s="103">
        <v>44568</v>
      </c>
      <c r="E104" s="98">
        <v>1195150000</v>
      </c>
      <c r="F104" s="208">
        <v>695150000</v>
      </c>
      <c r="G104" s="98">
        <v>500000000</v>
      </c>
      <c r="H104" s="144">
        <v>139.03</v>
      </c>
      <c r="I104" s="209">
        <v>450000000</v>
      </c>
      <c r="J104" s="208">
        <v>50000000</v>
      </c>
      <c r="K104" s="44">
        <v>12070000000</v>
      </c>
      <c r="L104" s="158">
        <v>95.768360000000001</v>
      </c>
      <c r="M104" s="158">
        <v>4.2432653846153832</v>
      </c>
      <c r="N104" s="158">
        <v>4.4307591616013697</v>
      </c>
      <c r="O104" s="158">
        <v>4.43102422283848</v>
      </c>
      <c r="P104" s="107">
        <v>4.2</v>
      </c>
    </row>
    <row r="105" spans="1:16" ht="13.5" customHeight="1">
      <c r="A105" s="26">
        <v>44197</v>
      </c>
      <c r="B105" s="121">
        <v>500000000</v>
      </c>
      <c r="C105" s="103">
        <v>44218</v>
      </c>
      <c r="D105" s="103">
        <v>44582</v>
      </c>
      <c r="E105" s="98">
        <v>1006310000</v>
      </c>
      <c r="F105" s="208">
        <v>506310000</v>
      </c>
      <c r="G105" s="98">
        <v>500000000</v>
      </c>
      <c r="H105" s="117">
        <v>101.262</v>
      </c>
      <c r="I105" s="209">
        <v>450000000</v>
      </c>
      <c r="J105" s="208">
        <v>50000000</v>
      </c>
      <c r="K105" s="44">
        <v>12120000000</v>
      </c>
      <c r="L105" s="158">
        <v>95.732905540000004</v>
      </c>
      <c r="M105" s="158">
        <v>4.2788172469780177</v>
      </c>
      <c r="N105" s="158">
        <v>4.4307590000000001</v>
      </c>
      <c r="O105" s="158">
        <v>4.4310242219999996</v>
      </c>
      <c r="P105" s="107">
        <v>4.3057164835164832</v>
      </c>
    </row>
    <row r="106" spans="1:16" ht="12" customHeight="1">
      <c r="A106" s="26">
        <v>44228</v>
      </c>
      <c r="B106" s="121">
        <v>500000000</v>
      </c>
      <c r="C106" s="103">
        <v>44232</v>
      </c>
      <c r="D106" s="103">
        <v>44596</v>
      </c>
      <c r="E106" s="98">
        <v>1427480000</v>
      </c>
      <c r="F106" s="208">
        <v>927480000</v>
      </c>
      <c r="G106" s="98">
        <v>500000000</v>
      </c>
      <c r="H106" s="117">
        <v>185.49599999999998</v>
      </c>
      <c r="I106" s="209">
        <v>500000000</v>
      </c>
      <c r="J106" s="208">
        <v>0</v>
      </c>
      <c r="K106" s="44">
        <v>12120000000</v>
      </c>
      <c r="L106" s="158">
        <v>95.804971520000009</v>
      </c>
      <c r="M106" s="158">
        <v>4.2065532835164738</v>
      </c>
      <c r="N106" s="158">
        <v>4.4307591616013697</v>
      </c>
      <c r="O106" s="158">
        <v>4.43102422283848</v>
      </c>
      <c r="P106" s="107">
        <v>4.3334999999999999</v>
      </c>
    </row>
    <row r="107" spans="1:16" ht="12" customHeight="1">
      <c r="A107" s="26">
        <v>44228</v>
      </c>
      <c r="B107" s="121">
        <v>500000000</v>
      </c>
      <c r="C107" s="103">
        <v>44246</v>
      </c>
      <c r="D107" s="103">
        <v>44610</v>
      </c>
      <c r="E107" s="98">
        <v>1391070000</v>
      </c>
      <c r="F107" s="208">
        <v>891070000</v>
      </c>
      <c r="G107" s="98">
        <v>500000000</v>
      </c>
      <c r="H107" s="117">
        <v>178.214</v>
      </c>
      <c r="I107" s="209">
        <v>500000000</v>
      </c>
      <c r="J107" s="208">
        <v>0</v>
      </c>
      <c r="K107" s="44">
        <v>12120000000</v>
      </c>
      <c r="L107" s="158">
        <v>95.764489999999995</v>
      </c>
      <c r="M107" s="158">
        <v>4.2471460164835211</v>
      </c>
      <c r="N107" s="158">
        <v>4.4307591616013697</v>
      </c>
      <c r="O107" s="158">
        <v>4.43102422283848</v>
      </c>
      <c r="P107" s="107">
        <v>4.38</v>
      </c>
    </row>
    <row r="108" spans="1:16" ht="12" customHeight="1">
      <c r="A108" s="26">
        <v>44256</v>
      </c>
      <c r="B108" s="121">
        <v>530000000</v>
      </c>
      <c r="C108" s="103">
        <v>44260</v>
      </c>
      <c r="D108" s="103">
        <v>44624</v>
      </c>
      <c r="E108" s="98">
        <v>1247820000</v>
      </c>
      <c r="F108" s="208">
        <v>717820000</v>
      </c>
      <c r="G108" s="98">
        <v>530000000</v>
      </c>
      <c r="H108" s="117">
        <v>135.43773584905659</v>
      </c>
      <c r="I108" s="209">
        <v>530000000</v>
      </c>
      <c r="J108" s="208">
        <v>0</v>
      </c>
      <c r="K108" s="44">
        <v>12120000000</v>
      </c>
      <c r="L108" s="158">
        <v>95.677890000000005</v>
      </c>
      <c r="M108" s="158">
        <v>4.3339839285714232</v>
      </c>
      <c r="N108" s="158">
        <v>4.4307591616013697</v>
      </c>
      <c r="O108" s="158">
        <v>4.43102422283848</v>
      </c>
      <c r="P108" s="107">
        <v>4.4000000000000004</v>
      </c>
    </row>
    <row r="109" spans="1:16" ht="12" customHeight="1">
      <c r="A109" s="26">
        <v>44287</v>
      </c>
      <c r="B109" s="121">
        <v>550000000</v>
      </c>
      <c r="C109" s="103">
        <v>44287</v>
      </c>
      <c r="D109" s="103">
        <v>44652</v>
      </c>
      <c r="E109" s="98">
        <v>1137900000</v>
      </c>
      <c r="F109" s="208">
        <v>587900000</v>
      </c>
      <c r="G109" s="98">
        <v>550000000</v>
      </c>
      <c r="H109" s="117">
        <v>106.89090909090908</v>
      </c>
      <c r="I109" s="209">
        <v>450000000</v>
      </c>
      <c r="J109" s="208">
        <v>100000000</v>
      </c>
      <c r="K109" s="44">
        <v>12220000000</v>
      </c>
      <c r="L109" s="158">
        <v>95.568240000000003</v>
      </c>
      <c r="M109" s="158">
        <v>4.431759999999997</v>
      </c>
      <c r="N109" s="158">
        <v>4.4307591616013697</v>
      </c>
      <c r="O109" s="158">
        <v>4.43102422283848</v>
      </c>
      <c r="P109" s="158">
        <v>4.4800000000000004</v>
      </c>
    </row>
    <row r="110" spans="1:16" ht="12" customHeight="1">
      <c r="A110" s="26">
        <v>44287</v>
      </c>
      <c r="B110" s="121">
        <v>550000000</v>
      </c>
      <c r="C110" s="103">
        <v>44309</v>
      </c>
      <c r="D110" s="103">
        <v>44673</v>
      </c>
      <c r="E110" s="98">
        <v>985520000</v>
      </c>
      <c r="F110" s="208">
        <v>435520000</v>
      </c>
      <c r="G110" s="98">
        <v>550000000</v>
      </c>
      <c r="H110" s="255">
        <v>79.185454545454547</v>
      </c>
      <c r="I110" s="209">
        <v>450000000</v>
      </c>
      <c r="J110" s="208">
        <v>100000000</v>
      </c>
      <c r="K110" s="207">
        <v>12320000000</v>
      </c>
      <c r="L110" s="158">
        <v>95.584789999999998</v>
      </c>
      <c r="M110" s="158">
        <v>4.5199999999999996</v>
      </c>
      <c r="N110" s="158">
        <v>4.6318453990453898</v>
      </c>
      <c r="O110" s="158">
        <v>4.6321348779763296</v>
      </c>
      <c r="P110" s="158">
        <v>4.5954200000000043</v>
      </c>
    </row>
    <row r="111" spans="1:16" ht="12" customHeight="1">
      <c r="A111" s="26">
        <v>44317</v>
      </c>
      <c r="B111" s="121">
        <v>550000000</v>
      </c>
      <c r="C111" s="103">
        <v>44323</v>
      </c>
      <c r="D111" s="103">
        <v>44687</v>
      </c>
      <c r="E111" s="98">
        <v>1455260000</v>
      </c>
      <c r="F111" s="208">
        <v>905260000</v>
      </c>
      <c r="G111" s="98">
        <v>550000000</v>
      </c>
      <c r="H111" s="206">
        <v>165</v>
      </c>
      <c r="I111" s="209">
        <v>500000000</v>
      </c>
      <c r="J111" s="208">
        <v>50000000</v>
      </c>
      <c r="K111" s="207">
        <v>12370000000</v>
      </c>
      <c r="L111" s="158">
        <v>95.534999999999997</v>
      </c>
      <c r="M111" s="158">
        <v>4.4649999999999999</v>
      </c>
      <c r="N111" s="158">
        <v>4.6866000000000003</v>
      </c>
      <c r="O111" s="158">
        <v>4.6867999999999999</v>
      </c>
      <c r="P111" s="158">
        <v>4.5990000000000002</v>
      </c>
    </row>
    <row r="112" spans="1:16" ht="12" customHeight="1">
      <c r="A112" s="26">
        <v>44317</v>
      </c>
      <c r="B112" s="121">
        <v>550000000</v>
      </c>
      <c r="C112" s="103">
        <v>44330</v>
      </c>
      <c r="D112" s="103">
        <v>44694</v>
      </c>
      <c r="E112" s="98">
        <v>1144250000</v>
      </c>
      <c r="F112" s="208">
        <v>594250000</v>
      </c>
      <c r="G112" s="98">
        <v>550000000</v>
      </c>
      <c r="H112" s="206">
        <v>108</v>
      </c>
      <c r="I112" s="209">
        <v>500000000</v>
      </c>
      <c r="J112" s="208">
        <v>50000000</v>
      </c>
      <c r="K112" s="207">
        <v>12420000000</v>
      </c>
      <c r="L112" s="158">
        <v>95.524600000000007</v>
      </c>
      <c r="M112" s="158">
        <v>4.4753999999999996</v>
      </c>
      <c r="N112" s="158">
        <v>4.6980000000000004</v>
      </c>
      <c r="O112" s="158">
        <v>4.6982999999999997</v>
      </c>
      <c r="P112" s="158">
        <v>4.6500000000000004</v>
      </c>
    </row>
    <row r="113" spans="1:16" ht="12" customHeight="1">
      <c r="A113" s="26">
        <v>44317</v>
      </c>
      <c r="B113" s="121">
        <v>550000000</v>
      </c>
      <c r="C113" s="103">
        <v>44337</v>
      </c>
      <c r="D113" s="103">
        <v>44701</v>
      </c>
      <c r="E113" s="98">
        <v>943520000</v>
      </c>
      <c r="F113" s="208">
        <v>393520000</v>
      </c>
      <c r="G113" s="98">
        <v>550000000</v>
      </c>
      <c r="H113" s="144">
        <v>71.549090909090907</v>
      </c>
      <c r="I113" s="209">
        <v>500000000</v>
      </c>
      <c r="J113" s="208">
        <v>50000000</v>
      </c>
      <c r="K113" s="207">
        <v>12470000000</v>
      </c>
      <c r="L113" s="158">
        <v>95.462850000000003</v>
      </c>
      <c r="M113" s="158">
        <v>4.5371499999999969</v>
      </c>
      <c r="N113" s="158">
        <v>4.7658483879354101</v>
      </c>
      <c r="O113" s="158">
        <v>4.7661547268595701</v>
      </c>
      <c r="P113" s="158">
        <v>4.65665</v>
      </c>
    </row>
    <row r="114" spans="1:16" ht="12" customHeight="1">
      <c r="A114" s="26">
        <v>44348</v>
      </c>
      <c r="B114" s="121">
        <v>550000000</v>
      </c>
      <c r="C114" s="103">
        <v>44365</v>
      </c>
      <c r="D114" s="103">
        <v>44729</v>
      </c>
      <c r="E114" s="98">
        <v>925550000</v>
      </c>
      <c r="F114" s="208">
        <v>375550000</v>
      </c>
      <c r="G114" s="98">
        <v>550000000</v>
      </c>
      <c r="H114" s="144">
        <v>68.281818181818181</v>
      </c>
      <c r="I114" s="209">
        <v>500000000</v>
      </c>
      <c r="J114" s="208">
        <v>50000000</v>
      </c>
      <c r="K114" s="207">
        <v>12520000000</v>
      </c>
      <c r="L114" s="158">
        <v>95.311499999999995</v>
      </c>
      <c r="M114" s="158">
        <v>4.6884899999999998</v>
      </c>
      <c r="N114" s="158">
        <v>4.9326400000000001</v>
      </c>
      <c r="O114" s="158">
        <v>4.9329599999999996</v>
      </c>
      <c r="P114" s="158">
        <v>4.7</v>
      </c>
    </row>
    <row r="115" spans="1:16" ht="12" customHeight="1">
      <c r="A115" s="26">
        <v>44348</v>
      </c>
      <c r="B115" s="121">
        <v>550000000</v>
      </c>
      <c r="C115" s="103">
        <v>44372</v>
      </c>
      <c r="D115" s="103">
        <v>44736</v>
      </c>
      <c r="E115" s="98">
        <v>883810000</v>
      </c>
      <c r="F115" s="208">
        <v>333810000</v>
      </c>
      <c r="G115" s="98">
        <v>550000000</v>
      </c>
      <c r="H115" s="144">
        <v>60.692727272727275</v>
      </c>
      <c r="I115" s="209">
        <v>500000000</v>
      </c>
      <c r="J115" s="208">
        <v>50000000</v>
      </c>
      <c r="K115" s="207">
        <v>12570000000</v>
      </c>
      <c r="L115" s="158">
        <v>95.188119999999998</v>
      </c>
      <c r="M115" s="158">
        <v>4.8118800000000022</v>
      </c>
      <c r="N115" s="158">
        <v>5.0690143376604704</v>
      </c>
      <c r="O115" s="158">
        <v>5.0693605527951204</v>
      </c>
      <c r="P115" s="158">
        <v>4.9499000000000004</v>
      </c>
    </row>
    <row r="116" spans="1:16" ht="12" customHeight="1">
      <c r="A116" s="26">
        <v>44378</v>
      </c>
      <c r="B116" s="121">
        <v>550000000</v>
      </c>
      <c r="C116" s="103">
        <v>44379</v>
      </c>
      <c r="D116" s="103">
        <v>44743</v>
      </c>
      <c r="E116" s="98">
        <v>981910000</v>
      </c>
      <c r="F116" s="208">
        <v>431910000</v>
      </c>
      <c r="G116" s="98">
        <v>550000000</v>
      </c>
      <c r="H116" s="144">
        <v>0.78529090909090904</v>
      </c>
      <c r="I116" s="209">
        <v>500000000</v>
      </c>
      <c r="J116" s="208">
        <v>50000000</v>
      </c>
      <c r="K116" s="207">
        <v>12620000000</v>
      </c>
      <c r="L116" s="158">
        <v>95.147199999999998</v>
      </c>
      <c r="M116" s="158">
        <v>4.852800000000002</v>
      </c>
      <c r="N116" s="158">
        <v>5.1143195681342899</v>
      </c>
      <c r="O116" s="158">
        <v>5.1146719484415701</v>
      </c>
      <c r="P116" s="158">
        <v>4.8970000000000002</v>
      </c>
    </row>
    <row r="117" spans="1:16" ht="12" customHeight="1">
      <c r="A117" s="26">
        <v>44378</v>
      </c>
      <c r="B117" s="121">
        <v>500000000</v>
      </c>
      <c r="C117" s="103">
        <v>44393</v>
      </c>
      <c r="D117" s="103">
        <v>44757</v>
      </c>
      <c r="E117" s="98">
        <v>681380000</v>
      </c>
      <c r="F117" s="208">
        <v>181380000</v>
      </c>
      <c r="G117" s="98">
        <v>500000000</v>
      </c>
      <c r="H117" s="144">
        <v>36.276000000000003</v>
      </c>
      <c r="I117" s="209">
        <v>500000000</v>
      </c>
      <c r="J117" s="208">
        <v>0</v>
      </c>
      <c r="K117" s="207">
        <v>12620000000</v>
      </c>
      <c r="L117" s="158">
        <v>95.018020000000007</v>
      </c>
      <c r="M117" s="158">
        <v>4.981979999999993</v>
      </c>
      <c r="N117" s="158">
        <v>5.2575993040496396</v>
      </c>
      <c r="O117" s="158">
        <v>5.2579715340996396</v>
      </c>
      <c r="P117" s="158">
        <v>5</v>
      </c>
    </row>
    <row r="118" spans="1:16" ht="12" customHeight="1">
      <c r="A118" s="26">
        <v>44378</v>
      </c>
      <c r="B118" s="121">
        <v>500000000</v>
      </c>
      <c r="C118" s="103">
        <v>44407</v>
      </c>
      <c r="D118" s="103">
        <v>44771</v>
      </c>
      <c r="E118" s="98">
        <v>532380000</v>
      </c>
      <c r="F118" s="208">
        <v>32380000</v>
      </c>
      <c r="G118" s="98">
        <v>500000000</v>
      </c>
      <c r="H118" s="144">
        <v>6.476</v>
      </c>
      <c r="I118" s="209">
        <v>500000000</v>
      </c>
      <c r="J118" s="208">
        <v>0</v>
      </c>
      <c r="K118" s="207">
        <v>12620000000</v>
      </c>
      <c r="L118" s="158">
        <v>94.868070000000003</v>
      </c>
      <c r="M118" s="158">
        <v>5.131929999999997</v>
      </c>
      <c r="N118" s="158">
        <v>5.4244053966642403</v>
      </c>
      <c r="O118" s="158">
        <v>5.4248014090560801</v>
      </c>
      <c r="P118" s="158">
        <v>5.3079999999999998</v>
      </c>
    </row>
    <row r="119" spans="1:16" ht="12" customHeight="1">
      <c r="A119" s="26">
        <v>44409</v>
      </c>
      <c r="B119" s="121">
        <v>550000000</v>
      </c>
      <c r="C119" s="103">
        <v>44428</v>
      </c>
      <c r="D119" s="103">
        <v>44792</v>
      </c>
      <c r="E119" s="98">
        <v>1615490000</v>
      </c>
      <c r="F119" s="208">
        <v>1065490000</v>
      </c>
      <c r="G119" s="98">
        <v>550000000</v>
      </c>
      <c r="H119" s="144">
        <v>193.72545454545457</v>
      </c>
      <c r="I119" s="209">
        <v>500000000</v>
      </c>
      <c r="J119" s="208">
        <v>50000000</v>
      </c>
      <c r="K119" s="207">
        <v>12670000000</v>
      </c>
      <c r="L119" s="158">
        <v>94.906859999999995</v>
      </c>
      <c r="M119" s="158">
        <v>5.0931400000000053</v>
      </c>
      <c r="N119" s="158">
        <v>5.38120441752804</v>
      </c>
      <c r="O119" s="158">
        <v>5.3815942010990296</v>
      </c>
      <c r="P119" s="158">
        <v>5.35</v>
      </c>
    </row>
    <row r="120" spans="1:16" ht="12" customHeight="1">
      <c r="A120" s="26">
        <v>44409</v>
      </c>
      <c r="B120" s="121">
        <v>550000000</v>
      </c>
      <c r="C120" s="103">
        <v>44435</v>
      </c>
      <c r="D120" s="103">
        <v>44798</v>
      </c>
      <c r="E120" s="98">
        <v>1572310000</v>
      </c>
      <c r="F120" s="208">
        <v>1022310000</v>
      </c>
      <c r="G120" s="98">
        <v>550000000</v>
      </c>
      <c r="H120" s="144">
        <v>185.87454545454545</v>
      </c>
      <c r="I120" s="209">
        <v>500000000</v>
      </c>
      <c r="J120" s="208">
        <v>50000000</v>
      </c>
      <c r="K120" s="207">
        <v>12720000000</v>
      </c>
      <c r="L120" s="158">
        <v>94.906859999999995</v>
      </c>
      <c r="M120" s="158">
        <v>5.0931400000000053</v>
      </c>
      <c r="N120" s="158">
        <v>5.3960286721217798</v>
      </c>
      <c r="O120" s="158">
        <v>5.3968125782124101</v>
      </c>
      <c r="P120" s="158">
        <v>5.3598999999999997</v>
      </c>
    </row>
    <row r="121" spans="1:16" ht="12" customHeight="1">
      <c r="A121" s="26">
        <v>44440</v>
      </c>
      <c r="B121" s="121">
        <v>550000000</v>
      </c>
      <c r="C121" s="103">
        <v>44449</v>
      </c>
      <c r="D121" s="103">
        <v>44813</v>
      </c>
      <c r="E121" s="98">
        <v>1091830000</v>
      </c>
      <c r="F121" s="208">
        <v>541830000</v>
      </c>
      <c r="G121" s="98">
        <v>550000000</v>
      </c>
      <c r="H121" s="144">
        <v>98.514545454545456</v>
      </c>
      <c r="I121" s="209">
        <v>0</v>
      </c>
      <c r="J121" s="208">
        <v>550000000</v>
      </c>
      <c r="K121" s="207">
        <v>13270000000</v>
      </c>
      <c r="L121" s="158">
        <v>94.923630000000003</v>
      </c>
      <c r="M121" s="158">
        <v>5.0763699999999972</v>
      </c>
      <c r="N121" s="158">
        <v>5.3625383599727199</v>
      </c>
      <c r="O121" s="158">
        <v>5.3629254672414</v>
      </c>
      <c r="P121" s="158">
        <v>5.2898500000000004</v>
      </c>
    </row>
    <row r="122" spans="1:16" s="3" customFormat="1" ht="14.25" customHeight="1">
      <c r="A122" s="100">
        <v>44440</v>
      </c>
      <c r="B122" s="101">
        <v>550000000</v>
      </c>
      <c r="C122" s="15">
        <v>44463</v>
      </c>
      <c r="D122" s="15">
        <v>44827</v>
      </c>
      <c r="E122" s="35">
        <v>944840000</v>
      </c>
      <c r="F122" s="35">
        <v>394840000</v>
      </c>
      <c r="G122" s="101">
        <v>550000000</v>
      </c>
      <c r="H122" s="117">
        <v>71.789090909090916</v>
      </c>
      <c r="I122" s="35">
        <v>500000000</v>
      </c>
      <c r="J122" s="35">
        <v>50000000</v>
      </c>
      <c r="K122" s="201">
        <v>13320000000</v>
      </c>
      <c r="L122" s="221">
        <v>94.941590000000005</v>
      </c>
      <c r="M122" s="107">
        <v>5.058409999999995</v>
      </c>
      <c r="N122" s="158">
        <v>5.3425550707221401</v>
      </c>
      <c r="O122" s="158">
        <v>5.3429393228708699</v>
      </c>
      <c r="P122" s="158">
        <v>5.29</v>
      </c>
    </row>
    <row r="123" spans="1:16" s="3" customFormat="1" ht="14.25" customHeight="1">
      <c r="A123" s="100">
        <v>44470</v>
      </c>
      <c r="B123" s="101">
        <v>600000000</v>
      </c>
      <c r="C123" s="15">
        <v>44470</v>
      </c>
      <c r="D123" s="15">
        <v>44834</v>
      </c>
      <c r="E123" s="35">
        <v>1024800000</v>
      </c>
      <c r="F123" s="35">
        <v>424800000</v>
      </c>
      <c r="G123" s="101">
        <v>600000000</v>
      </c>
      <c r="H123" s="117">
        <v>70.8</v>
      </c>
      <c r="I123" s="35">
        <v>500000000</v>
      </c>
      <c r="J123" s="35">
        <v>100000000</v>
      </c>
      <c r="K123" s="201">
        <v>13420000000</v>
      </c>
      <c r="L123" s="221">
        <v>94.961190000000002</v>
      </c>
      <c r="M123" s="107">
        <v>5.038809999999998</v>
      </c>
      <c r="N123" s="158">
        <v>5.3207556525096003</v>
      </c>
      <c r="O123" s="158">
        <v>5.3211368019061096</v>
      </c>
      <c r="P123" s="158">
        <v>5.27</v>
      </c>
    </row>
    <row r="124" spans="1:16" s="3" customFormat="1" ht="14.25" customHeight="1">
      <c r="A124" s="100">
        <v>44470</v>
      </c>
      <c r="B124" s="101">
        <v>550000000</v>
      </c>
      <c r="C124" s="15">
        <v>44491</v>
      </c>
      <c r="D124" s="15">
        <v>44855</v>
      </c>
      <c r="E124" s="35">
        <v>840230000</v>
      </c>
      <c r="F124" s="35">
        <v>290230000</v>
      </c>
      <c r="G124" s="101">
        <v>550000000</v>
      </c>
      <c r="H124" s="117">
        <v>52.769090909090913</v>
      </c>
      <c r="I124" s="35">
        <v>0</v>
      </c>
      <c r="J124" s="35">
        <v>550000000</v>
      </c>
      <c r="K124" s="201">
        <v>13970000000</v>
      </c>
      <c r="L124" s="221">
        <v>94.821479999999994</v>
      </c>
      <c r="M124" s="107">
        <v>5.178520000000006</v>
      </c>
      <c r="N124" s="158">
        <v>5.47634006903996</v>
      </c>
      <c r="O124" s="158">
        <v>5.4767436337143103</v>
      </c>
      <c r="P124" s="158">
        <v>5.29</v>
      </c>
    </row>
    <row r="125" spans="1:16" s="3" customFormat="1" ht="14.25" customHeight="1">
      <c r="A125" s="100">
        <v>44501</v>
      </c>
      <c r="B125" s="101">
        <v>600000000</v>
      </c>
      <c r="C125" s="15">
        <v>44505</v>
      </c>
      <c r="D125" s="15">
        <v>44869</v>
      </c>
      <c r="E125" s="35">
        <v>823540000</v>
      </c>
      <c r="F125" s="35">
        <v>223540000</v>
      </c>
      <c r="G125" s="101">
        <v>600000000</v>
      </c>
      <c r="H125" s="117">
        <v>37.256666666666668</v>
      </c>
      <c r="I125" s="35">
        <v>500000000</v>
      </c>
      <c r="J125" s="35">
        <v>100000000</v>
      </c>
      <c r="K125" s="201">
        <v>14070000000</v>
      </c>
      <c r="L125" s="221">
        <v>94.757800000000003</v>
      </c>
      <c r="M125" s="107">
        <v>5.2421999999999969</v>
      </c>
      <c r="N125" s="158">
        <v>5.5474078633649597</v>
      </c>
      <c r="O125" s="158">
        <v>5.5478218761946696</v>
      </c>
      <c r="P125" s="158">
        <v>5.45</v>
      </c>
    </row>
    <row r="126" spans="1:16" s="3" customFormat="1" ht="14.25" customHeight="1">
      <c r="A126" s="100">
        <v>44501</v>
      </c>
      <c r="B126" s="101">
        <v>550000000</v>
      </c>
      <c r="C126" s="15">
        <v>44519</v>
      </c>
      <c r="D126" s="15">
        <v>44883</v>
      </c>
      <c r="E126" s="35">
        <v>898490000</v>
      </c>
      <c r="F126" s="35">
        <v>348490000</v>
      </c>
      <c r="G126" s="101">
        <v>550000000</v>
      </c>
      <c r="H126" s="117">
        <v>63.361818181818187</v>
      </c>
      <c r="I126" s="35">
        <v>500000000</v>
      </c>
      <c r="J126" s="35">
        <v>50000000</v>
      </c>
      <c r="K126" s="201">
        <v>14120000000</v>
      </c>
      <c r="L126" s="221">
        <v>94.721199999999996</v>
      </c>
      <c r="M126" s="107">
        <v>5.2787699999999997</v>
      </c>
      <c r="N126" s="158">
        <v>5.58826</v>
      </c>
      <c r="O126" s="158">
        <v>5.5886800000000001</v>
      </c>
      <c r="P126" s="158">
        <v>5.49</v>
      </c>
    </row>
    <row r="127" spans="1:16" s="3" customFormat="1" ht="14.25" customHeight="1">
      <c r="A127" s="100">
        <v>44501</v>
      </c>
      <c r="B127" s="101">
        <v>550000000</v>
      </c>
      <c r="C127" s="15">
        <v>44526</v>
      </c>
      <c r="D127" s="15">
        <v>44890</v>
      </c>
      <c r="E127" s="35">
        <v>979720000</v>
      </c>
      <c r="F127" s="35">
        <v>429720000</v>
      </c>
      <c r="G127" s="101">
        <v>550000000</v>
      </c>
      <c r="H127" s="117">
        <v>78.1309090909091</v>
      </c>
      <c r="I127" s="35">
        <v>500000000</v>
      </c>
      <c r="J127" s="35">
        <v>50000000</v>
      </c>
      <c r="K127" s="201">
        <v>14170000000</v>
      </c>
      <c r="L127" s="221">
        <v>94.634079999999997</v>
      </c>
      <c r="M127" s="107">
        <v>5.3659200000000027</v>
      </c>
      <c r="N127" s="158">
        <v>5.6857545806558702</v>
      </c>
      <c r="O127" s="158">
        <v>5.68618930881415</v>
      </c>
      <c r="P127" s="158">
        <v>5.55</v>
      </c>
    </row>
    <row r="128" spans="1:16" s="3" customFormat="1" ht="14.25" customHeight="1">
      <c r="A128" s="100">
        <v>44531</v>
      </c>
      <c r="B128" s="101">
        <v>550000000</v>
      </c>
      <c r="C128" s="15">
        <v>44533</v>
      </c>
      <c r="D128" s="15">
        <v>44897</v>
      </c>
      <c r="E128" s="35">
        <v>1101120000</v>
      </c>
      <c r="F128" s="35">
        <v>551120000</v>
      </c>
      <c r="G128" s="101">
        <v>550000000</v>
      </c>
      <c r="H128" s="117">
        <v>100.20363636363636</v>
      </c>
      <c r="I128" s="35">
        <v>500000000</v>
      </c>
      <c r="J128" s="35">
        <v>50000000</v>
      </c>
      <c r="K128" s="201">
        <v>14220000000</v>
      </c>
      <c r="L128" s="221">
        <v>94.553359999999998</v>
      </c>
      <c r="M128" s="107">
        <v>5.4466400000000021</v>
      </c>
      <c r="N128" s="158">
        <v>5.77621281433394</v>
      </c>
      <c r="O128" s="158">
        <v>5.7766613556364996</v>
      </c>
      <c r="P128" s="158">
        <v>5.65</v>
      </c>
    </row>
    <row r="129" spans="1:16" s="3" customFormat="1" ht="14.25" customHeight="1">
      <c r="A129" s="122">
        <v>44531</v>
      </c>
      <c r="B129" s="110">
        <v>690000000</v>
      </c>
      <c r="C129" s="22">
        <v>44539</v>
      </c>
      <c r="D129" s="22">
        <v>44904</v>
      </c>
      <c r="E129" s="37">
        <v>910840000</v>
      </c>
      <c r="F129" s="37">
        <v>220840000</v>
      </c>
      <c r="G129" s="330">
        <v>690000000</v>
      </c>
      <c r="H129" s="118">
        <v>32.005797101449275</v>
      </c>
      <c r="I129" s="37">
        <v>690000000</v>
      </c>
      <c r="J129" s="37">
        <v>0</v>
      </c>
      <c r="K129" s="202">
        <v>14220000000</v>
      </c>
      <c r="L129" s="222">
        <v>94.471900000000005</v>
      </c>
      <c r="M129" s="140">
        <v>5.5280999999999949</v>
      </c>
      <c r="N129" s="212">
        <v>5.8676570365495797</v>
      </c>
      <c r="O129" s="212">
        <v>5.8515800000000002</v>
      </c>
      <c r="P129" s="212">
        <v>5</v>
      </c>
    </row>
    <row r="130" spans="1:16" s="3" customFormat="1" ht="14.25" customHeight="1">
      <c r="A130" s="100">
        <v>44562</v>
      </c>
      <c r="B130" s="101">
        <v>600000000</v>
      </c>
      <c r="C130" s="15">
        <v>44568</v>
      </c>
      <c r="D130" s="15">
        <v>44932</v>
      </c>
      <c r="E130" s="35">
        <v>981030000</v>
      </c>
      <c r="F130" s="35">
        <v>381030000</v>
      </c>
      <c r="G130" s="101">
        <v>600000000</v>
      </c>
      <c r="H130" s="117">
        <v>63.505000000000003</v>
      </c>
      <c r="I130" s="35">
        <v>500000000</v>
      </c>
      <c r="J130" s="35">
        <v>100000000</v>
      </c>
      <c r="K130" s="201">
        <v>14320000000</v>
      </c>
      <c r="L130" s="221">
        <v>94.488849999999999</v>
      </c>
      <c r="M130" s="107">
        <v>5.2956300000000001</v>
      </c>
      <c r="N130" s="158">
        <v>5.84861655314677</v>
      </c>
      <c r="O130" s="158">
        <v>5.8490763034037201</v>
      </c>
      <c r="P130" s="158">
        <v>5.7910000000000004</v>
      </c>
    </row>
    <row r="131" spans="1:16" s="3" customFormat="1" ht="14.25" customHeight="1">
      <c r="A131" s="100">
        <v>44562</v>
      </c>
      <c r="B131" s="101">
        <v>500000000</v>
      </c>
      <c r="C131" s="15">
        <v>44582</v>
      </c>
      <c r="D131" s="15">
        <v>44946</v>
      </c>
      <c r="E131" s="35">
        <v>1013660000</v>
      </c>
      <c r="F131" s="35">
        <v>513660000</v>
      </c>
      <c r="G131" s="101">
        <v>500000000</v>
      </c>
      <c r="H131" s="117">
        <v>102.732</v>
      </c>
      <c r="I131" s="35">
        <v>500000000</v>
      </c>
      <c r="J131" s="35">
        <v>0</v>
      </c>
      <c r="K131" s="201">
        <v>14320000000</v>
      </c>
      <c r="L131" s="221">
        <v>94.467470000000006</v>
      </c>
      <c r="M131" s="107">
        <v>5.5325299999999942</v>
      </c>
      <c r="N131" s="158">
        <v>5.8726345251352203</v>
      </c>
      <c r="O131" s="158">
        <v>5.8730980236429797</v>
      </c>
      <c r="P131" s="158">
        <v>4.13</v>
      </c>
    </row>
    <row r="132" spans="1:16" s="3" customFormat="1" ht="14.25" customHeight="1">
      <c r="A132" s="100">
        <v>44593</v>
      </c>
      <c r="B132" s="101">
        <v>500000000</v>
      </c>
      <c r="C132" s="15">
        <v>44596</v>
      </c>
      <c r="D132" s="15">
        <v>44960</v>
      </c>
      <c r="E132" s="35">
        <v>632550000</v>
      </c>
      <c r="F132" s="35">
        <v>132550000</v>
      </c>
      <c r="G132" s="101">
        <v>500000000</v>
      </c>
      <c r="H132" s="117">
        <v>26.51</v>
      </c>
      <c r="I132" s="35">
        <v>500000000</v>
      </c>
      <c r="J132" s="35">
        <v>0</v>
      </c>
      <c r="K132" s="201">
        <v>14320000000</v>
      </c>
      <c r="L132" s="221">
        <v>94.362970000000004</v>
      </c>
      <c r="M132" s="107">
        <v>5.6525163461538419</v>
      </c>
      <c r="N132" s="158">
        <v>5.9901848639925603</v>
      </c>
      <c r="O132" s="158">
        <v>5.9906669227587797</v>
      </c>
      <c r="P132" s="158">
        <v>6.0679999999999996</v>
      </c>
    </row>
    <row r="133" spans="1:16" s="3" customFormat="1" ht="14.25" customHeight="1">
      <c r="A133" s="100">
        <v>44593</v>
      </c>
      <c r="B133" s="101">
        <v>600000000</v>
      </c>
      <c r="C133" s="15">
        <v>44610</v>
      </c>
      <c r="D133" s="15">
        <v>44974</v>
      </c>
      <c r="E133" s="35">
        <v>781890000</v>
      </c>
      <c r="F133" s="35">
        <v>181890000</v>
      </c>
      <c r="G133" s="101">
        <v>600000000</v>
      </c>
      <c r="H133" s="117">
        <v>30.314999999999998</v>
      </c>
      <c r="I133" s="35">
        <v>500000000</v>
      </c>
      <c r="J133" s="35">
        <v>100000000</v>
      </c>
      <c r="K133" s="201">
        <v>14420000000</v>
      </c>
      <c r="L133" s="221">
        <v>94.255989999999997</v>
      </c>
      <c r="M133" s="107">
        <v>5.7597902472527505</v>
      </c>
      <c r="N133" s="158">
        <v>6.1107949184478896</v>
      </c>
      <c r="O133" s="158">
        <v>6.1112963919387902</v>
      </c>
      <c r="P133" s="158">
        <v>6.2</v>
      </c>
    </row>
    <row r="134" spans="1:16" s="3" customFormat="1" ht="14.25" customHeight="1">
      <c r="A134" s="100">
        <v>44621</v>
      </c>
      <c r="B134" s="101">
        <v>630000000</v>
      </c>
      <c r="C134" s="15">
        <v>44624</v>
      </c>
      <c r="D134" s="15">
        <v>44988</v>
      </c>
      <c r="E134" s="35">
        <v>843700000</v>
      </c>
      <c r="F134" s="35">
        <v>213700000</v>
      </c>
      <c r="G134" s="101">
        <v>630000000</v>
      </c>
      <c r="H134" s="117">
        <v>33.9</v>
      </c>
      <c r="I134" s="35">
        <v>530000000</v>
      </c>
      <c r="J134" s="35">
        <v>100000000</v>
      </c>
      <c r="K134" s="201">
        <v>14520000000</v>
      </c>
      <c r="L134" s="221">
        <v>94.160150000000002</v>
      </c>
      <c r="M134" s="107">
        <v>5.855893543956042</v>
      </c>
      <c r="N134" s="158">
        <v>6.2190783935200198</v>
      </c>
      <c r="O134" s="158">
        <v>6.2195976176012504</v>
      </c>
      <c r="P134" s="158">
        <v>6.3479999999999999</v>
      </c>
    </row>
    <row r="135" spans="1:16" s="3" customFormat="1" ht="14.25" customHeight="1">
      <c r="A135" s="100">
        <v>44652</v>
      </c>
      <c r="B135" s="101">
        <v>600000000</v>
      </c>
      <c r="C135" s="15">
        <v>44652</v>
      </c>
      <c r="D135" s="15">
        <v>45016</v>
      </c>
      <c r="E135" s="35">
        <v>915910000</v>
      </c>
      <c r="F135" s="35">
        <v>315910000</v>
      </c>
      <c r="G135" s="101">
        <v>600000000</v>
      </c>
      <c r="H135" s="117">
        <v>52.651666666666664</v>
      </c>
      <c r="I135" s="35">
        <v>550000000</v>
      </c>
      <c r="J135" s="35">
        <v>50000000</v>
      </c>
      <c r="K135" s="201">
        <v>14570000000</v>
      </c>
      <c r="L135" s="221">
        <v>93.997050000000002</v>
      </c>
      <c r="M135" s="107">
        <v>6.0194416208791193</v>
      </c>
      <c r="N135" s="158">
        <v>6.4038622710809703</v>
      </c>
      <c r="O135" s="158">
        <v>6.4044124847016501</v>
      </c>
      <c r="P135" s="158">
        <v>6.6180000000000003</v>
      </c>
    </row>
    <row r="136" spans="1:16" s="3" customFormat="1" ht="14.25" customHeight="1">
      <c r="A136" s="100">
        <v>44652</v>
      </c>
      <c r="B136" s="101">
        <v>550000000</v>
      </c>
      <c r="C136" s="15">
        <v>44673</v>
      </c>
      <c r="D136" s="15">
        <v>45037</v>
      </c>
      <c r="E136" s="35">
        <v>971720000</v>
      </c>
      <c r="F136" s="35">
        <v>421720000</v>
      </c>
      <c r="G136" s="101">
        <v>550000000</v>
      </c>
      <c r="H136" s="117">
        <v>76.676363636363632</v>
      </c>
      <c r="I136" s="35">
        <v>550000000</v>
      </c>
      <c r="J136" s="35">
        <v>0</v>
      </c>
      <c r="K136" s="201">
        <v>14570000000</v>
      </c>
      <c r="L136" s="221">
        <v>93.882900000000006</v>
      </c>
      <c r="M136" s="107">
        <v>6.1339052197802131</v>
      </c>
      <c r="N136" s="158">
        <v>6.5335702452525597</v>
      </c>
      <c r="O136" s="158">
        <v>6.53414273723258</v>
      </c>
      <c r="P136" s="158">
        <v>6.67</v>
      </c>
    </row>
    <row r="137" spans="1:16" s="3" customFormat="1" ht="14.25" customHeight="1">
      <c r="A137" s="100">
        <v>44682</v>
      </c>
      <c r="B137" s="101">
        <v>550000000</v>
      </c>
      <c r="C137" s="15">
        <v>44687</v>
      </c>
      <c r="D137" s="15">
        <v>45051</v>
      </c>
      <c r="E137" s="35">
        <v>867960000</v>
      </c>
      <c r="F137" s="35">
        <v>317960000</v>
      </c>
      <c r="G137" s="101">
        <v>550000000</v>
      </c>
      <c r="H137" s="117">
        <v>57.810909090909092</v>
      </c>
      <c r="I137" s="35">
        <v>550000000</v>
      </c>
      <c r="J137" s="35">
        <v>0</v>
      </c>
      <c r="K137" s="201">
        <v>14570000000</v>
      </c>
      <c r="L137" s="221">
        <v>93.735619999999997</v>
      </c>
      <c r="M137" s="107">
        <v>6.281589835164838</v>
      </c>
      <c r="N137" s="158">
        <v>6.7013903947771798</v>
      </c>
      <c r="O137" s="158">
        <v>6.7019923533651902</v>
      </c>
      <c r="P137" s="158">
        <v>6.75</v>
      </c>
    </row>
    <row r="138" spans="1:16" s="3" customFormat="1" ht="14.25" customHeight="1">
      <c r="A138" s="100">
        <v>44682</v>
      </c>
      <c r="B138" s="101">
        <v>550000000</v>
      </c>
      <c r="C138" s="15">
        <v>44694</v>
      </c>
      <c r="D138" s="15">
        <v>45058</v>
      </c>
      <c r="E138" s="35">
        <v>1180250000</v>
      </c>
      <c r="F138" s="35">
        <v>630250000</v>
      </c>
      <c r="G138" s="101">
        <v>690250000</v>
      </c>
      <c r="H138" s="117">
        <v>114.59090909090909</v>
      </c>
      <c r="I138" s="35">
        <v>550000000</v>
      </c>
      <c r="J138" s="35">
        <v>140250000</v>
      </c>
      <c r="K138" s="201">
        <v>14710250000</v>
      </c>
      <c r="L138" s="221">
        <v>93.651740000000004</v>
      </c>
      <c r="M138" s="107">
        <v>6.3657002747252713</v>
      </c>
      <c r="N138" s="158">
        <v>6.7972044883792497</v>
      </c>
      <c r="O138" s="158">
        <v>6.7978235949114802</v>
      </c>
      <c r="P138" s="158">
        <v>6.8879999999999999</v>
      </c>
    </row>
    <row r="139" spans="1:16" s="3" customFormat="1" ht="14.25" customHeight="1">
      <c r="A139" s="100">
        <v>44682</v>
      </c>
      <c r="B139" s="101">
        <v>550000000</v>
      </c>
      <c r="C139" s="15">
        <v>44701</v>
      </c>
      <c r="D139" s="15">
        <v>45065</v>
      </c>
      <c r="E139" s="35">
        <v>893480000</v>
      </c>
      <c r="F139" s="35">
        <v>343480000</v>
      </c>
      <c r="G139" s="101">
        <v>550000000</v>
      </c>
      <c r="H139" s="117">
        <v>62.450909090909093</v>
      </c>
      <c r="I139" s="35">
        <v>550000000</v>
      </c>
      <c r="J139" s="35">
        <v>0</v>
      </c>
      <c r="K139" s="201">
        <v>14710250000</v>
      </c>
      <c r="L139" s="221">
        <v>93.542259999999999</v>
      </c>
      <c r="M139" s="107">
        <v>6.4754810439560453</v>
      </c>
      <c r="N139" s="158">
        <v>6.92251934468554</v>
      </c>
      <c r="O139" s="158">
        <v>6.9231612344758497</v>
      </c>
      <c r="P139" s="158">
        <v>7.05</v>
      </c>
    </row>
    <row r="140" spans="1:16" s="3" customFormat="1" ht="14.25" customHeight="1">
      <c r="A140" s="100">
        <v>44713</v>
      </c>
      <c r="B140" s="101">
        <v>550000000</v>
      </c>
      <c r="C140" s="15">
        <v>44729</v>
      </c>
      <c r="D140" s="15">
        <v>45093</v>
      </c>
      <c r="E140" s="35">
        <v>1244850000</v>
      </c>
      <c r="F140" s="35">
        <v>694850000</v>
      </c>
      <c r="G140" s="101">
        <v>550000000</v>
      </c>
      <c r="H140" s="117">
        <v>126.33636363636364</v>
      </c>
      <c r="I140" s="35">
        <v>550000000</v>
      </c>
      <c r="J140" s="35">
        <v>0</v>
      </c>
      <c r="K140" s="201">
        <v>14710250000</v>
      </c>
      <c r="L140" s="221">
        <v>93.259450000000001</v>
      </c>
      <c r="M140" s="107">
        <v>6.759067994505493</v>
      </c>
      <c r="N140" s="158">
        <v>7.2475958141566297</v>
      </c>
      <c r="O140" s="158">
        <v>7.2482986807913798</v>
      </c>
      <c r="P140" s="158">
        <v>7.3860000000000001</v>
      </c>
    </row>
    <row r="141" spans="1:16" s="3" customFormat="1" ht="14.25" customHeight="1">
      <c r="A141" s="100">
        <v>44713</v>
      </c>
      <c r="B141" s="101">
        <v>550000000</v>
      </c>
      <c r="C141" s="15">
        <v>44736</v>
      </c>
      <c r="D141" s="15">
        <v>45100</v>
      </c>
      <c r="E141" s="35">
        <v>1047620000</v>
      </c>
      <c r="F141" s="35">
        <v>497620000</v>
      </c>
      <c r="G141" s="101">
        <v>550000000</v>
      </c>
      <c r="H141" s="117">
        <v>90.476363636363629</v>
      </c>
      <c r="I141" s="35">
        <v>550000000</v>
      </c>
      <c r="J141" s="35">
        <v>0</v>
      </c>
      <c r="K141" s="201">
        <v>14710250000</v>
      </c>
      <c r="L141" s="221">
        <v>93.147210000000001</v>
      </c>
      <c r="M141" s="107">
        <v>6.8716163461538446</v>
      </c>
      <c r="N141" s="158">
        <v>7.3771574544786098</v>
      </c>
      <c r="O141" s="158">
        <v>7.3778853769975097</v>
      </c>
      <c r="P141" s="158">
        <v>7.49</v>
      </c>
    </row>
    <row r="142" spans="1:16" ht="12" customHeight="1">
      <c r="A142" s="100">
        <v>44743</v>
      </c>
      <c r="B142" s="101">
        <v>550000000</v>
      </c>
      <c r="C142" s="15">
        <v>44743</v>
      </c>
      <c r="D142" s="15">
        <v>45107</v>
      </c>
      <c r="E142" s="35">
        <v>587030000</v>
      </c>
      <c r="F142" s="35">
        <v>37030000</v>
      </c>
      <c r="G142" s="101">
        <v>537030000</v>
      </c>
      <c r="H142" s="117">
        <v>6.7327272727272724</v>
      </c>
      <c r="I142" s="35">
        <v>550000000</v>
      </c>
      <c r="J142" s="35">
        <v>-12970000</v>
      </c>
      <c r="K142" s="201">
        <v>14697280000</v>
      </c>
      <c r="L142" s="221">
        <v>92.996300000000005</v>
      </c>
      <c r="M142" s="107">
        <v>7.0229409340659288</v>
      </c>
      <c r="N142" s="158">
        <v>7.5518498414086697</v>
      </c>
      <c r="O142" s="158">
        <v>7.5526122258695798</v>
      </c>
      <c r="P142" s="158">
        <v>7.75</v>
      </c>
    </row>
    <row r="143" spans="1:16" ht="12" customHeight="1">
      <c r="A143" s="100">
        <v>44743</v>
      </c>
      <c r="B143" s="101">
        <v>500000000</v>
      </c>
      <c r="C143" s="15">
        <v>44757</v>
      </c>
      <c r="D143" s="15">
        <v>45121</v>
      </c>
      <c r="E143" s="35">
        <v>488020000</v>
      </c>
      <c r="F143" s="35">
        <v>-11980000</v>
      </c>
      <c r="G143" s="101">
        <v>382820000</v>
      </c>
      <c r="H143" s="117">
        <v>-2.3959999999999999</v>
      </c>
      <c r="I143" s="35">
        <v>500000000</v>
      </c>
      <c r="J143" s="35">
        <v>-117180000</v>
      </c>
      <c r="K143" s="201">
        <v>14580100000</v>
      </c>
      <c r="L143" s="221">
        <v>92.84845</v>
      </c>
      <c r="M143" s="107">
        <v>7.1711971153846159</v>
      </c>
      <c r="N143" s="158">
        <v>7.72355070589182</v>
      </c>
      <c r="O143" s="158">
        <v>7.7243477199872501</v>
      </c>
      <c r="P143" s="158">
        <v>8.75</v>
      </c>
    </row>
    <row r="144" spans="1:16" ht="12" customHeight="1">
      <c r="A144" s="100">
        <v>44743</v>
      </c>
      <c r="B144" s="101">
        <v>500000000</v>
      </c>
      <c r="C144" s="15">
        <v>44771</v>
      </c>
      <c r="D144" s="15">
        <v>45135</v>
      </c>
      <c r="E144" s="35">
        <v>675170000</v>
      </c>
      <c r="F144" s="35">
        <v>175170000</v>
      </c>
      <c r="G144" s="101">
        <v>500000000</v>
      </c>
      <c r="H144" s="117">
        <v>35.033999999999999</v>
      </c>
      <c r="I144" s="35">
        <v>500000000</v>
      </c>
      <c r="J144" s="35">
        <v>0</v>
      </c>
      <c r="K144" s="201">
        <v>14580100000</v>
      </c>
      <c r="L144" s="221">
        <v>92.648020000000002</v>
      </c>
      <c r="M144" s="107">
        <v>7.3721777472527448</v>
      </c>
      <c r="N144" s="158">
        <v>7.9571886665821303</v>
      </c>
      <c r="O144" s="158">
        <v>7.9580340066827997</v>
      </c>
      <c r="P144" s="158">
        <v>8.0010999999999992</v>
      </c>
    </row>
    <row r="145" spans="1:16" ht="12" customHeight="1">
      <c r="A145" s="100">
        <v>44774</v>
      </c>
      <c r="B145" s="101">
        <v>550000000</v>
      </c>
      <c r="C145" s="15">
        <v>44792</v>
      </c>
      <c r="D145" s="15">
        <v>45156</v>
      </c>
      <c r="E145" s="35">
        <v>1540010000</v>
      </c>
      <c r="F145" s="35">
        <v>990010000</v>
      </c>
      <c r="G145" s="101">
        <v>550000000</v>
      </c>
      <c r="H145" s="117">
        <v>180.00181818181818</v>
      </c>
      <c r="I145" s="35">
        <v>550000000</v>
      </c>
      <c r="J145" s="35">
        <v>0</v>
      </c>
      <c r="K145" s="201">
        <v>14580100000</v>
      </c>
      <c r="L145" s="221">
        <v>92.638490000000004</v>
      </c>
      <c r="M145" s="107">
        <v>7.3817339285714239</v>
      </c>
      <c r="N145" s="158">
        <v>7.9683228089873044</v>
      </c>
      <c r="O145" s="158">
        <v>7.9691704867091104</v>
      </c>
      <c r="P145" s="158">
        <v>8</v>
      </c>
    </row>
    <row r="146" spans="1:16" ht="12" customHeight="1">
      <c r="A146" s="100">
        <v>44774</v>
      </c>
      <c r="B146" s="101">
        <v>550000000</v>
      </c>
      <c r="C146" s="15">
        <v>44798</v>
      </c>
      <c r="D146" s="15">
        <v>45163</v>
      </c>
      <c r="E146" s="35">
        <v>871850000</v>
      </c>
      <c r="F146" s="35">
        <v>321850000</v>
      </c>
      <c r="G146" s="101">
        <v>550000000</v>
      </c>
      <c r="H146" s="117">
        <v>58.518181818181816</v>
      </c>
      <c r="I146" s="35">
        <v>550000000</v>
      </c>
      <c r="J146" s="35">
        <v>0</v>
      </c>
      <c r="K146" s="201">
        <v>14580100000</v>
      </c>
      <c r="L146" s="221">
        <v>92.539450000000002</v>
      </c>
      <c r="M146" s="107">
        <v>7.4810460164835142</v>
      </c>
      <c r="N146" s="158">
        <v>8.0841695260599824</v>
      </c>
      <c r="O146" s="158">
        <v>8.0850417125390095</v>
      </c>
      <c r="P146" s="158">
        <v>8.1479999999999997</v>
      </c>
    </row>
    <row r="147" spans="1:16" ht="12" customHeight="1">
      <c r="A147" s="100">
        <v>44805</v>
      </c>
      <c r="B147" s="101">
        <v>550000000</v>
      </c>
      <c r="C147" s="15">
        <v>44813</v>
      </c>
      <c r="D147" s="15">
        <v>45177</v>
      </c>
      <c r="E147" s="35">
        <v>1080270000</v>
      </c>
      <c r="F147" s="35">
        <v>530270000</v>
      </c>
      <c r="G147" s="101">
        <v>550000000</v>
      </c>
      <c r="H147" s="117">
        <v>96.412727272727267</v>
      </c>
      <c r="I147" s="35">
        <v>550000000</v>
      </c>
      <c r="J147" s="35">
        <v>0</v>
      </c>
      <c r="K147" s="201">
        <v>14580100000</v>
      </c>
      <c r="L147" s="221">
        <v>92.478899999999996</v>
      </c>
      <c r="M147" s="107">
        <v>7.5417623626373667</v>
      </c>
      <c r="N147" s="158">
        <v>8.155116856534157</v>
      </c>
      <c r="O147" s="158">
        <v>8.1560042208252526</v>
      </c>
      <c r="P147" s="158">
        <v>8.1999999999999993</v>
      </c>
    </row>
    <row r="148" spans="1:16" ht="12" customHeight="1">
      <c r="A148" s="100">
        <v>44805</v>
      </c>
      <c r="B148" s="101">
        <v>550000000</v>
      </c>
      <c r="C148" s="15">
        <v>44827</v>
      </c>
      <c r="D148" s="15">
        <v>45191</v>
      </c>
      <c r="E148" s="35">
        <v>940670000</v>
      </c>
      <c r="F148" s="35">
        <v>390670000</v>
      </c>
      <c r="G148" s="101">
        <v>550000000</v>
      </c>
      <c r="H148" s="117">
        <v>71.030909090909091</v>
      </c>
      <c r="I148" s="35">
        <v>550000000</v>
      </c>
      <c r="J148" s="35">
        <v>0</v>
      </c>
      <c r="K148" s="201">
        <v>14580100000</v>
      </c>
      <c r="L148" s="221">
        <v>92.220280000000002</v>
      </c>
      <c r="M148" s="107">
        <v>7.8010928571428542</v>
      </c>
      <c r="N148" s="158">
        <v>8.459194503793368</v>
      </c>
      <c r="O148" s="158">
        <v>8.4601483635636576</v>
      </c>
      <c r="P148" s="158">
        <v>8.5500000000000007</v>
      </c>
    </row>
    <row r="149" spans="1:16" ht="12" customHeight="1">
      <c r="A149" s="100">
        <v>44805</v>
      </c>
      <c r="B149" s="101">
        <v>600000000</v>
      </c>
      <c r="C149" s="15">
        <v>44834</v>
      </c>
      <c r="D149" s="15">
        <v>45198</v>
      </c>
      <c r="E149" s="35">
        <v>739000000</v>
      </c>
      <c r="F149" s="35">
        <v>139000000</v>
      </c>
      <c r="G149" s="101">
        <v>600000000</v>
      </c>
      <c r="H149" s="117">
        <v>23.166666666666664</v>
      </c>
      <c r="I149" s="35">
        <v>600000000</v>
      </c>
      <c r="J149" s="35">
        <v>0</v>
      </c>
      <c r="K149" s="201">
        <v>14580100000</v>
      </c>
      <c r="L149" s="221">
        <v>92.042699999999996</v>
      </c>
      <c r="M149" s="107">
        <v>7.9791607142857179</v>
      </c>
      <c r="N149" s="158">
        <v>8.6689772402218956</v>
      </c>
      <c r="O149" s="158">
        <v>8.6699783376419362</v>
      </c>
      <c r="P149" s="158">
        <v>8.8480000000000008</v>
      </c>
    </row>
    <row r="150" spans="1:16" ht="12" customHeight="1">
      <c r="A150" s="100">
        <v>44835</v>
      </c>
      <c r="B150" s="101">
        <v>400000000</v>
      </c>
      <c r="C150" s="15">
        <v>44841</v>
      </c>
      <c r="D150" s="15">
        <v>45205</v>
      </c>
      <c r="E150" s="35">
        <v>656850000</v>
      </c>
      <c r="F150" s="35">
        <v>256850000</v>
      </c>
      <c r="G150" s="101">
        <v>400000000</v>
      </c>
      <c r="H150" s="117">
        <v>64.212499999999991</v>
      </c>
      <c r="I150" s="35">
        <v>0</v>
      </c>
      <c r="J150" s="35">
        <v>400000000</v>
      </c>
      <c r="K150" s="201">
        <v>14980100000</v>
      </c>
      <c r="L150" s="221">
        <v>91.901030000000006</v>
      </c>
      <c r="M150" s="107">
        <v>8.1212199175824118</v>
      </c>
      <c r="N150" s="158">
        <v>8.8369193659553193</v>
      </c>
      <c r="O150" s="158">
        <v>8.8379590797232499</v>
      </c>
      <c r="P150" s="158">
        <v>8.9250000000000007</v>
      </c>
    </row>
    <row r="151" spans="1:16" ht="12" customHeight="1">
      <c r="A151" s="100">
        <v>44835</v>
      </c>
      <c r="B151" s="101">
        <v>550000000</v>
      </c>
      <c r="C151" s="15">
        <v>44855</v>
      </c>
      <c r="D151" s="15">
        <v>45219</v>
      </c>
      <c r="E151" s="35">
        <v>847140000</v>
      </c>
      <c r="F151" s="35">
        <v>297140000</v>
      </c>
      <c r="G151" s="101">
        <v>550000000</v>
      </c>
      <c r="H151" s="117">
        <v>54.025454545454544</v>
      </c>
      <c r="I151" s="35">
        <v>550000000</v>
      </c>
      <c r="J151" s="35">
        <v>0</v>
      </c>
      <c r="K151" s="201">
        <v>14980100000</v>
      </c>
      <c r="L151" s="221">
        <v>91.840919999999997</v>
      </c>
      <c r="M151" s="107">
        <v>8.1814950549450582</v>
      </c>
      <c r="N151" s="158">
        <v>8.9083330773962803</v>
      </c>
      <c r="O151" s="158">
        <v>8.9093894272243208</v>
      </c>
      <c r="P151" s="158">
        <v>8.9629999999999992</v>
      </c>
    </row>
    <row r="152" spans="1:16" ht="12" customHeight="1">
      <c r="A152" s="100">
        <v>44866</v>
      </c>
      <c r="B152" s="101">
        <v>600000000</v>
      </c>
      <c r="C152" s="15">
        <v>44869</v>
      </c>
      <c r="D152" s="15">
        <v>45233</v>
      </c>
      <c r="E152" s="35">
        <v>729860000</v>
      </c>
      <c r="F152" s="35">
        <v>129860000</v>
      </c>
      <c r="G152" s="101">
        <v>600000000</v>
      </c>
      <c r="H152" s="117">
        <v>21.643333333333334</v>
      </c>
      <c r="I152" s="35">
        <v>600000000</v>
      </c>
      <c r="J152" s="35">
        <v>0</v>
      </c>
      <c r="K152" s="201">
        <v>14980100000</v>
      </c>
      <c r="L152" s="221">
        <v>91.782989999999998</v>
      </c>
      <c r="M152" s="107">
        <v>8.2395842032967046</v>
      </c>
      <c r="N152" s="158">
        <v>8.97724535155883</v>
      </c>
      <c r="O152" s="158">
        <v>8.9783178764184104</v>
      </c>
      <c r="P152" s="158">
        <v>9.0389499999999998</v>
      </c>
    </row>
    <row r="153" spans="1:16" ht="12" customHeight="1">
      <c r="A153" s="100">
        <v>44866</v>
      </c>
      <c r="B153" s="101">
        <v>550000000</v>
      </c>
      <c r="C153" s="15">
        <v>44883</v>
      </c>
      <c r="D153" s="15">
        <v>45247</v>
      </c>
      <c r="E153" s="35">
        <v>1066930000</v>
      </c>
      <c r="F153" s="35">
        <v>516930000</v>
      </c>
      <c r="G153" s="101">
        <v>550000000</v>
      </c>
      <c r="H153" s="117">
        <v>93.987272727272725</v>
      </c>
      <c r="I153" s="35">
        <v>550000000</v>
      </c>
      <c r="J153" s="35">
        <v>0</v>
      </c>
      <c r="K153" s="201">
        <v>14980100000</v>
      </c>
      <c r="L153" s="221">
        <v>91.806979999999996</v>
      </c>
      <c r="M153" s="107">
        <v>8.1930200000000042</v>
      </c>
      <c r="N153" s="158">
        <v>8.9486968166290897</v>
      </c>
      <c r="O153" s="158">
        <v>8.9497626261044303</v>
      </c>
      <c r="P153" s="158">
        <v>9.0189500000000002</v>
      </c>
    </row>
    <row r="154" spans="1:16" ht="12" customHeight="1">
      <c r="A154" s="100">
        <v>44866</v>
      </c>
      <c r="B154" s="101">
        <v>550000000</v>
      </c>
      <c r="C154" s="15">
        <v>44890</v>
      </c>
      <c r="D154" s="15">
        <v>45254</v>
      </c>
      <c r="E154" s="35">
        <v>800780000</v>
      </c>
      <c r="F154" s="35">
        <v>250780000</v>
      </c>
      <c r="G154" s="101">
        <v>550000000</v>
      </c>
      <c r="H154" s="117">
        <v>45.596363636363634</v>
      </c>
      <c r="I154" s="35">
        <v>550000000</v>
      </c>
      <c r="J154" s="35">
        <v>0</v>
      </c>
      <c r="K154" s="201">
        <v>14980100000</v>
      </c>
      <c r="L154" s="221">
        <v>91.795169999999999</v>
      </c>
      <c r="M154" s="107">
        <v>8.2048300000000012</v>
      </c>
      <c r="N154" s="158">
        <v>8.9627490659456708</v>
      </c>
      <c r="O154" s="158">
        <v>8.9638181783263704</v>
      </c>
      <c r="P154" s="158">
        <v>9.0470000000000006</v>
      </c>
    </row>
    <row r="155" spans="1:16" ht="12" customHeight="1">
      <c r="A155" s="100">
        <v>44896</v>
      </c>
      <c r="B155" s="101">
        <v>550000000</v>
      </c>
      <c r="C155" s="15">
        <v>44897</v>
      </c>
      <c r="D155" s="15">
        <v>45261</v>
      </c>
      <c r="E155" s="35">
        <v>689570000</v>
      </c>
      <c r="F155" s="35">
        <v>139570000</v>
      </c>
      <c r="G155" s="101">
        <v>550000000</v>
      </c>
      <c r="H155" s="117">
        <v>25.376363636363635</v>
      </c>
      <c r="I155" s="35">
        <v>550000000</v>
      </c>
      <c r="J155" s="35">
        <v>0</v>
      </c>
      <c r="K155" s="201">
        <v>14980100000</v>
      </c>
      <c r="L155" s="221">
        <v>91.737390000000005</v>
      </c>
      <c r="M155" s="107">
        <v>9.0315499999999993</v>
      </c>
      <c r="N155" s="158">
        <v>9.0315513423937297</v>
      </c>
      <c r="O155" s="158">
        <v>9.0326366980659305</v>
      </c>
      <c r="P155" s="158">
        <v>9.0987799999999996</v>
      </c>
    </row>
    <row r="156" spans="1:16" ht="12" customHeight="1">
      <c r="A156" s="100">
        <v>44896</v>
      </c>
      <c r="B156" s="101">
        <v>600000000</v>
      </c>
      <c r="C156" s="15">
        <v>44904</v>
      </c>
      <c r="D156" s="15">
        <v>45268</v>
      </c>
      <c r="E156" s="35">
        <v>917510000</v>
      </c>
      <c r="F156" s="35">
        <v>317510000</v>
      </c>
      <c r="G156" s="101">
        <v>600000000</v>
      </c>
      <c r="H156" s="117">
        <v>52.918333333333337</v>
      </c>
      <c r="I156" s="35">
        <v>690000000</v>
      </c>
      <c r="J156" s="35">
        <v>-90000000</v>
      </c>
      <c r="K156" s="201">
        <v>14890100000</v>
      </c>
      <c r="L156" s="221">
        <v>91.702219999999997</v>
      </c>
      <c r="M156" s="107">
        <v>9.0734700000000004</v>
      </c>
      <c r="N156" s="158">
        <v>9.0734729201769593</v>
      </c>
      <c r="O156" s="158">
        <v>9.0745682313194909</v>
      </c>
      <c r="P156" s="158">
        <v>9.0987799999999996</v>
      </c>
    </row>
    <row r="157" spans="1:16" ht="12" customHeight="1">
      <c r="A157" s="100">
        <v>44927</v>
      </c>
      <c r="B157" s="101">
        <v>550000000</v>
      </c>
      <c r="C157" s="15">
        <v>44932</v>
      </c>
      <c r="D157" s="15">
        <v>45296</v>
      </c>
      <c r="E157" s="35">
        <v>1682800000</v>
      </c>
      <c r="F157" s="35">
        <v>1132800000</v>
      </c>
      <c r="G157" s="101">
        <v>550000000</v>
      </c>
      <c r="H157" s="117">
        <v>205.96363636363634</v>
      </c>
      <c r="I157" s="35">
        <v>600000000</v>
      </c>
      <c r="J157" s="35">
        <v>-50000000</v>
      </c>
      <c r="K157" s="201">
        <v>14840100000</v>
      </c>
      <c r="L157" s="221">
        <v>91.743589999999998</v>
      </c>
      <c r="M157" s="107">
        <v>8.297780000000003</v>
      </c>
      <c r="N157" s="158">
        <v>9.0241644621220392</v>
      </c>
      <c r="O157" s="158">
        <v>9.0252480681474196</v>
      </c>
      <c r="P157" s="158">
        <v>8.2799999999999994</v>
      </c>
    </row>
    <row r="158" spans="1:16" ht="11.25" customHeight="1">
      <c r="A158" s="100">
        <v>44927</v>
      </c>
      <c r="B158" s="101">
        <v>500000000</v>
      </c>
      <c r="C158" s="15">
        <v>44946</v>
      </c>
      <c r="D158" s="15">
        <v>45310</v>
      </c>
      <c r="E158" s="35">
        <v>1696820000</v>
      </c>
      <c r="F158" s="35">
        <v>1196820000</v>
      </c>
      <c r="G158" s="101">
        <v>500000000</v>
      </c>
      <c r="H158" s="117">
        <v>239.364</v>
      </c>
      <c r="I158" s="35">
        <v>500000000</v>
      </c>
      <c r="J158" s="35">
        <v>0</v>
      </c>
      <c r="K158" s="201">
        <v>14840100000</v>
      </c>
      <c r="L158" s="221">
        <v>91.743589999999998</v>
      </c>
      <c r="M158" s="107">
        <v>8.297780000000003</v>
      </c>
      <c r="N158" s="158">
        <v>9.0241644621220392</v>
      </c>
      <c r="O158" s="158">
        <v>9.0252480681474196</v>
      </c>
      <c r="P158" s="158">
        <v>8.2799999999999994</v>
      </c>
    </row>
    <row r="159" spans="1:16" ht="12" customHeight="1">
      <c r="A159" s="100">
        <v>44958</v>
      </c>
      <c r="B159" s="101">
        <v>500000000</v>
      </c>
      <c r="C159" s="15">
        <v>44960</v>
      </c>
      <c r="D159" s="15">
        <v>45324</v>
      </c>
      <c r="E159" s="35">
        <v>1654680000</v>
      </c>
      <c r="F159" s="35">
        <v>1154680000</v>
      </c>
      <c r="G159" s="101">
        <v>500000000</v>
      </c>
      <c r="H159" s="117">
        <v>230.93599999999998</v>
      </c>
      <c r="I159" s="35">
        <v>500000000</v>
      </c>
      <c r="J159" s="35">
        <v>0</v>
      </c>
      <c r="K159" s="201">
        <v>14840100000</v>
      </c>
      <c r="L159" s="221">
        <v>91.936920000000001</v>
      </c>
      <c r="M159" s="107">
        <v>8.7943300000000004</v>
      </c>
      <c r="N159" s="158">
        <v>8.7943247594995793</v>
      </c>
      <c r="O159" s="158">
        <v>8.7953546118567605</v>
      </c>
      <c r="P159" s="158">
        <v>8.8189499999999992</v>
      </c>
    </row>
    <row r="160" spans="1:16" ht="12" customHeight="1">
      <c r="A160" s="100">
        <v>44958</v>
      </c>
      <c r="B160" s="101">
        <v>600000000</v>
      </c>
      <c r="C160" s="15">
        <v>44974</v>
      </c>
      <c r="D160" s="15">
        <v>45338</v>
      </c>
      <c r="E160" s="35">
        <v>1974690000</v>
      </c>
      <c r="F160" s="35">
        <v>1374690000</v>
      </c>
      <c r="G160" s="101">
        <v>600000000</v>
      </c>
      <c r="H160" s="117">
        <v>229.11500000000001</v>
      </c>
      <c r="I160" s="35">
        <v>600000000</v>
      </c>
      <c r="J160" s="35">
        <v>0</v>
      </c>
      <c r="K160" s="201">
        <v>14840100000</v>
      </c>
      <c r="L160" s="221">
        <v>92.037210000000002</v>
      </c>
      <c r="M160" s="107">
        <v>7.9627899999999983</v>
      </c>
      <c r="N160" s="158">
        <v>8.6754757089043615</v>
      </c>
      <c r="O160" s="158">
        <v>8.6764782873479227</v>
      </c>
      <c r="P160" s="158">
        <v>8.7123000000000008</v>
      </c>
    </row>
    <row r="161" spans="1:16" ht="12" customHeight="1">
      <c r="A161" s="100">
        <v>44986</v>
      </c>
      <c r="B161" s="101">
        <v>600000000</v>
      </c>
      <c r="C161" s="15">
        <v>44988</v>
      </c>
      <c r="D161" s="15">
        <v>45352</v>
      </c>
      <c r="E161" s="35">
        <v>1519530000</v>
      </c>
      <c r="F161" s="35">
        <v>919530000</v>
      </c>
      <c r="G161" s="101">
        <v>600000000</v>
      </c>
      <c r="H161" s="117">
        <v>153.255</v>
      </c>
      <c r="I161" s="35">
        <v>630000000</v>
      </c>
      <c r="J161" s="35">
        <v>-30000000</v>
      </c>
      <c r="K161" s="201">
        <v>14810100000</v>
      </c>
      <c r="L161" s="221">
        <v>92.101399999999998</v>
      </c>
      <c r="M161" s="107">
        <v>7.8986000000000018</v>
      </c>
      <c r="N161" s="158">
        <v>8.5995429499979945</v>
      </c>
      <c r="O161" s="158">
        <v>8.6005282896071797</v>
      </c>
      <c r="P161" s="158">
        <v>8.6300000000000008</v>
      </c>
    </row>
    <row r="162" spans="1:16" ht="12" customHeight="1">
      <c r="A162" s="100">
        <v>44986</v>
      </c>
      <c r="B162" s="101">
        <v>450000000</v>
      </c>
      <c r="C162" s="15">
        <v>45002</v>
      </c>
      <c r="D162" s="15">
        <v>45366</v>
      </c>
      <c r="E162" s="35">
        <v>901030000</v>
      </c>
      <c r="F162" s="35">
        <v>451030000</v>
      </c>
      <c r="G162" s="101">
        <v>450000000</v>
      </c>
      <c r="H162" s="117">
        <v>100.22888888888887</v>
      </c>
      <c r="I162" s="35">
        <v>0</v>
      </c>
      <c r="J162" s="35">
        <v>450000000</v>
      </c>
      <c r="K162" s="201">
        <v>15260100000</v>
      </c>
      <c r="L162" s="221">
        <v>92.163250000000005</v>
      </c>
      <c r="M162" s="107">
        <v>7.836749999999995</v>
      </c>
      <c r="N162" s="158">
        <v>8.5264783229400294</v>
      </c>
      <c r="O162" s="158">
        <v>8.5274472122400127</v>
      </c>
      <c r="P162" s="158">
        <v>8.56</v>
      </c>
    </row>
    <row r="163" spans="1:16" ht="12" customHeight="1">
      <c r="A163" s="100">
        <v>44986</v>
      </c>
      <c r="B163" s="101">
        <v>500000000</v>
      </c>
      <c r="C163" s="15">
        <v>45016</v>
      </c>
      <c r="D163" s="15">
        <v>45379</v>
      </c>
      <c r="E163" s="35">
        <v>832120000</v>
      </c>
      <c r="F163" s="35">
        <v>332120000</v>
      </c>
      <c r="G163" s="101">
        <v>500000000</v>
      </c>
      <c r="H163" s="117">
        <v>66.424000000000007</v>
      </c>
      <c r="I163" s="35">
        <v>600000000</v>
      </c>
      <c r="J163" s="35">
        <v>-100000000</v>
      </c>
      <c r="K163" s="201">
        <v>15160100000</v>
      </c>
      <c r="L163" s="221">
        <v>92.208619999999996</v>
      </c>
      <c r="M163" s="107">
        <v>7.7913800000000002</v>
      </c>
      <c r="N163" s="158">
        <v>8.4729441673781629</v>
      </c>
      <c r="O163" s="158">
        <v>8.4739010891823554</v>
      </c>
      <c r="P163" s="158">
        <v>8.5299999999999994</v>
      </c>
    </row>
    <row r="164" spans="1:16" ht="12" customHeight="1">
      <c r="A164" s="100">
        <v>45019</v>
      </c>
      <c r="B164" s="101">
        <v>250000000</v>
      </c>
      <c r="C164" s="15">
        <v>45022</v>
      </c>
      <c r="D164" s="15">
        <v>45387</v>
      </c>
      <c r="E164" s="35">
        <v>193320000</v>
      </c>
      <c r="F164" s="35">
        <v>-56680000</v>
      </c>
      <c r="G164" s="101">
        <v>143320000</v>
      </c>
      <c r="H164" s="117">
        <v>-22.672000000000001</v>
      </c>
      <c r="I164" s="35">
        <v>0</v>
      </c>
      <c r="J164" s="35">
        <v>143320000</v>
      </c>
      <c r="K164" s="201">
        <v>15303420000</v>
      </c>
      <c r="L164" s="221">
        <v>91.957480000000004</v>
      </c>
      <c r="M164" s="107">
        <v>8.0646148351648304</v>
      </c>
      <c r="N164" s="158">
        <v>8.7699389273877788</v>
      </c>
      <c r="O164" s="158">
        <v>8.7709631545645816</v>
      </c>
      <c r="P164" s="158">
        <v>8.0646148351648304</v>
      </c>
    </row>
    <row r="165" spans="1:16" ht="12" customHeight="1">
      <c r="A165" s="100">
        <v>45019</v>
      </c>
      <c r="B165" s="101">
        <v>250000000</v>
      </c>
      <c r="C165" s="15">
        <v>45030</v>
      </c>
      <c r="D165" s="15">
        <v>45394</v>
      </c>
      <c r="E165" s="35">
        <v>473460000</v>
      </c>
      <c r="F165" s="35">
        <v>223460000</v>
      </c>
      <c r="G165" s="101">
        <v>250000000</v>
      </c>
      <c r="H165" s="117">
        <v>89.384</v>
      </c>
      <c r="I165" s="35">
        <v>0</v>
      </c>
      <c r="J165" s="35">
        <v>250000000</v>
      </c>
      <c r="K165" s="201">
        <v>15553420000</v>
      </c>
      <c r="L165" s="221">
        <v>91.924239999999998</v>
      </c>
      <c r="M165" s="107">
        <v>8.0979461538461557</v>
      </c>
      <c r="N165" s="158">
        <v>8.8093697090627643</v>
      </c>
      <c r="O165" s="158">
        <v>8.8104030393736377</v>
      </c>
      <c r="P165" s="158">
        <v>8.1322700000000001</v>
      </c>
    </row>
    <row r="166" spans="1:16" ht="12" customHeight="1">
      <c r="A166" s="100">
        <v>45019</v>
      </c>
      <c r="B166" s="101">
        <v>300000000</v>
      </c>
      <c r="C166" s="15">
        <v>45037</v>
      </c>
      <c r="D166" s="15">
        <v>45401</v>
      </c>
      <c r="E166" s="35">
        <v>1127250000</v>
      </c>
      <c r="F166" s="35">
        <v>827250000</v>
      </c>
      <c r="G166" s="101">
        <v>300000000</v>
      </c>
      <c r="H166" s="117">
        <v>275.75</v>
      </c>
      <c r="I166" s="35">
        <v>550000000</v>
      </c>
      <c r="J166" s="35">
        <v>-250000000</v>
      </c>
      <c r="K166" s="201">
        <v>15303420000</v>
      </c>
      <c r="L166" s="221">
        <v>92.017080000000007</v>
      </c>
      <c r="M166" s="107">
        <v>8.0048510989010921</v>
      </c>
      <c r="N166" s="158">
        <v>8.6993100616766927</v>
      </c>
      <c r="O166" s="158">
        <v>8.7003180811684899</v>
      </c>
      <c r="P166" s="158">
        <v>8.73</v>
      </c>
    </row>
    <row r="167" spans="1:16" ht="12" customHeight="1">
      <c r="A167" s="100">
        <v>45019</v>
      </c>
      <c r="B167" s="101">
        <v>250000000</v>
      </c>
      <c r="C167" s="15">
        <v>45044</v>
      </c>
      <c r="D167" s="15">
        <v>45408</v>
      </c>
      <c r="E167" s="35">
        <v>568710000</v>
      </c>
      <c r="F167" s="35">
        <v>318710000</v>
      </c>
      <c r="G167" s="101">
        <v>250000000</v>
      </c>
      <c r="H167" s="117">
        <v>127.48399999999999</v>
      </c>
      <c r="I167" s="35">
        <v>0</v>
      </c>
      <c r="J167" s="35">
        <v>250000000</v>
      </c>
      <c r="K167" s="201">
        <v>15553420000</v>
      </c>
      <c r="L167" s="221">
        <v>91.982460000000003</v>
      </c>
      <c r="M167" s="107">
        <v>8.0395662087912054</v>
      </c>
      <c r="N167" s="158">
        <v>8.7403252846153556</v>
      </c>
      <c r="O167" s="158">
        <v>8.7413427008400824</v>
      </c>
      <c r="P167" s="158">
        <v>8.8000000000000007</v>
      </c>
    </row>
    <row r="168" spans="1:16" ht="12" customHeight="1">
      <c r="A168" s="100">
        <v>45049</v>
      </c>
      <c r="B168" s="101">
        <v>300000000</v>
      </c>
      <c r="C168" s="15">
        <v>45051</v>
      </c>
      <c r="D168" s="15">
        <v>45415</v>
      </c>
      <c r="E168" s="35">
        <v>431520000</v>
      </c>
      <c r="F168" s="35">
        <v>131520000</v>
      </c>
      <c r="G168" s="101">
        <v>300000000</v>
      </c>
      <c r="H168" s="117">
        <v>43.84</v>
      </c>
      <c r="I168" s="35">
        <v>550000000</v>
      </c>
      <c r="J168" s="35">
        <v>-250000000</v>
      </c>
      <c r="K168" s="201">
        <v>15303420000</v>
      </c>
      <c r="L168" s="221">
        <v>91.881</v>
      </c>
      <c r="M168" s="107">
        <v>8.1413049450549444</v>
      </c>
      <c r="N168" s="158">
        <v>8.860705635610131</v>
      </c>
      <c r="O168" s="158">
        <v>8.8617508762069974</v>
      </c>
      <c r="P168" s="158">
        <v>9.0189500000000002</v>
      </c>
    </row>
    <row r="169" spans="1:16" ht="12" customHeight="1">
      <c r="A169" s="100">
        <v>45049</v>
      </c>
      <c r="B169" s="101">
        <v>350000000</v>
      </c>
      <c r="C169" s="15">
        <v>45058</v>
      </c>
      <c r="D169" s="15">
        <v>45422</v>
      </c>
      <c r="E169" s="35">
        <v>529780000</v>
      </c>
      <c r="F169" s="35">
        <v>179780000</v>
      </c>
      <c r="G169" s="101">
        <v>350000000</v>
      </c>
      <c r="H169" s="117">
        <v>51.365714285714283</v>
      </c>
      <c r="I169" s="35">
        <v>690250000</v>
      </c>
      <c r="J169" s="35">
        <v>-340250000</v>
      </c>
      <c r="K169" s="201">
        <v>14963170000</v>
      </c>
      <c r="L169" s="221">
        <v>91.793989999999994</v>
      </c>
      <c r="M169" s="107">
        <v>8.2285539835164894</v>
      </c>
      <c r="N169" s="158">
        <v>8.9641532997056679</v>
      </c>
      <c r="O169" s="158">
        <v>8.965222742416934</v>
      </c>
      <c r="P169" s="158">
        <v>9.0477000000000007</v>
      </c>
    </row>
    <row r="170" spans="1:16" ht="12" customHeight="1">
      <c r="A170" s="100">
        <v>45049</v>
      </c>
      <c r="B170" s="101">
        <v>300000000</v>
      </c>
      <c r="C170" s="15">
        <v>45065</v>
      </c>
      <c r="D170" s="15">
        <v>45429</v>
      </c>
      <c r="E170" s="35">
        <v>652890000</v>
      </c>
      <c r="F170" s="35">
        <v>352890000</v>
      </c>
      <c r="G170" s="101">
        <v>300000000</v>
      </c>
      <c r="H170" s="117">
        <v>117.63</v>
      </c>
      <c r="I170" s="35">
        <v>550000000</v>
      </c>
      <c r="J170" s="35">
        <v>-250000000</v>
      </c>
      <c r="K170" s="201">
        <v>14713170000</v>
      </c>
      <c r="L170" s="221">
        <v>91.730500000000006</v>
      </c>
      <c r="M170" s="107">
        <v>8.2922184065934008</v>
      </c>
      <c r="N170" s="158">
        <v>9.0397614823787045</v>
      </c>
      <c r="O170" s="158">
        <v>9.040848784303579</v>
      </c>
      <c r="P170" s="158">
        <v>9.08</v>
      </c>
    </row>
    <row r="171" spans="1:16" ht="12" customHeight="1">
      <c r="A171" s="100">
        <v>45049</v>
      </c>
      <c r="B171" s="101">
        <v>250000000</v>
      </c>
      <c r="C171" s="15">
        <v>45072</v>
      </c>
      <c r="D171" s="15">
        <v>45436</v>
      </c>
      <c r="E171" s="35">
        <v>426790000</v>
      </c>
      <c r="F171" s="35">
        <v>176790000</v>
      </c>
      <c r="G171" s="101">
        <v>250000000</v>
      </c>
      <c r="H171" s="117">
        <v>70.716000000000008</v>
      </c>
      <c r="I171" s="35">
        <v>0</v>
      </c>
      <c r="J171" s="35">
        <v>250000000</v>
      </c>
      <c r="K171" s="201">
        <v>14963170000</v>
      </c>
      <c r="L171" s="221">
        <v>91.648409999999998</v>
      </c>
      <c r="M171" s="107">
        <v>8.3745339285714309</v>
      </c>
      <c r="N171" s="158">
        <v>9.1376750874035135</v>
      </c>
      <c r="O171" s="158">
        <v>9.1387857307795084</v>
      </c>
      <c r="P171" s="158">
        <v>9.2360000000000007</v>
      </c>
    </row>
    <row r="172" spans="1:16" ht="12" customHeight="1">
      <c r="A172" s="100">
        <v>45078</v>
      </c>
      <c r="B172" s="101">
        <v>250000000</v>
      </c>
      <c r="C172" s="15">
        <v>45079</v>
      </c>
      <c r="D172" s="15">
        <v>45443</v>
      </c>
      <c r="E172" s="35">
        <v>419660000</v>
      </c>
      <c r="F172" s="35">
        <v>169660000</v>
      </c>
      <c r="G172" s="101">
        <v>244660000</v>
      </c>
      <c r="H172" s="177">
        <v>67.864000000000004</v>
      </c>
      <c r="I172" s="35">
        <v>0</v>
      </c>
      <c r="J172" s="35">
        <v>244660000</v>
      </c>
      <c r="K172" s="201">
        <v>15207830000</v>
      </c>
      <c r="L172" s="221">
        <v>91.493510000000001</v>
      </c>
      <c r="M172" s="107">
        <v>8.5298594780219776</v>
      </c>
      <c r="N172" s="158">
        <v>9.3229120601253346</v>
      </c>
      <c r="O172" s="158">
        <v>9.3240675202858938</v>
      </c>
      <c r="P172" s="158">
        <v>9.43</v>
      </c>
    </row>
    <row r="173" spans="1:16" ht="12" customHeight="1">
      <c r="A173" s="100">
        <v>45078</v>
      </c>
      <c r="B173" s="101">
        <v>200000000</v>
      </c>
      <c r="C173" s="15">
        <v>45086</v>
      </c>
      <c r="D173" s="15">
        <v>45450</v>
      </c>
      <c r="E173" s="35">
        <v>465840000</v>
      </c>
      <c r="F173" s="35">
        <v>265840000</v>
      </c>
      <c r="G173" s="101">
        <v>200000000</v>
      </c>
      <c r="H173" s="177">
        <v>132.91999999999999</v>
      </c>
      <c r="I173" s="35">
        <v>0</v>
      </c>
      <c r="J173" s="35">
        <v>200000000</v>
      </c>
      <c r="K173" s="201">
        <v>15407830000</v>
      </c>
      <c r="L173" s="221">
        <v>91.444389999999999</v>
      </c>
      <c r="M173" s="107">
        <v>8.5791144230769252</v>
      </c>
      <c r="N173" s="158">
        <v>9.3817832051555303</v>
      </c>
      <c r="O173" s="158">
        <v>9.3829530890052091</v>
      </c>
      <c r="P173" s="158">
        <v>9.4289500000000004</v>
      </c>
    </row>
    <row r="174" spans="1:16" ht="12" customHeight="1">
      <c r="A174" s="100">
        <v>45078</v>
      </c>
      <c r="B174" s="101">
        <v>300000000</v>
      </c>
      <c r="C174" s="15">
        <v>45093</v>
      </c>
      <c r="D174" s="15">
        <v>45457</v>
      </c>
      <c r="E174" s="35">
        <v>1220980000</v>
      </c>
      <c r="F174" s="35">
        <v>920980000</v>
      </c>
      <c r="G174" s="101">
        <v>300000000</v>
      </c>
      <c r="H174" s="177">
        <v>306.99333333333334</v>
      </c>
      <c r="I174" s="35">
        <v>550000000</v>
      </c>
      <c r="J174" s="35">
        <v>-250000000</v>
      </c>
      <c r="K174" s="201">
        <v>15157830000</v>
      </c>
      <c r="L174" s="221">
        <v>91.401979999999995</v>
      </c>
      <c r="M174" s="107">
        <v>8.6216409340659386</v>
      </c>
      <c r="N174" s="158">
        <v>9.4326632027730035</v>
      </c>
      <c r="O174" s="158">
        <v>9.4338456224148715</v>
      </c>
      <c r="P174" s="158">
        <v>9.4562000000000008</v>
      </c>
    </row>
    <row r="175" spans="1:16" ht="12" customHeight="1">
      <c r="A175" s="100">
        <v>45078</v>
      </c>
      <c r="B175" s="101">
        <v>300000000</v>
      </c>
      <c r="C175" s="15">
        <v>45100</v>
      </c>
      <c r="D175" s="15">
        <v>45464</v>
      </c>
      <c r="E175" s="35">
        <v>813780000</v>
      </c>
      <c r="F175" s="35">
        <v>513780000</v>
      </c>
      <c r="G175" s="101">
        <v>300000000</v>
      </c>
      <c r="H175" s="177">
        <v>171.26</v>
      </c>
      <c r="I175" s="35">
        <v>550000000</v>
      </c>
      <c r="J175" s="35">
        <v>-250000000</v>
      </c>
      <c r="K175" s="201">
        <v>14907830000</v>
      </c>
      <c r="L175" s="221">
        <v>91.415059999999997</v>
      </c>
      <c r="M175" s="107">
        <v>8.6085250000000038</v>
      </c>
      <c r="N175" s="158">
        <v>9.4169658697374405</v>
      </c>
      <c r="O175" s="158">
        <v>9.4181444149590519</v>
      </c>
      <c r="P175" s="158">
        <v>9.4499999999999993</v>
      </c>
    </row>
    <row r="176" spans="1:16" ht="12" customHeight="1">
      <c r="A176" s="100">
        <v>45078</v>
      </c>
      <c r="B176" s="101">
        <v>350000000</v>
      </c>
      <c r="C176" s="15">
        <v>45107</v>
      </c>
      <c r="D176" s="15">
        <v>45471</v>
      </c>
      <c r="E176" s="35">
        <v>653940000</v>
      </c>
      <c r="F176" s="35">
        <v>303940000</v>
      </c>
      <c r="G176" s="101">
        <v>350000000</v>
      </c>
      <c r="H176" s="177">
        <v>86.839999999999989</v>
      </c>
      <c r="I176" s="35">
        <v>537030000</v>
      </c>
      <c r="J176" s="35">
        <v>-187030000</v>
      </c>
      <c r="K176" s="201">
        <v>14720800000</v>
      </c>
      <c r="L176" s="221">
        <v>91.420739999999995</v>
      </c>
      <c r="M176" s="107">
        <v>8.579260000000005</v>
      </c>
      <c r="N176" s="158">
        <v>9.4101506896623199</v>
      </c>
      <c r="O176" s="158">
        <v>9.4113275546809501</v>
      </c>
      <c r="P176" s="158">
        <v>9.4289500000000004</v>
      </c>
    </row>
    <row r="177" spans="1:16" ht="12" customHeight="1">
      <c r="A177" s="100">
        <v>45108</v>
      </c>
      <c r="B177" s="101">
        <v>230000000</v>
      </c>
      <c r="C177" s="15">
        <v>45114</v>
      </c>
      <c r="D177" s="15">
        <v>45478</v>
      </c>
      <c r="E177" s="35">
        <v>441730000</v>
      </c>
      <c r="F177" s="35">
        <v>211730000</v>
      </c>
      <c r="G177" s="101">
        <v>230000000</v>
      </c>
      <c r="H177" s="117">
        <v>92.056521739130432</v>
      </c>
      <c r="I177" s="35">
        <v>0</v>
      </c>
      <c r="J177" s="35">
        <v>230000000</v>
      </c>
      <c r="K177" s="201">
        <v>14950800000</v>
      </c>
      <c r="L177" s="221">
        <v>91.432190000000006</v>
      </c>
      <c r="M177" s="107">
        <v>8.5913479395604337</v>
      </c>
      <c r="N177" s="158">
        <v>9.3964149164101105</v>
      </c>
      <c r="O177" s="158">
        <v>9.3975883985704769</v>
      </c>
      <c r="P177" s="158">
        <v>9.39</v>
      </c>
    </row>
    <row r="178" spans="1:16" ht="12" customHeight="1">
      <c r="A178" s="100">
        <v>45108</v>
      </c>
      <c r="B178" s="101">
        <v>300000000</v>
      </c>
      <c r="C178" s="15">
        <v>45121</v>
      </c>
      <c r="D178" s="15">
        <v>45485</v>
      </c>
      <c r="E178" s="35">
        <v>715370000</v>
      </c>
      <c r="F178" s="35">
        <v>415370000</v>
      </c>
      <c r="G178" s="101">
        <v>300000000</v>
      </c>
      <c r="H178" s="117">
        <v>138.45666666666668</v>
      </c>
      <c r="I178" s="35">
        <v>382820000</v>
      </c>
      <c r="J178" s="35">
        <v>-82820000</v>
      </c>
      <c r="K178" s="201">
        <v>14867980000</v>
      </c>
      <c r="L178" s="221">
        <v>91.465350000000001</v>
      </c>
      <c r="M178" s="107">
        <v>8.5580968406593403</v>
      </c>
      <c r="N178" s="158">
        <v>9.3566545589770769</v>
      </c>
      <c r="O178" s="158">
        <v>9.3578182755713826</v>
      </c>
      <c r="P178" s="158">
        <v>9.4089500000000008</v>
      </c>
    </row>
    <row r="179" spans="1:16" ht="12" customHeight="1">
      <c r="A179" s="100">
        <v>45108</v>
      </c>
      <c r="B179" s="101">
        <v>300000000</v>
      </c>
      <c r="C179" s="15">
        <v>45128</v>
      </c>
      <c r="D179" s="15">
        <v>45492</v>
      </c>
      <c r="E179" s="35">
        <v>1064080000</v>
      </c>
      <c r="F179" s="35">
        <v>764080000</v>
      </c>
      <c r="G179" s="101">
        <v>300000000</v>
      </c>
      <c r="H179" s="117">
        <v>254.69333333333336</v>
      </c>
      <c r="I179" s="35">
        <v>0</v>
      </c>
      <c r="J179" s="35">
        <v>300000000</v>
      </c>
      <c r="K179" s="201">
        <v>15167980000</v>
      </c>
      <c r="L179" s="221">
        <v>91.510710000000003</v>
      </c>
      <c r="M179" s="107">
        <v>8.5126122252747223</v>
      </c>
      <c r="N179" s="158">
        <v>9.3023125110434854</v>
      </c>
      <c r="O179" s="158">
        <v>9.3034629447445347</v>
      </c>
      <c r="P179" s="158">
        <v>9.33</v>
      </c>
    </row>
    <row r="180" spans="1:16" ht="12" customHeight="1">
      <c r="A180" s="100">
        <v>45108</v>
      </c>
      <c r="B180" s="101">
        <v>400000000</v>
      </c>
      <c r="C180" s="15">
        <v>45135</v>
      </c>
      <c r="D180" s="15">
        <v>45499</v>
      </c>
      <c r="E180" s="35">
        <v>1124030000</v>
      </c>
      <c r="F180" s="35">
        <v>724030000</v>
      </c>
      <c r="G180" s="101">
        <v>400000000</v>
      </c>
      <c r="H180" s="117">
        <v>181.00750000000002</v>
      </c>
      <c r="I180" s="35">
        <v>500000000</v>
      </c>
      <c r="J180" s="35">
        <v>-100000000</v>
      </c>
      <c r="K180" s="201">
        <v>15067980000</v>
      </c>
      <c r="L180" s="221">
        <v>91.581440000000001</v>
      </c>
      <c r="M180" s="107">
        <v>8.4416879120879109</v>
      </c>
      <c r="N180" s="158">
        <v>9.2176841858873502</v>
      </c>
      <c r="O180" s="158">
        <v>9.218814081263238</v>
      </c>
      <c r="P180" s="158">
        <v>9.25</v>
      </c>
    </row>
    <row r="181" spans="1:16" ht="12" customHeight="1">
      <c r="A181" s="100">
        <v>45139</v>
      </c>
      <c r="B181" s="101">
        <v>250000000</v>
      </c>
      <c r="C181" s="15">
        <v>45142</v>
      </c>
      <c r="D181" s="15">
        <v>45506</v>
      </c>
      <c r="E181" s="35">
        <v>1064900000</v>
      </c>
      <c r="F181" s="35">
        <v>814900000</v>
      </c>
      <c r="G181" s="101">
        <v>307470000</v>
      </c>
      <c r="H181" s="117">
        <v>325.95999999999998</v>
      </c>
      <c r="I181" s="35">
        <v>0</v>
      </c>
      <c r="J181" s="35">
        <v>307470000</v>
      </c>
      <c r="K181" s="201">
        <v>15375450000</v>
      </c>
      <c r="L181" s="221">
        <v>91.63382</v>
      </c>
      <c r="M181" s="107">
        <v>8.3891640109890115</v>
      </c>
      <c r="N181" s="158">
        <v>9.1550958052267291</v>
      </c>
      <c r="O181" s="158">
        <v>9.1562106267337953</v>
      </c>
      <c r="P181" s="158">
        <v>9.2309999999999999</v>
      </c>
    </row>
    <row r="182" spans="1:16" ht="12" customHeight="1">
      <c r="A182" s="100">
        <v>45139</v>
      </c>
      <c r="B182" s="101">
        <v>250000000</v>
      </c>
      <c r="C182" s="15">
        <v>45149</v>
      </c>
      <c r="D182" s="15">
        <v>45513</v>
      </c>
      <c r="E182" s="35">
        <v>1313320000</v>
      </c>
      <c r="F182" s="35">
        <v>1063320000</v>
      </c>
      <c r="G182" s="101">
        <v>250000000</v>
      </c>
      <c r="H182" s="117">
        <v>425.32800000000003</v>
      </c>
      <c r="I182" s="35">
        <v>0</v>
      </c>
      <c r="J182" s="35">
        <v>250000000</v>
      </c>
      <c r="K182" s="201">
        <v>15625450000</v>
      </c>
      <c r="L182" s="221">
        <v>91.832909999999998</v>
      </c>
      <c r="M182" s="107">
        <v>8.1895270604395627</v>
      </c>
      <c r="N182" s="158">
        <v>8.9178564203612414</v>
      </c>
      <c r="O182" s="158">
        <v>8.9189149983849081</v>
      </c>
      <c r="P182" s="158">
        <v>9.0500000000000007</v>
      </c>
    </row>
    <row r="183" spans="1:16" ht="12" customHeight="1">
      <c r="A183" s="100">
        <v>45139</v>
      </c>
      <c r="B183" s="101">
        <v>300000000</v>
      </c>
      <c r="C183" s="15">
        <v>45156</v>
      </c>
      <c r="D183" s="15">
        <v>45520</v>
      </c>
      <c r="E183" s="35">
        <v>941410000</v>
      </c>
      <c r="F183" s="35">
        <v>641410000</v>
      </c>
      <c r="G183" s="101">
        <v>300000000</v>
      </c>
      <c r="H183" s="117">
        <v>213.80333333333334</v>
      </c>
      <c r="I183" s="35">
        <v>550000000</v>
      </c>
      <c r="J183" s="35">
        <v>-250000000</v>
      </c>
      <c r="K183" s="201">
        <v>15375450000</v>
      </c>
      <c r="L183" s="221">
        <v>91.851860000000002</v>
      </c>
      <c r="M183" s="107">
        <v>8.1705249999999978</v>
      </c>
      <c r="N183" s="158">
        <v>8.8953288479950174</v>
      </c>
      <c r="O183" s="158">
        <v>8.896382158884041</v>
      </c>
      <c r="P183" s="158">
        <v>8.9289500000000004</v>
      </c>
    </row>
    <row r="184" spans="1:16" ht="12" customHeight="1">
      <c r="A184" s="100">
        <v>45139</v>
      </c>
      <c r="B184" s="101">
        <v>300000000</v>
      </c>
      <c r="C184" s="15">
        <v>45163</v>
      </c>
      <c r="D184" s="15">
        <v>45527</v>
      </c>
      <c r="E184" s="35">
        <v>725330000</v>
      </c>
      <c r="F184" s="35">
        <v>425330000</v>
      </c>
      <c r="G184" s="101">
        <v>300000000</v>
      </c>
      <c r="H184" s="117">
        <v>141.77666666666667</v>
      </c>
      <c r="I184" s="35">
        <v>550000000</v>
      </c>
      <c r="J184" s="35">
        <v>-250000000</v>
      </c>
      <c r="K184" s="201">
        <v>15125450000</v>
      </c>
      <c r="L184" s="221">
        <v>91.914259999999999</v>
      </c>
      <c r="M184" s="107">
        <v>8.1079535714285722</v>
      </c>
      <c r="N184" s="158">
        <v>8.8212140003396353</v>
      </c>
      <c r="O184" s="158">
        <v>8.8222500727167521</v>
      </c>
      <c r="P184" s="158">
        <v>8.8680000000000003</v>
      </c>
    </row>
    <row r="185" spans="1:16" ht="12" customHeight="1">
      <c r="A185" s="100">
        <v>45170</v>
      </c>
      <c r="B185" s="101">
        <v>300000000</v>
      </c>
      <c r="C185" s="15">
        <v>45170</v>
      </c>
      <c r="D185" s="15">
        <v>45534</v>
      </c>
      <c r="E185" s="35">
        <v>873430000</v>
      </c>
      <c r="F185" s="35">
        <v>573430000</v>
      </c>
      <c r="G185" s="101">
        <v>300000000</v>
      </c>
      <c r="H185" s="117">
        <v>191.14333333333335</v>
      </c>
      <c r="I185" s="35">
        <v>0</v>
      </c>
      <c r="J185" s="35">
        <v>300000000</v>
      </c>
      <c r="K185" s="201">
        <v>15425450000</v>
      </c>
      <c r="L185" s="221">
        <v>91.99718</v>
      </c>
      <c r="M185" s="107">
        <v>8.0248057692307686</v>
      </c>
      <c r="N185" s="158">
        <v>8.7228823418617498</v>
      </c>
      <c r="O185" s="158">
        <v>8.7238957566635005</v>
      </c>
      <c r="P185" s="158">
        <v>8.76</v>
      </c>
    </row>
    <row r="186" spans="1:16" ht="12" customHeight="1">
      <c r="A186" s="100">
        <v>45170</v>
      </c>
      <c r="B186" s="101">
        <v>300000000</v>
      </c>
      <c r="C186" s="15">
        <v>45177</v>
      </c>
      <c r="D186" s="15">
        <v>45541</v>
      </c>
      <c r="E186" s="35">
        <v>987060000</v>
      </c>
      <c r="F186" s="35">
        <v>687060000</v>
      </c>
      <c r="G186" s="101">
        <v>300000000</v>
      </c>
      <c r="H186" s="117">
        <v>229.02</v>
      </c>
      <c r="I186" s="35">
        <v>550000000</v>
      </c>
      <c r="J186" s="35">
        <v>-250000000</v>
      </c>
      <c r="K186" s="201">
        <v>15175450000</v>
      </c>
      <c r="L186" s="221">
        <v>92.073639999999997</v>
      </c>
      <c r="M186" s="107">
        <v>7.9481357142857165</v>
      </c>
      <c r="N186" s="158">
        <v>8.6323683024649789</v>
      </c>
      <c r="O186" s="158">
        <v>8.6333610764853361</v>
      </c>
      <c r="P186" s="158">
        <v>8.65</v>
      </c>
    </row>
    <row r="187" spans="1:16" ht="12" customHeight="1">
      <c r="A187" s="100">
        <v>45170</v>
      </c>
      <c r="B187" s="101">
        <v>300000000</v>
      </c>
      <c r="C187" s="15">
        <v>45184</v>
      </c>
      <c r="D187" s="15">
        <v>45548</v>
      </c>
      <c r="E187" s="35">
        <v>896360000</v>
      </c>
      <c r="F187" s="35">
        <v>596360000</v>
      </c>
      <c r="G187" s="101">
        <v>300000000</v>
      </c>
      <c r="H187" s="117">
        <v>198.78666666666666</v>
      </c>
      <c r="I187" s="35">
        <v>0</v>
      </c>
      <c r="J187" s="35">
        <v>300000000</v>
      </c>
      <c r="K187" s="201">
        <v>15475450000</v>
      </c>
      <c r="L187" s="221">
        <v>92.125720000000001</v>
      </c>
      <c r="M187" s="107">
        <v>7.8959126373626365</v>
      </c>
      <c r="N187" s="158">
        <v>8.5708015496244006</v>
      </c>
      <c r="O187" s="158">
        <v>8.5717804021015596</v>
      </c>
      <c r="P187" s="158">
        <v>8.5920000000000005</v>
      </c>
    </row>
    <row r="188" spans="1:16" ht="12" customHeight="1">
      <c r="A188" s="100">
        <v>45170</v>
      </c>
      <c r="B188" s="101">
        <v>350000000</v>
      </c>
      <c r="C188" s="15">
        <v>45191</v>
      </c>
      <c r="D188" s="15">
        <v>45555</v>
      </c>
      <c r="E188" s="35">
        <v>568875000</v>
      </c>
      <c r="F188" s="35">
        <v>218875000</v>
      </c>
      <c r="G188" s="101">
        <v>350000000</v>
      </c>
      <c r="H188" s="117">
        <v>62.535714285714285</v>
      </c>
      <c r="I188" s="35">
        <v>550000000</v>
      </c>
      <c r="J188" s="35">
        <v>-200000000</v>
      </c>
      <c r="K188" s="201">
        <v>15275450000</v>
      </c>
      <c r="L188" s="221">
        <v>92.141480000000001</v>
      </c>
      <c r="M188" s="107">
        <v>7.880109340659339</v>
      </c>
      <c r="N188" s="158">
        <v>8.5521844674725642</v>
      </c>
      <c r="O188" s="158">
        <v>8.5531591290749276</v>
      </c>
      <c r="P188" s="158">
        <v>8.5989500000000003</v>
      </c>
    </row>
    <row r="189" spans="1:16" ht="12" customHeight="1">
      <c r="A189" s="100">
        <v>45197</v>
      </c>
      <c r="B189" s="101">
        <v>300000000</v>
      </c>
      <c r="C189" s="15">
        <v>45197</v>
      </c>
      <c r="D189" s="15">
        <v>45561</v>
      </c>
      <c r="E189" s="35">
        <v>408160000</v>
      </c>
      <c r="F189" s="35">
        <v>108160000</v>
      </c>
      <c r="G189" s="101">
        <v>386160000</v>
      </c>
      <c r="H189" s="117">
        <v>36.053333333333335</v>
      </c>
      <c r="I189" s="35">
        <v>600000000</v>
      </c>
      <c r="J189" s="35">
        <v>-213840000</v>
      </c>
      <c r="K189" s="201">
        <v>15061610000</v>
      </c>
      <c r="L189" s="221">
        <v>92.135149999999996</v>
      </c>
      <c r="M189" s="107">
        <v>7.8864567307692353</v>
      </c>
      <c r="N189" s="158">
        <v>8.5596612484694869</v>
      </c>
      <c r="O189" s="158">
        <v>8.560637592111874</v>
      </c>
      <c r="P189" s="158">
        <v>8.5</v>
      </c>
    </row>
    <row r="190" spans="1:16" ht="12" customHeight="1">
      <c r="A190" s="100">
        <v>45200</v>
      </c>
      <c r="B190" s="101">
        <v>300000000</v>
      </c>
      <c r="C190" s="15">
        <v>45205</v>
      </c>
      <c r="D190" s="15">
        <v>45569</v>
      </c>
      <c r="E190" s="35">
        <v>436650000</v>
      </c>
      <c r="F190" s="35">
        <v>136650000</v>
      </c>
      <c r="G190" s="101">
        <v>350000000</v>
      </c>
      <c r="H190" s="117">
        <v>45.550000000000004</v>
      </c>
      <c r="I190" s="35">
        <v>400000000</v>
      </c>
      <c r="J190" s="35">
        <v>-50000000</v>
      </c>
      <c r="K190" s="201">
        <v>15011610000</v>
      </c>
      <c r="L190" s="221">
        <v>92.078569999999999</v>
      </c>
      <c r="M190" s="107">
        <v>7.9431921703296711</v>
      </c>
      <c r="N190" s="158">
        <v>8.6265372825942794</v>
      </c>
      <c r="O190" s="158">
        <v>8.6275287339969928</v>
      </c>
      <c r="P190" s="158">
        <v>8.6199999999999992</v>
      </c>
    </row>
    <row r="191" spans="1:16" ht="12" customHeight="1">
      <c r="A191" s="100">
        <v>45200</v>
      </c>
      <c r="B191" s="101">
        <v>300000000</v>
      </c>
      <c r="C191" s="15">
        <v>45212</v>
      </c>
      <c r="D191" s="15">
        <v>45576</v>
      </c>
      <c r="E191" s="35">
        <v>694860000</v>
      </c>
      <c r="F191" s="35">
        <v>394860000</v>
      </c>
      <c r="G191" s="101">
        <v>342360000</v>
      </c>
      <c r="H191" s="117">
        <v>131.62</v>
      </c>
      <c r="I191" s="35">
        <v>0</v>
      </c>
      <c r="J191" s="35">
        <v>342360000</v>
      </c>
      <c r="K191" s="201">
        <v>15353970000</v>
      </c>
      <c r="L191" s="221">
        <v>92.069249999999997</v>
      </c>
      <c r="M191" s="107">
        <v>7.9525377747252781</v>
      </c>
      <c r="N191" s="158">
        <v>8.6375611561137706</v>
      </c>
      <c r="O191" s="158">
        <v>8.63855510872229</v>
      </c>
      <c r="P191" s="158">
        <v>8.6852</v>
      </c>
    </row>
    <row r="192" spans="1:16" ht="12" customHeight="1">
      <c r="A192" s="100">
        <v>45200</v>
      </c>
      <c r="B192" s="101">
        <v>300000000</v>
      </c>
      <c r="C192" s="15">
        <v>45219</v>
      </c>
      <c r="D192" s="15">
        <v>45583</v>
      </c>
      <c r="E192" s="35">
        <v>462050000</v>
      </c>
      <c r="F192" s="35">
        <f>E192-B192</f>
        <v>162050000</v>
      </c>
      <c r="G192" s="101">
        <v>300000000</v>
      </c>
      <c r="H192" s="117">
        <v>54.016666666666666</v>
      </c>
      <c r="I192" s="35">
        <v>550000000</v>
      </c>
      <c r="J192" s="35">
        <v>-250000000</v>
      </c>
      <c r="K192" s="201">
        <v>15103970000</v>
      </c>
      <c r="L192" s="221">
        <v>92.026660000000007</v>
      </c>
      <c r="M192" s="107">
        <v>7.9952447802197737</v>
      </c>
      <c r="N192" s="158">
        <v>8.6879658353565947</v>
      </c>
      <c r="O192" s="158">
        <v>8.6889712633341212</v>
      </c>
      <c r="P192" s="158">
        <v>8.6699000000000002</v>
      </c>
    </row>
    <row r="193" spans="1:16" ht="12" customHeight="1">
      <c r="A193" s="100">
        <v>45200</v>
      </c>
      <c r="B193" s="101">
        <v>280000000</v>
      </c>
      <c r="C193" s="15">
        <v>45226</v>
      </c>
      <c r="D193" s="15">
        <v>45590</v>
      </c>
      <c r="E193" s="35">
        <v>381470000</v>
      </c>
      <c r="F193" s="35">
        <f t="shared" ref="F193:F200" si="0">E193-B193</f>
        <v>101470000</v>
      </c>
      <c r="G193" s="101">
        <v>280000000</v>
      </c>
      <c r="H193" s="117">
        <v>36.239285714285714</v>
      </c>
      <c r="I193" s="35">
        <v>0</v>
      </c>
      <c r="J193" s="35">
        <v>280000000</v>
      </c>
      <c r="K193" s="201">
        <v>15383970000</v>
      </c>
      <c r="L193" s="221">
        <v>91.987970000000004</v>
      </c>
      <c r="M193" s="107">
        <v>8.0340410714285664</v>
      </c>
      <c r="N193" s="158">
        <v>8.7337953771874375</v>
      </c>
      <c r="O193" s="158">
        <v>8.7348112945487379</v>
      </c>
      <c r="P193" s="158">
        <v>8.77895</v>
      </c>
    </row>
    <row r="194" spans="1:16" ht="12" customHeight="1">
      <c r="A194" s="100">
        <v>45231</v>
      </c>
      <c r="B194" s="101">
        <v>300000000</v>
      </c>
      <c r="C194" s="15">
        <v>45233</v>
      </c>
      <c r="D194" s="15">
        <v>45597</v>
      </c>
      <c r="E194" s="35">
        <v>436190000</v>
      </c>
      <c r="F194" s="35">
        <f t="shared" si="0"/>
        <v>136190000</v>
      </c>
      <c r="G194" s="101">
        <v>300000000</v>
      </c>
      <c r="H194" s="117">
        <v>45.396666666666668</v>
      </c>
      <c r="I194" s="35">
        <v>600000000</v>
      </c>
      <c r="J194" s="35">
        <v>-300000000</v>
      </c>
      <c r="K194" s="201">
        <v>15083970000</v>
      </c>
      <c r="L194" s="221">
        <v>91.945499999999996</v>
      </c>
      <c r="M194" s="107">
        <v>8.0766277472527523</v>
      </c>
      <c r="N194" s="158">
        <v>8.7841468557490607</v>
      </c>
      <c r="O194" s="158">
        <v>8.7851743585054329</v>
      </c>
      <c r="P194" s="158">
        <v>8.85</v>
      </c>
    </row>
    <row r="195" spans="1:16" ht="12" customHeight="1">
      <c r="A195" s="100">
        <v>45231</v>
      </c>
      <c r="B195" s="101">
        <v>300000000</v>
      </c>
      <c r="C195" s="15">
        <v>45240</v>
      </c>
      <c r="D195" s="15">
        <v>45604</v>
      </c>
      <c r="E195" s="35">
        <v>487780000</v>
      </c>
      <c r="F195" s="35">
        <f t="shared" si="0"/>
        <v>187780000</v>
      </c>
      <c r="G195" s="101">
        <v>300000000</v>
      </c>
      <c r="H195" s="117">
        <v>62.593333333333334</v>
      </c>
      <c r="I195" s="35">
        <v>0</v>
      </c>
      <c r="J195" s="35">
        <v>300000000</v>
      </c>
      <c r="K195" s="201">
        <v>15383970000</v>
      </c>
      <c r="L195" s="221">
        <v>91.88306</v>
      </c>
      <c r="M195" s="107">
        <v>8.1392392857142859</v>
      </c>
      <c r="N195" s="158">
        <v>8.85825884087261</v>
      </c>
      <c r="O195" s="158">
        <v>8.8593035122901398</v>
      </c>
      <c r="P195" s="158">
        <v>8.9</v>
      </c>
    </row>
    <row r="196" spans="1:16" ht="12" customHeight="1">
      <c r="A196" s="100">
        <v>45231</v>
      </c>
      <c r="B196" s="101">
        <v>300000000</v>
      </c>
      <c r="C196" s="15">
        <v>45247</v>
      </c>
      <c r="D196" s="15">
        <v>45611</v>
      </c>
      <c r="E196" s="35">
        <v>382800000</v>
      </c>
      <c r="F196" s="35">
        <f t="shared" si="0"/>
        <v>82800000</v>
      </c>
      <c r="G196" s="101">
        <v>300000000</v>
      </c>
      <c r="H196" s="117">
        <v>27.6</v>
      </c>
      <c r="I196" s="35">
        <v>550000000</v>
      </c>
      <c r="J196" s="35">
        <v>-250000000</v>
      </c>
      <c r="K196" s="201">
        <v>15133970000</v>
      </c>
      <c r="L196" s="221">
        <v>91.837180000000004</v>
      </c>
      <c r="M196" s="107">
        <v>8.1852453296703267</v>
      </c>
      <c r="N196" s="158">
        <v>8.9127794752303213</v>
      </c>
      <c r="O196" s="158">
        <v>8.9138368651069158</v>
      </c>
      <c r="P196" s="158">
        <v>8.9589499999999997</v>
      </c>
    </row>
    <row r="197" spans="1:16" ht="12" customHeight="1">
      <c r="A197" s="100">
        <v>45231</v>
      </c>
      <c r="B197" s="101">
        <v>300000000</v>
      </c>
      <c r="C197" s="15">
        <v>45254</v>
      </c>
      <c r="D197" s="15">
        <v>45345</v>
      </c>
      <c r="E197" s="151">
        <v>603540000</v>
      </c>
      <c r="F197" s="35">
        <f t="shared" si="0"/>
        <v>303540000</v>
      </c>
      <c r="G197" s="151">
        <v>300000000</v>
      </c>
      <c r="H197" s="117">
        <v>101.18</v>
      </c>
      <c r="I197" s="151">
        <v>550000000</v>
      </c>
      <c r="J197" s="35">
        <v>-250000000</v>
      </c>
      <c r="K197" s="201">
        <v>14883970000</v>
      </c>
      <c r="L197" s="221">
        <v>91.81259</v>
      </c>
      <c r="M197" s="107">
        <v>8.209902884615385</v>
      </c>
      <c r="N197" s="158">
        <v>8.942022967237266</v>
      </c>
      <c r="O197" s="158">
        <v>8.9430872098003036</v>
      </c>
      <c r="P197" s="158">
        <v>9.0410000000000004</v>
      </c>
    </row>
    <row r="198" spans="1:16" ht="12" customHeight="1">
      <c r="A198" s="100">
        <v>45261</v>
      </c>
      <c r="B198" s="101">
        <v>300000000</v>
      </c>
      <c r="C198" s="103">
        <v>45261</v>
      </c>
      <c r="D198" s="103">
        <v>45625</v>
      </c>
      <c r="E198" s="151">
        <v>682060000</v>
      </c>
      <c r="F198" s="35">
        <f t="shared" si="0"/>
        <v>382060000</v>
      </c>
      <c r="G198" s="151">
        <v>300000000</v>
      </c>
      <c r="H198" s="117">
        <v>101.18</v>
      </c>
      <c r="I198" s="151">
        <v>550000000</v>
      </c>
      <c r="J198" s="35">
        <v>-250000000</v>
      </c>
      <c r="K198" s="344">
        <v>14633970000</v>
      </c>
      <c r="L198" s="221">
        <v>91.805419999999998</v>
      </c>
      <c r="M198" s="199">
        <v>8.2170925824175836</v>
      </c>
      <c r="N198" s="107">
        <v>8.9505527913467304</v>
      </c>
      <c r="O198" s="199">
        <v>8.9516190367741704</v>
      </c>
      <c r="P198" s="107">
        <v>8.9889500000000009</v>
      </c>
    </row>
    <row r="199" spans="1:16" ht="12" customHeight="1">
      <c r="A199" s="100">
        <v>45261</v>
      </c>
      <c r="B199" s="101">
        <v>300000000</v>
      </c>
      <c r="C199" s="103">
        <v>45268</v>
      </c>
      <c r="D199" s="103">
        <v>45632</v>
      </c>
      <c r="E199" s="151">
        <v>770670000</v>
      </c>
      <c r="F199" s="35">
        <f t="shared" si="0"/>
        <v>470670000</v>
      </c>
      <c r="G199" s="151">
        <v>300000000</v>
      </c>
      <c r="H199" s="117">
        <v>101.18</v>
      </c>
      <c r="I199" s="151">
        <v>600000000</v>
      </c>
      <c r="J199" s="35">
        <v>-300000000</v>
      </c>
      <c r="K199" s="344">
        <v>14333970000</v>
      </c>
      <c r="L199" s="221">
        <v>91.796350000000004</v>
      </c>
      <c r="M199" s="199">
        <v>8.2261880000000005</v>
      </c>
      <c r="N199" s="107">
        <v>8.9613448682872399</v>
      </c>
      <c r="O199" s="199">
        <v>8.9624136503954492</v>
      </c>
      <c r="P199" s="107">
        <v>8.9589999999999996</v>
      </c>
    </row>
    <row r="200" spans="1:16" ht="12" customHeight="1">
      <c r="A200" s="100">
        <v>45261</v>
      </c>
      <c r="B200" s="101">
        <v>300000000</v>
      </c>
      <c r="C200" s="103">
        <v>45275</v>
      </c>
      <c r="D200" s="103">
        <v>45639</v>
      </c>
      <c r="E200" s="151">
        <v>529680000</v>
      </c>
      <c r="F200" s="35">
        <f t="shared" si="0"/>
        <v>229680000</v>
      </c>
      <c r="G200" s="151">
        <v>300000000</v>
      </c>
      <c r="H200" s="117">
        <v>101.18</v>
      </c>
      <c r="I200" s="151">
        <v>0</v>
      </c>
      <c r="J200" s="35">
        <v>300000000</v>
      </c>
      <c r="K200" s="344">
        <v>14633970000</v>
      </c>
      <c r="L200" s="221">
        <v>91.792919999999995</v>
      </c>
      <c r="M200" s="199">
        <v>8.2296270000000007</v>
      </c>
      <c r="N200" s="107">
        <v>8.9654266615300298</v>
      </c>
      <c r="O200" s="199">
        <v>8.9664964038285593</v>
      </c>
      <c r="P200" s="107">
        <v>9</v>
      </c>
    </row>
    <row r="201" spans="1:16" ht="12" customHeight="1">
      <c r="A201" s="100">
        <v>45261</v>
      </c>
      <c r="B201" s="101">
        <v>250000000</v>
      </c>
      <c r="C201" s="103">
        <v>45282</v>
      </c>
      <c r="D201" s="103">
        <v>45646</v>
      </c>
      <c r="E201" s="151">
        <v>478830000</v>
      </c>
      <c r="F201" s="35">
        <v>228830000</v>
      </c>
      <c r="G201" s="151">
        <v>269830000</v>
      </c>
      <c r="H201" s="117">
        <v>121.416</v>
      </c>
      <c r="I201" s="151">
        <v>0</v>
      </c>
      <c r="J201" s="35">
        <v>269830000</v>
      </c>
      <c r="K201" s="344">
        <v>14903800000</v>
      </c>
      <c r="L201" s="221">
        <v>91.7607</v>
      </c>
      <c r="M201" s="199">
        <v>8.261935439560439</v>
      </c>
      <c r="N201" s="107">
        <v>9.0037842339481298</v>
      </c>
      <c r="O201" s="199">
        <v>9.0048630198531896</v>
      </c>
      <c r="P201" s="107">
        <v>9.07</v>
      </c>
    </row>
    <row r="202" spans="1:16" ht="12" customHeight="1">
      <c r="A202" s="100">
        <v>45292</v>
      </c>
      <c r="B202" s="101">
        <v>350000000</v>
      </c>
      <c r="C202" s="103">
        <v>45296</v>
      </c>
      <c r="D202" s="103">
        <v>45660</v>
      </c>
      <c r="E202" s="151">
        <v>968250000</v>
      </c>
      <c r="F202" s="35">
        <v>618250000</v>
      </c>
      <c r="G202" s="151">
        <v>350000000</v>
      </c>
      <c r="H202" s="117">
        <v>86.72571428571429</v>
      </c>
      <c r="I202" s="151">
        <v>550000000</v>
      </c>
      <c r="J202" s="35">
        <v>-200000000</v>
      </c>
      <c r="K202" s="344">
        <v>14703800000</v>
      </c>
      <c r="L202" s="221">
        <v>91.788560000000004</v>
      </c>
      <c r="M202" s="199">
        <v>8.2339989010988965</v>
      </c>
      <c r="N202" s="107">
        <v>8.9706156203985525</v>
      </c>
      <c r="O202" s="199">
        <v>8.9716865839391424</v>
      </c>
      <c r="P202" s="107">
        <v>9.0039999999999996</v>
      </c>
    </row>
    <row r="203" spans="1:16" ht="12" customHeight="1">
      <c r="A203" s="100">
        <v>45292</v>
      </c>
      <c r="B203" s="101">
        <v>350000000</v>
      </c>
      <c r="C203" s="103">
        <v>45303</v>
      </c>
      <c r="D203" s="103">
        <v>45667</v>
      </c>
      <c r="E203" s="151">
        <v>762710000</v>
      </c>
      <c r="F203" s="35">
        <v>412710000</v>
      </c>
      <c r="G203" s="151">
        <v>350000000</v>
      </c>
      <c r="H203" s="117">
        <v>86.72571428571429</v>
      </c>
      <c r="I203" s="151">
        <v>0</v>
      </c>
      <c r="J203" s="35">
        <v>350000000</v>
      </c>
      <c r="K203" s="344">
        <v>15053800000</v>
      </c>
      <c r="L203" s="221">
        <v>91.803370000000001</v>
      </c>
      <c r="M203" s="199">
        <v>8.2191482142857133</v>
      </c>
      <c r="N203" s="107">
        <v>8.9529918283889938</v>
      </c>
      <c r="O203" s="199">
        <v>8.9540586468565451</v>
      </c>
      <c r="P203" s="107">
        <v>9.0500000000000007</v>
      </c>
    </row>
    <row r="204" spans="1:16" ht="12" customHeight="1">
      <c r="A204" s="100">
        <v>45292</v>
      </c>
      <c r="B204" s="101">
        <v>300000000</v>
      </c>
      <c r="C204" s="103">
        <v>45310</v>
      </c>
      <c r="D204" s="103">
        <v>45674</v>
      </c>
      <c r="E204" s="151">
        <v>842570000</v>
      </c>
      <c r="F204" s="35">
        <v>542570000</v>
      </c>
      <c r="G204" s="151">
        <v>300000000</v>
      </c>
      <c r="H204" s="117">
        <v>101.18</v>
      </c>
      <c r="I204" s="151">
        <v>500000000</v>
      </c>
      <c r="J204" s="35">
        <v>-200000000</v>
      </c>
      <c r="K204" s="344">
        <v>14853800000</v>
      </c>
      <c r="L204" s="221">
        <v>91.82526</v>
      </c>
      <c r="M204" s="199">
        <v>8.1971980769230761</v>
      </c>
      <c r="N204" s="107">
        <v>8.9269532990411093</v>
      </c>
      <c r="O204" s="199">
        <v>8.9280140076110293</v>
      </c>
      <c r="P204" s="107">
        <v>8.9429999999999996</v>
      </c>
    </row>
    <row r="205" spans="1:16" ht="12" customHeight="1">
      <c r="A205" s="100">
        <v>45292</v>
      </c>
      <c r="B205" s="101">
        <v>350000000</v>
      </c>
      <c r="C205" s="103">
        <v>45317</v>
      </c>
      <c r="D205" s="103">
        <v>45681</v>
      </c>
      <c r="E205" s="101">
        <v>708310000</v>
      </c>
      <c r="F205" s="35">
        <v>358310000</v>
      </c>
      <c r="G205" s="101">
        <v>350000000</v>
      </c>
      <c r="H205" s="255">
        <v>86.72571428571429</v>
      </c>
      <c r="I205" s="101">
        <v>0</v>
      </c>
      <c r="J205" s="101">
        <v>350000000</v>
      </c>
      <c r="K205" s="201">
        <v>15203800000</v>
      </c>
      <c r="L205" s="253">
        <v>91.855680000000007</v>
      </c>
      <c r="M205" s="199">
        <v>8.1666945054944993</v>
      </c>
      <c r="N205" s="107">
        <v>8.8907887955263067</v>
      </c>
      <c r="O205" s="199">
        <v>8.8918410464596356</v>
      </c>
      <c r="P205" s="107">
        <v>8.9188500000000008</v>
      </c>
    </row>
    <row r="206" spans="1:16" ht="12" customHeight="1">
      <c r="A206" s="100">
        <v>45323</v>
      </c>
      <c r="B206" s="101">
        <v>400000000</v>
      </c>
      <c r="C206" s="103">
        <v>45324</v>
      </c>
      <c r="D206" s="103">
        <v>45688</v>
      </c>
      <c r="E206" s="101">
        <v>665400000</v>
      </c>
      <c r="F206" s="35">
        <v>265400000</v>
      </c>
      <c r="G206" s="101">
        <v>412500000</v>
      </c>
      <c r="H206" s="255">
        <v>66.349999999999994</v>
      </c>
      <c r="I206" s="101">
        <v>500000000</v>
      </c>
      <c r="J206" s="101">
        <v>-87500000</v>
      </c>
      <c r="K206" s="201">
        <v>15116300000</v>
      </c>
      <c r="L206" s="253">
        <v>91.859250000000003</v>
      </c>
      <c r="M206" s="158">
        <v>8.1631146978021949</v>
      </c>
      <c r="N206" s="158">
        <v>8.8865462082503335</v>
      </c>
      <c r="O206" s="158">
        <v>8.8875974691454687</v>
      </c>
      <c r="P206" s="158">
        <v>8.9085000000000001</v>
      </c>
    </row>
    <row r="207" spans="1:16" ht="12" customHeight="1">
      <c r="A207" s="100">
        <v>45323</v>
      </c>
      <c r="B207" s="101">
        <v>350000000</v>
      </c>
      <c r="C207" s="103">
        <v>45331</v>
      </c>
      <c r="D207" s="103">
        <v>45695</v>
      </c>
      <c r="E207" s="101">
        <v>432250000</v>
      </c>
      <c r="F207" s="101">
        <v>82250000</v>
      </c>
      <c r="G207" s="101">
        <v>350000000</v>
      </c>
      <c r="H207" s="255">
        <v>23.5</v>
      </c>
      <c r="I207" s="101">
        <v>0</v>
      </c>
      <c r="J207" s="101">
        <v>350000000</v>
      </c>
      <c r="K207" s="201">
        <v>15466300000</v>
      </c>
      <c r="L207" s="253">
        <v>91.872429999999994</v>
      </c>
      <c r="M207" s="158">
        <v>8.1498984890109956</v>
      </c>
      <c r="N207" s="158">
        <v>8.8708859545905074</v>
      </c>
      <c r="O207" s="158">
        <v>8.8719335649761089</v>
      </c>
      <c r="P207" s="158">
        <v>8.9149999999999991</v>
      </c>
    </row>
    <row r="208" spans="1:16" ht="12" customHeight="1">
      <c r="A208" s="100">
        <v>45323</v>
      </c>
      <c r="B208" s="101">
        <v>350000000</v>
      </c>
      <c r="C208" s="103">
        <v>45337</v>
      </c>
      <c r="D208" s="103">
        <v>45701</v>
      </c>
      <c r="E208" s="101">
        <v>432050000</v>
      </c>
      <c r="F208" s="101">
        <v>82050000</v>
      </c>
      <c r="G208" s="101">
        <v>350000000</v>
      </c>
      <c r="H208" s="255">
        <v>23.442857142857143</v>
      </c>
      <c r="I208" s="101">
        <v>600000000</v>
      </c>
      <c r="J208" s="101">
        <v>-250000000</v>
      </c>
      <c r="K208" s="201">
        <v>15216300000</v>
      </c>
      <c r="L208" s="253">
        <v>91.849310000000003</v>
      </c>
      <c r="M208" s="158">
        <v>8.1730820054945035</v>
      </c>
      <c r="N208" s="158">
        <v>8.8983597214769521</v>
      </c>
      <c r="O208" s="158">
        <v>8.8994137402658815</v>
      </c>
      <c r="P208" s="158">
        <v>8.9700000000000006</v>
      </c>
    </row>
    <row r="209" spans="1:16" ht="12" customHeight="1">
      <c r="A209" s="100">
        <v>45323</v>
      </c>
      <c r="B209" s="101">
        <v>310000000</v>
      </c>
      <c r="C209" s="103">
        <v>45345</v>
      </c>
      <c r="D209" s="103">
        <v>45709</v>
      </c>
      <c r="E209" s="101">
        <v>551415000</v>
      </c>
      <c r="F209" s="101">
        <v>241415000</v>
      </c>
      <c r="G209" s="101">
        <v>310000000</v>
      </c>
      <c r="H209" s="255">
        <v>77.875806451612902</v>
      </c>
      <c r="I209" s="101">
        <v>0</v>
      </c>
      <c r="J209" s="101">
        <v>310000000</v>
      </c>
      <c r="K209" s="201">
        <v>15526300000</v>
      </c>
      <c r="L209" s="253">
        <v>91.862499999999997</v>
      </c>
      <c r="M209" s="158">
        <v>8.1598557692307718</v>
      </c>
      <c r="N209" s="158">
        <v>8.8826841956519491</v>
      </c>
      <c r="O209" s="158">
        <v>8.8837345557126746</v>
      </c>
      <c r="P209" s="158">
        <v>8.9684500000000007</v>
      </c>
    </row>
    <row r="210" spans="1:16" ht="12" customHeight="1">
      <c r="A210" s="100">
        <v>45352</v>
      </c>
      <c r="B210" s="101">
        <v>300000000</v>
      </c>
      <c r="C210" s="103">
        <v>45352</v>
      </c>
      <c r="D210" s="103">
        <v>45716</v>
      </c>
      <c r="E210" s="101">
        <v>655025000</v>
      </c>
      <c r="F210" s="101">
        <v>355025000</v>
      </c>
      <c r="G210" s="101">
        <v>300000000</v>
      </c>
      <c r="H210" s="255">
        <v>118.34166666666665</v>
      </c>
      <c r="I210" s="101">
        <v>600000000</v>
      </c>
      <c r="J210" s="101">
        <v>-300000000</v>
      </c>
      <c r="K210" s="201">
        <v>15226300000</v>
      </c>
      <c r="L210" s="253">
        <v>91.835980000000006</v>
      </c>
      <c r="M210" s="158">
        <v>8.18644862637362</v>
      </c>
      <c r="N210" s="158">
        <v>8.9142062036835892</v>
      </c>
      <c r="O210" s="158">
        <v>8.9152639273889953</v>
      </c>
      <c r="P210" s="158">
        <v>8.92</v>
      </c>
    </row>
    <row r="211" spans="1:16" ht="12" customHeight="1">
      <c r="A211" s="100">
        <v>45352</v>
      </c>
      <c r="B211" s="101">
        <v>300000000</v>
      </c>
      <c r="C211" s="103">
        <v>45359</v>
      </c>
      <c r="D211" s="103">
        <v>45723</v>
      </c>
      <c r="E211" s="101">
        <v>493140000</v>
      </c>
      <c r="F211" s="101">
        <v>193140000</v>
      </c>
      <c r="G211" s="101">
        <v>300000000</v>
      </c>
      <c r="H211" s="255">
        <v>64.38000000000001</v>
      </c>
      <c r="I211" s="101">
        <v>0</v>
      </c>
      <c r="J211" s="101">
        <v>300000000</v>
      </c>
      <c r="K211" s="201">
        <v>15526300000</v>
      </c>
      <c r="L211" s="253">
        <v>91.835080000000005</v>
      </c>
      <c r="M211" s="158">
        <v>8.1873510989010931</v>
      </c>
      <c r="N211" s="158">
        <v>8.9152762744923777</v>
      </c>
      <c r="O211" s="158">
        <v>8.9163342486087149</v>
      </c>
      <c r="P211" s="158">
        <v>8.92</v>
      </c>
    </row>
    <row r="212" spans="1:16" ht="12" customHeight="1">
      <c r="A212" s="100">
        <v>45352</v>
      </c>
      <c r="B212" s="101">
        <v>300000000</v>
      </c>
      <c r="C212" s="103">
        <v>45366</v>
      </c>
      <c r="D212" s="103">
        <v>45730</v>
      </c>
      <c r="E212" s="101">
        <v>519780000</v>
      </c>
      <c r="F212" s="101">
        <v>219780000</v>
      </c>
      <c r="G212" s="101">
        <v>357370000</v>
      </c>
      <c r="H212" s="255">
        <v>73.260000000000005</v>
      </c>
      <c r="I212" s="101">
        <v>450000000</v>
      </c>
      <c r="J212" s="101">
        <v>-92630000</v>
      </c>
      <c r="K212" s="201">
        <v>15433670000</v>
      </c>
      <c r="L212" s="253">
        <v>91.794240000000002</v>
      </c>
      <c r="M212" s="158">
        <v>8.2283032967032952</v>
      </c>
      <c r="N212" s="158">
        <v>8.9638557895389681</v>
      </c>
      <c r="O212" s="158">
        <v>8.9649251622600836</v>
      </c>
      <c r="P212" s="158">
        <v>8.9499999999999993</v>
      </c>
    </row>
    <row r="213" spans="1:16" ht="12" customHeight="1">
      <c r="A213" s="100">
        <v>45352</v>
      </c>
      <c r="B213" s="101">
        <v>300000000</v>
      </c>
      <c r="C213" s="103">
        <v>45373</v>
      </c>
      <c r="D213" s="103">
        <v>45737</v>
      </c>
      <c r="E213" s="101">
        <v>928420000</v>
      </c>
      <c r="F213" s="101">
        <v>628420000</v>
      </c>
      <c r="G213" s="101">
        <v>400000000</v>
      </c>
      <c r="H213" s="255">
        <v>209.4733333333333</v>
      </c>
      <c r="I213" s="101">
        <v>0</v>
      </c>
      <c r="J213" s="101">
        <v>400000000</v>
      </c>
      <c r="K213" s="201">
        <v>15833670000</v>
      </c>
      <c r="L213" s="253">
        <v>91.786919999999995</v>
      </c>
      <c r="M213" s="158">
        <v>8.235643406593411</v>
      </c>
      <c r="N213" s="158">
        <v>8.9725675582026412</v>
      </c>
      <c r="O213" s="158">
        <v>8.9736389813148456</v>
      </c>
      <c r="P213" s="158">
        <v>9.0370000000000008</v>
      </c>
    </row>
    <row r="214" spans="1:16" ht="12" customHeight="1">
      <c r="A214" s="100">
        <v>45352</v>
      </c>
      <c r="B214" s="101">
        <v>350000000</v>
      </c>
      <c r="C214" s="103">
        <v>45379</v>
      </c>
      <c r="D214" s="103">
        <v>45744</v>
      </c>
      <c r="E214" s="101">
        <v>1061060000</v>
      </c>
      <c r="F214" s="101">
        <v>711060000</v>
      </c>
      <c r="G214" s="101">
        <v>454460000</v>
      </c>
      <c r="H214" s="255">
        <v>203.16</v>
      </c>
      <c r="I214" s="101">
        <v>500000000</v>
      </c>
      <c r="J214" s="101">
        <v>-45540000</v>
      </c>
      <c r="K214" s="201">
        <v>15788130000</v>
      </c>
      <c r="L214" s="253">
        <v>91.758330000000001</v>
      </c>
      <c r="M214" s="158">
        <v>8.26431195054945</v>
      </c>
      <c r="N214" s="158">
        <v>9.0066067577182913</v>
      </c>
      <c r="O214" s="158">
        <v>9.0076862105543896</v>
      </c>
      <c r="P214" s="158">
        <v>9</v>
      </c>
    </row>
    <row r="215" spans="1:16" ht="12" customHeight="1">
      <c r="A215" s="100">
        <v>45383</v>
      </c>
      <c r="B215" s="101">
        <v>300000000</v>
      </c>
      <c r="C215" s="103">
        <v>45387</v>
      </c>
      <c r="D215" s="103">
        <v>45751</v>
      </c>
      <c r="E215" s="101">
        <v>1004450000</v>
      </c>
      <c r="F215" s="101">
        <v>704450000</v>
      </c>
      <c r="G215" s="101">
        <v>300000000</v>
      </c>
      <c r="H215" s="117">
        <f>F215/B215*100</f>
        <v>234.81666666666666</v>
      </c>
      <c r="I215" s="101">
        <v>143320000</v>
      </c>
      <c r="J215" s="101">
        <v>156680000</v>
      </c>
      <c r="K215" s="201">
        <v>15944810000</v>
      </c>
      <c r="L215" s="253">
        <v>91.789090000000002</v>
      </c>
      <c r="M215" s="158">
        <v>8.2334674450549432</v>
      </c>
      <c r="N215" s="158">
        <v>8.9699848261432198</v>
      </c>
      <c r="O215" s="158">
        <v>8.9710556411876965</v>
      </c>
      <c r="P215" s="158">
        <v>8.9885199999999994</v>
      </c>
    </row>
    <row r="216" spans="1:16" ht="12" customHeight="1">
      <c r="A216" s="100">
        <v>45383</v>
      </c>
      <c r="B216" s="101">
        <v>300000000</v>
      </c>
      <c r="C216" s="103">
        <v>45394</v>
      </c>
      <c r="D216" s="103">
        <v>45758</v>
      </c>
      <c r="E216" s="101">
        <v>394880000</v>
      </c>
      <c r="F216" s="101">
        <v>94880000</v>
      </c>
      <c r="G216" s="101">
        <v>300000000</v>
      </c>
      <c r="H216" s="117">
        <f t="shared" ref="H216:H218" si="1">F216/B216*100</f>
        <v>31.626666666666665</v>
      </c>
      <c r="I216" s="101">
        <v>250000000</v>
      </c>
      <c r="J216" s="101">
        <v>50000000</v>
      </c>
      <c r="K216" s="201">
        <v>15994810000</v>
      </c>
      <c r="L216" s="253">
        <v>91.781570000000002</v>
      </c>
      <c r="M216" s="158">
        <v>8.2410081043956023</v>
      </c>
      <c r="N216" s="158">
        <v>8.9789356451361666</v>
      </c>
      <c r="O216" s="158">
        <v>8.9800085682411499</v>
      </c>
      <c r="P216" s="158">
        <v>8.9984199999999994</v>
      </c>
    </row>
    <row r="217" spans="1:16" ht="12" customHeight="1">
      <c r="A217" s="100">
        <v>45383</v>
      </c>
      <c r="B217" s="101">
        <v>300000000</v>
      </c>
      <c r="C217" s="103">
        <v>45401</v>
      </c>
      <c r="D217" s="103">
        <v>45764</v>
      </c>
      <c r="E217" s="101">
        <v>537360000</v>
      </c>
      <c r="F217" s="101">
        <v>237360000</v>
      </c>
      <c r="G217" s="101">
        <v>300000000</v>
      </c>
      <c r="H217" s="117">
        <f t="shared" si="1"/>
        <v>79.12</v>
      </c>
      <c r="I217" s="101">
        <v>300000000</v>
      </c>
      <c r="J217" s="101">
        <v>0</v>
      </c>
      <c r="K217" s="201">
        <v>15994810000</v>
      </c>
      <c r="L217" s="253">
        <v>91.79392</v>
      </c>
      <c r="M217" s="158">
        <v>8.2286241758241765</v>
      </c>
      <c r="N217" s="158">
        <v>8.9642366028427318</v>
      </c>
      <c r="O217" s="158">
        <v>8.9653060651516903</v>
      </c>
      <c r="P217" s="158">
        <v>9.0184099999999994</v>
      </c>
    </row>
    <row r="218" spans="1:16" ht="12" customHeight="1">
      <c r="A218" s="100">
        <v>45383</v>
      </c>
      <c r="B218" s="101">
        <v>330000000</v>
      </c>
      <c r="C218" s="103">
        <v>45408</v>
      </c>
      <c r="D218" s="103">
        <v>45772</v>
      </c>
      <c r="E218" s="101">
        <v>879960000</v>
      </c>
      <c r="F218" s="101">
        <v>549960000</v>
      </c>
      <c r="G218" s="101">
        <v>330000000</v>
      </c>
      <c r="H218" s="117">
        <f t="shared" si="1"/>
        <v>166.65454545454546</v>
      </c>
      <c r="I218" s="101">
        <v>250000000</v>
      </c>
      <c r="J218" s="101">
        <v>80000000</v>
      </c>
      <c r="K218" s="201">
        <v>16074810000</v>
      </c>
      <c r="L218" s="253">
        <v>91.771730000000005</v>
      </c>
      <c r="M218" s="158">
        <v>8.2508751373626321</v>
      </c>
      <c r="N218" s="158">
        <v>8.990650102556236</v>
      </c>
      <c r="O218" s="158">
        <v>8.9917257876469758</v>
      </c>
      <c r="P218" s="158">
        <v>9.0084599999999995</v>
      </c>
    </row>
    <row r="219" spans="1:16" ht="12" customHeight="1">
      <c r="A219" s="100">
        <v>45413</v>
      </c>
      <c r="B219" s="101">
        <v>330000000</v>
      </c>
      <c r="C219" s="103">
        <v>45415</v>
      </c>
      <c r="D219" s="103">
        <v>45779</v>
      </c>
      <c r="E219" s="101">
        <v>441040000</v>
      </c>
      <c r="F219" s="101">
        <v>111040000</v>
      </c>
      <c r="G219" s="101">
        <v>330000000</v>
      </c>
      <c r="H219" s="117">
        <v>33.648484848484848</v>
      </c>
      <c r="I219" s="101">
        <v>300000000</v>
      </c>
      <c r="J219" s="101">
        <v>30000000</v>
      </c>
      <c r="K219" s="201">
        <v>16104810000</v>
      </c>
      <c r="L219" s="253">
        <v>91.758619999999993</v>
      </c>
      <c r="M219" s="158">
        <v>8.2640209999999996</v>
      </c>
      <c r="N219" s="158">
        <v>9.0062613777824474</v>
      </c>
      <c r="O219" s="158">
        <v>9.0073407489983595</v>
      </c>
      <c r="P219" s="158">
        <v>9.0730000000000004</v>
      </c>
    </row>
    <row r="220" spans="1:16" ht="12" customHeight="1">
      <c r="A220" s="100">
        <v>45413</v>
      </c>
      <c r="B220" s="101">
        <v>330000000</v>
      </c>
      <c r="C220" s="103">
        <v>45422</v>
      </c>
      <c r="D220" s="103">
        <v>45786</v>
      </c>
      <c r="E220" s="101">
        <v>549220000</v>
      </c>
      <c r="F220" s="101">
        <v>219220000</v>
      </c>
      <c r="G220" s="101">
        <v>330000000</v>
      </c>
      <c r="H220" s="117">
        <v>66.430303030303023</v>
      </c>
      <c r="I220" s="101">
        <v>350000000</v>
      </c>
      <c r="J220" s="101">
        <v>-20000000</v>
      </c>
      <c r="K220" s="201">
        <v>16084810000</v>
      </c>
      <c r="L220" s="253">
        <v>91.740560000000002</v>
      </c>
      <c r="M220" s="158">
        <v>8.2821307692307666</v>
      </c>
      <c r="N220" s="158">
        <v>9.0277743772555645</v>
      </c>
      <c r="O220" s="158">
        <v>9.0288588381493451</v>
      </c>
      <c r="P220" s="158">
        <v>9.0599000000000007</v>
      </c>
    </row>
    <row r="221" spans="1:16" ht="12" customHeight="1">
      <c r="A221" s="100">
        <v>45413</v>
      </c>
      <c r="B221" s="101">
        <v>330000000</v>
      </c>
      <c r="C221" s="103">
        <v>45429</v>
      </c>
      <c r="D221" s="103">
        <v>45793</v>
      </c>
      <c r="E221" s="101">
        <v>801150000</v>
      </c>
      <c r="F221" s="101">
        <v>471150000</v>
      </c>
      <c r="G221" s="101">
        <v>330000000</v>
      </c>
      <c r="H221" s="117">
        <v>142.77272727272728</v>
      </c>
      <c r="I221" s="101">
        <v>300000000</v>
      </c>
      <c r="J221" s="101">
        <v>30000000</v>
      </c>
      <c r="K221" s="201">
        <v>16114810000</v>
      </c>
      <c r="L221" s="253">
        <v>91.750410000000002</v>
      </c>
      <c r="M221" s="158">
        <v>8.2722537087912063</v>
      </c>
      <c r="N221" s="158">
        <v>9.0160400468959292</v>
      </c>
      <c r="O221" s="158">
        <v>9.0171217301670659</v>
      </c>
      <c r="P221" s="158">
        <v>9.0299999999999994</v>
      </c>
    </row>
    <row r="222" spans="1:16" ht="12" customHeight="1">
      <c r="A222" s="100">
        <v>45413</v>
      </c>
      <c r="B222" s="101">
        <v>330000000</v>
      </c>
      <c r="C222" s="103">
        <v>45436</v>
      </c>
      <c r="D222" s="103">
        <v>45800</v>
      </c>
      <c r="E222" s="101">
        <v>874850000</v>
      </c>
      <c r="F222" s="101">
        <v>544850000</v>
      </c>
      <c r="G222" s="101">
        <v>330000000</v>
      </c>
      <c r="H222" s="117">
        <v>165.10606060606062</v>
      </c>
      <c r="I222" s="101">
        <v>250000000</v>
      </c>
      <c r="J222" s="101">
        <v>80000000</v>
      </c>
      <c r="K222" s="201">
        <v>16194810000</v>
      </c>
      <c r="L222" s="253">
        <v>91.779880000000006</v>
      </c>
      <c r="M222" s="158">
        <v>8.242702747252741</v>
      </c>
      <c r="N222" s="158">
        <v>8.980947400729594</v>
      </c>
      <c r="O222" s="158">
        <v>8.9820207979124369</v>
      </c>
      <c r="P222" s="158">
        <v>8.9909999999999997</v>
      </c>
    </row>
    <row r="223" spans="1:16" ht="12" customHeight="1">
      <c r="A223" s="100">
        <v>45413</v>
      </c>
      <c r="B223" s="101">
        <v>300000000</v>
      </c>
      <c r="C223" s="103">
        <v>45443</v>
      </c>
      <c r="D223" s="103">
        <v>45807</v>
      </c>
      <c r="E223" s="101">
        <v>1130990000</v>
      </c>
      <c r="F223" s="101">
        <v>830990000</v>
      </c>
      <c r="G223" s="101">
        <v>300000000</v>
      </c>
      <c r="H223" s="117">
        <v>276.99666666666667</v>
      </c>
      <c r="I223" s="101">
        <v>244660000</v>
      </c>
      <c r="J223" s="101">
        <v>55340000</v>
      </c>
      <c r="K223" s="201">
        <v>16250150000</v>
      </c>
      <c r="L223" s="253">
        <v>91.818179999999998</v>
      </c>
      <c r="M223" s="158">
        <v>8.20429752747253</v>
      </c>
      <c r="N223" s="158">
        <v>8.9353737217101568</v>
      </c>
      <c r="O223" s="158">
        <v>8.9364364042519249</v>
      </c>
      <c r="P223" s="158">
        <v>8.9499899999999997</v>
      </c>
    </row>
    <row r="224" spans="1:16" ht="12" customHeight="1">
      <c r="A224" s="100">
        <v>45444</v>
      </c>
      <c r="B224" s="101">
        <v>330000000</v>
      </c>
      <c r="C224" s="103">
        <v>45450</v>
      </c>
      <c r="D224" s="103">
        <v>45814</v>
      </c>
      <c r="E224" s="101">
        <v>972630000</v>
      </c>
      <c r="F224" s="101">
        <v>642630000</v>
      </c>
      <c r="G224" s="101">
        <v>330000000</v>
      </c>
      <c r="H224" s="117">
        <f>F224/B224*100</f>
        <v>194.73636363636365</v>
      </c>
      <c r="I224" s="101">
        <v>200000000</v>
      </c>
      <c r="J224" s="101">
        <v>130000000</v>
      </c>
      <c r="K224" s="201">
        <v>16380150000</v>
      </c>
      <c r="L224" s="253">
        <v>91.850920000000002</v>
      </c>
      <c r="M224" s="158">
        <v>8.126753753424655</v>
      </c>
      <c r="N224" s="158">
        <v>8.8964460915770687</v>
      </c>
      <c r="O224" s="158">
        <v>8.897499663385954</v>
      </c>
      <c r="P224" s="158">
        <v>8.9145800000000008</v>
      </c>
    </row>
    <row r="225" spans="1:16" ht="12" customHeight="1">
      <c r="A225" s="100">
        <v>45444</v>
      </c>
      <c r="B225" s="101">
        <v>330000000</v>
      </c>
      <c r="C225" s="103">
        <v>45457</v>
      </c>
      <c r="D225" s="103">
        <v>45821</v>
      </c>
      <c r="E225" s="101">
        <v>1135350000</v>
      </c>
      <c r="F225" s="101">
        <v>805350000</v>
      </c>
      <c r="G225" s="101">
        <v>330000000</v>
      </c>
      <c r="H225" s="117">
        <f t="shared" ref="H225:H227" si="2">F225/B225*100</f>
        <v>244.04545454545453</v>
      </c>
      <c r="I225" s="101">
        <v>300000000</v>
      </c>
      <c r="J225" s="101">
        <v>30000000</v>
      </c>
      <c r="K225" s="201">
        <v>16410150000</v>
      </c>
      <c r="L225" s="253">
        <v>91.904139999999998</v>
      </c>
      <c r="M225" s="158">
        <v>8.0736795616438375</v>
      </c>
      <c r="N225" s="158">
        <v>8.8332270707569602</v>
      </c>
      <c r="O225" s="158">
        <v>8.8342659278837221</v>
      </c>
      <c r="P225" s="158">
        <v>8.8454499999999996</v>
      </c>
    </row>
    <row r="226" spans="1:16" ht="12" customHeight="1">
      <c r="A226" s="100">
        <v>45444</v>
      </c>
      <c r="B226" s="101">
        <v>300000000</v>
      </c>
      <c r="C226" s="103">
        <v>45464</v>
      </c>
      <c r="D226" s="103">
        <v>45828</v>
      </c>
      <c r="E226" s="101">
        <v>1063670000</v>
      </c>
      <c r="F226" s="101">
        <v>763670000</v>
      </c>
      <c r="G226" s="101">
        <v>300000000</v>
      </c>
      <c r="H226" s="117">
        <f t="shared" si="2"/>
        <v>254.55666666666667</v>
      </c>
      <c r="I226" s="101">
        <v>300000000</v>
      </c>
      <c r="J226" s="101">
        <v>0</v>
      </c>
      <c r="K226" s="201">
        <v>16410150000</v>
      </c>
      <c r="L226" s="253">
        <v>91.954239999999999</v>
      </c>
      <c r="M226" s="158">
        <v>8.0237168219178105</v>
      </c>
      <c r="N226" s="158">
        <v>8.7737811070634031</v>
      </c>
      <c r="O226" s="158">
        <v>8.7748062195371688</v>
      </c>
      <c r="P226" s="158">
        <v>8.7899999999999991</v>
      </c>
    </row>
    <row r="227" spans="1:16" ht="12" customHeight="1">
      <c r="A227" s="100">
        <v>45444</v>
      </c>
      <c r="B227" s="101">
        <v>330000000</v>
      </c>
      <c r="C227" s="103">
        <v>45471</v>
      </c>
      <c r="D227" s="103">
        <v>45835</v>
      </c>
      <c r="E227" s="101">
        <v>904960000</v>
      </c>
      <c r="F227" s="101">
        <v>574960000</v>
      </c>
      <c r="G227" s="101">
        <v>330000000</v>
      </c>
      <c r="H227" s="117">
        <f t="shared" si="2"/>
        <v>174.23030303030302</v>
      </c>
      <c r="I227" s="101">
        <v>350000000</v>
      </c>
      <c r="J227" s="101">
        <v>-20000000</v>
      </c>
      <c r="K227" s="201">
        <v>16390150000</v>
      </c>
      <c r="L227" s="253">
        <v>92.01773</v>
      </c>
      <c r="M227" s="158">
        <v>7.9604007671232875</v>
      </c>
      <c r="N227" s="158">
        <v>8.6985402847764384</v>
      </c>
      <c r="O227" s="158">
        <v>8.6995481283151044</v>
      </c>
      <c r="P227" s="158">
        <v>8.7390000000000008</v>
      </c>
    </row>
    <row r="228" spans="1:16" ht="12" customHeight="1">
      <c r="A228" s="100">
        <v>45474</v>
      </c>
      <c r="B228" s="101">
        <v>300000000</v>
      </c>
      <c r="C228" s="103">
        <v>45478</v>
      </c>
      <c r="D228" s="103">
        <v>45842</v>
      </c>
      <c r="E228" s="101">
        <v>840090000</v>
      </c>
      <c r="F228" s="101">
        <v>540090000</v>
      </c>
      <c r="G228" s="101">
        <v>300000000</v>
      </c>
      <c r="H228" s="117">
        <v>180.03</v>
      </c>
      <c r="I228" s="101">
        <v>230000000</v>
      </c>
      <c r="J228" s="101">
        <v>70000000</v>
      </c>
      <c r="K228" s="201">
        <v>16460150000</v>
      </c>
      <c r="L228" s="253">
        <v>92.038380000000004</v>
      </c>
      <c r="M228" s="158">
        <v>7.93980734246575</v>
      </c>
      <c r="N228" s="158">
        <v>8.6740907243451897</v>
      </c>
      <c r="O228" s="158">
        <v>8.6750929870566651</v>
      </c>
      <c r="P228" s="158">
        <v>8.73</v>
      </c>
    </row>
    <row r="229" spans="1:16" ht="12" customHeight="1">
      <c r="A229" s="100">
        <v>45474</v>
      </c>
      <c r="B229" s="101">
        <v>330000000</v>
      </c>
      <c r="C229" s="103">
        <v>45485</v>
      </c>
      <c r="D229" s="103">
        <v>45849</v>
      </c>
      <c r="E229" s="101">
        <v>504340000</v>
      </c>
      <c r="F229" s="101">
        <v>174340000</v>
      </c>
      <c r="G229" s="101">
        <v>330000000</v>
      </c>
      <c r="H229" s="117">
        <v>52.830303030303028</v>
      </c>
      <c r="I229" s="101">
        <v>300000000</v>
      </c>
      <c r="J229" s="101">
        <v>30000000</v>
      </c>
      <c r="K229" s="201">
        <v>16490150000</v>
      </c>
      <c r="L229" s="253">
        <v>92.047030000000007</v>
      </c>
      <c r="M229" s="158">
        <v>7.9311810410958836</v>
      </c>
      <c r="N229" s="158">
        <v>8.663852400975145</v>
      </c>
      <c r="O229" s="158">
        <v>8.6648523311777748</v>
      </c>
      <c r="P229" s="158">
        <v>8.69</v>
      </c>
    </row>
    <row r="230" spans="1:16" ht="12" customHeight="1">
      <c r="A230" s="100">
        <v>45474</v>
      </c>
      <c r="B230" s="101">
        <v>350000000</v>
      </c>
      <c r="C230" s="103">
        <v>45492</v>
      </c>
      <c r="D230" s="103">
        <v>45856</v>
      </c>
      <c r="E230" s="101">
        <v>587840000</v>
      </c>
      <c r="F230" s="101">
        <v>237840000</v>
      </c>
      <c r="G230" s="101">
        <v>350000000</v>
      </c>
      <c r="H230" s="117">
        <v>67.954285714285717</v>
      </c>
      <c r="I230" s="101">
        <v>300000000</v>
      </c>
      <c r="J230" s="101">
        <v>50000000</v>
      </c>
      <c r="K230" s="201">
        <v>16540150000</v>
      </c>
      <c r="L230" s="253">
        <v>92.056510000000003</v>
      </c>
      <c r="M230" s="158">
        <v>7.9217270136986269</v>
      </c>
      <c r="N230" s="158">
        <v>8.6526338818680735</v>
      </c>
      <c r="O230" s="158">
        <v>8.6536312592882183</v>
      </c>
      <c r="P230" s="158">
        <v>8.6842400000000008</v>
      </c>
    </row>
    <row r="231" spans="1:16" ht="12" customHeight="1">
      <c r="A231" s="100">
        <v>45474</v>
      </c>
      <c r="B231" s="101">
        <v>350000000</v>
      </c>
      <c r="C231" s="103">
        <v>45499</v>
      </c>
      <c r="D231" s="103">
        <v>45863</v>
      </c>
      <c r="E231" s="101">
        <v>843080000</v>
      </c>
      <c r="F231" s="101">
        <v>493080000</v>
      </c>
      <c r="G231" s="101">
        <v>400000000</v>
      </c>
      <c r="H231" s="117">
        <v>140.88</v>
      </c>
      <c r="I231" s="101">
        <v>400000000</v>
      </c>
      <c r="J231" s="101">
        <v>0</v>
      </c>
      <c r="K231" s="201">
        <v>16540150000</v>
      </c>
      <c r="L231" s="253">
        <v>92.08175</v>
      </c>
      <c r="M231" s="158">
        <v>7.8965560000000004</v>
      </c>
      <c r="N231" s="158">
        <v>8.6227764286255795</v>
      </c>
      <c r="O231" s="158">
        <v>8.6237670274299063</v>
      </c>
      <c r="P231" s="158">
        <v>8.6348199999999995</v>
      </c>
    </row>
    <row r="232" spans="1:16" ht="12" customHeight="1">
      <c r="A232" s="100">
        <v>45505</v>
      </c>
      <c r="B232" s="101">
        <v>330000000</v>
      </c>
      <c r="C232" s="103">
        <v>45506</v>
      </c>
      <c r="D232" s="103">
        <v>45870</v>
      </c>
      <c r="E232" s="101">
        <v>652920000</v>
      </c>
      <c r="F232" s="101">
        <v>322920000</v>
      </c>
      <c r="G232" s="101">
        <v>330250000</v>
      </c>
      <c r="H232" s="117">
        <v>97.854545454545445</v>
      </c>
      <c r="I232" s="101">
        <v>307470000</v>
      </c>
      <c r="J232" s="101">
        <v>22780000</v>
      </c>
      <c r="K232" s="201">
        <v>16562930000</v>
      </c>
      <c r="L232" s="253">
        <v>92.124430000000004</v>
      </c>
      <c r="M232" s="158">
        <v>7.8539930958904076</v>
      </c>
      <c r="N232" s="158">
        <v>8.5723256918047426</v>
      </c>
      <c r="O232" s="158">
        <v>8.5733048877677085</v>
      </c>
      <c r="P232" s="158">
        <v>8.6</v>
      </c>
    </row>
    <row r="233" spans="1:16" ht="12" customHeight="1">
      <c r="A233" s="100">
        <v>45505</v>
      </c>
      <c r="B233" s="101">
        <v>310000000</v>
      </c>
      <c r="C233" s="103">
        <v>45513</v>
      </c>
      <c r="D233" s="103">
        <v>45877</v>
      </c>
      <c r="E233" s="101">
        <v>1196220000</v>
      </c>
      <c r="F233" s="101">
        <v>886220000</v>
      </c>
      <c r="G233" s="101">
        <v>310000000</v>
      </c>
      <c r="H233" s="117">
        <v>285.87741935483871</v>
      </c>
      <c r="I233" s="101">
        <v>250000000</v>
      </c>
      <c r="J233" s="101">
        <v>60000000</v>
      </c>
      <c r="K233" s="201">
        <v>16622930000</v>
      </c>
      <c r="L233" s="253">
        <v>92.240750000000006</v>
      </c>
      <c r="M233" s="158">
        <v>7.7379917808219121</v>
      </c>
      <c r="N233" s="158">
        <v>8.43506435157901</v>
      </c>
      <c r="O233" s="158">
        <v>8.4360128491428377</v>
      </c>
      <c r="P233" s="158">
        <v>8.4670000000000005</v>
      </c>
    </row>
    <row r="234" spans="1:16" ht="12" customHeight="1">
      <c r="A234" s="100">
        <v>45505</v>
      </c>
      <c r="B234" s="101">
        <v>300000000</v>
      </c>
      <c r="C234" s="103">
        <v>45519</v>
      </c>
      <c r="D234" s="103">
        <v>45883</v>
      </c>
      <c r="E234" s="101">
        <v>1147810000</v>
      </c>
      <c r="F234" s="101">
        <v>847810000</v>
      </c>
      <c r="G234" s="101">
        <v>300000000</v>
      </c>
      <c r="H234" s="117">
        <v>282.6033333333333</v>
      </c>
      <c r="I234" s="101">
        <v>300000000</v>
      </c>
      <c r="J234" s="101">
        <v>0</v>
      </c>
      <c r="K234" s="201">
        <v>16622930000</v>
      </c>
      <c r="L234" s="253">
        <v>92.394909999999996</v>
      </c>
      <c r="M234" s="158">
        <v>7.5842541369863055</v>
      </c>
      <c r="N234" s="158">
        <v>8.2536831351376492</v>
      </c>
      <c r="O234" s="158">
        <v>8.2545917974760741</v>
      </c>
      <c r="P234" s="158">
        <v>8.3249999999999993</v>
      </c>
    </row>
    <row r="235" spans="1:16" ht="12" customHeight="1">
      <c r="A235" s="100">
        <v>45505</v>
      </c>
      <c r="B235" s="101">
        <v>300000000</v>
      </c>
      <c r="C235" s="103">
        <v>45527</v>
      </c>
      <c r="D235" s="103">
        <v>45891</v>
      </c>
      <c r="E235" s="101">
        <v>753220000</v>
      </c>
      <c r="F235" s="101">
        <v>453220000</v>
      </c>
      <c r="G235" s="101">
        <v>300000000</v>
      </c>
      <c r="H235" s="117">
        <v>151.07333333333332</v>
      </c>
      <c r="I235" s="101">
        <v>300000000</v>
      </c>
      <c r="J235" s="101">
        <v>0</v>
      </c>
      <c r="K235" s="201">
        <v>16622930000</v>
      </c>
      <c r="L235" s="253">
        <v>92.429349999999999</v>
      </c>
      <c r="M235" s="158">
        <v>7.5499084931506859</v>
      </c>
      <c r="N235" s="158">
        <v>8.2132444824192632</v>
      </c>
      <c r="O235" s="158">
        <v>8.2141443770665123</v>
      </c>
      <c r="P235" s="158">
        <v>8.3249999999999993</v>
      </c>
    </row>
    <row r="236" spans="1:16" ht="12" customHeight="1">
      <c r="A236" s="100">
        <v>45505</v>
      </c>
      <c r="B236" s="101">
        <v>300000000</v>
      </c>
      <c r="C236" s="103">
        <v>45534</v>
      </c>
      <c r="D236" s="103">
        <v>45898</v>
      </c>
      <c r="E236" s="101">
        <v>324250000</v>
      </c>
      <c r="F236" s="101">
        <v>24250000</v>
      </c>
      <c r="G236" s="101">
        <v>300000000</v>
      </c>
      <c r="H236" s="117">
        <v>8.0833333333333321</v>
      </c>
      <c r="I236" s="101">
        <v>300000000</v>
      </c>
      <c r="J236" s="101">
        <v>0</v>
      </c>
      <c r="K236" s="201">
        <v>16622930000</v>
      </c>
      <c r="L236" s="253">
        <v>92.416839999999993</v>
      </c>
      <c r="M236" s="158">
        <v>7.5623842191780888</v>
      </c>
      <c r="N236" s="158">
        <v>8.2279299499343033</v>
      </c>
      <c r="O236" s="158">
        <v>8.2288330238168292</v>
      </c>
      <c r="P236" s="158">
        <v>8.33</v>
      </c>
    </row>
    <row r="237" spans="1:16" ht="12" customHeight="1">
      <c r="A237" s="100">
        <v>45536</v>
      </c>
      <c r="B237" s="101">
        <v>330000000</v>
      </c>
      <c r="C237" s="103">
        <v>45541</v>
      </c>
      <c r="D237" s="103">
        <v>45905</v>
      </c>
      <c r="E237" s="101">
        <v>667820000</v>
      </c>
      <c r="F237" s="101">
        <v>337820000</v>
      </c>
      <c r="G237" s="101">
        <v>330000000</v>
      </c>
      <c r="H237" s="270">
        <v>102.36969696969697</v>
      </c>
      <c r="I237" s="101">
        <v>300000000</v>
      </c>
      <c r="J237" s="101">
        <v>30000000</v>
      </c>
      <c r="K237" s="201">
        <v>16652930000</v>
      </c>
      <c r="L237" s="253">
        <v>92.420270000000002</v>
      </c>
      <c r="M237" s="158">
        <v>7.558963616438354</v>
      </c>
      <c r="N237" s="158">
        <v>8.2239030832369693</v>
      </c>
      <c r="O237" s="158">
        <v>8.2248052848055142</v>
      </c>
      <c r="P237" s="158">
        <v>8.2658199999999997</v>
      </c>
    </row>
    <row r="238" spans="1:16" ht="12" customHeight="1">
      <c r="A238" s="100">
        <v>45536</v>
      </c>
      <c r="B238" s="101">
        <v>330000000</v>
      </c>
      <c r="C238" s="103">
        <v>45548</v>
      </c>
      <c r="D238" s="103">
        <v>45912</v>
      </c>
      <c r="E238" s="101">
        <v>690570000</v>
      </c>
      <c r="F238" s="101">
        <v>360570000</v>
      </c>
      <c r="G238" s="101">
        <v>330000000</v>
      </c>
      <c r="H238" s="270">
        <v>109.26363636363637</v>
      </c>
      <c r="I238" s="101">
        <v>300000000</v>
      </c>
      <c r="J238" s="101">
        <v>30000000</v>
      </c>
      <c r="K238" s="201">
        <v>16682930000</v>
      </c>
      <c r="L238" s="253">
        <v>92.408959999999993</v>
      </c>
      <c r="M238" s="158">
        <v>7.5702426301369927</v>
      </c>
      <c r="N238" s="158">
        <v>8.2371823094800671</v>
      </c>
      <c r="O238" s="158">
        <v>8.2380873891968918</v>
      </c>
      <c r="P238" s="158">
        <v>8.2609999999999992</v>
      </c>
    </row>
    <row r="239" spans="1:16" ht="12" customHeight="1">
      <c r="A239" s="100">
        <v>45536</v>
      </c>
      <c r="B239" s="101">
        <v>330000000</v>
      </c>
      <c r="C239" s="103">
        <v>45555</v>
      </c>
      <c r="D239" s="103">
        <v>45919</v>
      </c>
      <c r="E239" s="101">
        <v>736200000</v>
      </c>
      <c r="F239" s="101">
        <v>406200000</v>
      </c>
      <c r="G239" s="101">
        <v>330000000</v>
      </c>
      <c r="H239" s="270">
        <v>123.09090909090909</v>
      </c>
      <c r="I239" s="101">
        <v>350000000</v>
      </c>
      <c r="J239" s="101">
        <v>-20000000</v>
      </c>
      <c r="K239" s="201">
        <v>16662930000</v>
      </c>
      <c r="L239" s="253">
        <v>92.449569999999994</v>
      </c>
      <c r="M239" s="158">
        <v>7.5297438904109644</v>
      </c>
      <c r="N239" s="158">
        <v>8.1895166625009139</v>
      </c>
      <c r="O239" s="158">
        <v>8.190411431890654</v>
      </c>
      <c r="P239" s="158">
        <v>8.2200000000000006</v>
      </c>
    </row>
    <row r="240" spans="1:16" ht="12" customHeight="1">
      <c r="A240" s="100">
        <v>45536</v>
      </c>
      <c r="B240" s="101">
        <v>330000000</v>
      </c>
      <c r="C240" s="103">
        <v>45562</v>
      </c>
      <c r="D240" s="103">
        <v>45926</v>
      </c>
      <c r="E240" s="101">
        <v>470140000</v>
      </c>
      <c r="F240" s="101">
        <v>140140000</v>
      </c>
      <c r="G240" s="101">
        <v>330000000</v>
      </c>
      <c r="H240" s="270">
        <v>42.466666666666669</v>
      </c>
      <c r="I240" s="101">
        <v>386160000</v>
      </c>
      <c r="J240" s="101">
        <v>-56160000</v>
      </c>
      <c r="K240" s="201">
        <v>16606770000</v>
      </c>
      <c r="L240" s="253">
        <v>92.464179999999999</v>
      </c>
      <c r="M240" s="158">
        <v>7.64</v>
      </c>
      <c r="N240" s="158">
        <v>8.1723785385841339</v>
      </c>
      <c r="O240" s="158">
        <v>8.1732696149755313</v>
      </c>
      <c r="P240" s="158">
        <v>8.1984499999999993</v>
      </c>
    </row>
    <row r="241" spans="1:16" ht="12" customHeight="1">
      <c r="A241" s="100">
        <v>45566</v>
      </c>
      <c r="B241" s="101">
        <v>330000000</v>
      </c>
      <c r="C241" s="103">
        <v>45569</v>
      </c>
      <c r="D241" s="103">
        <v>45933</v>
      </c>
      <c r="E241" s="101">
        <v>453430000</v>
      </c>
      <c r="F241" s="101">
        <v>123430000</v>
      </c>
      <c r="G241" s="101">
        <v>330000000</v>
      </c>
      <c r="H241" s="270">
        <v>37.403030303030306</v>
      </c>
      <c r="I241" s="101">
        <v>350000000</v>
      </c>
      <c r="J241" s="101">
        <v>-20000000</v>
      </c>
      <c r="K241" s="201">
        <v>16586770000</v>
      </c>
      <c r="L241" s="253">
        <v>92.461699999999993</v>
      </c>
      <c r="M241" s="158">
        <v>7.517647123287678</v>
      </c>
      <c r="N241" s="158">
        <v>8.1752872977509838</v>
      </c>
      <c r="O241" s="158">
        <v>8.1761790004102775</v>
      </c>
      <c r="P241" s="158">
        <v>8.1999999999999993</v>
      </c>
    </row>
    <row r="242" spans="1:16" ht="12" customHeight="1">
      <c r="A242" s="100">
        <v>45566</v>
      </c>
      <c r="B242" s="101">
        <v>330000000</v>
      </c>
      <c r="C242" s="103">
        <v>45576</v>
      </c>
      <c r="D242" s="103">
        <v>45940</v>
      </c>
      <c r="E242" s="101">
        <v>486660000</v>
      </c>
      <c r="F242" s="101">
        <v>156660000</v>
      </c>
      <c r="G242" s="101">
        <v>330000000</v>
      </c>
      <c r="H242" s="270">
        <v>47.472727272727269</v>
      </c>
      <c r="I242" s="101">
        <v>342360000</v>
      </c>
      <c r="J242" s="101">
        <v>-12360000</v>
      </c>
      <c r="K242" s="201">
        <v>16574410000</v>
      </c>
      <c r="L242" s="253">
        <v>92.469930000000005</v>
      </c>
      <c r="M242" s="158">
        <v>7.5094396712328715</v>
      </c>
      <c r="N242" s="158">
        <v>8.1656350399470394</v>
      </c>
      <c r="O242" s="158">
        <v>8.1665246652599333</v>
      </c>
      <c r="P242" s="158">
        <v>8.1878499999999992</v>
      </c>
    </row>
    <row r="243" spans="1:16" ht="12" customHeight="1">
      <c r="A243" s="100">
        <v>45566</v>
      </c>
      <c r="B243" s="101">
        <v>330000000</v>
      </c>
      <c r="C243" s="103">
        <v>45583</v>
      </c>
      <c r="D243" s="103">
        <v>45947</v>
      </c>
      <c r="E243" s="101">
        <v>411680000</v>
      </c>
      <c r="F243" s="101">
        <v>81680000</v>
      </c>
      <c r="G243" s="101">
        <v>330000000</v>
      </c>
      <c r="H243" s="270">
        <v>24.751515151515154</v>
      </c>
      <c r="I243" s="101">
        <v>300000000</v>
      </c>
      <c r="J243" s="101">
        <v>30000000</v>
      </c>
      <c r="K243" s="201">
        <v>16604410000</v>
      </c>
      <c r="L243" s="253">
        <v>92.540859999999995</v>
      </c>
      <c r="M243" s="158">
        <v>7.4387040000000049</v>
      </c>
      <c r="N243" s="158">
        <v>8.0825185143699194</v>
      </c>
      <c r="O243" s="158">
        <v>8.083390349166276</v>
      </c>
      <c r="P243" s="158">
        <v>8.1548200000000008</v>
      </c>
    </row>
    <row r="244" spans="1:16" ht="12" customHeight="1">
      <c r="A244" s="100">
        <v>45566</v>
      </c>
      <c r="B244" s="101">
        <v>330000000</v>
      </c>
      <c r="C244" s="103">
        <v>45590</v>
      </c>
      <c r="D244" s="103">
        <v>45954</v>
      </c>
      <c r="E244" s="101">
        <v>448830000</v>
      </c>
      <c r="F244" s="101">
        <v>118830000</v>
      </c>
      <c r="G244" s="101">
        <v>330000000</v>
      </c>
      <c r="H244" s="270">
        <v>36.009090909090908</v>
      </c>
      <c r="I244" s="101">
        <v>280000000</v>
      </c>
      <c r="J244" s="101">
        <v>50000000</v>
      </c>
      <c r="K244" s="201">
        <v>16654410000</v>
      </c>
      <c r="L244" s="253">
        <v>92.533559999999994</v>
      </c>
      <c r="M244" s="158">
        <v>7.4459840000000055</v>
      </c>
      <c r="N244" s="158">
        <v>8.0910668494783984</v>
      </c>
      <c r="O244" s="158">
        <v>8.0919405059065816</v>
      </c>
      <c r="P244" s="158">
        <v>8.1499900000000007</v>
      </c>
    </row>
    <row r="245" spans="1:16" ht="12" customHeight="1">
      <c r="A245" s="100">
        <v>45597</v>
      </c>
      <c r="B245" s="101">
        <v>330000000</v>
      </c>
      <c r="C245" s="103">
        <v>45597</v>
      </c>
      <c r="D245" s="103">
        <v>45961</v>
      </c>
      <c r="E245" s="101">
        <v>549480000</v>
      </c>
      <c r="F245" s="101">
        <v>219480000</v>
      </c>
      <c r="G245" s="101">
        <v>330000000</v>
      </c>
      <c r="H245" s="270">
        <v>66.509090909090901</v>
      </c>
      <c r="I245" s="101">
        <v>300000000</v>
      </c>
      <c r="J245" s="101">
        <v>30000000</v>
      </c>
      <c r="K245" s="201">
        <v>16684410000</v>
      </c>
      <c r="L245" s="253">
        <v>92.547300000000007</v>
      </c>
      <c r="M245" s="158">
        <v>7.4322816438356094</v>
      </c>
      <c r="N245" s="158">
        <v>8.074978363009448</v>
      </c>
      <c r="O245" s="158">
        <v>8.0758485925539247</v>
      </c>
      <c r="P245" s="158">
        <v>8.1</v>
      </c>
    </row>
    <row r="246" spans="1:16" ht="12" customHeight="1">
      <c r="A246" s="100">
        <v>45597</v>
      </c>
      <c r="B246" s="101">
        <v>300000000</v>
      </c>
      <c r="C246" s="103">
        <v>45604</v>
      </c>
      <c r="D246" s="103">
        <v>45968</v>
      </c>
      <c r="E246" s="101">
        <v>624050000</v>
      </c>
      <c r="F246" s="101">
        <v>324050000</v>
      </c>
      <c r="G246" s="101">
        <v>300000000</v>
      </c>
      <c r="H246" s="270">
        <v>108.01666666666667</v>
      </c>
      <c r="I246" s="101">
        <v>300000000</v>
      </c>
      <c r="J246" s="101">
        <v>0</v>
      </c>
      <c r="K246" s="201">
        <v>16684410000</v>
      </c>
      <c r="L246" s="253">
        <v>92.537180000000006</v>
      </c>
      <c r="M246" s="158">
        <v>7.4423739178082124</v>
      </c>
      <c r="N246" s="158">
        <v>8.0868276434912385</v>
      </c>
      <c r="O246" s="158">
        <v>8.0877003963221163</v>
      </c>
      <c r="P246" s="158">
        <v>8.1</v>
      </c>
    </row>
    <row r="247" spans="1:16" ht="12" customHeight="1">
      <c r="A247" s="100">
        <v>45597</v>
      </c>
      <c r="B247" s="101">
        <v>330000000</v>
      </c>
      <c r="C247" s="103">
        <v>45611</v>
      </c>
      <c r="D247" s="103">
        <v>45975</v>
      </c>
      <c r="E247" s="101">
        <v>520870000</v>
      </c>
      <c r="F247" s="101">
        <v>190870000</v>
      </c>
      <c r="G247" s="101">
        <v>330000000</v>
      </c>
      <c r="H247" s="270">
        <v>57.839393939393936</v>
      </c>
      <c r="I247" s="101">
        <v>300000000</v>
      </c>
      <c r="J247" s="101">
        <v>30000000</v>
      </c>
      <c r="K247" s="201">
        <v>16714410000</v>
      </c>
      <c r="L247" s="253">
        <v>92.538830000000004</v>
      </c>
      <c r="M247" s="158">
        <v>7.4407284383561603</v>
      </c>
      <c r="N247" s="158">
        <v>8.0848955187570617</v>
      </c>
      <c r="O247" s="158">
        <v>8.08576785990196</v>
      </c>
      <c r="P247" s="158">
        <v>8.1</v>
      </c>
    </row>
    <row r="248" spans="1:16" ht="12" customHeight="1">
      <c r="A248" s="100">
        <v>45597</v>
      </c>
      <c r="B248" s="101">
        <v>330000000</v>
      </c>
      <c r="C248" s="103">
        <v>45618</v>
      </c>
      <c r="D248" s="103">
        <v>45982</v>
      </c>
      <c r="E248" s="101">
        <v>481300000</v>
      </c>
      <c r="F248" s="101">
        <v>151300000</v>
      </c>
      <c r="G248" s="101">
        <v>330000000</v>
      </c>
      <c r="H248" s="270">
        <v>45.848484848484851</v>
      </c>
      <c r="I248" s="101">
        <v>300000000</v>
      </c>
      <c r="J248" s="101">
        <v>30000000</v>
      </c>
      <c r="K248" s="201">
        <v>16744410000</v>
      </c>
      <c r="L248" s="253">
        <v>92.541160000000005</v>
      </c>
      <c r="M248" s="158">
        <v>7.4384048219178034</v>
      </c>
      <c r="N248" s="158">
        <v>8.0821672417779435</v>
      </c>
      <c r="O248" s="158">
        <v>8.0830390017585074</v>
      </c>
      <c r="P248" s="158">
        <v>8.09999</v>
      </c>
    </row>
    <row r="249" spans="1:16" ht="12" customHeight="1">
      <c r="A249" s="100">
        <v>45597</v>
      </c>
      <c r="B249" s="101">
        <v>330000000</v>
      </c>
      <c r="C249" s="103">
        <v>45625</v>
      </c>
      <c r="D249" s="103">
        <v>45989</v>
      </c>
      <c r="E249" s="101">
        <v>380800000</v>
      </c>
      <c r="F249" s="101">
        <v>50800000</v>
      </c>
      <c r="G249" s="101">
        <v>330000000</v>
      </c>
      <c r="H249" s="270">
        <v>15.393939393939393</v>
      </c>
      <c r="I249" s="101">
        <v>300000000</v>
      </c>
      <c r="J249" s="101">
        <v>30000000</v>
      </c>
      <c r="K249" s="201">
        <v>16774410000</v>
      </c>
      <c r="L249" s="253">
        <v>92.519189999999995</v>
      </c>
      <c r="M249" s="158">
        <v>7.4603146301369918</v>
      </c>
      <c r="N249" s="158">
        <v>8.107898129916812</v>
      </c>
      <c r="O249" s="158">
        <v>8.1087753784704333</v>
      </c>
      <c r="P249" s="158">
        <v>8.125</v>
      </c>
    </row>
    <row r="250" spans="1:16">
      <c r="A250" s="100">
        <v>45627</v>
      </c>
      <c r="B250" s="101">
        <v>330000000</v>
      </c>
      <c r="C250" s="103">
        <v>45632</v>
      </c>
      <c r="D250" s="103">
        <f>C250+364</f>
        <v>45996</v>
      </c>
      <c r="E250" s="101">
        <v>812920000</v>
      </c>
      <c r="F250" s="101">
        <f>E250-B250</f>
        <v>482920000</v>
      </c>
      <c r="G250" s="101">
        <v>330000000</v>
      </c>
      <c r="H250" s="380">
        <v>146.339393939394</v>
      </c>
      <c r="I250" s="101">
        <v>300000000</v>
      </c>
      <c r="J250" s="101">
        <v>30000000</v>
      </c>
      <c r="K250" s="201">
        <v>16804410000</v>
      </c>
      <c r="L250" s="253">
        <v>92.537970000000001</v>
      </c>
      <c r="M250" s="158">
        <v>7.4415860821917796</v>
      </c>
      <c r="N250" s="158">
        <f>0.0808590255699102*100</f>
        <v>8.0859025569910195</v>
      </c>
      <c r="O250" s="158">
        <f>0.08086775112698*100</f>
        <v>8.0867751126979996</v>
      </c>
      <c r="P250" s="158">
        <v>8.0950000000000006</v>
      </c>
    </row>
    <row r="251" spans="1:16">
      <c r="A251" s="100">
        <v>45627</v>
      </c>
      <c r="B251" s="101">
        <v>330000000</v>
      </c>
      <c r="C251" s="103">
        <v>45639</v>
      </c>
      <c r="D251" s="103">
        <f>C251+364</f>
        <v>46003</v>
      </c>
      <c r="E251" s="101">
        <v>348860000</v>
      </c>
      <c r="F251" s="101">
        <f>E251-B251</f>
        <v>18860000</v>
      </c>
      <c r="G251" s="101">
        <v>330000000</v>
      </c>
      <c r="H251" s="380">
        <v>5.7151515151515202</v>
      </c>
      <c r="I251" s="101">
        <v>300000000</v>
      </c>
      <c r="J251" s="101">
        <v>30000000</v>
      </c>
      <c r="K251" s="201">
        <v>16834410000</v>
      </c>
      <c r="L251" s="253">
        <v>92.511570000000006</v>
      </c>
      <c r="M251" s="158">
        <v>7.4679137534246518</v>
      </c>
      <c r="N251" s="158">
        <f>0.0811682539804492*100</f>
        <v>8.1168253980449201</v>
      </c>
      <c r="O251" s="158">
        <f>0.0811770455476777*100</f>
        <v>8.1177045547677693</v>
      </c>
      <c r="P251" s="158">
        <v>8.1780000000000008</v>
      </c>
    </row>
    <row r="252" spans="1:16">
      <c r="A252" s="100">
        <v>45627</v>
      </c>
      <c r="B252" s="101">
        <v>270000000</v>
      </c>
      <c r="C252" s="103">
        <v>45646</v>
      </c>
      <c r="D252" s="103">
        <f>C252+364</f>
        <v>46010</v>
      </c>
      <c r="E252" s="101">
        <v>754670000</v>
      </c>
      <c r="F252" s="101">
        <f>E252-B252</f>
        <v>484670000</v>
      </c>
      <c r="G252" s="101">
        <v>325220000</v>
      </c>
      <c r="H252" s="380">
        <v>179.50740740740702</v>
      </c>
      <c r="I252" s="101">
        <v>269830000</v>
      </c>
      <c r="J252" s="101">
        <v>55390000</v>
      </c>
      <c r="K252" s="201">
        <v>16889800000</v>
      </c>
      <c r="L252" s="253">
        <v>92.510499999999993</v>
      </c>
      <c r="M252" s="158">
        <v>7.4689808219178149</v>
      </c>
      <c r="N252" s="158">
        <f>0.0811807908232099*100</f>
        <v>8.1180790823209907</v>
      </c>
      <c r="O252" s="158">
        <f>0.0811895850717581*100</f>
        <v>8.1189585071758099</v>
      </c>
      <c r="P252" s="158">
        <v>8.1300000000000008</v>
      </c>
    </row>
    <row r="253" spans="1:16">
      <c r="A253" s="100">
        <v>45658</v>
      </c>
      <c r="B253" s="101">
        <v>350000000</v>
      </c>
      <c r="C253" s="103">
        <v>45660</v>
      </c>
      <c r="D253" s="103">
        <v>46024</v>
      </c>
      <c r="E253" s="101">
        <v>987070000</v>
      </c>
      <c r="F253" s="101">
        <v>637070000</v>
      </c>
      <c r="G253" s="101">
        <v>350000000</v>
      </c>
      <c r="H253" s="380">
        <v>182.02</v>
      </c>
      <c r="I253" s="101">
        <v>350000000</v>
      </c>
      <c r="J253" s="101">
        <v>0</v>
      </c>
      <c r="K253" s="201">
        <v>16889800000</v>
      </c>
      <c r="L253" s="253">
        <v>92.568640000000002</v>
      </c>
      <c r="M253" s="158">
        <v>7.4110001095890388</v>
      </c>
      <c r="N253" s="158">
        <v>8.0500003285948907</v>
      </c>
      <c r="O253" s="158">
        <v>8.0508652507694123</v>
      </c>
      <c r="P253" s="158">
        <v>8.0500000000000007</v>
      </c>
    </row>
    <row r="254" spans="1:16">
      <c r="A254" s="100">
        <v>45658</v>
      </c>
      <c r="B254" s="101">
        <v>340000000</v>
      </c>
      <c r="C254" s="103">
        <v>45667</v>
      </c>
      <c r="D254" s="103">
        <v>46031</v>
      </c>
      <c r="E254" s="101">
        <v>700530000</v>
      </c>
      <c r="F254" s="101">
        <v>360530000</v>
      </c>
      <c r="G254" s="101">
        <v>340000000</v>
      </c>
      <c r="H254" s="380">
        <v>106.03823529411764</v>
      </c>
      <c r="I254" s="101">
        <v>350000000</v>
      </c>
      <c r="J254" s="101">
        <v>-10000000</v>
      </c>
      <c r="K254" s="201">
        <v>16879800000</v>
      </c>
      <c r="L254" s="253">
        <v>94.334239999999994</v>
      </c>
      <c r="M254" s="158">
        <v>7.3741313972602756</v>
      </c>
      <c r="N254" s="158">
        <v>6.0225484137310916</v>
      </c>
      <c r="O254" s="158">
        <v>6.0230356451854927</v>
      </c>
      <c r="P254" s="158">
        <v>8.02</v>
      </c>
    </row>
    <row r="255" spans="1:16">
      <c r="A255" s="100">
        <v>45658</v>
      </c>
      <c r="B255" s="101">
        <v>340000000</v>
      </c>
      <c r="C255" s="103">
        <v>45674</v>
      </c>
      <c r="D255" s="103">
        <v>46038</v>
      </c>
      <c r="E255" s="101">
        <v>932650000</v>
      </c>
      <c r="F255" s="101">
        <v>592650000</v>
      </c>
      <c r="G255" s="101">
        <v>340000000</v>
      </c>
      <c r="H255" s="380">
        <v>174.30882352941177</v>
      </c>
      <c r="I255" s="101">
        <v>300000000</v>
      </c>
      <c r="J255" s="101">
        <v>40000000</v>
      </c>
      <c r="K255" s="201">
        <v>16919800000</v>
      </c>
      <c r="L255" s="253">
        <v>92.641490000000005</v>
      </c>
      <c r="M255" s="158">
        <v>7.3383496986301324</v>
      </c>
      <c r="N255" s="158">
        <v>7.9648175853099747</v>
      </c>
      <c r="O255" s="158">
        <v>7.9656645267681458</v>
      </c>
      <c r="P255" s="158">
        <v>7.9889999999999999</v>
      </c>
    </row>
    <row r="256" spans="1:16">
      <c r="A256" s="100">
        <v>45658</v>
      </c>
      <c r="B256" s="101">
        <v>340000000</v>
      </c>
      <c r="C256" s="103">
        <v>45681</v>
      </c>
      <c r="D256" s="103">
        <v>46045</v>
      </c>
      <c r="E256" s="101">
        <v>757310000</v>
      </c>
      <c r="F256" s="101">
        <v>417310000</v>
      </c>
      <c r="G256" s="101">
        <v>340000000</v>
      </c>
      <c r="H256" s="380">
        <v>122.73823529411764</v>
      </c>
      <c r="I256" s="101">
        <v>350000000</v>
      </c>
      <c r="J256" s="101">
        <v>-10000000</v>
      </c>
      <c r="K256" s="201">
        <v>16909800000</v>
      </c>
      <c r="L256" s="253">
        <v>92.663889999999995</v>
      </c>
      <c r="M256" s="158">
        <v>7.3160110684931556</v>
      </c>
      <c r="N256" s="158">
        <v>7.9386524225905628</v>
      </c>
      <c r="O256" s="158">
        <v>7.93949387797519</v>
      </c>
      <c r="P256" s="158">
        <v>7.9450000000000003</v>
      </c>
    </row>
    <row r="257" spans="1:16">
      <c r="A257" s="100">
        <v>45658</v>
      </c>
      <c r="B257" s="101">
        <v>350000000</v>
      </c>
      <c r="C257" s="103">
        <v>45688</v>
      </c>
      <c r="D257" s="103">
        <v>46052</v>
      </c>
      <c r="E257" s="101">
        <v>688260000</v>
      </c>
      <c r="F257" s="101">
        <v>338260000</v>
      </c>
      <c r="G257" s="101">
        <v>350000000</v>
      </c>
      <c r="H257" s="380">
        <v>96.645714285714291</v>
      </c>
      <c r="I257" s="101">
        <v>412500000</v>
      </c>
      <c r="J257" s="101">
        <v>-62500000</v>
      </c>
      <c r="K257" s="201">
        <v>16847300000</v>
      </c>
      <c r="L257" s="253">
        <v>92.694820000000007</v>
      </c>
      <c r="M257" s="158">
        <v>7.2851658082191708</v>
      </c>
      <c r="N257" s="158">
        <v>7.9025442584862553</v>
      </c>
      <c r="O257" s="158">
        <v>7.9033781715887486</v>
      </c>
      <c r="P257" s="158">
        <v>7.8849999999999998</v>
      </c>
    </row>
    <row r="258" spans="1:16">
      <c r="A258" s="100">
        <v>45689</v>
      </c>
      <c r="B258" s="101">
        <v>330000000</v>
      </c>
      <c r="C258" s="103">
        <v>45695</v>
      </c>
      <c r="D258" s="103">
        <v>46059</v>
      </c>
      <c r="E258" s="101">
        <v>524480000</v>
      </c>
      <c r="F258" s="101">
        <v>194480000</v>
      </c>
      <c r="G258" s="101">
        <v>330000000</v>
      </c>
      <c r="H258" s="380">
        <v>58.933333333333337</v>
      </c>
      <c r="I258" s="101">
        <v>350000000</v>
      </c>
      <c r="J258" s="101">
        <v>-20000000</v>
      </c>
      <c r="K258" s="201">
        <v>16827300000</v>
      </c>
      <c r="L258" s="253">
        <v>92.716099999999997</v>
      </c>
      <c r="M258" s="158">
        <v>7.2638999999999996</v>
      </c>
      <c r="N258" s="158">
        <v>7.88</v>
      </c>
      <c r="O258" s="158">
        <v>7.88</v>
      </c>
      <c r="P258" s="158">
        <v>7.9</v>
      </c>
    </row>
    <row r="259" spans="1:16">
      <c r="A259" s="100">
        <v>45689</v>
      </c>
      <c r="B259" s="101">
        <v>340000000</v>
      </c>
      <c r="C259" s="103">
        <v>45702</v>
      </c>
      <c r="D259" s="103">
        <v>46066</v>
      </c>
      <c r="E259" s="101">
        <v>656820000</v>
      </c>
      <c r="F259" s="101">
        <v>316820000</v>
      </c>
      <c r="G259" s="101">
        <v>340000000</v>
      </c>
      <c r="H259" s="380">
        <v>93.182352941176475</v>
      </c>
      <c r="I259" s="101">
        <v>350000000</v>
      </c>
      <c r="J259" s="101">
        <v>-10000000</v>
      </c>
      <c r="K259" s="201">
        <v>16817300000</v>
      </c>
      <c r="L259" s="253">
        <v>92.784800000000004</v>
      </c>
      <c r="M259" s="158">
        <v>7.1955</v>
      </c>
      <c r="N259" s="158">
        <v>7.8</v>
      </c>
      <c r="O259" s="158">
        <v>7.8</v>
      </c>
      <c r="P259" s="158">
        <v>7.8353999999999999</v>
      </c>
    </row>
    <row r="260" spans="1:16">
      <c r="A260" s="100">
        <v>45689</v>
      </c>
      <c r="B260" s="101">
        <v>340000000</v>
      </c>
      <c r="C260" s="103">
        <v>45709</v>
      </c>
      <c r="D260" s="103">
        <v>46073</v>
      </c>
      <c r="E260" s="101">
        <v>430900000</v>
      </c>
      <c r="F260" s="101">
        <v>90900000</v>
      </c>
      <c r="G260" s="101">
        <v>330000000</v>
      </c>
      <c r="H260" s="380">
        <v>26.735294117647058</v>
      </c>
      <c r="I260" s="101">
        <v>310000000</v>
      </c>
      <c r="J260" s="101">
        <v>20000000</v>
      </c>
      <c r="K260" s="201">
        <v>16837300000</v>
      </c>
      <c r="L260" s="253">
        <v>92.803799999999995</v>
      </c>
      <c r="M260" s="158">
        <v>7.1764999999999999</v>
      </c>
      <c r="N260" s="158">
        <v>7.7799999999999994</v>
      </c>
      <c r="O260" s="158">
        <v>7.7799999999999994</v>
      </c>
      <c r="P260" s="158">
        <v>7.7949999999999999</v>
      </c>
    </row>
    <row r="261" spans="1:16">
      <c r="A261" s="100">
        <v>45689</v>
      </c>
      <c r="B261" s="101">
        <v>340000000</v>
      </c>
      <c r="C261" s="103">
        <v>45716</v>
      </c>
      <c r="D261" s="103">
        <v>46080</v>
      </c>
      <c r="E261" s="101">
        <v>622500000</v>
      </c>
      <c r="F261" s="101">
        <v>282500000</v>
      </c>
      <c r="G261" s="101">
        <v>340000000</v>
      </c>
      <c r="H261" s="380">
        <v>83.088235294117652</v>
      </c>
      <c r="I261" s="101">
        <v>300000000</v>
      </c>
      <c r="J261" s="101">
        <v>40000000</v>
      </c>
      <c r="K261" s="201">
        <v>16877300000</v>
      </c>
      <c r="L261" s="253">
        <v>92.837999999999994</v>
      </c>
      <c r="M261" s="158">
        <v>7.1422999999999996</v>
      </c>
      <c r="N261" s="158">
        <v>7.7399999999999993</v>
      </c>
      <c r="O261" s="158">
        <v>7.7399999999999993</v>
      </c>
      <c r="P261" s="158">
        <v>7.65</v>
      </c>
    </row>
    <row r="262" spans="1:16">
      <c r="A262" s="100">
        <v>45717</v>
      </c>
      <c r="B262" s="101">
        <v>330000000</v>
      </c>
      <c r="C262" s="103">
        <v>45723</v>
      </c>
      <c r="D262" s="103">
        <v>46087</v>
      </c>
      <c r="E262" s="101">
        <v>406130000</v>
      </c>
      <c r="F262" s="101">
        <v>76130000</v>
      </c>
      <c r="G262" s="101">
        <v>330000000</v>
      </c>
      <c r="H262" s="380">
        <v>23.06969696969697</v>
      </c>
      <c r="I262" s="101">
        <v>300000000</v>
      </c>
      <c r="J262" s="101">
        <v>30000000</v>
      </c>
      <c r="K262" s="201">
        <v>16907300000</v>
      </c>
      <c r="L262" s="253">
        <v>92.849440000000001</v>
      </c>
      <c r="M262" s="158">
        <v>7.1309694246575326</v>
      </c>
      <c r="N262" s="158">
        <v>7.7223991825953879</v>
      </c>
      <c r="O262" s="158">
        <v>7.7231959619451063</v>
      </c>
      <c r="P262" s="158">
        <v>7.7489999999999997</v>
      </c>
    </row>
    <row r="263" spans="1:16">
      <c r="A263" s="100">
        <v>45717</v>
      </c>
      <c r="B263" s="101">
        <v>330000000</v>
      </c>
      <c r="C263" s="103">
        <v>45730</v>
      </c>
      <c r="D263" s="103">
        <v>46094</v>
      </c>
      <c r="E263" s="101">
        <v>521010000</v>
      </c>
      <c r="F263" s="101">
        <v>191010000</v>
      </c>
      <c r="G263" s="101">
        <v>330000000</v>
      </c>
      <c r="H263" s="380">
        <v>57.881818181818176</v>
      </c>
      <c r="I263" s="101">
        <v>357370000</v>
      </c>
      <c r="J263" s="101">
        <v>-27370000</v>
      </c>
      <c r="K263" s="201">
        <v>16879930000</v>
      </c>
      <c r="L263" s="253">
        <v>92.863960000000006</v>
      </c>
      <c r="M263" s="158">
        <v>7.1164889999999996</v>
      </c>
      <c r="N263" s="158">
        <v>7.7055129950246561</v>
      </c>
      <c r="O263" s="158">
        <v>7.7063063358876915</v>
      </c>
      <c r="P263" s="158">
        <v>7.72</v>
      </c>
    </row>
    <row r="264" spans="1:16">
      <c r="A264" s="100">
        <v>45717</v>
      </c>
      <c r="B264" s="101">
        <v>330000000</v>
      </c>
      <c r="C264" s="103">
        <v>45736</v>
      </c>
      <c r="D264" s="103">
        <v>46101</v>
      </c>
      <c r="E264" s="101">
        <v>368080000</v>
      </c>
      <c r="F264" s="101">
        <v>38080000</v>
      </c>
      <c r="G264" s="101">
        <v>330000000</v>
      </c>
      <c r="H264" s="380">
        <v>11.539393939393939</v>
      </c>
      <c r="I264" s="101">
        <v>400000000</v>
      </c>
      <c r="J264" s="101">
        <v>-70000000</v>
      </c>
      <c r="K264" s="201">
        <v>16809930000</v>
      </c>
      <c r="L264" s="253">
        <v>92.864189999999994</v>
      </c>
      <c r="M264" s="158">
        <v>7.1358100000000064</v>
      </c>
      <c r="N264" s="158">
        <v>7.7052455565771698</v>
      </c>
      <c r="O264" s="158">
        <v>7.7060388430408411</v>
      </c>
      <c r="P264" s="158">
        <v>7.7589499999999996</v>
      </c>
    </row>
    <row r="265" spans="1:16">
      <c r="A265" s="100">
        <v>45717</v>
      </c>
      <c r="B265" s="101">
        <v>340000000</v>
      </c>
      <c r="C265" s="103">
        <v>45744</v>
      </c>
      <c r="D265" s="103">
        <v>46108</v>
      </c>
      <c r="E265" s="101">
        <v>382610000</v>
      </c>
      <c r="F265" s="101">
        <v>42610000</v>
      </c>
      <c r="G265" s="101">
        <v>380060000</v>
      </c>
      <c r="H265" s="380">
        <v>12.53235294117647</v>
      </c>
      <c r="I265" s="101">
        <v>454460000</v>
      </c>
      <c r="J265" s="101">
        <v>-74400000</v>
      </c>
      <c r="K265" s="201">
        <v>16735530000</v>
      </c>
      <c r="L265" s="253">
        <v>92.85</v>
      </c>
      <c r="M265" s="158">
        <v>7.169642857142863</v>
      </c>
      <c r="N265" s="158">
        <v>7.7217478267559105</v>
      </c>
      <c r="O265" s="158">
        <v>7.7225444733373561</v>
      </c>
      <c r="P265" s="158">
        <v>7.7709999999999999</v>
      </c>
    </row>
    <row r="266" spans="1:16">
      <c r="A266" s="100">
        <v>45748</v>
      </c>
      <c r="B266" s="101">
        <v>360000000</v>
      </c>
      <c r="C266" s="103">
        <v>45751</v>
      </c>
      <c r="D266" s="103">
        <v>46115</v>
      </c>
      <c r="E266" s="101">
        <v>464810000</v>
      </c>
      <c r="F266" s="101">
        <v>104810000</v>
      </c>
      <c r="G266" s="101">
        <v>376600000</v>
      </c>
      <c r="H266" s="380">
        <v>29.113888888888891</v>
      </c>
      <c r="I266" s="101">
        <v>300000000</v>
      </c>
      <c r="J266" s="101">
        <v>76600000</v>
      </c>
      <c r="K266" s="201">
        <v>16812130000</v>
      </c>
      <c r="L266" s="253">
        <v>92.852860000000007</v>
      </c>
      <c r="M266" s="158">
        <v>7.1865181818181751</v>
      </c>
      <c r="N266" s="158">
        <v>7.7184213819585024</v>
      </c>
      <c r="O266" s="158">
        <v>7.7192173506666295</v>
      </c>
      <c r="P266" s="158">
        <v>7.78843</v>
      </c>
    </row>
    <row r="267" spans="1:16">
      <c r="A267" s="100">
        <v>45748</v>
      </c>
      <c r="B267" s="101">
        <v>340000000</v>
      </c>
      <c r="C267" s="103">
        <v>45758</v>
      </c>
      <c r="D267" s="103">
        <v>46122</v>
      </c>
      <c r="E267" s="101">
        <v>444530000</v>
      </c>
      <c r="F267" s="101">
        <v>104530000</v>
      </c>
      <c r="G267" s="101">
        <v>340000000</v>
      </c>
      <c r="H267" s="380">
        <v>30.744117647058822</v>
      </c>
      <c r="I267" s="101">
        <v>300000000</v>
      </c>
      <c r="J267" s="101">
        <v>40000000</v>
      </c>
      <c r="K267" s="201">
        <v>16852130000</v>
      </c>
      <c r="L267" s="253">
        <v>92.811629999999994</v>
      </c>
      <c r="M267" s="158">
        <v>7.2081182692307753</v>
      </c>
      <c r="N267" s="158">
        <v>7.7663955144746151</v>
      </c>
      <c r="O267" s="158">
        <v>7.7672012867467055</v>
      </c>
      <c r="P267" s="158">
        <v>7.798</v>
      </c>
    </row>
    <row r="268" spans="1:16">
      <c r="A268" s="100">
        <v>45748</v>
      </c>
      <c r="B268" s="101">
        <v>340000000</v>
      </c>
      <c r="C268" s="103">
        <v>45764</v>
      </c>
      <c r="D268" s="103">
        <v>46128</v>
      </c>
      <c r="E268" s="101">
        <v>658140000</v>
      </c>
      <c r="F268" s="101">
        <v>318140000</v>
      </c>
      <c r="G268" s="101">
        <v>347660000</v>
      </c>
      <c r="H268" s="380">
        <v>93.57058823529411</v>
      </c>
      <c r="I268" s="101">
        <v>300000000</v>
      </c>
      <c r="J268" s="101">
        <v>47660000</v>
      </c>
      <c r="K268" s="201">
        <v>16899790000</v>
      </c>
      <c r="L268" s="253">
        <v>92.803600000000003</v>
      </c>
      <c r="M268" s="158">
        <v>7.2161703296703266</v>
      </c>
      <c r="N268" s="158">
        <v>7.7757439686287233</v>
      </c>
      <c r="O268" s="158">
        <v>7.7765516580824867</v>
      </c>
      <c r="P268" s="158">
        <v>7.79</v>
      </c>
    </row>
    <row r="269" spans="1:16">
      <c r="A269" s="100">
        <v>45748</v>
      </c>
      <c r="B269" s="101">
        <v>370000000</v>
      </c>
      <c r="C269" s="103">
        <v>45772</v>
      </c>
      <c r="D269" s="103">
        <v>46136</v>
      </c>
      <c r="E269" s="101">
        <v>687600000</v>
      </c>
      <c r="F269" s="101">
        <v>317600000</v>
      </c>
      <c r="G269" s="101">
        <v>370000000</v>
      </c>
      <c r="H269" s="380">
        <v>85.837837837837839</v>
      </c>
      <c r="I269" s="101">
        <v>330000000</v>
      </c>
      <c r="J269" s="101">
        <v>40000000</v>
      </c>
      <c r="K269" s="201">
        <v>16939790000</v>
      </c>
      <c r="L269" s="253">
        <v>92.795569999999998</v>
      </c>
      <c r="M269" s="158">
        <v>7.2242223901098921</v>
      </c>
      <c r="N269" s="158">
        <v>7.7850940407067846</v>
      </c>
      <c r="O269" s="158">
        <v>7.7859036498970635</v>
      </c>
      <c r="P269" s="158">
        <v>7.806</v>
      </c>
    </row>
    <row r="270" spans="1:16">
      <c r="A270" s="100">
        <v>45778</v>
      </c>
      <c r="B270" s="101">
        <v>370000000</v>
      </c>
      <c r="C270" s="103">
        <v>45779</v>
      </c>
      <c r="D270" s="103">
        <v>46143</v>
      </c>
      <c r="E270" s="101">
        <v>592800000</v>
      </c>
      <c r="F270" s="101">
        <v>222800000</v>
      </c>
      <c r="G270" s="101">
        <v>370000000</v>
      </c>
      <c r="H270" s="380">
        <v>60.21621621621621</v>
      </c>
      <c r="I270" s="101">
        <v>330000000</v>
      </c>
      <c r="J270" s="101">
        <v>40000000</v>
      </c>
      <c r="K270" s="201">
        <v>16979790000</v>
      </c>
      <c r="L270" s="253">
        <v>92.81053</v>
      </c>
      <c r="M270" s="158">
        <v>7.2092212912087907</v>
      </c>
      <c r="N270" s="158">
        <v>7.7676760290117848</v>
      </c>
      <c r="O270" s="158">
        <v>7.768482063760529</v>
      </c>
      <c r="P270" s="158">
        <v>7.8049999999999997</v>
      </c>
    </row>
    <row r="271" spans="1:16">
      <c r="A271" s="100">
        <v>45778</v>
      </c>
      <c r="B271" s="101">
        <v>370000000</v>
      </c>
      <c r="C271" s="103">
        <v>45786</v>
      </c>
      <c r="D271" s="103">
        <v>46150</v>
      </c>
      <c r="E271" s="101">
        <v>835590000</v>
      </c>
      <c r="F271" s="101">
        <v>465590000</v>
      </c>
      <c r="G271" s="101">
        <v>370000000</v>
      </c>
      <c r="H271" s="380">
        <v>125.83513513513513</v>
      </c>
      <c r="I271" s="101">
        <v>330000000</v>
      </c>
      <c r="J271" s="101">
        <v>40000000</v>
      </c>
      <c r="K271" s="201">
        <v>17019790000</v>
      </c>
      <c r="L271" s="253">
        <v>92.801349999999999</v>
      </c>
      <c r="M271" s="158">
        <v>7.218426510989012</v>
      </c>
      <c r="N271" s="158">
        <v>7.7783636886629468</v>
      </c>
      <c r="O271" s="158">
        <v>7.7791719157677575</v>
      </c>
      <c r="P271" s="158">
        <v>7.782</v>
      </c>
    </row>
    <row r="272" spans="1:16">
      <c r="A272" s="100">
        <v>45778</v>
      </c>
      <c r="B272" s="101">
        <v>370000000</v>
      </c>
      <c r="C272" s="103">
        <v>45793</v>
      </c>
      <c r="D272" s="103">
        <v>46157</v>
      </c>
      <c r="E272" s="101">
        <v>682490000</v>
      </c>
      <c r="F272" s="101">
        <v>312490000</v>
      </c>
      <c r="G272" s="101">
        <v>370000000</v>
      </c>
      <c r="H272" s="380">
        <v>84.456756756756761</v>
      </c>
      <c r="I272" s="101">
        <v>330000000</v>
      </c>
      <c r="J272" s="101">
        <v>40000000</v>
      </c>
      <c r="K272" s="201">
        <v>17059790000</v>
      </c>
      <c r="L272" s="253">
        <v>92.82011</v>
      </c>
      <c r="M272" s="158">
        <v>7.1996149725274732</v>
      </c>
      <c r="N272" s="158">
        <v>7.7565249303491148</v>
      </c>
      <c r="O272" s="158">
        <v>7.7573286807734787</v>
      </c>
      <c r="P272" s="158">
        <v>7.77</v>
      </c>
    </row>
    <row r="273" spans="1:16">
      <c r="A273" s="100">
        <v>45778</v>
      </c>
      <c r="B273" s="101">
        <v>370000000</v>
      </c>
      <c r="C273" s="103">
        <v>45800</v>
      </c>
      <c r="D273" s="103">
        <v>46164</v>
      </c>
      <c r="E273" s="101">
        <v>829870000</v>
      </c>
      <c r="F273" s="101">
        <v>459870000</v>
      </c>
      <c r="G273" s="101">
        <v>370000000</v>
      </c>
      <c r="H273" s="380">
        <v>124.28918918918919</v>
      </c>
      <c r="I273" s="101">
        <v>330000000</v>
      </c>
      <c r="J273" s="101">
        <v>40000000</v>
      </c>
      <c r="K273" s="201">
        <v>17099790000</v>
      </c>
      <c r="L273" s="253">
        <v>92.828639999999993</v>
      </c>
      <c r="M273" s="158">
        <v>7.1910615384615451</v>
      </c>
      <c r="N273" s="158">
        <v>7.7465979663835922</v>
      </c>
      <c r="O273" s="158">
        <v>7.7473996859110272</v>
      </c>
      <c r="P273" s="158">
        <v>7.76</v>
      </c>
    </row>
    <row r="274" spans="1:16">
      <c r="A274" s="100">
        <v>45778</v>
      </c>
      <c r="B274" s="101">
        <v>340000000</v>
      </c>
      <c r="C274" s="103">
        <v>45807</v>
      </c>
      <c r="D274" s="103">
        <v>46171</v>
      </c>
      <c r="E274" s="101">
        <v>916730000</v>
      </c>
      <c r="F274" s="101">
        <v>576730000</v>
      </c>
      <c r="G274" s="101">
        <v>361730000</v>
      </c>
      <c r="H274" s="380">
        <v>169.62647058823529</v>
      </c>
      <c r="I274" s="101">
        <v>300000000</v>
      </c>
      <c r="J274" s="101">
        <v>61730000</v>
      </c>
      <c r="K274" s="201">
        <v>17161520000</v>
      </c>
      <c r="L274" s="253">
        <v>92.827740000000006</v>
      </c>
      <c r="M274" s="158">
        <v>7.1919640109890048</v>
      </c>
      <c r="N274" s="158">
        <v>7.7476452739116617</v>
      </c>
      <c r="O274" s="158">
        <v>7.7484472075830535</v>
      </c>
      <c r="P274" s="158">
        <v>7.7674500000000002</v>
      </c>
    </row>
    <row r="275" spans="1:16">
      <c r="M275" s="3"/>
      <c r="N275" s="3"/>
      <c r="O275" s="3"/>
      <c r="P275" s="3"/>
    </row>
    <row r="276" spans="1:16">
      <c r="M276" s="3"/>
      <c r="N276" s="3"/>
      <c r="O276" s="3"/>
    </row>
    <row r="277" spans="1:16">
      <c r="M277" s="3"/>
      <c r="N277" s="3"/>
      <c r="O277" s="3"/>
    </row>
    <row r="278" spans="1:16">
      <c r="M278" s="3"/>
      <c r="N278" s="3"/>
      <c r="O278" s="3"/>
    </row>
    <row r="279" spans="1:16">
      <c r="M279" s="3"/>
      <c r="N279" s="3"/>
      <c r="O279" s="3"/>
    </row>
    <row r="280" spans="1:16">
      <c r="M280" s="3"/>
      <c r="N280" s="3"/>
      <c r="O280" s="3"/>
    </row>
  </sheetData>
  <phoneticPr fontId="0" type="noConversion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5">
    <pageSetUpPr fitToPage="1"/>
  </sheetPr>
  <dimension ref="A1:R45"/>
  <sheetViews>
    <sheetView zoomScaleNormal="100" workbookViewId="0">
      <pane xSplit="1" ySplit="3" topLeftCell="D22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.81640625" defaultRowHeight="13.2"/>
  <cols>
    <col min="1" max="1" width="8.81640625" style="26"/>
    <col min="2" max="2" width="10" style="7" customWidth="1"/>
    <col min="3" max="3" width="8.81640625" style="27"/>
    <col min="4" max="4" width="8.81640625" style="8"/>
    <col min="5" max="5" width="11.08984375" style="8" customWidth="1"/>
    <col min="6" max="6" width="10" style="8" customWidth="1"/>
    <col min="7" max="7" width="11.1796875" style="8" customWidth="1"/>
    <col min="8" max="8" width="9.08984375" style="8" customWidth="1"/>
    <col min="9" max="9" width="7.54296875" style="8" customWidth="1"/>
    <col min="10" max="10" width="9.81640625" style="8" customWidth="1"/>
    <col min="11" max="11" width="12" style="6" customWidth="1"/>
    <col min="12" max="12" width="8.81640625" style="28" customWidth="1"/>
    <col min="13" max="13" width="8.81640625" style="8" customWidth="1"/>
    <col min="14" max="14" width="8.81640625" style="8"/>
    <col min="15" max="15" width="11.54296875" style="8" customWidth="1"/>
    <col min="16" max="16384" width="8.81640625" style="8"/>
  </cols>
  <sheetData>
    <row r="1" spans="1:18" s="1" customFormat="1" ht="16.2" thickBot="1">
      <c r="A1" s="9"/>
      <c r="B1" s="9" t="s">
        <v>42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ht="12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s="71" customFormat="1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53</v>
      </c>
      <c r="P3" s="84" t="s">
        <v>32</v>
      </c>
      <c r="Q3" s="83" t="s">
        <v>11</v>
      </c>
      <c r="R3" s="83" t="s">
        <v>22</v>
      </c>
    </row>
    <row r="4" spans="1:18">
      <c r="A4" s="26">
        <v>40919</v>
      </c>
      <c r="B4" s="98">
        <v>80000000</v>
      </c>
      <c r="C4" s="15">
        <v>40921</v>
      </c>
      <c r="D4" s="15">
        <v>43296</v>
      </c>
      <c r="E4" s="98">
        <v>117200000</v>
      </c>
      <c r="F4" s="94">
        <v>37200000</v>
      </c>
      <c r="G4" s="94">
        <v>80000000</v>
      </c>
      <c r="H4" s="130">
        <v>46.5</v>
      </c>
      <c r="I4" s="94">
        <v>0</v>
      </c>
      <c r="J4" s="94">
        <v>80000000</v>
      </c>
      <c r="K4" s="96">
        <v>1583060000</v>
      </c>
      <c r="L4" s="104">
        <v>103.76467</v>
      </c>
      <c r="M4" s="29">
        <v>8.7193000000000005</v>
      </c>
      <c r="N4" s="29">
        <v>8.7899999999999991</v>
      </c>
      <c r="O4" s="155"/>
      <c r="P4" s="155"/>
      <c r="Q4" s="155"/>
      <c r="R4" s="155"/>
    </row>
    <row r="5" spans="1:18">
      <c r="A5" s="26">
        <v>40950</v>
      </c>
      <c r="B5" s="98">
        <v>80000000</v>
      </c>
      <c r="C5" s="15">
        <v>40956</v>
      </c>
      <c r="D5" s="15">
        <v>43296</v>
      </c>
      <c r="E5" s="17">
        <v>111000000</v>
      </c>
      <c r="F5" s="17">
        <v>31000000</v>
      </c>
      <c r="G5" s="17">
        <v>80000000</v>
      </c>
      <c r="H5" s="128">
        <v>38.75</v>
      </c>
      <c r="I5" s="17">
        <v>0</v>
      </c>
      <c r="J5" s="17">
        <v>80000000</v>
      </c>
      <c r="K5" s="18">
        <v>1663060000</v>
      </c>
      <c r="L5" s="29">
        <v>105.65508</v>
      </c>
      <c r="M5" s="29">
        <v>8.51</v>
      </c>
      <c r="N5" s="29">
        <v>9.5500000000000007</v>
      </c>
      <c r="O5" s="155"/>
      <c r="P5" s="155"/>
      <c r="Q5" s="155"/>
      <c r="R5" s="155"/>
    </row>
    <row r="6" spans="1:18">
      <c r="A6" s="106">
        <v>40979</v>
      </c>
      <c r="B6" s="17">
        <v>80000000</v>
      </c>
      <c r="C6" s="15">
        <v>40984</v>
      </c>
      <c r="D6" s="15">
        <v>43296</v>
      </c>
      <c r="E6" s="17">
        <v>203000000</v>
      </c>
      <c r="F6" s="17">
        <v>123000000</v>
      </c>
      <c r="G6" s="17">
        <v>80000000</v>
      </c>
      <c r="H6" s="128">
        <v>153.80000000000001</v>
      </c>
      <c r="I6" s="17">
        <v>0</v>
      </c>
      <c r="J6" s="17">
        <v>80000000</v>
      </c>
      <c r="K6" s="18">
        <v>1743060000</v>
      </c>
      <c r="L6" s="29">
        <v>105.5391</v>
      </c>
      <c r="M6" s="29">
        <v>8.67</v>
      </c>
      <c r="N6" s="104">
        <v>8.73</v>
      </c>
      <c r="O6" s="155"/>
      <c r="P6" s="155"/>
      <c r="Q6" s="155"/>
      <c r="R6" s="155"/>
    </row>
    <row r="7" spans="1:18">
      <c r="A7" s="106">
        <v>41375</v>
      </c>
      <c r="B7" s="17">
        <v>40000000</v>
      </c>
      <c r="C7" s="15">
        <v>41382</v>
      </c>
      <c r="D7" s="15">
        <v>43296</v>
      </c>
      <c r="E7" s="98">
        <v>148300000</v>
      </c>
      <c r="F7" s="17">
        <f>E7-B7</f>
        <v>108300000</v>
      </c>
      <c r="G7" s="17">
        <v>40000000</v>
      </c>
      <c r="H7" s="128">
        <v>270.8</v>
      </c>
      <c r="I7" s="17">
        <v>0</v>
      </c>
      <c r="J7" s="17">
        <v>40000000</v>
      </c>
      <c r="K7" s="18">
        <f>K6+I7</f>
        <v>1743060000</v>
      </c>
      <c r="L7" s="29">
        <v>111.69396999999999</v>
      </c>
      <c r="M7" s="29">
        <v>6.8105200000000004</v>
      </c>
      <c r="N7" s="29">
        <v>6.98</v>
      </c>
      <c r="O7" s="155"/>
      <c r="P7" s="155"/>
      <c r="Q7" s="155"/>
      <c r="R7" s="155"/>
    </row>
    <row r="8" spans="1:18">
      <c r="A8" s="26">
        <v>41405</v>
      </c>
      <c r="B8" s="98">
        <v>40000000</v>
      </c>
      <c r="C8" s="15">
        <v>41410</v>
      </c>
      <c r="D8" s="15">
        <v>43296</v>
      </c>
      <c r="E8" s="98">
        <v>120000000</v>
      </c>
      <c r="F8" s="17">
        <v>80000000</v>
      </c>
      <c r="G8" s="17">
        <v>40000000</v>
      </c>
      <c r="H8" s="128">
        <v>200</v>
      </c>
      <c r="I8" s="17">
        <v>0</v>
      </c>
      <c r="J8" s="17">
        <v>40000000</v>
      </c>
      <c r="K8" s="18">
        <v>1823060000</v>
      </c>
      <c r="L8" s="29">
        <v>112.922</v>
      </c>
      <c r="M8" s="29">
        <v>6.516</v>
      </c>
      <c r="N8" s="29">
        <v>6.54</v>
      </c>
      <c r="O8" s="155"/>
      <c r="P8" s="155"/>
      <c r="Q8" s="155"/>
      <c r="R8" s="155"/>
    </row>
    <row r="9" spans="1:18">
      <c r="A9" s="26">
        <v>41436</v>
      </c>
      <c r="B9" s="98">
        <v>40000000</v>
      </c>
      <c r="C9" s="15">
        <v>41445</v>
      </c>
      <c r="D9" s="15">
        <v>43296</v>
      </c>
      <c r="E9" s="98">
        <v>98400000</v>
      </c>
      <c r="F9" s="17">
        <v>58400000</v>
      </c>
      <c r="G9" s="17">
        <v>40000000</v>
      </c>
      <c r="H9" s="128">
        <v>146</v>
      </c>
      <c r="I9" s="17">
        <v>0</v>
      </c>
      <c r="J9" s="17">
        <v>40000000</v>
      </c>
      <c r="K9" s="18">
        <v>1863060000</v>
      </c>
      <c r="L9" s="29">
        <v>106.85699</v>
      </c>
      <c r="M9" s="29">
        <v>7.8419999999999996</v>
      </c>
      <c r="N9" s="29">
        <v>8.02</v>
      </c>
      <c r="O9" s="155"/>
      <c r="P9" s="155"/>
      <c r="Q9" s="155"/>
      <c r="R9" s="155"/>
    </row>
    <row r="10" spans="1:18">
      <c r="A10" s="26">
        <v>41466</v>
      </c>
      <c r="B10" s="98">
        <v>40000000</v>
      </c>
      <c r="C10" s="15">
        <v>41473</v>
      </c>
      <c r="D10" s="15">
        <v>43296</v>
      </c>
      <c r="E10" s="98">
        <v>125580000</v>
      </c>
      <c r="F10" s="17">
        <v>85580000</v>
      </c>
      <c r="G10" s="17">
        <v>40000000</v>
      </c>
      <c r="H10" s="128">
        <v>214</v>
      </c>
      <c r="I10" s="17">
        <v>0</v>
      </c>
      <c r="J10" s="17">
        <v>40000000</v>
      </c>
      <c r="K10" s="18">
        <v>1903060000</v>
      </c>
      <c r="L10" s="29">
        <v>107.5989</v>
      </c>
      <c r="M10" s="29">
        <v>7.6602499999999996</v>
      </c>
      <c r="N10" s="29">
        <v>7.68</v>
      </c>
      <c r="O10" s="155"/>
      <c r="P10" s="155"/>
      <c r="Q10" s="155"/>
      <c r="R10" s="155"/>
    </row>
    <row r="11" spans="1:18">
      <c r="A11" s="26">
        <v>41497</v>
      </c>
      <c r="B11" s="98">
        <v>40000000</v>
      </c>
      <c r="C11" s="15">
        <v>41501</v>
      </c>
      <c r="D11" s="15">
        <v>43296</v>
      </c>
      <c r="E11" s="98">
        <v>219500000</v>
      </c>
      <c r="F11" s="17">
        <v>179500000</v>
      </c>
      <c r="G11" s="17">
        <v>40000000</v>
      </c>
      <c r="H11" s="128">
        <v>448.75</v>
      </c>
      <c r="I11" s="17">
        <v>0</v>
      </c>
      <c r="J11" s="17">
        <v>40000000</v>
      </c>
      <c r="K11" s="18">
        <v>1943060000</v>
      </c>
      <c r="L11" s="29">
        <v>107.09448</v>
      </c>
      <c r="M11" s="29">
        <v>7.7329999999999997</v>
      </c>
      <c r="N11" s="29">
        <v>7.8280000000000003</v>
      </c>
      <c r="O11" s="155"/>
      <c r="P11" s="155"/>
      <c r="Q11" s="155"/>
      <c r="R11" s="155"/>
    </row>
    <row r="12" spans="1:18">
      <c r="A12" s="26">
        <v>41528</v>
      </c>
      <c r="B12" s="98">
        <v>40000000</v>
      </c>
      <c r="C12" s="15">
        <v>41536</v>
      </c>
      <c r="D12" s="15">
        <v>43296</v>
      </c>
      <c r="E12" s="98">
        <v>137000000</v>
      </c>
      <c r="F12" s="17">
        <v>97000000</v>
      </c>
      <c r="G12" s="17">
        <v>40000000</v>
      </c>
      <c r="H12" s="128">
        <v>242.49999999999997</v>
      </c>
      <c r="I12" s="17">
        <v>0</v>
      </c>
      <c r="J12" s="17">
        <v>40000000</v>
      </c>
      <c r="K12" s="18">
        <v>1983060000</v>
      </c>
      <c r="L12" s="29">
        <v>107.01164</v>
      </c>
      <c r="M12" s="29">
        <v>7.7220000000000004</v>
      </c>
      <c r="N12" s="29">
        <v>7.81</v>
      </c>
      <c r="O12" s="155"/>
      <c r="P12" s="155"/>
      <c r="Q12" s="155"/>
      <c r="R12" s="155"/>
    </row>
    <row r="13" spans="1:18">
      <c r="A13" s="26">
        <v>41558</v>
      </c>
      <c r="B13" s="98">
        <v>40000000</v>
      </c>
      <c r="C13" s="15">
        <v>41564</v>
      </c>
      <c r="D13" s="15">
        <v>43296</v>
      </c>
      <c r="E13" s="98">
        <v>209000000</v>
      </c>
      <c r="F13" s="17">
        <v>169000000</v>
      </c>
      <c r="G13" s="17">
        <v>40000000</v>
      </c>
      <c r="H13" s="128">
        <v>422.49999999999994</v>
      </c>
      <c r="I13" s="17">
        <v>0</v>
      </c>
      <c r="J13" s="17">
        <v>40000000</v>
      </c>
      <c r="K13" s="18">
        <v>2023060000</v>
      </c>
      <c r="L13" s="29">
        <v>108.42571</v>
      </c>
      <c r="M13" s="29">
        <v>7.3540000000000001</v>
      </c>
      <c r="N13" s="29">
        <v>7.54</v>
      </c>
      <c r="O13" s="155"/>
      <c r="P13" s="155"/>
      <c r="Q13" s="155"/>
      <c r="R13" s="155"/>
    </row>
    <row r="14" spans="1:18">
      <c r="A14" s="26">
        <v>41589</v>
      </c>
      <c r="B14" s="98">
        <v>40000000</v>
      </c>
      <c r="C14" s="15">
        <v>41585</v>
      </c>
      <c r="D14" s="15">
        <v>43296</v>
      </c>
      <c r="E14" s="98">
        <v>100500000</v>
      </c>
      <c r="F14" s="17">
        <v>60500000</v>
      </c>
      <c r="G14" s="17">
        <v>40000000</v>
      </c>
      <c r="H14" s="128">
        <v>151.25</v>
      </c>
      <c r="I14" s="17">
        <v>0</v>
      </c>
      <c r="J14" s="17">
        <v>40000000</v>
      </c>
      <c r="K14" s="18">
        <v>2063060000</v>
      </c>
      <c r="L14" s="29">
        <v>107.47</v>
      </c>
      <c r="M14" s="29">
        <v>7.57</v>
      </c>
      <c r="N14" s="29">
        <v>7.61</v>
      </c>
      <c r="O14" s="155"/>
      <c r="P14" s="155"/>
      <c r="Q14" s="155"/>
      <c r="R14" s="155"/>
    </row>
    <row r="15" spans="1:18">
      <c r="A15" s="109">
        <v>41619</v>
      </c>
      <c r="B15" s="24">
        <v>40000000</v>
      </c>
      <c r="C15" s="22">
        <v>41613</v>
      </c>
      <c r="D15" s="22">
        <v>43296</v>
      </c>
      <c r="E15" s="24">
        <v>175300000</v>
      </c>
      <c r="F15" s="24">
        <v>135300000</v>
      </c>
      <c r="G15" s="24">
        <v>40000000</v>
      </c>
      <c r="H15" s="129">
        <v>338.25</v>
      </c>
      <c r="I15" s="24">
        <v>0</v>
      </c>
      <c r="J15" s="24">
        <v>40000000</v>
      </c>
      <c r="K15" s="25">
        <v>2103060000</v>
      </c>
      <c r="L15" s="30">
        <v>105.746</v>
      </c>
      <c r="M15" s="30">
        <v>7.9742300000000004</v>
      </c>
      <c r="N15" s="30">
        <v>8.07</v>
      </c>
      <c r="O15" s="154"/>
      <c r="P15" s="154"/>
      <c r="Q15" s="154"/>
      <c r="R15" s="154"/>
    </row>
    <row r="16" spans="1:18">
      <c r="A16" s="26">
        <v>41650</v>
      </c>
      <c r="B16" s="98">
        <v>40000000</v>
      </c>
      <c r="C16" s="15">
        <v>41648</v>
      </c>
      <c r="D16" s="15">
        <v>43296</v>
      </c>
      <c r="E16" s="98">
        <v>136550000</v>
      </c>
      <c r="F16" s="17">
        <v>96550000</v>
      </c>
      <c r="G16" s="17">
        <v>40000000</v>
      </c>
      <c r="H16" s="128">
        <v>241.37499999999997</v>
      </c>
      <c r="I16" s="17">
        <v>0</v>
      </c>
      <c r="J16" s="17">
        <v>40000000</v>
      </c>
      <c r="K16" s="18">
        <v>2143060000</v>
      </c>
      <c r="L16" s="29">
        <v>106.34</v>
      </c>
      <c r="M16" s="29">
        <v>7.806</v>
      </c>
      <c r="N16" s="29">
        <v>7.8289999999999997</v>
      </c>
      <c r="O16" s="17"/>
      <c r="P16" s="155"/>
      <c r="Q16" s="155"/>
      <c r="R16" s="155"/>
    </row>
    <row r="17" spans="1:18">
      <c r="A17" s="26">
        <v>41681</v>
      </c>
      <c r="B17" s="98">
        <v>40000000</v>
      </c>
      <c r="C17" s="15">
        <v>41676</v>
      </c>
      <c r="D17" s="15">
        <v>43296</v>
      </c>
      <c r="E17" s="98">
        <v>145710000</v>
      </c>
      <c r="F17" s="17">
        <v>105710000</v>
      </c>
      <c r="G17" s="17">
        <v>40000000</v>
      </c>
      <c r="H17" s="128">
        <v>264.27499999999998</v>
      </c>
      <c r="I17" s="17">
        <v>0</v>
      </c>
      <c r="J17" s="17">
        <v>40000000</v>
      </c>
      <c r="K17" s="18">
        <v>2183060000</v>
      </c>
      <c r="L17" s="29">
        <v>103.31399999999999</v>
      </c>
      <c r="M17" s="29">
        <v>8.5850000000000009</v>
      </c>
      <c r="N17" s="29">
        <v>8.8160000000000007</v>
      </c>
      <c r="O17" s="17"/>
      <c r="P17" s="155"/>
      <c r="Q17" s="155"/>
      <c r="R17" s="155"/>
    </row>
    <row r="18" spans="1:18">
      <c r="A18" s="26">
        <v>41709</v>
      </c>
      <c r="B18" s="98">
        <v>40000000</v>
      </c>
      <c r="C18" s="15">
        <v>41725</v>
      </c>
      <c r="D18" s="15">
        <v>43296</v>
      </c>
      <c r="E18" s="98">
        <v>67000000</v>
      </c>
      <c r="F18" s="17">
        <v>27000000</v>
      </c>
      <c r="G18" s="17">
        <v>40000000</v>
      </c>
      <c r="H18" s="128">
        <v>67.5</v>
      </c>
      <c r="I18" s="17">
        <v>0</v>
      </c>
      <c r="J18" s="17">
        <v>40000000</v>
      </c>
      <c r="K18" s="18">
        <v>2223060000</v>
      </c>
      <c r="L18" s="29">
        <v>103.8546</v>
      </c>
      <c r="M18" s="29">
        <v>8.4120000000000008</v>
      </c>
      <c r="N18" s="29">
        <v>8.56</v>
      </c>
      <c r="O18" s="17"/>
      <c r="P18" s="155"/>
      <c r="Q18" s="155"/>
      <c r="R18" s="155"/>
    </row>
    <row r="19" spans="1:18">
      <c r="A19" s="26">
        <v>41740</v>
      </c>
      <c r="B19" s="98">
        <v>30000000</v>
      </c>
      <c r="C19" s="15">
        <v>41753</v>
      </c>
      <c r="D19" s="15">
        <v>43296</v>
      </c>
      <c r="E19" s="98">
        <v>138150000</v>
      </c>
      <c r="F19" s="17">
        <v>108150000</v>
      </c>
      <c r="G19" s="17">
        <v>30000000</v>
      </c>
      <c r="H19" s="128">
        <v>360.5</v>
      </c>
      <c r="I19" s="17">
        <v>0</v>
      </c>
      <c r="J19" s="17">
        <v>30000000</v>
      </c>
      <c r="K19" s="18">
        <v>2253060000</v>
      </c>
      <c r="L19" s="29">
        <v>103.67715</v>
      </c>
      <c r="M19" s="29">
        <v>8.4469999999999992</v>
      </c>
      <c r="N19" s="29">
        <v>8.4649999999999999</v>
      </c>
      <c r="O19" s="17"/>
      <c r="P19" s="155"/>
      <c r="Q19" s="155"/>
      <c r="R19" s="155"/>
    </row>
    <row r="20" spans="1:18">
      <c r="A20" s="26">
        <v>41770</v>
      </c>
      <c r="B20" s="98">
        <v>30000000</v>
      </c>
      <c r="C20" s="15">
        <v>41781</v>
      </c>
      <c r="D20" s="15">
        <v>43296</v>
      </c>
      <c r="E20" s="98">
        <v>93000000</v>
      </c>
      <c r="F20" s="17">
        <v>63000000</v>
      </c>
      <c r="G20" s="17">
        <v>30000000</v>
      </c>
      <c r="H20" s="128">
        <v>210</v>
      </c>
      <c r="I20" s="17">
        <v>0</v>
      </c>
      <c r="J20" s="17">
        <v>30000000</v>
      </c>
      <c r="K20" s="18">
        <v>2283060000</v>
      </c>
      <c r="L20" s="29">
        <v>105.44238</v>
      </c>
      <c r="M20" s="29">
        <v>7.9370000000000003</v>
      </c>
      <c r="N20" s="29">
        <v>7.98</v>
      </c>
      <c r="O20" s="17"/>
      <c r="P20" s="155"/>
      <c r="Q20" s="155"/>
      <c r="R20" s="155"/>
    </row>
    <row r="21" spans="1:18">
      <c r="A21" s="26">
        <v>41801</v>
      </c>
      <c r="B21" s="98">
        <v>30000000</v>
      </c>
      <c r="C21" s="103">
        <v>41816</v>
      </c>
      <c r="D21" s="15">
        <v>43296</v>
      </c>
      <c r="E21" s="17">
        <v>123500000</v>
      </c>
      <c r="F21" s="17">
        <v>93500000</v>
      </c>
      <c r="G21" s="17">
        <v>30000000</v>
      </c>
      <c r="H21" s="128">
        <v>311.66666666666669</v>
      </c>
      <c r="I21" s="17">
        <v>0</v>
      </c>
      <c r="J21" s="17">
        <v>30000000</v>
      </c>
      <c r="K21" s="18">
        <v>2313060000</v>
      </c>
      <c r="L21" s="29">
        <v>104.89809</v>
      </c>
      <c r="M21" s="29">
        <v>8.0609999999999999</v>
      </c>
      <c r="N21" s="29">
        <v>8.0724999999999998</v>
      </c>
      <c r="O21" s="17"/>
      <c r="P21" s="155"/>
      <c r="Q21" s="155"/>
      <c r="R21" s="155"/>
    </row>
    <row r="22" spans="1:18">
      <c r="A22" s="26">
        <v>41832</v>
      </c>
      <c r="B22" s="98">
        <v>150000000</v>
      </c>
      <c r="C22" s="103">
        <v>41835</v>
      </c>
      <c r="D22" s="15">
        <v>43296</v>
      </c>
      <c r="E22" s="17">
        <v>533350000</v>
      </c>
      <c r="F22" s="17">
        <v>383350000</v>
      </c>
      <c r="G22" s="17">
        <v>150000000</v>
      </c>
      <c r="H22" s="128">
        <v>255.6</v>
      </c>
      <c r="I22" s="17">
        <v>0</v>
      </c>
      <c r="J22" s="115">
        <v>150000000</v>
      </c>
      <c r="K22" s="18">
        <v>2463060000</v>
      </c>
      <c r="L22" s="152">
        <v>100.66301</v>
      </c>
      <c r="M22" s="157">
        <v>7.7567199999999996</v>
      </c>
      <c r="N22" s="152">
        <v>8.4499999999999993</v>
      </c>
      <c r="O22" s="17"/>
      <c r="P22" s="155"/>
      <c r="Q22" s="155"/>
      <c r="R22" s="155"/>
    </row>
    <row r="23" spans="1:18">
      <c r="A23" s="26">
        <v>41832</v>
      </c>
      <c r="B23" s="98"/>
      <c r="C23" s="15">
        <v>41851</v>
      </c>
      <c r="D23" s="15">
        <v>43296</v>
      </c>
      <c r="E23" s="98"/>
      <c r="F23" s="17"/>
      <c r="G23" s="17"/>
      <c r="H23" s="128"/>
      <c r="I23" s="17"/>
      <c r="J23" s="17"/>
      <c r="K23" s="18">
        <v>2508350000</v>
      </c>
      <c r="L23" s="29"/>
      <c r="M23" s="29"/>
      <c r="N23" s="29"/>
      <c r="O23" s="17">
        <v>45290000</v>
      </c>
      <c r="P23" s="157">
        <v>106.18376000000001</v>
      </c>
      <c r="Q23" s="157">
        <v>7.7755400000000003</v>
      </c>
      <c r="R23" s="157">
        <v>8.16</v>
      </c>
    </row>
    <row r="24" spans="1:18">
      <c r="A24" s="26">
        <v>41863</v>
      </c>
      <c r="B24" s="98"/>
      <c r="C24" s="15">
        <v>41858</v>
      </c>
      <c r="D24" s="15">
        <v>43296</v>
      </c>
      <c r="E24" s="98"/>
      <c r="F24" s="17"/>
      <c r="G24" s="17"/>
      <c r="H24" s="128"/>
      <c r="I24" s="17"/>
      <c r="J24" s="17"/>
      <c r="K24" s="18">
        <v>2511420000</v>
      </c>
      <c r="L24" s="29"/>
      <c r="M24" s="29"/>
      <c r="N24" s="29"/>
      <c r="O24" s="17">
        <v>3070000</v>
      </c>
      <c r="P24" s="157">
        <v>105.66862999999999</v>
      </c>
      <c r="Q24" s="157">
        <v>7.97</v>
      </c>
      <c r="R24" s="157">
        <v>7.97</v>
      </c>
    </row>
    <row r="25" spans="1:18">
      <c r="A25" s="26">
        <v>41863</v>
      </c>
      <c r="B25" s="98">
        <v>30000000</v>
      </c>
      <c r="C25" s="15">
        <v>41872</v>
      </c>
      <c r="D25" s="15">
        <v>43296</v>
      </c>
      <c r="E25" s="98">
        <v>133350000</v>
      </c>
      <c r="F25" s="17">
        <v>103350000</v>
      </c>
      <c r="G25" s="17">
        <v>30000000</v>
      </c>
      <c r="H25" s="128">
        <v>344.5</v>
      </c>
      <c r="I25" s="17">
        <v>0</v>
      </c>
      <c r="J25" s="17">
        <v>30000000</v>
      </c>
      <c r="K25" s="18">
        <v>2541420000</v>
      </c>
      <c r="L25" s="29">
        <v>105.45201</v>
      </c>
      <c r="M25" s="29">
        <v>7.8433299999999999</v>
      </c>
      <c r="N25" s="29">
        <v>7.875</v>
      </c>
      <c r="O25" s="17"/>
      <c r="P25" s="155"/>
      <c r="Q25" s="155"/>
      <c r="R25" s="155"/>
    </row>
    <row r="26" spans="1:18">
      <c r="A26" s="26">
        <v>41894</v>
      </c>
      <c r="B26" s="98">
        <v>30000000</v>
      </c>
      <c r="C26" s="15">
        <v>41907</v>
      </c>
      <c r="D26" s="15">
        <v>43296</v>
      </c>
      <c r="E26" s="98">
        <v>133350000</v>
      </c>
      <c r="F26" s="17">
        <v>60000000</v>
      </c>
      <c r="G26" s="17">
        <v>30000000</v>
      </c>
      <c r="H26" s="128">
        <v>200</v>
      </c>
      <c r="I26" s="17">
        <v>0</v>
      </c>
      <c r="J26" s="17">
        <v>30000000</v>
      </c>
      <c r="K26" s="18">
        <v>2571420000</v>
      </c>
      <c r="L26" s="29">
        <v>105.452</v>
      </c>
      <c r="M26" s="29">
        <v>7.843</v>
      </c>
      <c r="N26" s="29">
        <v>7.875</v>
      </c>
      <c r="O26" s="17"/>
      <c r="P26" s="155"/>
      <c r="Q26" s="155"/>
      <c r="R26" s="155"/>
    </row>
    <row r="27" spans="1:18">
      <c r="A27" s="26">
        <v>41924</v>
      </c>
      <c r="B27" s="98">
        <v>50000000</v>
      </c>
      <c r="C27" s="15">
        <v>41935</v>
      </c>
      <c r="D27" s="15">
        <v>43296</v>
      </c>
      <c r="E27" s="98">
        <v>88000000</v>
      </c>
      <c r="F27" s="119">
        <f>E27-B27</f>
        <v>38000000</v>
      </c>
      <c r="G27" s="119">
        <v>50000000</v>
      </c>
      <c r="H27" s="167">
        <v>76</v>
      </c>
      <c r="I27" s="119">
        <v>0</v>
      </c>
      <c r="J27" s="119">
        <f>G27</f>
        <v>50000000</v>
      </c>
      <c r="K27" s="18">
        <v>2621420000</v>
      </c>
      <c r="L27" s="29">
        <v>105.52647</v>
      </c>
      <c r="M27" s="29">
        <v>7.75115</v>
      </c>
      <c r="N27" s="29">
        <v>7.8005000000000004</v>
      </c>
      <c r="O27" s="17"/>
      <c r="P27" s="155"/>
      <c r="Q27" s="155"/>
      <c r="R27" s="155"/>
    </row>
    <row r="28" spans="1:18">
      <c r="A28" s="26">
        <v>41924</v>
      </c>
      <c r="B28" s="98"/>
      <c r="C28" s="15">
        <v>41942</v>
      </c>
      <c r="D28" s="15">
        <v>43296</v>
      </c>
      <c r="E28" s="98"/>
      <c r="F28" s="119"/>
      <c r="G28" s="119"/>
      <c r="H28" s="167"/>
      <c r="I28" s="119"/>
      <c r="J28" s="119"/>
      <c r="K28" s="18">
        <v>2764130000</v>
      </c>
      <c r="L28" s="29"/>
      <c r="M28" s="29"/>
      <c r="N28" s="29"/>
      <c r="O28" s="17">
        <v>142710000</v>
      </c>
      <c r="P28" s="157">
        <v>108.816</v>
      </c>
      <c r="Q28" s="157">
        <v>7.59</v>
      </c>
      <c r="R28" s="157">
        <v>7.61</v>
      </c>
    </row>
    <row r="29" spans="1:18">
      <c r="A29" s="26">
        <v>41955</v>
      </c>
      <c r="B29" s="98">
        <v>50000000</v>
      </c>
      <c r="C29" s="15">
        <v>41942</v>
      </c>
      <c r="D29" s="15">
        <v>43296</v>
      </c>
      <c r="E29" s="168">
        <v>74000000</v>
      </c>
      <c r="F29" s="119">
        <f>E29-B29</f>
        <v>24000000</v>
      </c>
      <c r="G29" s="119">
        <v>50000000</v>
      </c>
      <c r="H29" s="167">
        <v>48</v>
      </c>
      <c r="I29" s="119">
        <v>0</v>
      </c>
      <c r="J29" s="119">
        <v>50000000</v>
      </c>
      <c r="K29" s="18">
        <v>2814130000</v>
      </c>
      <c r="L29" s="29">
        <v>106.34366</v>
      </c>
      <c r="M29" s="29">
        <v>7.4688400000000001</v>
      </c>
      <c r="N29" s="29">
        <v>7.6719999999999997</v>
      </c>
      <c r="O29" s="17"/>
      <c r="P29" s="157"/>
      <c r="Q29" s="157"/>
      <c r="R29" s="157"/>
    </row>
    <row r="30" spans="1:18">
      <c r="A30" s="26">
        <v>41955</v>
      </c>
      <c r="B30" s="98"/>
      <c r="C30" s="15">
        <v>41963</v>
      </c>
      <c r="D30" s="15">
        <v>43296</v>
      </c>
      <c r="E30" s="98"/>
      <c r="F30" s="17"/>
      <c r="G30" s="17"/>
      <c r="H30" s="128"/>
      <c r="I30" s="17"/>
      <c r="J30" s="17"/>
      <c r="K30" s="18">
        <v>2851200000</v>
      </c>
      <c r="L30" s="29"/>
      <c r="M30" s="29"/>
      <c r="N30" s="29"/>
      <c r="O30" s="17">
        <v>37070000</v>
      </c>
      <c r="P30" s="157">
        <v>109.76</v>
      </c>
      <c r="Q30" s="157">
        <v>7.49</v>
      </c>
      <c r="R30" s="157">
        <v>7.63</v>
      </c>
    </row>
    <row r="31" spans="1:18">
      <c r="A31" s="26">
        <v>41985</v>
      </c>
      <c r="B31" s="98">
        <v>50000000</v>
      </c>
      <c r="C31" s="15">
        <v>41991</v>
      </c>
      <c r="D31" s="15">
        <v>43296</v>
      </c>
      <c r="E31" s="98">
        <v>29500000</v>
      </c>
      <c r="F31" s="17">
        <f>E31-B31</f>
        <v>-20500000</v>
      </c>
      <c r="G31" s="17">
        <v>29500000</v>
      </c>
      <c r="H31" s="128">
        <v>-41</v>
      </c>
      <c r="I31" s="17">
        <v>0</v>
      </c>
      <c r="J31" s="17">
        <v>29500000</v>
      </c>
      <c r="K31" s="18">
        <v>2880700000</v>
      </c>
      <c r="L31" s="30">
        <v>104.70545</v>
      </c>
      <c r="M31" s="30">
        <v>7.96915</v>
      </c>
      <c r="N31" s="30">
        <v>8.23</v>
      </c>
      <c r="O31" s="24"/>
      <c r="P31" s="171"/>
      <c r="Q31" s="171"/>
      <c r="R31" s="171"/>
    </row>
    <row r="32" spans="1:18">
      <c r="A32" s="138">
        <v>42016</v>
      </c>
      <c r="B32" s="170">
        <v>60000000</v>
      </c>
      <c r="C32" s="14">
        <v>42019</v>
      </c>
      <c r="D32" s="14">
        <v>43296</v>
      </c>
      <c r="E32" s="170">
        <v>88060000</v>
      </c>
      <c r="F32" s="94">
        <v>28060000</v>
      </c>
      <c r="G32" s="94">
        <v>60000000</v>
      </c>
      <c r="H32" s="130">
        <v>46.766666666666666</v>
      </c>
      <c r="I32" s="94">
        <v>0</v>
      </c>
      <c r="J32" s="94">
        <v>60000000</v>
      </c>
      <c r="K32" s="96">
        <v>2940700000</v>
      </c>
      <c r="L32" s="29">
        <v>106.0825</v>
      </c>
      <c r="M32" s="29">
        <v>7.492</v>
      </c>
      <c r="N32" s="29">
        <v>7.5650000000000004</v>
      </c>
      <c r="O32" s="94"/>
      <c r="P32" s="94"/>
      <c r="Q32" s="94"/>
      <c r="R32" s="94"/>
    </row>
    <row r="33" spans="1:18" ht="12" customHeight="1">
      <c r="A33" s="26">
        <v>42047</v>
      </c>
      <c r="B33" s="98">
        <v>50000000</v>
      </c>
      <c r="C33" s="15">
        <v>42047</v>
      </c>
      <c r="D33" s="15">
        <v>43296</v>
      </c>
      <c r="E33" s="98">
        <v>88000000</v>
      </c>
      <c r="F33" s="17">
        <v>38000000</v>
      </c>
      <c r="G33" s="17">
        <v>50000000</v>
      </c>
      <c r="H33" s="128">
        <v>76</v>
      </c>
      <c r="I33" s="17">
        <v>0</v>
      </c>
      <c r="J33" s="17">
        <v>50000000</v>
      </c>
      <c r="K33" s="18">
        <v>2990700000</v>
      </c>
      <c r="L33" s="29">
        <v>105.67959999999999</v>
      </c>
      <c r="M33" s="29">
        <v>7.5830000000000002</v>
      </c>
      <c r="N33" s="29">
        <v>7.6</v>
      </c>
      <c r="O33" s="17"/>
      <c r="P33" s="17"/>
      <c r="Q33" s="17"/>
      <c r="R33" s="17"/>
    </row>
    <row r="34" spans="1:18" ht="12" customHeight="1">
      <c r="A34" s="26">
        <v>42075</v>
      </c>
      <c r="B34" s="98">
        <v>50000000</v>
      </c>
      <c r="C34" s="15">
        <v>42075</v>
      </c>
      <c r="D34" s="15">
        <v>43296</v>
      </c>
      <c r="E34" s="98">
        <v>54340000</v>
      </c>
      <c r="F34" s="17">
        <v>4340000</v>
      </c>
      <c r="G34" s="17">
        <v>50000000</v>
      </c>
      <c r="H34" s="128">
        <v>8.68</v>
      </c>
      <c r="I34" s="17">
        <v>0</v>
      </c>
      <c r="J34" s="17">
        <v>50000000</v>
      </c>
      <c r="K34" s="18">
        <v>3040700000</v>
      </c>
      <c r="L34" s="29">
        <v>104.63831</v>
      </c>
      <c r="M34" s="29">
        <v>7.8929999999999998</v>
      </c>
      <c r="N34" s="29">
        <v>7.9740000000000002</v>
      </c>
      <c r="O34" s="17"/>
      <c r="P34" s="17"/>
      <c r="Q34" s="17"/>
      <c r="R34" s="17"/>
    </row>
    <row r="35" spans="1:18" ht="12" customHeight="1">
      <c r="A35" s="26">
        <v>42075</v>
      </c>
      <c r="B35" s="98">
        <v>250000000</v>
      </c>
      <c r="C35" s="15">
        <v>42082</v>
      </c>
      <c r="D35" s="15">
        <v>43296</v>
      </c>
      <c r="E35" s="98">
        <v>342100000</v>
      </c>
      <c r="F35" s="17">
        <v>92100000</v>
      </c>
      <c r="G35" s="17">
        <v>250000000</v>
      </c>
      <c r="H35" s="128">
        <v>36.840000000000003</v>
      </c>
      <c r="I35" s="17">
        <v>0</v>
      </c>
      <c r="J35" s="17">
        <v>250000000</v>
      </c>
      <c r="K35" s="18">
        <v>3290700000</v>
      </c>
      <c r="L35" s="29">
        <v>104.45178</v>
      </c>
      <c r="M35" s="29">
        <v>7.9480000000000004</v>
      </c>
      <c r="N35" s="29">
        <v>8.0500000000000007</v>
      </c>
      <c r="O35" s="17"/>
      <c r="P35" s="17"/>
      <c r="Q35" s="17"/>
      <c r="R35" s="17"/>
    </row>
    <row r="36" spans="1:18">
      <c r="A36" s="26">
        <v>42106</v>
      </c>
      <c r="B36" s="98">
        <v>150000000</v>
      </c>
      <c r="C36" s="15">
        <v>42109</v>
      </c>
      <c r="D36" s="15">
        <v>43296</v>
      </c>
      <c r="E36" s="98">
        <v>119470000</v>
      </c>
      <c r="F36" s="17">
        <v>-30530000</v>
      </c>
      <c r="G36" s="17">
        <v>119470000</v>
      </c>
      <c r="H36" s="128">
        <v>-20.353333333333335</v>
      </c>
      <c r="I36" s="17">
        <v>0</v>
      </c>
      <c r="J36" s="17">
        <v>119470000</v>
      </c>
      <c r="K36" s="18">
        <v>3410170000</v>
      </c>
      <c r="L36" s="29">
        <v>104.36254</v>
      </c>
      <c r="M36" s="29">
        <v>7.95</v>
      </c>
      <c r="N36" s="29">
        <v>7.8475999999999999</v>
      </c>
      <c r="O36" s="17"/>
      <c r="P36" s="17"/>
      <c r="Q36" s="17"/>
      <c r="R36" s="17"/>
    </row>
    <row r="37" spans="1:18">
      <c r="A37" s="26">
        <v>42441</v>
      </c>
      <c r="B37" s="98">
        <v>200000000</v>
      </c>
      <c r="C37" s="15">
        <v>42432</v>
      </c>
      <c r="D37" s="15">
        <v>43296</v>
      </c>
      <c r="E37" s="98">
        <v>200000000</v>
      </c>
      <c r="F37" s="17">
        <v>0</v>
      </c>
      <c r="G37" s="17">
        <v>200000000</v>
      </c>
      <c r="H37" s="128">
        <v>0</v>
      </c>
      <c r="I37" s="17">
        <v>0</v>
      </c>
      <c r="J37" s="17">
        <v>200000000</v>
      </c>
      <c r="K37" s="18">
        <v>3610170000</v>
      </c>
      <c r="L37" s="29">
        <v>101.27095</v>
      </c>
      <c r="M37" s="29">
        <v>9.4933999999999994</v>
      </c>
      <c r="N37" s="29">
        <v>7.85</v>
      </c>
      <c r="O37" s="17"/>
      <c r="P37" s="17"/>
      <c r="Q37" s="17"/>
      <c r="R37" s="17"/>
    </row>
    <row r="38" spans="1:18">
      <c r="A38" s="26">
        <v>42927</v>
      </c>
      <c r="B38" s="98"/>
      <c r="C38" s="15">
        <v>42562</v>
      </c>
      <c r="D38" s="15">
        <v>43296</v>
      </c>
      <c r="E38" s="98"/>
      <c r="F38" s="17"/>
      <c r="G38" s="17"/>
      <c r="H38" s="128"/>
      <c r="I38" s="17"/>
      <c r="J38" s="17"/>
      <c r="K38" s="18">
        <v>2500300000</v>
      </c>
      <c r="L38" s="29"/>
      <c r="M38" s="29"/>
      <c r="N38" s="29"/>
      <c r="O38" s="17">
        <v>-1109870000</v>
      </c>
      <c r="P38" s="17"/>
      <c r="Q38" s="17"/>
      <c r="R38" s="17"/>
    </row>
    <row r="39" spans="1:18">
      <c r="A39" s="26">
        <v>42989</v>
      </c>
      <c r="B39" s="98"/>
      <c r="C39" s="15">
        <v>42997</v>
      </c>
      <c r="D39" s="15">
        <v>43296</v>
      </c>
      <c r="E39" s="98"/>
      <c r="F39" s="17"/>
      <c r="G39" s="17"/>
      <c r="H39" s="128"/>
      <c r="I39" s="17"/>
      <c r="J39" s="17"/>
      <c r="K39" s="18">
        <v>1465840000</v>
      </c>
      <c r="L39" s="29"/>
      <c r="M39" s="29"/>
      <c r="N39" s="29"/>
      <c r="O39" s="17">
        <v>-1034460000</v>
      </c>
      <c r="P39" s="17"/>
      <c r="Q39" s="17"/>
      <c r="R39" s="17"/>
    </row>
    <row r="40" spans="1:18">
      <c r="A40" s="123">
        <v>43050</v>
      </c>
      <c r="B40" s="99"/>
      <c r="C40" s="22">
        <v>43041</v>
      </c>
      <c r="D40" s="22">
        <v>43296</v>
      </c>
      <c r="E40" s="99"/>
      <c r="F40" s="24"/>
      <c r="G40" s="24"/>
      <c r="H40" s="129"/>
      <c r="I40" s="24"/>
      <c r="J40" s="24"/>
      <c r="K40" s="25">
        <v>1240640000</v>
      </c>
      <c r="L40" s="30"/>
      <c r="M40" s="30"/>
      <c r="N40" s="30"/>
      <c r="O40" s="24">
        <v>-225200000</v>
      </c>
      <c r="P40" s="24"/>
      <c r="Q40" s="24"/>
      <c r="R40" s="24"/>
    </row>
    <row r="41" spans="1:18">
      <c r="A41" s="26">
        <v>43142</v>
      </c>
      <c r="B41" s="98"/>
      <c r="C41" s="15"/>
      <c r="D41" s="15"/>
      <c r="E41" s="98"/>
      <c r="F41" s="17"/>
      <c r="G41" s="17"/>
      <c r="H41" s="128"/>
      <c r="I41" s="17"/>
      <c r="J41" s="17"/>
      <c r="K41" s="18">
        <v>956910000</v>
      </c>
      <c r="L41" s="29"/>
      <c r="M41" s="29"/>
      <c r="N41" s="29"/>
      <c r="O41" s="17">
        <v>-283730000</v>
      </c>
      <c r="P41" s="17"/>
      <c r="Q41" s="17"/>
      <c r="R41" s="17"/>
    </row>
    <row r="42" spans="1:18">
      <c r="A42" s="26">
        <v>43201</v>
      </c>
      <c r="B42" s="98"/>
      <c r="C42" s="15"/>
      <c r="D42" s="15"/>
      <c r="E42" s="98"/>
      <c r="F42" s="17"/>
      <c r="G42" s="17"/>
      <c r="H42" s="128"/>
      <c r="I42" s="17"/>
      <c r="J42" s="17"/>
      <c r="K42" s="18">
        <v>630670000</v>
      </c>
      <c r="L42" s="29"/>
      <c r="M42" s="29"/>
      <c r="N42" s="29"/>
      <c r="O42" s="17">
        <v>-326240000</v>
      </c>
      <c r="P42" s="17"/>
      <c r="Q42" s="17"/>
      <c r="R42" s="17"/>
    </row>
    <row r="43" spans="1:18">
      <c r="A43" s="26">
        <v>43245</v>
      </c>
      <c r="B43" s="98"/>
      <c r="C43" s="15"/>
      <c r="D43" s="15"/>
      <c r="E43" s="98"/>
      <c r="F43" s="17"/>
      <c r="G43" s="17"/>
      <c r="H43" s="128"/>
      <c r="I43" s="17"/>
      <c r="J43" s="17"/>
      <c r="K43" s="18">
        <v>630670000</v>
      </c>
      <c r="L43" s="29"/>
      <c r="M43" s="29"/>
      <c r="N43" s="29"/>
      <c r="O43" s="17"/>
      <c r="P43" s="17"/>
      <c r="Q43" s="17"/>
      <c r="R43" s="17"/>
    </row>
    <row r="44" spans="1:18">
      <c r="A44" s="26">
        <v>43276</v>
      </c>
      <c r="B44" s="98"/>
      <c r="C44" s="15"/>
      <c r="D44" s="15"/>
      <c r="E44" s="98"/>
      <c r="F44" s="17"/>
      <c r="G44" s="17"/>
      <c r="H44" s="128"/>
      <c r="I44" s="17"/>
      <c r="J44" s="17"/>
      <c r="K44" s="18">
        <v>630670000</v>
      </c>
      <c r="L44" s="29"/>
      <c r="M44" s="29"/>
      <c r="N44" s="29"/>
      <c r="O44" s="17"/>
      <c r="P44" s="17"/>
      <c r="Q44" s="17"/>
      <c r="R44" s="17"/>
    </row>
    <row r="45" spans="1:18">
      <c r="A45" s="123" t="s">
        <v>67</v>
      </c>
      <c r="B45" s="99"/>
      <c r="C45" s="22"/>
      <c r="D45" s="22"/>
      <c r="E45" s="99"/>
      <c r="F45" s="24"/>
      <c r="G45" s="24"/>
      <c r="H45" s="129"/>
      <c r="I45" s="24"/>
      <c r="J45" s="24"/>
      <c r="K45" s="25">
        <v>0</v>
      </c>
      <c r="L45" s="30"/>
      <c r="M45" s="30"/>
      <c r="N45" s="30"/>
      <c r="O45" s="24"/>
      <c r="P45" s="24"/>
      <c r="Q45" s="24"/>
      <c r="R45" s="24"/>
    </row>
  </sheetData>
  <pageMargins left="0.75" right="0.75" top="1" bottom="1" header="0.5" footer="0.5"/>
  <pageSetup scale="58" orientation="landscape" horizontalDpi="1200" verticalDpi="1200" r:id="rId1"/>
  <headerFooter alignWithMargins="0"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929-19EF-4C5E-BD98-A7683D1B3465}">
  <dimension ref="A1:AJ95"/>
  <sheetViews>
    <sheetView tabSelected="1" zoomScale="89" zoomScaleNormal="89" workbookViewId="0">
      <pane xSplit="2" ySplit="3" topLeftCell="U68" activePane="bottomRight" state="frozen"/>
      <selection pane="topRight" activeCell="C1" sqref="C1"/>
      <selection pane="bottomLeft" activeCell="A4" sqref="A4"/>
      <selection pane="bottomRight" activeCell="AI92" sqref="AI92"/>
    </sheetView>
  </sheetViews>
  <sheetFormatPr defaultColWidth="8.81640625" defaultRowHeight="13.2"/>
  <cols>
    <col min="1" max="1" width="6.81640625" style="6" customWidth="1"/>
    <col min="2" max="2" width="6.81640625" style="2" customWidth="1"/>
    <col min="3" max="3" width="10" style="7" customWidth="1"/>
    <col min="4" max="4" width="12.54296875" style="7" customWidth="1"/>
    <col min="5" max="5" width="12.453125" style="7" customWidth="1"/>
    <col min="6" max="6" width="11.81640625" style="7" customWidth="1"/>
    <col min="7" max="7" width="12" style="318" customWidth="1"/>
    <col min="8" max="8" width="13" style="7" customWidth="1"/>
    <col min="9" max="9" width="12.81640625" style="7" customWidth="1"/>
    <col min="10" max="10" width="11.81640625" style="7" customWidth="1"/>
    <col min="11" max="13" width="9.81640625" style="7" customWidth="1"/>
    <col min="14" max="14" width="12.08984375" style="318" customWidth="1"/>
    <col min="15" max="15" width="8.984375E-2" style="7" customWidth="1"/>
    <col min="16" max="17" width="9.81640625" style="7" customWidth="1"/>
    <col min="18" max="18" width="10" style="7" customWidth="1"/>
    <col min="19" max="19" width="10.08984375" style="7" customWidth="1"/>
    <col min="20" max="20" width="10.1796875" style="7" customWidth="1"/>
    <col min="21" max="21" width="10.6328125" style="7" customWidth="1"/>
    <col min="22" max="22" width="10.54296875" style="7" customWidth="1"/>
    <col min="23" max="23" width="13.6328125" style="319" bestFit="1" customWidth="1"/>
    <col min="24" max="25" width="10" style="319" customWidth="1"/>
    <col min="26" max="26" width="10.453125" style="319" customWidth="1"/>
    <col min="27" max="27" width="11" style="319" customWidth="1"/>
    <col min="28" max="28" width="11" style="7" customWidth="1"/>
    <col min="29" max="29" width="10.08984375" style="7" customWidth="1"/>
    <col min="30" max="30" width="11.36328125" style="7" customWidth="1"/>
    <col min="31" max="32" width="12.1796875" style="7" customWidth="1"/>
    <col min="33" max="33" width="12" style="7" customWidth="1"/>
    <col min="34" max="34" width="12.54296875" style="318" customWidth="1"/>
    <col min="35" max="35" width="13.1796875" style="318" customWidth="1"/>
    <col min="36" max="36" width="12.81640625" style="8" bestFit="1" customWidth="1"/>
    <col min="37" max="37" width="13.54296875" style="8" customWidth="1"/>
    <col min="38" max="16384" width="8.81640625" style="8"/>
  </cols>
  <sheetData>
    <row r="1" spans="1:35" s="1" customFormat="1" ht="17.25" customHeight="1" thickBot="1">
      <c r="A1" s="308"/>
      <c r="B1" s="308"/>
      <c r="C1" s="308" t="s">
        <v>88</v>
      </c>
      <c r="D1" s="309"/>
      <c r="E1" s="309"/>
      <c r="F1" s="309"/>
      <c r="G1" s="310"/>
      <c r="H1" s="309"/>
      <c r="I1" s="309"/>
      <c r="J1" s="309"/>
      <c r="K1" s="309"/>
      <c r="L1" s="309"/>
      <c r="M1" s="309"/>
      <c r="N1" s="310"/>
      <c r="O1" s="309"/>
      <c r="P1" s="309"/>
      <c r="Q1" s="309"/>
      <c r="R1" s="309"/>
      <c r="S1" s="309"/>
      <c r="T1" s="309"/>
      <c r="U1" s="309"/>
      <c r="V1" s="309"/>
      <c r="W1" s="311"/>
      <c r="X1" s="311"/>
      <c r="Y1" s="311"/>
      <c r="Z1" s="311"/>
      <c r="AA1" s="311"/>
      <c r="AB1" s="309"/>
      <c r="AC1" s="309"/>
      <c r="AD1" s="309"/>
      <c r="AE1" s="309"/>
      <c r="AF1" s="309"/>
      <c r="AG1" s="309"/>
      <c r="AH1" s="310"/>
      <c r="AI1" s="312"/>
    </row>
    <row r="2" spans="1:35" s="71" customFormat="1" ht="12.6" thickTop="1">
      <c r="A2" s="388" t="s">
        <v>89</v>
      </c>
      <c r="B2" s="389"/>
      <c r="C2" s="58" t="s">
        <v>90</v>
      </c>
      <c r="D2" s="313"/>
      <c r="E2" s="313"/>
      <c r="F2" s="313"/>
      <c r="G2" s="58" t="s">
        <v>91</v>
      </c>
      <c r="H2" s="314">
        <v>3.5499999999999997E-2</v>
      </c>
      <c r="I2" s="314">
        <v>3.7999999999999999E-2</v>
      </c>
      <c r="J2" s="314">
        <v>0.04</v>
      </c>
      <c r="K2" s="314">
        <v>4.4999999999999998E-2</v>
      </c>
      <c r="L2" s="314">
        <v>4.4999999999999998E-2</v>
      </c>
      <c r="M2" s="314">
        <v>4.8000000000000001E-2</v>
      </c>
      <c r="N2" s="58" t="s">
        <v>92</v>
      </c>
      <c r="O2" s="314">
        <v>9.5000000000000001E-2</v>
      </c>
      <c r="P2" s="314">
        <v>8.2500000000000004E-2</v>
      </c>
      <c r="Q2" s="314">
        <v>7.7499999999999999E-2</v>
      </c>
      <c r="R2" s="314">
        <v>8.7499999999999994E-2</v>
      </c>
      <c r="S2" s="314">
        <v>8.8499999999999995E-2</v>
      </c>
      <c r="T2" s="314">
        <v>0.105</v>
      </c>
      <c r="U2" s="314">
        <v>8.5000000000000006E-2</v>
      </c>
      <c r="V2" s="314">
        <v>8.5000000000000006E-2</v>
      </c>
      <c r="W2" s="314">
        <v>0.08</v>
      </c>
      <c r="X2" s="314">
        <v>8.5000000000000006E-2</v>
      </c>
      <c r="Y2" s="314">
        <v>0.08</v>
      </c>
      <c r="Z2" s="314">
        <v>0.09</v>
      </c>
      <c r="AA2" s="314">
        <v>9.5000000000000001E-2</v>
      </c>
      <c r="AB2" s="314">
        <v>9.5000000000000001E-2</v>
      </c>
      <c r="AC2" s="314">
        <v>9.8000000000000004E-2</v>
      </c>
      <c r="AD2" s="314">
        <v>0.1</v>
      </c>
      <c r="AE2" s="314">
        <v>9.8500000000000004E-2</v>
      </c>
      <c r="AF2" s="314">
        <v>0.1</v>
      </c>
      <c r="AG2" s="314">
        <v>0.10249999999999999</v>
      </c>
      <c r="AH2" s="58" t="s">
        <v>93</v>
      </c>
      <c r="AI2" s="315" t="s">
        <v>91</v>
      </c>
    </row>
    <row r="3" spans="1:35" s="71" customFormat="1" ht="15" customHeight="1" thickBot="1">
      <c r="A3" s="390" t="s">
        <v>5</v>
      </c>
      <c r="B3" s="391"/>
      <c r="C3" s="316" t="s">
        <v>94</v>
      </c>
      <c r="D3" s="316" t="s">
        <v>95</v>
      </c>
      <c r="E3" s="316" t="s">
        <v>96</v>
      </c>
      <c r="F3" s="316" t="s">
        <v>97</v>
      </c>
      <c r="G3" s="316" t="s">
        <v>98</v>
      </c>
      <c r="H3" s="316" t="s">
        <v>99</v>
      </c>
      <c r="I3" s="316" t="s">
        <v>100</v>
      </c>
      <c r="J3" s="316" t="s">
        <v>101</v>
      </c>
      <c r="K3" s="316" t="s">
        <v>102</v>
      </c>
      <c r="L3" s="316" t="s">
        <v>103</v>
      </c>
      <c r="M3" s="316" t="s">
        <v>104</v>
      </c>
      <c r="N3" s="316" t="s">
        <v>105</v>
      </c>
      <c r="O3" s="316" t="s">
        <v>106</v>
      </c>
      <c r="P3" s="316" t="s">
        <v>107</v>
      </c>
      <c r="Q3" s="316" t="s">
        <v>108</v>
      </c>
      <c r="R3" s="316" t="s">
        <v>109</v>
      </c>
      <c r="S3" s="316" t="s">
        <v>110</v>
      </c>
      <c r="T3" s="316" t="s">
        <v>111</v>
      </c>
      <c r="U3" s="316" t="s">
        <v>112</v>
      </c>
      <c r="V3" s="316" t="s">
        <v>113</v>
      </c>
      <c r="W3" s="316" t="s">
        <v>114</v>
      </c>
      <c r="X3" s="316" t="s">
        <v>127</v>
      </c>
      <c r="Y3" s="316" t="s">
        <v>115</v>
      </c>
      <c r="Z3" s="316" t="s">
        <v>116</v>
      </c>
      <c r="AA3" s="316" t="s">
        <v>117</v>
      </c>
      <c r="AB3" s="316" t="s">
        <v>118</v>
      </c>
      <c r="AC3" s="316" t="s">
        <v>119</v>
      </c>
      <c r="AD3" s="316" t="s">
        <v>120</v>
      </c>
      <c r="AE3" s="316" t="s">
        <v>121</v>
      </c>
      <c r="AF3" s="316" t="s">
        <v>122</v>
      </c>
      <c r="AG3" s="316" t="s">
        <v>123</v>
      </c>
      <c r="AH3" s="316" t="s">
        <v>124</v>
      </c>
      <c r="AI3" s="317" t="s">
        <v>125</v>
      </c>
    </row>
    <row r="4" spans="1:35" ht="12.75" customHeight="1" thickTop="1">
      <c r="A4" s="6">
        <v>2018</v>
      </c>
      <c r="B4" s="301" t="s">
        <v>75</v>
      </c>
      <c r="C4" s="98">
        <v>1200000000</v>
      </c>
      <c r="D4" s="17">
        <v>3370000000</v>
      </c>
      <c r="E4" s="17">
        <v>5720000000</v>
      </c>
      <c r="F4" s="17">
        <v>7846890000</v>
      </c>
      <c r="G4" s="147">
        <f t="shared" ref="G4:G57" si="0">C4+D4+E4+F4</f>
        <v>18136890000</v>
      </c>
      <c r="H4" s="17">
        <v>1806990000</v>
      </c>
      <c r="I4" s="17">
        <v>1453510000</v>
      </c>
      <c r="J4" s="17"/>
      <c r="K4" s="17">
        <v>260000000</v>
      </c>
      <c r="L4" s="98"/>
      <c r="M4" s="98"/>
      <c r="N4" s="147">
        <f>SUM(H4:K4)</f>
        <v>3520500000</v>
      </c>
      <c r="O4" s="17">
        <v>1240640000</v>
      </c>
      <c r="P4" s="17">
        <v>2721350000</v>
      </c>
      <c r="Q4" s="17">
        <v>1424240000</v>
      </c>
      <c r="R4" s="17">
        <v>2435030000</v>
      </c>
      <c r="S4" s="17"/>
      <c r="T4" s="17">
        <v>3203250000</v>
      </c>
      <c r="U4" s="17">
        <v>2734970000</v>
      </c>
      <c r="V4" s="17"/>
      <c r="W4" s="17">
        <v>2123780000</v>
      </c>
      <c r="X4" s="17"/>
      <c r="Y4" s="17">
        <v>2047510000</v>
      </c>
      <c r="Z4" s="17">
        <v>1680470000</v>
      </c>
      <c r="AA4" s="17">
        <v>1460850000</v>
      </c>
      <c r="AB4" s="17">
        <v>1179350000</v>
      </c>
      <c r="AC4" s="17">
        <v>1634040000</v>
      </c>
      <c r="AD4" s="17"/>
      <c r="AE4" s="17">
        <v>1164850000</v>
      </c>
      <c r="AF4" s="17"/>
      <c r="AG4" s="17"/>
      <c r="AH4" s="18">
        <f t="shared" ref="AH4:AH20" si="1">SUM(P4:AE4)</f>
        <v>23809690000</v>
      </c>
      <c r="AI4" s="302">
        <f>G4+N4+AH4</f>
        <v>45467080000</v>
      </c>
    </row>
    <row r="5" spans="1:35" ht="12.75" customHeight="1">
      <c r="B5" s="301" t="s">
        <v>76</v>
      </c>
      <c r="C5" s="98">
        <v>1500000000</v>
      </c>
      <c r="D5" s="98">
        <v>3720000000</v>
      </c>
      <c r="E5" s="98">
        <v>5770000000</v>
      </c>
      <c r="F5" s="98">
        <v>8346890000</v>
      </c>
      <c r="G5" s="147">
        <f t="shared" si="0"/>
        <v>19336890000</v>
      </c>
      <c r="H5" s="98">
        <v>1836990000</v>
      </c>
      <c r="I5" s="98">
        <v>1477210000</v>
      </c>
      <c r="J5" s="98"/>
      <c r="K5" s="98">
        <v>268620000</v>
      </c>
      <c r="L5" s="98"/>
      <c r="M5" s="98"/>
      <c r="N5" s="147">
        <f>SUM(H5:K5)</f>
        <v>3582820000</v>
      </c>
      <c r="O5" s="98">
        <v>956910000</v>
      </c>
      <c r="P5" s="98">
        <v>2739900000</v>
      </c>
      <c r="Q5" s="98">
        <v>1424240000</v>
      </c>
      <c r="R5" s="98">
        <v>2651470000</v>
      </c>
      <c r="S5" s="98"/>
      <c r="T5" s="98">
        <v>3203250000</v>
      </c>
      <c r="U5" s="98">
        <v>2813820000</v>
      </c>
      <c r="V5" s="98"/>
      <c r="W5" s="98">
        <v>2227350000</v>
      </c>
      <c r="X5" s="98"/>
      <c r="Y5" s="98">
        <v>2072510000</v>
      </c>
      <c r="Z5" s="98">
        <v>1691400000</v>
      </c>
      <c r="AA5" s="98">
        <v>1472180000</v>
      </c>
      <c r="AB5" s="98">
        <v>1189350000</v>
      </c>
      <c r="AC5" s="98">
        <v>1639040000</v>
      </c>
      <c r="AD5" s="98"/>
      <c r="AE5" s="98">
        <v>1169850000</v>
      </c>
      <c r="AF5" s="98"/>
      <c r="AG5" s="98"/>
      <c r="AH5" s="147">
        <f t="shared" si="1"/>
        <v>24294360000</v>
      </c>
      <c r="AI5" s="302">
        <f t="shared" ref="AI5:AI56" si="2">G5+N5+AH5</f>
        <v>47214070000</v>
      </c>
    </row>
    <row r="6" spans="1:35" ht="12.75" customHeight="1">
      <c r="B6" s="301" t="s">
        <v>77</v>
      </c>
      <c r="C6" s="98">
        <v>1500000000</v>
      </c>
      <c r="D6" s="98">
        <v>3770000000</v>
      </c>
      <c r="E6" s="98">
        <v>5850000000</v>
      </c>
      <c r="F6" s="98">
        <v>8349780000</v>
      </c>
      <c r="G6" s="147">
        <f t="shared" si="0"/>
        <v>19469780000</v>
      </c>
      <c r="H6" s="98">
        <v>1862340000</v>
      </c>
      <c r="I6" s="98">
        <v>1520710000</v>
      </c>
      <c r="J6" s="98"/>
      <c r="K6" s="98">
        <v>310120000</v>
      </c>
      <c r="L6" s="98"/>
      <c r="M6" s="98"/>
      <c r="N6" s="147">
        <f>SUM(H6:K6)</f>
        <v>3693170000</v>
      </c>
      <c r="O6" s="98">
        <v>956910000</v>
      </c>
      <c r="P6" s="98">
        <v>2779900000</v>
      </c>
      <c r="Q6" s="98">
        <v>1424240000</v>
      </c>
      <c r="R6" s="98">
        <v>2699470000</v>
      </c>
      <c r="S6" s="98"/>
      <c r="T6" s="98">
        <v>3203250000</v>
      </c>
      <c r="U6" s="98">
        <v>2838820000</v>
      </c>
      <c r="V6" s="98"/>
      <c r="W6" s="98">
        <v>2250850000</v>
      </c>
      <c r="X6" s="98"/>
      <c r="Y6" s="98">
        <v>2097510000</v>
      </c>
      <c r="Z6" s="98">
        <v>1701400000</v>
      </c>
      <c r="AA6" s="98">
        <v>1482180000</v>
      </c>
      <c r="AB6" s="98">
        <v>1199350000</v>
      </c>
      <c r="AC6" s="98">
        <v>1644040000</v>
      </c>
      <c r="AD6" s="98"/>
      <c r="AE6" s="98">
        <v>1174850000</v>
      </c>
      <c r="AF6" s="98"/>
      <c r="AG6" s="98"/>
      <c r="AH6" s="147">
        <f t="shared" si="1"/>
        <v>24495860000</v>
      </c>
      <c r="AI6" s="302">
        <f t="shared" si="2"/>
        <v>47658810000</v>
      </c>
    </row>
    <row r="7" spans="1:35" ht="12.75" customHeight="1">
      <c r="B7" s="301" t="s">
        <v>78</v>
      </c>
      <c r="C7" s="98">
        <v>1512050000</v>
      </c>
      <c r="D7" s="98">
        <v>3805790000</v>
      </c>
      <c r="E7" s="98">
        <v>5950000000</v>
      </c>
      <c r="F7" s="98">
        <v>8449780000</v>
      </c>
      <c r="G7" s="147">
        <f t="shared" si="0"/>
        <v>19717620000</v>
      </c>
      <c r="H7" s="98">
        <v>1874340000</v>
      </c>
      <c r="I7" s="98">
        <v>1525710000</v>
      </c>
      <c r="J7" s="98"/>
      <c r="K7" s="98">
        <v>315120000</v>
      </c>
      <c r="L7" s="98"/>
      <c r="M7" s="98"/>
      <c r="N7" s="147">
        <f>SUM(H7:K7)</f>
        <v>3715170000</v>
      </c>
      <c r="O7" s="98">
        <v>630670000</v>
      </c>
      <c r="P7" s="98">
        <v>2824800000</v>
      </c>
      <c r="Q7" s="98">
        <v>1424240000</v>
      </c>
      <c r="R7" s="98">
        <v>2800290000</v>
      </c>
      <c r="S7" s="98"/>
      <c r="T7" s="98">
        <v>3203250000</v>
      </c>
      <c r="U7" s="98">
        <v>2966440000</v>
      </c>
      <c r="V7" s="98"/>
      <c r="W7" s="98">
        <v>2326570000</v>
      </c>
      <c r="X7" s="98"/>
      <c r="Y7" s="98">
        <v>2132410000</v>
      </c>
      <c r="Z7" s="98">
        <v>1761190000</v>
      </c>
      <c r="AA7" s="98">
        <v>1510960000</v>
      </c>
      <c r="AB7" s="98">
        <v>1231760000</v>
      </c>
      <c r="AC7" s="98">
        <v>1659590000</v>
      </c>
      <c r="AD7" s="98"/>
      <c r="AE7" s="98">
        <v>1176430000</v>
      </c>
      <c r="AF7" s="98"/>
      <c r="AG7" s="98"/>
      <c r="AH7" s="147">
        <f t="shared" si="1"/>
        <v>25017930000</v>
      </c>
      <c r="AI7" s="302">
        <f t="shared" si="2"/>
        <v>48450720000</v>
      </c>
    </row>
    <row r="8" spans="1:35" ht="12.75" customHeight="1">
      <c r="B8" s="301" t="s">
        <v>79</v>
      </c>
      <c r="C8" s="98">
        <v>1662050000</v>
      </c>
      <c r="D8" s="98">
        <v>3855790000</v>
      </c>
      <c r="E8" s="98">
        <v>6030000000</v>
      </c>
      <c r="F8" s="98">
        <v>8549780000</v>
      </c>
      <c r="G8" s="147">
        <f t="shared" si="0"/>
        <v>20097620000</v>
      </c>
      <c r="H8" s="98">
        <v>1894930000</v>
      </c>
      <c r="I8" s="98">
        <v>1535710000</v>
      </c>
      <c r="J8" s="98"/>
      <c r="K8" s="98">
        <v>340120000</v>
      </c>
      <c r="L8" s="98"/>
      <c r="M8" s="98"/>
      <c r="N8" s="147">
        <f>SUM(H8:K8)</f>
        <v>3770760000</v>
      </c>
      <c r="O8" s="98">
        <v>630670000</v>
      </c>
      <c r="P8" s="98">
        <v>2849800000</v>
      </c>
      <c r="Q8" s="98">
        <v>1424240000</v>
      </c>
      <c r="R8" s="98">
        <v>2830290000</v>
      </c>
      <c r="S8" s="98"/>
      <c r="T8" s="98">
        <v>3203250000</v>
      </c>
      <c r="U8" s="98">
        <v>2996440000</v>
      </c>
      <c r="V8" s="98"/>
      <c r="W8" s="98">
        <v>2356570000</v>
      </c>
      <c r="X8" s="98"/>
      <c r="Y8" s="98">
        <v>2132410000</v>
      </c>
      <c r="Z8" s="98">
        <v>1762690000</v>
      </c>
      <c r="AA8" s="98">
        <v>1512040000</v>
      </c>
      <c r="AB8" s="98">
        <v>1231760000</v>
      </c>
      <c r="AC8" s="98">
        <v>1659940000</v>
      </c>
      <c r="AD8" s="98"/>
      <c r="AE8" s="98">
        <v>1177630000</v>
      </c>
      <c r="AF8" s="98"/>
      <c r="AG8" s="98"/>
      <c r="AH8" s="18">
        <f t="shared" si="1"/>
        <v>25137060000</v>
      </c>
      <c r="AI8" s="302">
        <f t="shared" si="2"/>
        <v>49005440000</v>
      </c>
    </row>
    <row r="9" spans="1:35" ht="12.75" customHeight="1">
      <c r="B9" s="301" t="s">
        <v>80</v>
      </c>
      <c r="C9" s="98">
        <v>1712050000</v>
      </c>
      <c r="D9" s="98">
        <v>3855790000</v>
      </c>
      <c r="E9" s="98">
        <v>6130000000</v>
      </c>
      <c r="F9" s="98">
        <v>8599780000</v>
      </c>
      <c r="G9" s="18">
        <f t="shared" si="0"/>
        <v>20297620000</v>
      </c>
      <c r="H9" s="98">
        <v>1904530000</v>
      </c>
      <c r="I9" s="98">
        <v>1552710000</v>
      </c>
      <c r="J9" s="98"/>
      <c r="K9" s="98">
        <v>340120000</v>
      </c>
      <c r="L9" s="98">
        <v>0</v>
      </c>
      <c r="M9" s="98"/>
      <c r="N9" s="18">
        <f t="shared" ref="N9:N20" si="3">SUM(H9:L9)</f>
        <v>3797360000</v>
      </c>
      <c r="O9" s="98">
        <v>630670000</v>
      </c>
      <c r="P9" s="98">
        <v>2864800000</v>
      </c>
      <c r="Q9" s="98">
        <v>1424240000</v>
      </c>
      <c r="R9" s="98">
        <v>2830290000</v>
      </c>
      <c r="S9" s="98">
        <v>12500000</v>
      </c>
      <c r="T9" s="98">
        <v>3203250000</v>
      </c>
      <c r="U9" s="98">
        <v>3026440000</v>
      </c>
      <c r="V9" s="98"/>
      <c r="W9" s="98">
        <v>2386570000</v>
      </c>
      <c r="X9" s="98"/>
      <c r="Y9" s="98">
        <v>2132810000</v>
      </c>
      <c r="Z9" s="98">
        <v>1769030000</v>
      </c>
      <c r="AA9" s="98">
        <v>1516240000</v>
      </c>
      <c r="AB9" s="98">
        <v>1241760000</v>
      </c>
      <c r="AC9" s="98">
        <v>1669940000</v>
      </c>
      <c r="AD9" s="98"/>
      <c r="AE9" s="98">
        <v>1187630000</v>
      </c>
      <c r="AF9" s="98"/>
      <c r="AG9" s="98"/>
      <c r="AH9" s="18">
        <f t="shared" si="1"/>
        <v>25265500000</v>
      </c>
      <c r="AI9" s="302">
        <f t="shared" si="2"/>
        <v>49360480000</v>
      </c>
    </row>
    <row r="10" spans="1:35" ht="12.75" customHeight="1">
      <c r="B10" s="301" t="s">
        <v>81</v>
      </c>
      <c r="C10" s="98">
        <v>1800000000</v>
      </c>
      <c r="D10" s="98">
        <v>3955790000</v>
      </c>
      <c r="E10" s="98">
        <v>6180000000</v>
      </c>
      <c r="F10" s="98">
        <v>8649780000</v>
      </c>
      <c r="G10" s="18">
        <f t="shared" si="0"/>
        <v>20585570000</v>
      </c>
      <c r="H10" s="98">
        <v>1984530000</v>
      </c>
      <c r="I10" s="98">
        <v>1632710000</v>
      </c>
      <c r="J10" s="98"/>
      <c r="K10" s="98">
        <v>350120000</v>
      </c>
      <c r="L10" s="98">
        <v>5000000</v>
      </c>
      <c r="M10" s="98"/>
      <c r="N10" s="18">
        <f t="shared" si="3"/>
        <v>3972360000</v>
      </c>
      <c r="O10" s="98" t="s">
        <v>82</v>
      </c>
      <c r="P10" s="98">
        <v>2944800000</v>
      </c>
      <c r="Q10" s="98">
        <v>1424240000</v>
      </c>
      <c r="R10" s="98">
        <v>2830290000</v>
      </c>
      <c r="S10" s="98">
        <v>235550000</v>
      </c>
      <c r="T10" s="98">
        <v>3424000000</v>
      </c>
      <c r="U10" s="98">
        <v>3106440000</v>
      </c>
      <c r="V10" s="98"/>
      <c r="W10" s="98">
        <v>2507370000</v>
      </c>
      <c r="X10" s="98"/>
      <c r="Y10" s="98">
        <v>2203810000</v>
      </c>
      <c r="Z10" s="98">
        <v>1795030000</v>
      </c>
      <c r="AA10" s="98">
        <v>1548640000</v>
      </c>
      <c r="AB10" s="98">
        <v>1259760000</v>
      </c>
      <c r="AC10" s="98">
        <v>1686940000</v>
      </c>
      <c r="AD10" s="98"/>
      <c r="AE10" s="98">
        <v>1203630000</v>
      </c>
      <c r="AF10" s="98"/>
      <c r="AG10" s="98"/>
      <c r="AH10" s="18">
        <f t="shared" si="1"/>
        <v>26170500000</v>
      </c>
      <c r="AI10" s="302">
        <f t="shared" si="2"/>
        <v>50728430000</v>
      </c>
    </row>
    <row r="11" spans="1:35" ht="12.75" customHeight="1">
      <c r="B11" s="301" t="s">
        <v>83</v>
      </c>
      <c r="C11" s="98">
        <v>1800000000</v>
      </c>
      <c r="D11" s="98">
        <v>4105790000</v>
      </c>
      <c r="E11" s="98">
        <v>6330000000</v>
      </c>
      <c r="F11" s="98">
        <v>8535980000</v>
      </c>
      <c r="G11" s="18">
        <f t="shared" si="0"/>
        <v>20771770000</v>
      </c>
      <c r="H11" s="98">
        <v>2009530000</v>
      </c>
      <c r="I11" s="98">
        <v>1657710000</v>
      </c>
      <c r="J11" s="98"/>
      <c r="K11" s="98">
        <v>375120000</v>
      </c>
      <c r="L11" s="98">
        <v>25000000</v>
      </c>
      <c r="M11" s="98"/>
      <c r="N11" s="18">
        <f t="shared" si="3"/>
        <v>4067360000</v>
      </c>
      <c r="O11" s="98"/>
      <c r="P11" s="98">
        <v>2945050000</v>
      </c>
      <c r="Q11" s="98">
        <v>1424240000</v>
      </c>
      <c r="R11" s="98">
        <v>2830290000</v>
      </c>
      <c r="S11" s="98">
        <v>265550000</v>
      </c>
      <c r="T11" s="98">
        <v>3424000000</v>
      </c>
      <c r="U11" s="98">
        <v>3136440000</v>
      </c>
      <c r="V11" s="98"/>
      <c r="W11" s="98">
        <v>2537370000</v>
      </c>
      <c r="X11" s="98"/>
      <c r="Y11" s="98">
        <v>2203810000</v>
      </c>
      <c r="Z11" s="98">
        <v>1805030000</v>
      </c>
      <c r="AA11" s="98">
        <v>1548640000</v>
      </c>
      <c r="AB11" s="98">
        <v>1269760000</v>
      </c>
      <c r="AC11" s="98">
        <v>1687940000</v>
      </c>
      <c r="AD11" s="98"/>
      <c r="AE11" s="98">
        <v>1203630000</v>
      </c>
      <c r="AF11" s="98"/>
      <c r="AG11" s="98"/>
      <c r="AH11" s="18">
        <f t="shared" si="1"/>
        <v>26281750000</v>
      </c>
      <c r="AI11" s="302">
        <f t="shared" si="2"/>
        <v>51120880000</v>
      </c>
    </row>
    <row r="12" spans="1:35" ht="12.75" customHeight="1">
      <c r="B12" s="301" t="s">
        <v>84</v>
      </c>
      <c r="C12" s="98">
        <v>1800000000</v>
      </c>
      <c r="D12" s="98">
        <v>4155790000</v>
      </c>
      <c r="E12" s="98">
        <v>6730000000</v>
      </c>
      <c r="F12" s="98">
        <v>8585980000</v>
      </c>
      <c r="G12" s="18">
        <f t="shared" si="0"/>
        <v>21271770000</v>
      </c>
      <c r="H12" s="98">
        <v>2034530000</v>
      </c>
      <c r="I12" s="98">
        <v>1682710000</v>
      </c>
      <c r="J12" s="98"/>
      <c r="K12" s="98">
        <v>400120000</v>
      </c>
      <c r="L12" s="98">
        <v>45000000</v>
      </c>
      <c r="M12" s="98"/>
      <c r="N12" s="18">
        <f t="shared" si="3"/>
        <v>4162360000</v>
      </c>
      <c r="O12" s="98"/>
      <c r="P12" s="98">
        <v>2960050000</v>
      </c>
      <c r="Q12" s="98">
        <v>1424240000</v>
      </c>
      <c r="R12" s="98">
        <v>2830290000</v>
      </c>
      <c r="S12" s="98">
        <v>295550000</v>
      </c>
      <c r="T12" s="98">
        <v>3424000000</v>
      </c>
      <c r="U12" s="98">
        <v>3166440000</v>
      </c>
      <c r="V12" s="98"/>
      <c r="W12" s="98">
        <v>2567370000</v>
      </c>
      <c r="X12" s="98"/>
      <c r="Y12" s="98">
        <v>2228810000</v>
      </c>
      <c r="Z12" s="98">
        <v>1830030000</v>
      </c>
      <c r="AA12" s="98">
        <v>1558640000</v>
      </c>
      <c r="AB12" s="98">
        <v>1279760000</v>
      </c>
      <c r="AC12" s="98">
        <v>1697940000</v>
      </c>
      <c r="AD12" s="98"/>
      <c r="AE12" s="98">
        <v>1213630000</v>
      </c>
      <c r="AF12" s="98"/>
      <c r="AG12" s="98"/>
      <c r="AH12" s="18">
        <f t="shared" si="1"/>
        <v>26476750000</v>
      </c>
      <c r="AI12" s="302">
        <f t="shared" si="2"/>
        <v>51910880000</v>
      </c>
    </row>
    <row r="13" spans="1:35" ht="12.75" customHeight="1">
      <c r="B13" s="301" t="s">
        <v>85</v>
      </c>
      <c r="C13" s="98">
        <v>1607210000</v>
      </c>
      <c r="D13" s="98">
        <v>4095670000</v>
      </c>
      <c r="E13" s="98">
        <v>6730000000</v>
      </c>
      <c r="F13" s="98">
        <v>8685980000</v>
      </c>
      <c r="G13" s="18">
        <f t="shared" si="0"/>
        <v>21118860000</v>
      </c>
      <c r="H13" s="98">
        <v>2064530000</v>
      </c>
      <c r="I13" s="98">
        <v>1712710000</v>
      </c>
      <c r="J13" s="98"/>
      <c r="K13" s="98">
        <v>421120000</v>
      </c>
      <c r="L13" s="98">
        <v>65000000</v>
      </c>
      <c r="M13" s="98"/>
      <c r="N13" s="18">
        <f t="shared" si="3"/>
        <v>4263360000</v>
      </c>
      <c r="O13" s="98"/>
      <c r="P13" s="98">
        <v>2975050000</v>
      </c>
      <c r="Q13" s="98">
        <v>1424240000</v>
      </c>
      <c r="R13" s="98">
        <v>2830290000</v>
      </c>
      <c r="S13" s="98">
        <v>345550000</v>
      </c>
      <c r="T13" s="98">
        <v>3424000000</v>
      </c>
      <c r="U13" s="98">
        <v>3196440000</v>
      </c>
      <c r="V13" s="98"/>
      <c r="W13" s="98">
        <v>2617370000</v>
      </c>
      <c r="X13" s="98"/>
      <c r="Y13" s="98">
        <v>2243110000</v>
      </c>
      <c r="Z13" s="98">
        <v>1860030000</v>
      </c>
      <c r="AA13" s="98">
        <v>1586640000</v>
      </c>
      <c r="AB13" s="98">
        <v>1309760000</v>
      </c>
      <c r="AC13" s="98">
        <v>1708440000</v>
      </c>
      <c r="AD13" s="98"/>
      <c r="AE13" s="98">
        <v>1228630000</v>
      </c>
      <c r="AF13" s="98"/>
      <c r="AG13" s="98"/>
      <c r="AH13" s="18">
        <f t="shared" si="1"/>
        <v>26749550000</v>
      </c>
      <c r="AI13" s="302">
        <f t="shared" si="2"/>
        <v>52131770000</v>
      </c>
    </row>
    <row r="14" spans="1:35" ht="12.75" customHeight="1">
      <c r="B14" s="301" t="s">
        <v>86</v>
      </c>
      <c r="C14" s="98">
        <v>1607210000</v>
      </c>
      <c r="D14" s="98">
        <v>4095670000</v>
      </c>
      <c r="E14" s="98">
        <v>6800000000</v>
      </c>
      <c r="F14" s="98">
        <v>9135980000</v>
      </c>
      <c r="G14" s="18">
        <f t="shared" si="0"/>
        <v>21638860000</v>
      </c>
      <c r="H14" s="98">
        <v>2179530000</v>
      </c>
      <c r="I14" s="98">
        <v>1827710000</v>
      </c>
      <c r="J14" s="98"/>
      <c r="K14" s="98">
        <v>516520000</v>
      </c>
      <c r="L14" s="98">
        <v>100400000</v>
      </c>
      <c r="M14" s="98"/>
      <c r="N14" s="18">
        <f t="shared" si="3"/>
        <v>4624160000</v>
      </c>
      <c r="O14" s="98"/>
      <c r="P14" s="98">
        <v>3012850000</v>
      </c>
      <c r="Q14" s="98">
        <v>1424240000</v>
      </c>
      <c r="R14" s="98">
        <v>2830290000</v>
      </c>
      <c r="S14" s="98">
        <v>485550000</v>
      </c>
      <c r="T14" s="98">
        <v>3474000000</v>
      </c>
      <c r="U14" s="98">
        <v>3271440000</v>
      </c>
      <c r="V14" s="98"/>
      <c r="W14" s="98">
        <v>2757370000</v>
      </c>
      <c r="X14" s="98"/>
      <c r="Y14" s="98">
        <v>2332810000</v>
      </c>
      <c r="Z14" s="98">
        <v>1950030000</v>
      </c>
      <c r="AA14" s="98">
        <v>1647340000</v>
      </c>
      <c r="AB14" s="98">
        <v>1399760000</v>
      </c>
      <c r="AC14" s="98">
        <v>1758440000</v>
      </c>
      <c r="AD14" s="98"/>
      <c r="AE14" s="98">
        <v>1278630000</v>
      </c>
      <c r="AF14" s="98"/>
      <c r="AG14" s="98"/>
      <c r="AH14" s="18">
        <f t="shared" si="1"/>
        <v>27622750000</v>
      </c>
      <c r="AI14" s="302">
        <f t="shared" si="2"/>
        <v>53885770000</v>
      </c>
    </row>
    <row r="15" spans="1:35" ht="12.75" customHeight="1">
      <c r="A15" s="303"/>
      <c r="B15" s="304" t="s">
        <v>87</v>
      </c>
      <c r="C15" s="99">
        <v>1607210000</v>
      </c>
      <c r="D15" s="99">
        <v>4095670000</v>
      </c>
      <c r="E15" s="99">
        <v>6800000000</v>
      </c>
      <c r="F15" s="99">
        <v>9285980000</v>
      </c>
      <c r="G15" s="25">
        <f t="shared" si="0"/>
        <v>21788860000</v>
      </c>
      <c r="H15" s="24">
        <v>2195330000</v>
      </c>
      <c r="I15" s="24">
        <v>1857710000</v>
      </c>
      <c r="J15" s="24"/>
      <c r="K15" s="24">
        <v>521520000</v>
      </c>
      <c r="L15" s="24">
        <v>103400000</v>
      </c>
      <c r="M15" s="24"/>
      <c r="N15" s="25">
        <f t="shared" si="3"/>
        <v>4677960000</v>
      </c>
      <c r="O15" s="305"/>
      <c r="P15" s="99">
        <v>3052850000</v>
      </c>
      <c r="Q15" s="99">
        <v>1424240000</v>
      </c>
      <c r="R15" s="99">
        <v>2830290000</v>
      </c>
      <c r="S15" s="99">
        <v>597550000</v>
      </c>
      <c r="T15" s="99">
        <v>3524000000</v>
      </c>
      <c r="U15" s="99">
        <v>3321440000</v>
      </c>
      <c r="V15" s="99"/>
      <c r="W15" s="99">
        <v>2797370000</v>
      </c>
      <c r="X15" s="99"/>
      <c r="Y15" s="99">
        <v>2362810000</v>
      </c>
      <c r="Z15" s="99">
        <v>1970030000</v>
      </c>
      <c r="AA15" s="99">
        <v>1667340000</v>
      </c>
      <c r="AB15" s="99">
        <v>1419760000</v>
      </c>
      <c r="AC15" s="99">
        <v>1768440000</v>
      </c>
      <c r="AD15" s="99"/>
      <c r="AE15" s="99">
        <v>1288630000</v>
      </c>
      <c r="AF15" s="99"/>
      <c r="AG15" s="99"/>
      <c r="AH15" s="18">
        <f t="shared" si="1"/>
        <v>28024750000</v>
      </c>
      <c r="AI15" s="302">
        <f t="shared" si="2"/>
        <v>54491570000</v>
      </c>
    </row>
    <row r="16" spans="1:35" ht="12.75" customHeight="1">
      <c r="A16" s="6">
        <v>2019</v>
      </c>
      <c r="B16" s="301" t="s">
        <v>75</v>
      </c>
      <c r="C16" s="98">
        <v>1800000000</v>
      </c>
      <c r="D16" s="98">
        <v>4095670000</v>
      </c>
      <c r="E16" s="98">
        <v>6800000000</v>
      </c>
      <c r="F16" s="98">
        <v>9285980000</v>
      </c>
      <c r="G16" s="18">
        <f t="shared" si="0"/>
        <v>21981650000</v>
      </c>
      <c r="H16" s="98">
        <v>2210330000</v>
      </c>
      <c r="I16" s="98">
        <v>1872710000</v>
      </c>
      <c r="J16" s="98"/>
      <c r="K16" s="98">
        <v>531520000</v>
      </c>
      <c r="L16" s="98">
        <v>113400000</v>
      </c>
      <c r="M16" s="98"/>
      <c r="N16" s="18">
        <f t="shared" si="3"/>
        <v>4727960000</v>
      </c>
      <c r="O16" s="98"/>
      <c r="P16" s="98">
        <v>3067850000</v>
      </c>
      <c r="Q16" s="98">
        <v>1424240000</v>
      </c>
      <c r="R16" s="98">
        <v>2830290000</v>
      </c>
      <c r="S16" s="98">
        <v>627550000</v>
      </c>
      <c r="T16" s="98">
        <v>3524000000</v>
      </c>
      <c r="U16" s="98">
        <v>3346440000</v>
      </c>
      <c r="V16" s="98"/>
      <c r="W16" s="98">
        <v>2822370000</v>
      </c>
      <c r="X16" s="98"/>
      <c r="Y16" s="98">
        <v>2377810000</v>
      </c>
      <c r="Z16" s="98">
        <v>1980030000</v>
      </c>
      <c r="AA16" s="98">
        <v>1677340000</v>
      </c>
      <c r="AB16" s="98">
        <v>1429760000</v>
      </c>
      <c r="AC16" s="98">
        <v>1778440000</v>
      </c>
      <c r="AD16" s="98"/>
      <c r="AE16" s="98">
        <v>1298630000</v>
      </c>
      <c r="AF16" s="98"/>
      <c r="AG16" s="98"/>
      <c r="AH16" s="96">
        <f t="shared" si="1"/>
        <v>28184750000</v>
      </c>
      <c r="AI16" s="302">
        <f t="shared" si="2"/>
        <v>54894360000</v>
      </c>
    </row>
    <row r="17" spans="1:35" ht="12.75" customHeight="1">
      <c r="B17" s="301" t="s">
        <v>76</v>
      </c>
      <c r="C17" s="98">
        <v>1800000000</v>
      </c>
      <c r="D17" s="98">
        <v>4095670000</v>
      </c>
      <c r="E17" s="98">
        <v>6800000000</v>
      </c>
      <c r="F17" s="98">
        <v>9285980000</v>
      </c>
      <c r="G17" s="18">
        <f t="shared" si="0"/>
        <v>21981650000</v>
      </c>
      <c r="H17" s="98">
        <v>2225330000</v>
      </c>
      <c r="I17" s="98">
        <v>1887710000</v>
      </c>
      <c r="J17" s="98"/>
      <c r="K17" s="98">
        <v>541520000</v>
      </c>
      <c r="L17" s="98">
        <v>123400000</v>
      </c>
      <c r="M17" s="98"/>
      <c r="N17" s="18">
        <f t="shared" si="3"/>
        <v>4777960000</v>
      </c>
      <c r="O17" s="98"/>
      <c r="P17" s="98">
        <v>3082850000</v>
      </c>
      <c r="Q17" s="98">
        <v>1424240000</v>
      </c>
      <c r="R17" s="98">
        <v>2830290000</v>
      </c>
      <c r="S17" s="98">
        <v>657550000</v>
      </c>
      <c r="T17" s="98">
        <v>3524000000</v>
      </c>
      <c r="U17" s="98">
        <v>3371440000</v>
      </c>
      <c r="V17" s="98"/>
      <c r="W17" s="98">
        <v>2847370000</v>
      </c>
      <c r="X17" s="98"/>
      <c r="Y17" s="98">
        <v>2392810000</v>
      </c>
      <c r="Z17" s="98">
        <v>1990030000</v>
      </c>
      <c r="AA17" s="98">
        <v>1687340000</v>
      </c>
      <c r="AB17" s="98">
        <v>1439760000</v>
      </c>
      <c r="AC17" s="98">
        <v>1788440000</v>
      </c>
      <c r="AD17" s="98"/>
      <c r="AE17" s="98">
        <v>1308630000</v>
      </c>
      <c r="AF17" s="98"/>
      <c r="AG17" s="98"/>
      <c r="AH17" s="18">
        <f t="shared" si="1"/>
        <v>28344750000</v>
      </c>
      <c r="AI17" s="302">
        <f t="shared" si="2"/>
        <v>55104360000</v>
      </c>
    </row>
    <row r="18" spans="1:35" ht="12.75" customHeight="1">
      <c r="B18" s="301" t="s">
        <v>77</v>
      </c>
      <c r="C18" s="98">
        <v>1800000000</v>
      </c>
      <c r="D18" s="98">
        <v>4095670000</v>
      </c>
      <c r="E18" s="98">
        <v>6800000000</v>
      </c>
      <c r="F18" s="98">
        <v>9285980000</v>
      </c>
      <c r="G18" s="18">
        <f t="shared" si="0"/>
        <v>21981650000</v>
      </c>
      <c r="H18" s="98">
        <v>2240330000</v>
      </c>
      <c r="I18" s="98">
        <v>1902710000</v>
      </c>
      <c r="J18" s="98"/>
      <c r="K18" s="98">
        <v>551520000</v>
      </c>
      <c r="L18" s="98">
        <v>133400000</v>
      </c>
      <c r="M18" s="98"/>
      <c r="N18" s="18">
        <f t="shared" si="3"/>
        <v>4827960000</v>
      </c>
      <c r="O18" s="98"/>
      <c r="P18" s="98">
        <v>3097850000</v>
      </c>
      <c r="Q18" s="98">
        <v>1424240000</v>
      </c>
      <c r="R18" s="98">
        <v>2830290000</v>
      </c>
      <c r="S18" s="98">
        <v>687550000</v>
      </c>
      <c r="T18" s="98">
        <v>3524000000</v>
      </c>
      <c r="U18" s="98">
        <v>3396440000</v>
      </c>
      <c r="V18" s="98"/>
      <c r="W18" s="98">
        <v>2872370000</v>
      </c>
      <c r="X18" s="98"/>
      <c r="Y18" s="98">
        <v>2400010000</v>
      </c>
      <c r="Z18" s="98">
        <v>2000030000</v>
      </c>
      <c r="AA18" s="98">
        <v>1697340000</v>
      </c>
      <c r="AB18" s="98">
        <v>1449760000</v>
      </c>
      <c r="AC18" s="98">
        <v>1798440000</v>
      </c>
      <c r="AD18" s="98"/>
      <c r="AE18" s="98">
        <v>1318630000</v>
      </c>
      <c r="AF18" s="98"/>
      <c r="AG18" s="98"/>
      <c r="AH18" s="18">
        <f t="shared" si="1"/>
        <v>28496950000</v>
      </c>
      <c r="AI18" s="302">
        <f t="shared" si="2"/>
        <v>55306560000</v>
      </c>
    </row>
    <row r="19" spans="1:35" ht="12.75" customHeight="1">
      <c r="B19" s="301" t="s">
        <v>78</v>
      </c>
      <c r="C19" s="98">
        <v>1800000000</v>
      </c>
      <c r="D19" s="98">
        <v>4220000000</v>
      </c>
      <c r="E19" s="98">
        <v>6800000000</v>
      </c>
      <c r="F19" s="98">
        <v>9285980000</v>
      </c>
      <c r="G19" s="18">
        <f t="shared" si="0"/>
        <v>22105980000</v>
      </c>
      <c r="H19" s="98">
        <v>2270330000</v>
      </c>
      <c r="I19" s="98">
        <v>1932710000</v>
      </c>
      <c r="J19" s="98"/>
      <c r="K19" s="98">
        <v>581520000</v>
      </c>
      <c r="L19" s="98">
        <v>165050000</v>
      </c>
      <c r="M19" s="98"/>
      <c r="N19" s="18">
        <f t="shared" si="3"/>
        <v>4949610000</v>
      </c>
      <c r="O19" s="98"/>
      <c r="P19" s="98">
        <v>3097850000</v>
      </c>
      <c r="Q19" s="98">
        <v>1424240000</v>
      </c>
      <c r="R19" s="98">
        <v>2830290000</v>
      </c>
      <c r="S19" s="98">
        <v>712980000</v>
      </c>
      <c r="T19" s="98">
        <v>3524000000</v>
      </c>
      <c r="U19" s="98">
        <v>3396440000</v>
      </c>
      <c r="V19" s="98"/>
      <c r="W19" s="98">
        <v>2917370000</v>
      </c>
      <c r="X19" s="98"/>
      <c r="Y19" s="98">
        <v>2440010000</v>
      </c>
      <c r="Z19" s="98">
        <v>2035030000</v>
      </c>
      <c r="AA19" s="98">
        <v>1732340000</v>
      </c>
      <c r="AB19" s="98">
        <v>1479760000</v>
      </c>
      <c r="AC19" s="98">
        <v>1828440000</v>
      </c>
      <c r="AD19" s="98"/>
      <c r="AE19" s="98">
        <v>1343630000</v>
      </c>
      <c r="AF19" s="98"/>
      <c r="AG19" s="98"/>
      <c r="AH19" s="18">
        <f t="shared" si="1"/>
        <v>28762380000</v>
      </c>
      <c r="AI19" s="302">
        <f t="shared" si="2"/>
        <v>55817970000</v>
      </c>
    </row>
    <row r="20" spans="1:35" ht="12.75" customHeight="1">
      <c r="B20" s="301" t="s">
        <v>79</v>
      </c>
      <c r="C20" s="98">
        <v>1800000000</v>
      </c>
      <c r="D20" s="98">
        <v>4220000000</v>
      </c>
      <c r="E20" s="98">
        <v>6825000000</v>
      </c>
      <c r="F20" s="98">
        <v>9295980000</v>
      </c>
      <c r="G20" s="18">
        <f t="shared" si="0"/>
        <v>22140980000</v>
      </c>
      <c r="H20" s="98">
        <v>2300330000</v>
      </c>
      <c r="I20" s="98">
        <v>1962710000</v>
      </c>
      <c r="J20" s="98"/>
      <c r="K20" s="98">
        <v>581520000</v>
      </c>
      <c r="L20" s="98">
        <v>185050000</v>
      </c>
      <c r="M20" s="98"/>
      <c r="N20" s="18">
        <f t="shared" si="3"/>
        <v>5029610000</v>
      </c>
      <c r="O20" s="98"/>
      <c r="P20" s="98">
        <v>2124850000</v>
      </c>
      <c r="Q20" s="98">
        <v>1424240000</v>
      </c>
      <c r="R20" s="98">
        <v>2830290000</v>
      </c>
      <c r="S20" s="98">
        <v>890420000</v>
      </c>
      <c r="T20" s="98">
        <v>3524000000</v>
      </c>
      <c r="U20" s="98">
        <v>3396440000</v>
      </c>
      <c r="V20" s="98"/>
      <c r="W20" s="98">
        <v>3070300000</v>
      </c>
      <c r="X20" s="98"/>
      <c r="Y20" s="98">
        <v>2626660000</v>
      </c>
      <c r="Z20" s="98">
        <v>2178730000</v>
      </c>
      <c r="AA20" s="98">
        <v>1925790000</v>
      </c>
      <c r="AB20" s="98">
        <v>1649350000</v>
      </c>
      <c r="AC20" s="98">
        <v>1914170000</v>
      </c>
      <c r="AD20" s="98"/>
      <c r="AE20" s="98">
        <v>1578810000</v>
      </c>
      <c r="AF20" s="98"/>
      <c r="AG20" s="98"/>
      <c r="AH20" s="18">
        <f t="shared" si="1"/>
        <v>29134050000</v>
      </c>
      <c r="AI20" s="302">
        <f t="shared" si="2"/>
        <v>56304640000</v>
      </c>
    </row>
    <row r="21" spans="1:35" ht="12.75" customHeight="1">
      <c r="B21" s="301" t="s">
        <v>80</v>
      </c>
      <c r="C21" s="98">
        <v>1800000000</v>
      </c>
      <c r="D21" s="98">
        <v>4220000000</v>
      </c>
      <c r="E21" s="98">
        <v>6875000000</v>
      </c>
      <c r="F21" s="98">
        <v>9295980000</v>
      </c>
      <c r="G21" s="18">
        <f t="shared" si="0"/>
        <v>22190980000</v>
      </c>
      <c r="H21" s="98">
        <v>2300330000</v>
      </c>
      <c r="I21" s="98">
        <v>1962710000</v>
      </c>
      <c r="J21" s="98"/>
      <c r="K21" s="98">
        <v>616520000</v>
      </c>
      <c r="L21" s="98">
        <v>210050000</v>
      </c>
      <c r="M21" s="98">
        <v>30000000</v>
      </c>
      <c r="N21" s="18">
        <f t="shared" ref="N21:N50" si="4">SUM(H21:M21)</f>
        <v>5119610000</v>
      </c>
      <c r="O21" s="98"/>
      <c r="P21" s="98">
        <v>2124850000</v>
      </c>
      <c r="Q21" s="98">
        <v>1424240000</v>
      </c>
      <c r="R21" s="98">
        <v>2830290000</v>
      </c>
      <c r="S21" s="98">
        <v>945420000</v>
      </c>
      <c r="T21" s="98">
        <v>3524000000</v>
      </c>
      <c r="U21" s="98">
        <v>3396440000</v>
      </c>
      <c r="V21" s="98"/>
      <c r="W21" s="98">
        <v>3115300000</v>
      </c>
      <c r="X21" s="98"/>
      <c r="Y21" s="98">
        <v>2666660000</v>
      </c>
      <c r="Z21" s="98">
        <v>2213730000</v>
      </c>
      <c r="AA21" s="98">
        <v>1950990000</v>
      </c>
      <c r="AB21" s="98">
        <v>1679350000</v>
      </c>
      <c r="AC21" s="98">
        <v>1944170000</v>
      </c>
      <c r="AD21" s="98">
        <v>25000000</v>
      </c>
      <c r="AE21" s="98">
        <v>1603810000</v>
      </c>
      <c r="AF21" s="98"/>
      <c r="AG21" s="98">
        <v>20000000</v>
      </c>
      <c r="AH21" s="18">
        <f>SUM(P21:AG21)</f>
        <v>29464250000</v>
      </c>
      <c r="AI21" s="302">
        <f t="shared" si="2"/>
        <v>56774840000</v>
      </c>
    </row>
    <row r="22" spans="1:35" ht="12.75" customHeight="1">
      <c r="B22" s="301" t="s">
        <v>81</v>
      </c>
      <c r="C22" s="98">
        <v>1800000000</v>
      </c>
      <c r="D22" s="98">
        <v>4220000000</v>
      </c>
      <c r="E22" s="98">
        <v>6925000000</v>
      </c>
      <c r="F22" s="98">
        <v>9795980000</v>
      </c>
      <c r="G22" s="18">
        <f t="shared" si="0"/>
        <v>22740980000</v>
      </c>
      <c r="H22" s="98">
        <v>2300330000</v>
      </c>
      <c r="I22" s="98">
        <v>1962710000</v>
      </c>
      <c r="J22" s="98"/>
      <c r="K22" s="98">
        <v>651520000</v>
      </c>
      <c r="L22" s="98">
        <v>245050000</v>
      </c>
      <c r="M22" s="98">
        <v>60000000</v>
      </c>
      <c r="N22" s="18">
        <f t="shared" si="4"/>
        <v>5219610000</v>
      </c>
      <c r="O22" s="98"/>
      <c r="P22" s="98">
        <v>2124850000</v>
      </c>
      <c r="Q22" s="98">
        <v>1424240000</v>
      </c>
      <c r="R22" s="98">
        <v>2830290000</v>
      </c>
      <c r="S22" s="98">
        <v>1000420000</v>
      </c>
      <c r="T22" s="98">
        <v>3524000000</v>
      </c>
      <c r="U22" s="98">
        <v>3396440000</v>
      </c>
      <c r="V22" s="98"/>
      <c r="W22" s="98">
        <v>3160300000</v>
      </c>
      <c r="X22" s="98"/>
      <c r="Y22" s="98">
        <v>2706660000</v>
      </c>
      <c r="Z22" s="98">
        <v>2248730000</v>
      </c>
      <c r="AA22" s="98">
        <v>1985990000</v>
      </c>
      <c r="AB22" s="98">
        <v>1709350000</v>
      </c>
      <c r="AC22" s="98">
        <v>1974170000</v>
      </c>
      <c r="AD22" s="98">
        <v>50000000</v>
      </c>
      <c r="AE22" s="98">
        <v>1628810000</v>
      </c>
      <c r="AF22" s="98"/>
      <c r="AG22" s="98">
        <v>40000000</v>
      </c>
      <c r="AH22" s="18">
        <f>SUM(P22:AG22)</f>
        <v>29804250000</v>
      </c>
      <c r="AI22" s="302">
        <f t="shared" si="2"/>
        <v>57764840000</v>
      </c>
    </row>
    <row r="23" spans="1:35" ht="12.75" customHeight="1">
      <c r="B23" s="301" t="s">
        <v>83</v>
      </c>
      <c r="C23" s="98">
        <v>1800000000</v>
      </c>
      <c r="D23" s="98">
        <v>4220000000</v>
      </c>
      <c r="E23" s="98">
        <v>7025000000</v>
      </c>
      <c r="F23" s="98">
        <v>9790000000</v>
      </c>
      <c r="G23" s="18">
        <f t="shared" si="0"/>
        <v>22835000000</v>
      </c>
      <c r="H23" s="98">
        <v>2300330000</v>
      </c>
      <c r="I23" s="98">
        <v>1962710000</v>
      </c>
      <c r="J23" s="98"/>
      <c r="K23" s="98">
        <v>686520000</v>
      </c>
      <c r="L23" s="98">
        <v>280050000</v>
      </c>
      <c r="M23" s="98">
        <v>90000000</v>
      </c>
      <c r="N23" s="18">
        <f t="shared" si="4"/>
        <v>5319610000</v>
      </c>
      <c r="O23" s="98"/>
      <c r="P23" s="17">
        <v>1420680000</v>
      </c>
      <c r="Q23" s="98">
        <v>1424240000</v>
      </c>
      <c r="R23" s="98">
        <v>2830290000</v>
      </c>
      <c r="S23" s="98">
        <v>1188590000</v>
      </c>
      <c r="T23" s="98">
        <v>3524000000</v>
      </c>
      <c r="U23" s="98">
        <v>3396440000</v>
      </c>
      <c r="V23" s="98"/>
      <c r="W23" s="98">
        <v>3326220000</v>
      </c>
      <c r="X23" s="98"/>
      <c r="Y23" s="98">
        <v>2857670000</v>
      </c>
      <c r="Z23" s="98">
        <v>2353940000</v>
      </c>
      <c r="AA23" s="98">
        <v>2067320000</v>
      </c>
      <c r="AB23" s="98">
        <v>1813560000</v>
      </c>
      <c r="AC23" s="98">
        <v>2072040000</v>
      </c>
      <c r="AD23" s="98">
        <v>165650000</v>
      </c>
      <c r="AE23" s="98">
        <v>1690540000</v>
      </c>
      <c r="AF23" s="98"/>
      <c r="AG23" s="98">
        <v>83380000</v>
      </c>
      <c r="AH23" s="18">
        <f>SUM(P23:AG23)</f>
        <v>30214560000</v>
      </c>
      <c r="AI23" s="302">
        <f t="shared" si="2"/>
        <v>58369170000</v>
      </c>
    </row>
    <row r="24" spans="1:35" ht="12.75" customHeight="1">
      <c r="B24" s="301" t="s">
        <v>84</v>
      </c>
      <c r="C24" s="98">
        <v>1800000000</v>
      </c>
      <c r="D24" s="98">
        <v>4220000000</v>
      </c>
      <c r="E24" s="98">
        <v>7225000000</v>
      </c>
      <c r="F24" s="98">
        <v>9840000000</v>
      </c>
      <c r="G24" s="18">
        <f t="shared" si="0"/>
        <v>23085000000</v>
      </c>
      <c r="H24" s="98">
        <v>2300330000</v>
      </c>
      <c r="I24" s="98">
        <v>1962710000</v>
      </c>
      <c r="J24" s="98"/>
      <c r="K24" s="98">
        <v>721520000</v>
      </c>
      <c r="L24" s="98">
        <v>315050000</v>
      </c>
      <c r="M24" s="98">
        <v>120000000</v>
      </c>
      <c r="N24" s="18">
        <f t="shared" si="4"/>
        <v>5419610000</v>
      </c>
      <c r="O24" s="98"/>
      <c r="P24" s="17">
        <v>1420680000</v>
      </c>
      <c r="Q24" s="98">
        <v>1424240000</v>
      </c>
      <c r="R24" s="98">
        <v>2830290000</v>
      </c>
      <c r="S24" s="98">
        <v>1243590000</v>
      </c>
      <c r="T24" s="98">
        <v>3524000000</v>
      </c>
      <c r="U24" s="98">
        <v>3396440000</v>
      </c>
      <c r="V24" s="98"/>
      <c r="W24" s="98">
        <v>3371220000</v>
      </c>
      <c r="X24" s="98"/>
      <c r="Y24" s="98">
        <v>2897670000</v>
      </c>
      <c r="Z24" s="98">
        <v>2375940000</v>
      </c>
      <c r="AA24" s="98">
        <v>2102320000</v>
      </c>
      <c r="AB24" s="98">
        <v>1813560000</v>
      </c>
      <c r="AC24" s="98">
        <v>2102040000</v>
      </c>
      <c r="AD24" s="98">
        <v>175650000</v>
      </c>
      <c r="AE24" s="98">
        <v>1715540000</v>
      </c>
      <c r="AF24" s="98"/>
      <c r="AG24" s="98">
        <v>103380000</v>
      </c>
      <c r="AH24" s="18">
        <f t="shared" ref="AH24:AH56" si="5">SUM(P24:AG24)</f>
        <v>30496560000</v>
      </c>
      <c r="AI24" s="302">
        <f t="shared" si="2"/>
        <v>59001170000</v>
      </c>
    </row>
    <row r="25" spans="1:35" ht="12.75" customHeight="1">
      <c r="B25" s="301" t="s">
        <v>85</v>
      </c>
      <c r="C25" s="98">
        <v>1800000000</v>
      </c>
      <c r="D25" s="98">
        <v>4220000000</v>
      </c>
      <c r="E25" s="98">
        <v>7225000000</v>
      </c>
      <c r="F25" s="98">
        <v>9890000000</v>
      </c>
      <c r="G25" s="18">
        <f t="shared" si="0"/>
        <v>23135000000</v>
      </c>
      <c r="H25" s="98">
        <v>2300330000</v>
      </c>
      <c r="I25" s="98">
        <v>1962710000</v>
      </c>
      <c r="J25" s="98"/>
      <c r="K25" s="98">
        <v>756520000</v>
      </c>
      <c r="L25" s="98">
        <v>350050000</v>
      </c>
      <c r="M25" s="98">
        <v>150000000</v>
      </c>
      <c r="N25" s="18">
        <f t="shared" si="4"/>
        <v>5519610000</v>
      </c>
      <c r="O25" s="98"/>
      <c r="P25" s="17">
        <v>1420680000</v>
      </c>
      <c r="Q25" s="98">
        <v>1424240000</v>
      </c>
      <c r="R25" s="98">
        <v>2830290000</v>
      </c>
      <c r="S25" s="98">
        <v>1298590000</v>
      </c>
      <c r="T25" s="98">
        <v>3524000000</v>
      </c>
      <c r="U25" s="98">
        <v>3396440000</v>
      </c>
      <c r="V25" s="98"/>
      <c r="W25" s="98">
        <v>3416220000</v>
      </c>
      <c r="X25" s="98"/>
      <c r="Y25" s="98">
        <v>2937670000</v>
      </c>
      <c r="Z25" s="98">
        <v>2410940000</v>
      </c>
      <c r="AA25" s="98">
        <v>2137320000</v>
      </c>
      <c r="AB25" s="98">
        <v>1843560000</v>
      </c>
      <c r="AC25" s="98">
        <v>2132040000</v>
      </c>
      <c r="AD25" s="98">
        <v>200650000</v>
      </c>
      <c r="AE25" s="98">
        <v>1740540000</v>
      </c>
      <c r="AF25" s="98"/>
      <c r="AG25" s="98">
        <v>123380000</v>
      </c>
      <c r="AH25" s="18">
        <f t="shared" si="5"/>
        <v>30836560000</v>
      </c>
      <c r="AI25" s="302">
        <f t="shared" si="2"/>
        <v>59491170000</v>
      </c>
    </row>
    <row r="26" spans="1:35" ht="12.75" customHeight="1">
      <c r="B26" s="301" t="s">
        <v>86</v>
      </c>
      <c r="C26" s="98">
        <v>1800000000</v>
      </c>
      <c r="D26" s="98">
        <v>4220000000</v>
      </c>
      <c r="E26" s="98">
        <v>7835000000</v>
      </c>
      <c r="F26" s="98">
        <v>9990000000</v>
      </c>
      <c r="G26" s="18">
        <f t="shared" si="0"/>
        <v>23845000000</v>
      </c>
      <c r="H26" s="98">
        <v>2300330000</v>
      </c>
      <c r="I26" s="98">
        <v>1962710000</v>
      </c>
      <c r="J26" s="98"/>
      <c r="K26" s="98">
        <v>796520000</v>
      </c>
      <c r="L26" s="98">
        <v>390050000</v>
      </c>
      <c r="M26" s="98">
        <v>190000000</v>
      </c>
      <c r="N26" s="18">
        <f t="shared" si="4"/>
        <v>5639610000</v>
      </c>
      <c r="O26" s="98"/>
      <c r="P26" s="17">
        <v>773150000</v>
      </c>
      <c r="Q26" s="98">
        <v>1424240000</v>
      </c>
      <c r="R26" s="98">
        <v>2830290000</v>
      </c>
      <c r="S26" s="98">
        <v>1633910000</v>
      </c>
      <c r="T26" s="98">
        <v>3524000000</v>
      </c>
      <c r="U26" s="98">
        <v>3396440000</v>
      </c>
      <c r="V26" s="98"/>
      <c r="W26" s="98">
        <v>3618180000</v>
      </c>
      <c r="X26" s="98"/>
      <c r="Y26" s="98">
        <v>3060150000</v>
      </c>
      <c r="Z26" s="98">
        <v>2489650000</v>
      </c>
      <c r="AA26" s="98">
        <v>2188070000</v>
      </c>
      <c r="AB26" s="98">
        <v>1916410000</v>
      </c>
      <c r="AC26" s="98">
        <v>2172040000</v>
      </c>
      <c r="AD26" s="98">
        <v>237790000</v>
      </c>
      <c r="AE26" s="98">
        <v>1793510000</v>
      </c>
      <c r="AF26" s="98"/>
      <c r="AG26" s="98">
        <v>195940000</v>
      </c>
      <c r="AH26" s="18">
        <f t="shared" si="5"/>
        <v>31253770000</v>
      </c>
      <c r="AI26" s="302">
        <f t="shared" si="2"/>
        <v>60738380000</v>
      </c>
    </row>
    <row r="27" spans="1:35" ht="12.75" customHeight="1">
      <c r="A27" s="303"/>
      <c r="B27" s="304" t="s">
        <v>87</v>
      </c>
      <c r="C27" s="99">
        <v>2201850000</v>
      </c>
      <c r="D27" s="99">
        <v>4220000000</v>
      </c>
      <c r="E27" s="99">
        <v>7835000000</v>
      </c>
      <c r="F27" s="99">
        <v>9990000000</v>
      </c>
      <c r="G27" s="25">
        <f t="shared" si="0"/>
        <v>24246850000</v>
      </c>
      <c r="H27" s="24">
        <v>2300330000</v>
      </c>
      <c r="I27" s="24">
        <v>1962710000</v>
      </c>
      <c r="J27" s="24"/>
      <c r="K27" s="24">
        <v>829520000</v>
      </c>
      <c r="L27" s="24">
        <v>500050000</v>
      </c>
      <c r="M27" s="24">
        <v>230000000</v>
      </c>
      <c r="N27" s="25">
        <f t="shared" si="4"/>
        <v>5822610000</v>
      </c>
      <c r="O27" s="305"/>
      <c r="P27" s="24">
        <v>773150000</v>
      </c>
      <c r="Q27" s="99">
        <v>1424240000</v>
      </c>
      <c r="R27" s="99">
        <v>2830290000</v>
      </c>
      <c r="S27" s="99">
        <v>1783910000</v>
      </c>
      <c r="T27" s="99">
        <v>3524000000</v>
      </c>
      <c r="U27" s="99">
        <v>3396440000</v>
      </c>
      <c r="V27" s="99"/>
      <c r="W27" s="99">
        <v>3753180000</v>
      </c>
      <c r="X27" s="99"/>
      <c r="Y27" s="99">
        <v>3169760000</v>
      </c>
      <c r="Z27" s="99">
        <v>2619650000</v>
      </c>
      <c r="AA27" s="99">
        <v>2278520000</v>
      </c>
      <c r="AB27" s="24">
        <v>2010690000</v>
      </c>
      <c r="AC27" s="99">
        <v>2226710000</v>
      </c>
      <c r="AD27" s="99">
        <v>289790000</v>
      </c>
      <c r="AE27" s="99">
        <v>1853910000</v>
      </c>
      <c r="AF27" s="99"/>
      <c r="AG27" s="99">
        <v>295940000</v>
      </c>
      <c r="AH27" s="25">
        <f t="shared" si="5"/>
        <v>32230180000</v>
      </c>
      <c r="AI27" s="306">
        <f t="shared" si="2"/>
        <v>62299640000</v>
      </c>
    </row>
    <row r="28" spans="1:35" ht="12.75" customHeight="1">
      <c r="A28" s="6">
        <v>2020</v>
      </c>
      <c r="B28" s="301" t="s">
        <v>75</v>
      </c>
      <c r="C28" s="98">
        <v>2201850000</v>
      </c>
      <c r="D28" s="98">
        <v>4270000000</v>
      </c>
      <c r="E28" s="98">
        <v>7885000000</v>
      </c>
      <c r="F28" s="98">
        <v>10090000000</v>
      </c>
      <c r="G28" s="18">
        <f t="shared" si="0"/>
        <v>24446850000</v>
      </c>
      <c r="H28" s="98">
        <v>2300330000</v>
      </c>
      <c r="I28" s="98">
        <v>1962710000</v>
      </c>
      <c r="J28" s="98"/>
      <c r="K28" s="98">
        <v>869520000</v>
      </c>
      <c r="L28" s="98">
        <v>517550000</v>
      </c>
      <c r="M28" s="98">
        <v>247500000</v>
      </c>
      <c r="N28" s="18">
        <f t="shared" si="4"/>
        <v>5897610000</v>
      </c>
      <c r="O28" s="98"/>
      <c r="P28" s="17">
        <v>773150000</v>
      </c>
      <c r="Q28" s="98">
        <v>1424240000</v>
      </c>
      <c r="R28" s="98">
        <v>2830290000</v>
      </c>
      <c r="S28" s="98">
        <v>1843910000</v>
      </c>
      <c r="T28" s="98">
        <v>3524000000</v>
      </c>
      <c r="U28" s="98">
        <v>3396440000</v>
      </c>
      <c r="V28" s="98"/>
      <c r="W28" s="98">
        <v>3803180000</v>
      </c>
      <c r="X28" s="98"/>
      <c r="Y28" s="98">
        <v>3214760000</v>
      </c>
      <c r="Z28" s="98">
        <v>2640480000</v>
      </c>
      <c r="AA28" s="98">
        <v>2295010000</v>
      </c>
      <c r="AB28" s="98">
        <v>2050690000</v>
      </c>
      <c r="AC28" s="98">
        <v>2227160000</v>
      </c>
      <c r="AD28" s="98">
        <v>329790000</v>
      </c>
      <c r="AE28" s="98">
        <v>1873490000</v>
      </c>
      <c r="AF28" s="98"/>
      <c r="AG28" s="98">
        <v>325940000</v>
      </c>
      <c r="AH28" s="18">
        <f t="shared" si="5"/>
        <v>32552530000</v>
      </c>
      <c r="AI28" s="302">
        <f t="shared" si="2"/>
        <v>62896990000</v>
      </c>
    </row>
    <row r="29" spans="1:35" ht="12.75" customHeight="1">
      <c r="B29" s="301" t="s">
        <v>76</v>
      </c>
      <c r="C29" s="98">
        <v>2201850000</v>
      </c>
      <c r="D29" s="98">
        <v>4270000000</v>
      </c>
      <c r="E29" s="98">
        <v>7890000000</v>
      </c>
      <c r="F29" s="98">
        <v>10090000000</v>
      </c>
      <c r="G29" s="18">
        <f t="shared" si="0"/>
        <v>24451850000</v>
      </c>
      <c r="H29" s="98">
        <v>2300330000</v>
      </c>
      <c r="I29" s="98">
        <v>1962710000</v>
      </c>
      <c r="J29" s="98"/>
      <c r="K29" s="98">
        <v>870520000</v>
      </c>
      <c r="L29" s="98">
        <v>519050000</v>
      </c>
      <c r="M29" s="98">
        <v>249000000</v>
      </c>
      <c r="N29" s="18">
        <f t="shared" si="4"/>
        <v>5901610000</v>
      </c>
      <c r="O29" s="98"/>
      <c r="P29" s="17">
        <v>773150000</v>
      </c>
      <c r="Q29" s="98">
        <v>934180000</v>
      </c>
      <c r="R29" s="98">
        <v>2830290000</v>
      </c>
      <c r="S29" s="98">
        <v>2051270000</v>
      </c>
      <c r="T29" s="98">
        <v>3524000000</v>
      </c>
      <c r="U29" s="98">
        <v>3396440000</v>
      </c>
      <c r="V29" s="98"/>
      <c r="W29" s="98">
        <v>3905370000</v>
      </c>
      <c r="X29" s="98"/>
      <c r="Y29" s="98">
        <v>3375950000</v>
      </c>
      <c r="Z29" s="98">
        <v>2714570000</v>
      </c>
      <c r="AA29" s="98">
        <v>2367110000</v>
      </c>
      <c r="AB29" s="98">
        <v>2070690000</v>
      </c>
      <c r="AC29" s="98">
        <v>2252160000</v>
      </c>
      <c r="AD29" s="98">
        <v>398200000</v>
      </c>
      <c r="AE29" s="98">
        <v>1933790000</v>
      </c>
      <c r="AF29" s="98"/>
      <c r="AG29" s="98">
        <v>411300000</v>
      </c>
      <c r="AH29" s="18">
        <f t="shared" si="5"/>
        <v>32938470000</v>
      </c>
      <c r="AI29" s="302">
        <f t="shared" si="2"/>
        <v>63291930000</v>
      </c>
    </row>
    <row r="30" spans="1:35" ht="12.75" customHeight="1">
      <c r="B30" s="301" t="s">
        <v>77</v>
      </c>
      <c r="C30" s="98">
        <v>2300000000</v>
      </c>
      <c r="D30" s="98">
        <v>4270000000</v>
      </c>
      <c r="E30" s="98">
        <v>7890000000</v>
      </c>
      <c r="F30" s="98">
        <v>10090000000</v>
      </c>
      <c r="G30" s="18">
        <f t="shared" si="0"/>
        <v>24550000000</v>
      </c>
      <c r="H30" s="98">
        <v>2300330000</v>
      </c>
      <c r="I30" s="98">
        <v>1962710000</v>
      </c>
      <c r="J30" s="98"/>
      <c r="K30" s="98">
        <v>870520000</v>
      </c>
      <c r="L30" s="98">
        <v>519050000</v>
      </c>
      <c r="M30" s="98">
        <v>249000000</v>
      </c>
      <c r="N30" s="18">
        <f t="shared" si="4"/>
        <v>5901610000</v>
      </c>
      <c r="O30" s="98"/>
      <c r="P30" s="17">
        <v>773150000</v>
      </c>
      <c r="Q30" s="98">
        <v>934180000</v>
      </c>
      <c r="R30" s="98">
        <v>2830290000</v>
      </c>
      <c r="S30" s="98">
        <v>2111270000</v>
      </c>
      <c r="T30" s="98">
        <v>3524000000</v>
      </c>
      <c r="U30" s="98">
        <v>3396440000</v>
      </c>
      <c r="V30" s="98"/>
      <c r="W30" s="98">
        <v>3955370000</v>
      </c>
      <c r="X30" s="98"/>
      <c r="Y30" s="98">
        <v>3420950000</v>
      </c>
      <c r="Z30" s="98">
        <v>2754570000</v>
      </c>
      <c r="AA30" s="98">
        <v>2407110000</v>
      </c>
      <c r="AB30" s="98">
        <v>2077550000</v>
      </c>
      <c r="AC30" s="98">
        <v>2253160000</v>
      </c>
      <c r="AD30" s="98">
        <v>428200000</v>
      </c>
      <c r="AE30" s="98">
        <v>1958790000</v>
      </c>
      <c r="AF30" s="98"/>
      <c r="AG30" s="98">
        <v>438450000</v>
      </c>
      <c r="AH30" s="18">
        <f t="shared" si="5"/>
        <v>33263480000</v>
      </c>
      <c r="AI30" s="302">
        <f t="shared" si="2"/>
        <v>63715090000</v>
      </c>
    </row>
    <row r="31" spans="1:35" ht="12.75" customHeight="1">
      <c r="B31" s="301" t="s">
        <v>78</v>
      </c>
      <c r="C31" s="98">
        <v>2300000000</v>
      </c>
      <c r="D31" s="98">
        <v>4270000000</v>
      </c>
      <c r="E31" s="98">
        <v>7890000000</v>
      </c>
      <c r="F31" s="98">
        <v>10090000000</v>
      </c>
      <c r="G31" s="18">
        <f t="shared" si="0"/>
        <v>24550000000</v>
      </c>
      <c r="H31" s="98">
        <v>2300330000</v>
      </c>
      <c r="I31" s="98">
        <v>1962710000</v>
      </c>
      <c r="J31" s="98"/>
      <c r="K31" s="98">
        <v>870520000</v>
      </c>
      <c r="L31" s="98">
        <v>519050000</v>
      </c>
      <c r="M31" s="98">
        <v>249000000</v>
      </c>
      <c r="N31" s="18">
        <f t="shared" si="4"/>
        <v>5901610000</v>
      </c>
      <c r="O31" s="98"/>
      <c r="P31" s="17" t="s">
        <v>82</v>
      </c>
      <c r="Q31" s="98">
        <v>934180000</v>
      </c>
      <c r="R31" s="98">
        <v>2830290000</v>
      </c>
      <c r="S31" s="98">
        <v>2611270000</v>
      </c>
      <c r="T31" s="98">
        <v>3524000000</v>
      </c>
      <c r="U31" s="98">
        <v>3396440000</v>
      </c>
      <c r="V31" s="98"/>
      <c r="W31" s="98">
        <v>3955370000</v>
      </c>
      <c r="X31" s="98"/>
      <c r="Y31" s="98">
        <v>3520950000</v>
      </c>
      <c r="Z31" s="98">
        <v>2860500000</v>
      </c>
      <c r="AA31" s="98">
        <v>2486650000</v>
      </c>
      <c r="AB31" s="98">
        <v>2140490000</v>
      </c>
      <c r="AC31" s="98">
        <v>2292380000</v>
      </c>
      <c r="AD31" s="98">
        <v>478450000</v>
      </c>
      <c r="AE31" s="98">
        <v>1983790000</v>
      </c>
      <c r="AF31" s="98"/>
      <c r="AG31" s="98">
        <v>488450000</v>
      </c>
      <c r="AH31" s="18">
        <f t="shared" si="5"/>
        <v>33503210000</v>
      </c>
      <c r="AI31" s="302">
        <f t="shared" si="2"/>
        <v>63954820000</v>
      </c>
    </row>
    <row r="32" spans="1:35" ht="12.75" customHeight="1">
      <c r="B32" s="301" t="s">
        <v>79</v>
      </c>
      <c r="C32" s="98">
        <v>2312000000</v>
      </c>
      <c r="D32" s="98">
        <v>4320000000</v>
      </c>
      <c r="E32" s="98">
        <v>7990000000</v>
      </c>
      <c r="F32" s="98">
        <v>10680000000</v>
      </c>
      <c r="G32" s="18">
        <f t="shared" si="0"/>
        <v>25302000000</v>
      </c>
      <c r="H32" s="98">
        <v>2300330000</v>
      </c>
      <c r="I32" s="98">
        <v>1962710000</v>
      </c>
      <c r="J32" s="98"/>
      <c r="K32" s="98">
        <v>870520000</v>
      </c>
      <c r="L32" s="98">
        <v>519050000</v>
      </c>
      <c r="M32" s="98">
        <v>249000000</v>
      </c>
      <c r="N32" s="18">
        <f t="shared" si="4"/>
        <v>5901610000</v>
      </c>
      <c r="O32" s="98"/>
      <c r="P32" s="17"/>
      <c r="Q32" s="98">
        <v>934180000</v>
      </c>
      <c r="R32" s="98">
        <v>2830290000</v>
      </c>
      <c r="S32" s="98">
        <v>2671270000</v>
      </c>
      <c r="T32" s="98">
        <v>3524000000</v>
      </c>
      <c r="U32" s="98">
        <v>3396440000</v>
      </c>
      <c r="V32" s="98"/>
      <c r="W32" s="98">
        <v>4005370000</v>
      </c>
      <c r="X32" s="98"/>
      <c r="Y32" s="98">
        <v>3565950000</v>
      </c>
      <c r="Z32" s="98">
        <v>2900500000</v>
      </c>
      <c r="AA32" s="98">
        <v>2526650000</v>
      </c>
      <c r="AB32" s="98">
        <v>2180490000</v>
      </c>
      <c r="AC32" s="98">
        <v>2332380000</v>
      </c>
      <c r="AD32" s="98">
        <v>518450000</v>
      </c>
      <c r="AE32" s="98">
        <v>2013790000</v>
      </c>
      <c r="AF32" s="98"/>
      <c r="AG32" s="98">
        <v>518450000</v>
      </c>
      <c r="AH32" s="18">
        <f t="shared" si="5"/>
        <v>33918210000</v>
      </c>
      <c r="AI32" s="302">
        <f t="shared" si="2"/>
        <v>65121820000</v>
      </c>
    </row>
    <row r="33" spans="1:35" ht="12.75" customHeight="1">
      <c r="B33" s="301" t="s">
        <v>80</v>
      </c>
      <c r="C33" s="98">
        <v>2362000000</v>
      </c>
      <c r="D33" s="98">
        <v>4320000000</v>
      </c>
      <c r="E33" s="98">
        <v>8040000000</v>
      </c>
      <c r="F33" s="98">
        <v>11230000000</v>
      </c>
      <c r="G33" s="18">
        <f t="shared" si="0"/>
        <v>25952000000</v>
      </c>
      <c r="H33" s="98">
        <v>2300330000</v>
      </c>
      <c r="I33" s="98">
        <v>1962710000</v>
      </c>
      <c r="J33" s="98"/>
      <c r="K33" s="98">
        <v>870520000</v>
      </c>
      <c r="L33" s="98">
        <v>519050000</v>
      </c>
      <c r="M33" s="98">
        <v>249000000</v>
      </c>
      <c r="N33" s="18">
        <f t="shared" si="4"/>
        <v>5901610000</v>
      </c>
      <c r="O33" s="98"/>
      <c r="P33" s="17"/>
      <c r="Q33" s="98">
        <v>934180000</v>
      </c>
      <c r="R33" s="98">
        <v>2830290000</v>
      </c>
      <c r="S33" s="98">
        <v>2721270000</v>
      </c>
      <c r="T33" s="98">
        <v>3524000000</v>
      </c>
      <c r="U33" s="98">
        <v>3396440000</v>
      </c>
      <c r="V33" s="98"/>
      <c r="W33" s="98">
        <v>4055370000</v>
      </c>
      <c r="X33" s="98"/>
      <c r="Y33" s="98">
        <v>3610950000</v>
      </c>
      <c r="Z33" s="98">
        <v>2950500000</v>
      </c>
      <c r="AA33" s="98">
        <v>2576650000</v>
      </c>
      <c r="AB33" s="98">
        <v>2230490000</v>
      </c>
      <c r="AC33" s="98">
        <v>2372380000</v>
      </c>
      <c r="AD33" s="98">
        <v>563450000</v>
      </c>
      <c r="AE33" s="98">
        <v>2053790000</v>
      </c>
      <c r="AF33" s="98"/>
      <c r="AG33" s="98">
        <v>563450000</v>
      </c>
      <c r="AH33" s="18">
        <f t="shared" si="5"/>
        <v>34383210000</v>
      </c>
      <c r="AI33" s="302">
        <f t="shared" si="2"/>
        <v>66236820000</v>
      </c>
    </row>
    <row r="34" spans="1:35" ht="12.75" customHeight="1">
      <c r="B34" s="301" t="s">
        <v>81</v>
      </c>
      <c r="C34" s="98">
        <v>2411900000</v>
      </c>
      <c r="D34" s="98">
        <v>4420000000</v>
      </c>
      <c r="E34" s="98">
        <v>7972000000</v>
      </c>
      <c r="F34" s="98">
        <v>11280000000</v>
      </c>
      <c r="G34" s="18">
        <f t="shared" si="0"/>
        <v>26083900000</v>
      </c>
      <c r="H34" s="98">
        <v>2300330000</v>
      </c>
      <c r="I34" s="98">
        <v>1962710000</v>
      </c>
      <c r="J34" s="98"/>
      <c r="K34" s="98">
        <v>870520000</v>
      </c>
      <c r="L34" s="98">
        <v>519050000</v>
      </c>
      <c r="M34" s="98">
        <v>249000000</v>
      </c>
      <c r="N34" s="18">
        <f t="shared" si="4"/>
        <v>5901610000</v>
      </c>
      <c r="O34" s="98"/>
      <c r="P34" s="17"/>
      <c r="Q34" s="98">
        <v>934180000</v>
      </c>
      <c r="R34" s="98">
        <v>2980290000</v>
      </c>
      <c r="S34" s="98">
        <v>2801270000</v>
      </c>
      <c r="T34" s="98">
        <v>3853360000</v>
      </c>
      <c r="U34" s="98">
        <v>3732990000</v>
      </c>
      <c r="V34" s="98">
        <v>228200000</v>
      </c>
      <c r="W34" s="98">
        <v>4205370000</v>
      </c>
      <c r="X34" s="98"/>
      <c r="Y34" s="98">
        <v>3710950000</v>
      </c>
      <c r="Z34" s="98">
        <v>3040500000</v>
      </c>
      <c r="AA34" s="98">
        <v>2656649999</v>
      </c>
      <c r="AB34" s="98">
        <v>2269240000</v>
      </c>
      <c r="AC34" s="98">
        <v>2405060000</v>
      </c>
      <c r="AD34" s="98">
        <v>643450000</v>
      </c>
      <c r="AE34" s="98">
        <v>2125990000</v>
      </c>
      <c r="AF34" s="98"/>
      <c r="AG34" s="98">
        <v>635550000</v>
      </c>
      <c r="AH34" s="18">
        <f t="shared" si="5"/>
        <v>36223049999</v>
      </c>
      <c r="AI34" s="302">
        <f t="shared" si="2"/>
        <v>68208559999</v>
      </c>
    </row>
    <row r="35" spans="1:35" ht="12.75" customHeight="1">
      <c r="B35" s="301" t="s">
        <v>83</v>
      </c>
      <c r="C35" s="98">
        <v>2449900000</v>
      </c>
      <c r="D35" s="98">
        <v>4470000000</v>
      </c>
      <c r="E35" s="98">
        <v>8012000000</v>
      </c>
      <c r="F35" s="98">
        <v>11830000000</v>
      </c>
      <c r="G35" s="18">
        <f t="shared" si="0"/>
        <v>26761900000</v>
      </c>
      <c r="H35" s="98">
        <v>2300330000</v>
      </c>
      <c r="I35" s="98">
        <v>1962710000</v>
      </c>
      <c r="J35" s="98"/>
      <c r="K35" s="98">
        <v>875520000</v>
      </c>
      <c r="L35" s="98">
        <v>534050000</v>
      </c>
      <c r="M35" s="98">
        <v>254000000</v>
      </c>
      <c r="N35" s="18">
        <f t="shared" si="4"/>
        <v>5926610000</v>
      </c>
      <c r="O35" s="98"/>
      <c r="P35" s="17"/>
      <c r="Q35" s="98">
        <v>516950000</v>
      </c>
      <c r="R35" s="98">
        <v>2980290000</v>
      </c>
      <c r="S35" s="98">
        <v>2851270000</v>
      </c>
      <c r="T35" s="98">
        <v>3853360000</v>
      </c>
      <c r="U35" s="98">
        <v>3732990000</v>
      </c>
      <c r="V35" s="98">
        <v>367670000</v>
      </c>
      <c r="W35" s="98">
        <v>4260950000</v>
      </c>
      <c r="X35" s="98"/>
      <c r="Y35" s="98">
        <v>3828570000</v>
      </c>
      <c r="Z35" s="98">
        <v>3117500000</v>
      </c>
      <c r="AA35" s="98">
        <v>2764680000</v>
      </c>
      <c r="AB35" s="98">
        <v>2380240000</v>
      </c>
      <c r="AC35" s="98">
        <v>2527420000</v>
      </c>
      <c r="AD35" s="98">
        <v>699970000</v>
      </c>
      <c r="AE35" s="98">
        <v>2188040000</v>
      </c>
      <c r="AF35" s="98"/>
      <c r="AG35" s="98">
        <v>702270000</v>
      </c>
      <c r="AH35" s="18">
        <f t="shared" si="5"/>
        <v>36772170000</v>
      </c>
      <c r="AI35" s="302">
        <f t="shared" si="2"/>
        <v>69460680000</v>
      </c>
    </row>
    <row r="36" spans="1:35" ht="12.75" customHeight="1">
      <c r="B36" s="301" t="s">
        <v>84</v>
      </c>
      <c r="C36" s="98">
        <v>2449900000</v>
      </c>
      <c r="D36" s="98">
        <v>4520000000</v>
      </c>
      <c r="E36" s="98">
        <v>8112000000</v>
      </c>
      <c r="F36" s="98">
        <v>11830000000</v>
      </c>
      <c r="G36" s="18">
        <f t="shared" si="0"/>
        <v>26911900000</v>
      </c>
      <c r="H36" s="98">
        <v>2300330000</v>
      </c>
      <c r="I36" s="98">
        <v>1962710000</v>
      </c>
      <c r="J36" s="98"/>
      <c r="K36" s="98">
        <v>890520000</v>
      </c>
      <c r="L36" s="98">
        <v>549050000</v>
      </c>
      <c r="M36" s="98">
        <v>269000000</v>
      </c>
      <c r="N36" s="18">
        <f t="shared" si="4"/>
        <v>5971610000</v>
      </c>
      <c r="O36" s="98"/>
      <c r="P36" s="17"/>
      <c r="Q36" s="98">
        <v>397865000</v>
      </c>
      <c r="R36" s="98">
        <v>2980290000</v>
      </c>
      <c r="S36" s="98">
        <v>2901270000</v>
      </c>
      <c r="T36" s="98">
        <v>3853359999</v>
      </c>
      <c r="U36" s="98">
        <v>3732990000</v>
      </c>
      <c r="V36" s="98">
        <v>450750000</v>
      </c>
      <c r="W36" s="98">
        <v>4292770000</v>
      </c>
      <c r="X36" s="98"/>
      <c r="Y36" s="98">
        <v>3887540000</v>
      </c>
      <c r="Z36" s="98">
        <v>3184710000</v>
      </c>
      <c r="AA36" s="98">
        <v>2814679999</v>
      </c>
      <c r="AB36" s="98">
        <v>2426210000</v>
      </c>
      <c r="AC36" s="98">
        <v>2589680000</v>
      </c>
      <c r="AD36" s="98">
        <v>744970000</v>
      </c>
      <c r="AE36" s="98">
        <v>2252640000</v>
      </c>
      <c r="AF36" s="98"/>
      <c r="AG36" s="98">
        <v>747270000</v>
      </c>
      <c r="AH36" s="18">
        <f t="shared" si="5"/>
        <v>37256994998</v>
      </c>
      <c r="AI36" s="302">
        <f t="shared" si="2"/>
        <v>70140504998</v>
      </c>
    </row>
    <row r="37" spans="1:35" ht="12.75" customHeight="1">
      <c r="B37" s="301" t="s">
        <v>85</v>
      </c>
      <c r="C37" s="98">
        <v>2500000000</v>
      </c>
      <c r="D37" s="98">
        <v>4620000000</v>
      </c>
      <c r="E37" s="98">
        <v>8162000000</v>
      </c>
      <c r="F37" s="98">
        <v>11830000000</v>
      </c>
      <c r="G37" s="18">
        <f t="shared" si="0"/>
        <v>27112000000</v>
      </c>
      <c r="H37" s="98">
        <v>2300330000</v>
      </c>
      <c r="I37" s="98">
        <v>1962710000</v>
      </c>
      <c r="J37" s="98"/>
      <c r="K37" s="98">
        <v>905520000</v>
      </c>
      <c r="L37" s="98">
        <v>564050000</v>
      </c>
      <c r="M37" s="98">
        <v>284000000</v>
      </c>
      <c r="N37" s="18">
        <f t="shared" si="4"/>
        <v>6016610000</v>
      </c>
      <c r="O37" s="98"/>
      <c r="P37" s="17"/>
      <c r="Q37" s="98">
        <v>168535000</v>
      </c>
      <c r="R37" s="98">
        <v>2980290000</v>
      </c>
      <c r="S37" s="98">
        <v>3021270000</v>
      </c>
      <c r="T37" s="98">
        <v>3853360000</v>
      </c>
      <c r="U37" s="98">
        <v>3732990000</v>
      </c>
      <c r="V37" s="98">
        <v>853510000</v>
      </c>
      <c r="W37" s="98">
        <v>4292770000</v>
      </c>
      <c r="X37" s="98"/>
      <c r="Y37" s="98">
        <v>4063930000</v>
      </c>
      <c r="Z37" s="98">
        <v>3294710000</v>
      </c>
      <c r="AA37" s="98">
        <v>2914680000</v>
      </c>
      <c r="AB37" s="98">
        <v>2509040000</v>
      </c>
      <c r="AC37" s="98">
        <v>2659680000</v>
      </c>
      <c r="AD37" s="98">
        <v>814970000</v>
      </c>
      <c r="AE37" s="98">
        <v>2302640000</v>
      </c>
      <c r="AF37" s="98"/>
      <c r="AG37" s="98">
        <v>797270000</v>
      </c>
      <c r="AH37" s="18">
        <f t="shared" si="5"/>
        <v>38259645000</v>
      </c>
      <c r="AI37" s="302">
        <f t="shared" si="2"/>
        <v>71388255000</v>
      </c>
    </row>
    <row r="38" spans="1:35" ht="12.75" customHeight="1">
      <c r="B38" s="301" t="s">
        <v>86</v>
      </c>
      <c r="C38" s="98">
        <v>2500000000</v>
      </c>
      <c r="D38" s="98">
        <v>4620000000</v>
      </c>
      <c r="E38" s="98">
        <v>8232000000</v>
      </c>
      <c r="F38" s="98">
        <v>11970000000</v>
      </c>
      <c r="G38" s="18">
        <f t="shared" si="0"/>
        <v>27322000000</v>
      </c>
      <c r="H38" s="98">
        <v>2300330000</v>
      </c>
      <c r="I38" s="98">
        <v>1962710000</v>
      </c>
      <c r="J38" s="98"/>
      <c r="K38" s="98">
        <v>920520000</v>
      </c>
      <c r="L38" s="98">
        <v>579050000</v>
      </c>
      <c r="M38" s="98">
        <v>289000000</v>
      </c>
      <c r="N38" s="18">
        <f t="shared" si="4"/>
        <v>6051610000</v>
      </c>
      <c r="O38" s="98"/>
      <c r="P38" s="17"/>
      <c r="Q38" s="98">
        <v>168535000</v>
      </c>
      <c r="R38" s="98">
        <v>2353570000</v>
      </c>
      <c r="S38" s="98">
        <v>3071270000</v>
      </c>
      <c r="T38" s="98">
        <v>3853360000</v>
      </c>
      <c r="U38" s="98">
        <v>3732990000</v>
      </c>
      <c r="V38" s="98">
        <v>1157080000</v>
      </c>
      <c r="W38" s="98">
        <v>4292770000</v>
      </c>
      <c r="X38" s="98"/>
      <c r="Y38" s="98">
        <v>4170690000</v>
      </c>
      <c r="Z38" s="98">
        <v>3379970000</v>
      </c>
      <c r="AA38" s="98">
        <v>3008270000</v>
      </c>
      <c r="AB38" s="98">
        <v>2594430000</v>
      </c>
      <c r="AC38" s="98">
        <v>2726600000</v>
      </c>
      <c r="AD38" s="98">
        <v>927380000</v>
      </c>
      <c r="AE38" s="98">
        <v>2464650000</v>
      </c>
      <c r="AF38" s="98"/>
      <c r="AG38" s="98">
        <v>937690000</v>
      </c>
      <c r="AH38" s="18">
        <f t="shared" si="5"/>
        <v>38839255000</v>
      </c>
      <c r="AI38" s="302">
        <f t="shared" si="2"/>
        <v>72212865000</v>
      </c>
    </row>
    <row r="39" spans="1:35" ht="12.75" customHeight="1">
      <c r="A39" s="307"/>
      <c r="B39" s="304" t="s">
        <v>87</v>
      </c>
      <c r="C39" s="99">
        <v>2437500000</v>
      </c>
      <c r="D39" s="99">
        <v>4620000000</v>
      </c>
      <c r="E39" s="99">
        <v>8252500000</v>
      </c>
      <c r="F39" s="99">
        <v>12020000000</v>
      </c>
      <c r="G39" s="25">
        <f t="shared" si="0"/>
        <v>27330000000</v>
      </c>
      <c r="H39" s="99">
        <v>2300330000</v>
      </c>
      <c r="I39" s="99">
        <v>1962710000</v>
      </c>
      <c r="J39" s="99"/>
      <c r="K39" s="99">
        <v>935520000</v>
      </c>
      <c r="L39" s="99">
        <v>594050000</v>
      </c>
      <c r="M39" s="99">
        <v>299000000</v>
      </c>
      <c r="N39" s="25">
        <f t="shared" si="4"/>
        <v>6091610000</v>
      </c>
      <c r="O39" s="99"/>
      <c r="P39" s="24"/>
      <c r="Q39" s="99">
        <v>168535000</v>
      </c>
      <c r="R39" s="99">
        <v>2353570000</v>
      </c>
      <c r="S39" s="99">
        <v>3241270000</v>
      </c>
      <c r="T39" s="99">
        <v>3853360000</v>
      </c>
      <c r="U39" s="99">
        <v>3732990000</v>
      </c>
      <c r="V39" s="99">
        <v>1557080000</v>
      </c>
      <c r="W39" s="99">
        <v>4292770000</v>
      </c>
      <c r="X39" s="99"/>
      <c r="Y39" s="99">
        <v>4430690000</v>
      </c>
      <c r="Z39" s="99">
        <v>3579970000</v>
      </c>
      <c r="AA39" s="99">
        <v>3131880000</v>
      </c>
      <c r="AB39" s="99">
        <v>2634770000</v>
      </c>
      <c r="AC39" s="99">
        <v>2779850000</v>
      </c>
      <c r="AD39" s="99">
        <v>1022400000</v>
      </c>
      <c r="AE39" s="99">
        <v>2554650000</v>
      </c>
      <c r="AF39" s="99"/>
      <c r="AG39" s="99">
        <v>1018090000</v>
      </c>
      <c r="AH39" s="25">
        <f t="shared" si="5"/>
        <v>40351875000</v>
      </c>
      <c r="AI39" s="302">
        <f t="shared" si="2"/>
        <v>73773485000</v>
      </c>
    </row>
    <row r="40" spans="1:35" ht="12.75" customHeight="1">
      <c r="A40" s="6">
        <v>2021</v>
      </c>
      <c r="B40" s="301" t="s">
        <v>75</v>
      </c>
      <c r="C40" s="98">
        <v>2437500000</v>
      </c>
      <c r="D40" s="98">
        <v>4620000000</v>
      </c>
      <c r="E40" s="98">
        <v>8352500000</v>
      </c>
      <c r="F40" s="98">
        <v>12120000000</v>
      </c>
      <c r="G40" s="18">
        <f t="shared" si="0"/>
        <v>27530000000</v>
      </c>
      <c r="H40" s="98">
        <v>2300330000</v>
      </c>
      <c r="I40" s="98">
        <v>1962710000</v>
      </c>
      <c r="J40" s="98"/>
      <c r="K40" s="98">
        <v>950520000</v>
      </c>
      <c r="L40" s="98">
        <v>609050000</v>
      </c>
      <c r="M40" s="98">
        <v>308000000</v>
      </c>
      <c r="N40" s="18">
        <f t="shared" si="4"/>
        <v>6130610000</v>
      </c>
      <c r="O40" s="98"/>
      <c r="P40" s="17"/>
      <c r="Q40" s="98">
        <v>168535000</v>
      </c>
      <c r="R40" s="98">
        <v>2353570000</v>
      </c>
      <c r="S40" s="98">
        <v>3291270000</v>
      </c>
      <c r="T40" s="98">
        <v>3853360000</v>
      </c>
      <c r="U40" s="98">
        <v>3732990000</v>
      </c>
      <c r="V40" s="98">
        <v>1617080000</v>
      </c>
      <c r="W40" s="98">
        <v>4292770000</v>
      </c>
      <c r="X40" s="98"/>
      <c r="Y40" s="98">
        <v>4475690000</v>
      </c>
      <c r="Z40" s="98">
        <v>3629970000</v>
      </c>
      <c r="AA40" s="98">
        <v>3181880000</v>
      </c>
      <c r="AB40" s="98">
        <v>2674770000</v>
      </c>
      <c r="AC40" s="98">
        <v>2819850000</v>
      </c>
      <c r="AD40" s="98">
        <v>1067400000</v>
      </c>
      <c r="AE40" s="98">
        <v>2594650000</v>
      </c>
      <c r="AF40" s="98"/>
      <c r="AG40" s="98">
        <v>1063090000</v>
      </c>
      <c r="AH40" s="18">
        <f t="shared" si="5"/>
        <v>40816875000</v>
      </c>
      <c r="AI40" s="302">
        <f t="shared" si="2"/>
        <v>74477485000</v>
      </c>
    </row>
    <row r="41" spans="1:35" ht="12.75" customHeight="1">
      <c r="B41" s="301" t="s">
        <v>76</v>
      </c>
      <c r="C41" s="98">
        <v>2437500000</v>
      </c>
      <c r="D41" s="98">
        <v>4620000000</v>
      </c>
      <c r="E41" s="98">
        <v>8316250000</v>
      </c>
      <c r="F41" s="98">
        <v>12120000000</v>
      </c>
      <c r="G41" s="18">
        <f t="shared" si="0"/>
        <v>27493750000</v>
      </c>
      <c r="H41" s="98">
        <v>2300330000</v>
      </c>
      <c r="I41" s="98">
        <v>1962710000</v>
      </c>
      <c r="J41" s="98"/>
      <c r="K41" s="98">
        <v>965520000</v>
      </c>
      <c r="L41" s="98">
        <v>624050000</v>
      </c>
      <c r="M41" s="98">
        <v>318000000</v>
      </c>
      <c r="N41" s="18">
        <f t="shared" si="4"/>
        <v>6170610000</v>
      </c>
      <c r="O41" s="98"/>
      <c r="P41" s="17"/>
      <c r="Q41" s="98">
        <v>168535000</v>
      </c>
      <c r="R41" s="98">
        <v>1622100000</v>
      </c>
      <c r="S41" s="98">
        <v>3341270000</v>
      </c>
      <c r="T41" s="98">
        <v>3853360000</v>
      </c>
      <c r="U41" s="98">
        <v>3732990000</v>
      </c>
      <c r="V41" s="98">
        <v>2009540000</v>
      </c>
      <c r="W41" s="98">
        <v>4292770000</v>
      </c>
      <c r="X41" s="98"/>
      <c r="Y41" s="98">
        <v>4589040000</v>
      </c>
      <c r="Z41" s="98">
        <v>3715520000</v>
      </c>
      <c r="AA41" s="98">
        <v>3232960000</v>
      </c>
      <c r="AB41" s="98">
        <v>2752610000</v>
      </c>
      <c r="AC41" s="98">
        <v>2875180000</v>
      </c>
      <c r="AD41" s="98">
        <v>1222710000</v>
      </c>
      <c r="AE41" s="98">
        <v>2746390000</v>
      </c>
      <c r="AF41" s="98"/>
      <c r="AG41" s="98">
        <v>1221700000</v>
      </c>
      <c r="AH41" s="18">
        <f t="shared" si="5"/>
        <v>41376675000</v>
      </c>
      <c r="AI41" s="302">
        <f t="shared" si="2"/>
        <v>75041035000</v>
      </c>
    </row>
    <row r="42" spans="1:35" ht="12.75" customHeight="1">
      <c r="B42" s="301" t="s">
        <v>77</v>
      </c>
      <c r="C42" s="98">
        <v>2500000000</v>
      </c>
      <c r="D42" s="17">
        <v>4620000000</v>
      </c>
      <c r="E42" s="98">
        <v>8316250000</v>
      </c>
      <c r="F42" s="98">
        <v>12120000000</v>
      </c>
      <c r="G42" s="18">
        <f t="shared" si="0"/>
        <v>27556250000</v>
      </c>
      <c r="H42" s="98">
        <v>2300330000</v>
      </c>
      <c r="I42" s="98">
        <v>1962710000</v>
      </c>
      <c r="J42" s="98"/>
      <c r="K42" s="98">
        <v>980520000</v>
      </c>
      <c r="L42" s="98">
        <v>639050000</v>
      </c>
      <c r="M42" s="98">
        <v>333000000</v>
      </c>
      <c r="N42" s="18">
        <f t="shared" si="4"/>
        <v>6215610000</v>
      </c>
      <c r="O42" s="98"/>
      <c r="P42" s="17"/>
      <c r="Q42" s="98">
        <v>168535000</v>
      </c>
      <c r="R42" s="98">
        <v>1622100000</v>
      </c>
      <c r="S42" s="98">
        <v>3491270000</v>
      </c>
      <c r="T42" s="98">
        <v>3853360000</v>
      </c>
      <c r="U42" s="98">
        <v>3732990000</v>
      </c>
      <c r="V42" s="98">
        <v>2259540000</v>
      </c>
      <c r="W42" s="98">
        <v>4292770000</v>
      </c>
      <c r="X42" s="98"/>
      <c r="Y42" s="98">
        <v>4754040000</v>
      </c>
      <c r="Z42" s="98">
        <v>3845820000</v>
      </c>
      <c r="AA42" s="98">
        <v>3413810000</v>
      </c>
      <c r="AB42" s="98">
        <v>2952610000</v>
      </c>
      <c r="AC42" s="98">
        <v>3085180000</v>
      </c>
      <c r="AD42" s="98">
        <v>1417710000</v>
      </c>
      <c r="AE42" s="98">
        <v>2866390000</v>
      </c>
      <c r="AF42" s="98"/>
      <c r="AG42" s="98">
        <v>1436700000</v>
      </c>
      <c r="AH42" s="18">
        <f t="shared" si="5"/>
        <v>43192825000</v>
      </c>
      <c r="AI42" s="302">
        <f t="shared" si="2"/>
        <v>76964685000</v>
      </c>
    </row>
    <row r="43" spans="1:35" ht="12.75" customHeight="1">
      <c r="B43" s="301" t="s">
        <v>78</v>
      </c>
      <c r="C43" s="98">
        <v>2550000000</v>
      </c>
      <c r="D43" s="17">
        <v>4720000000</v>
      </c>
      <c r="E43" s="98">
        <v>8434250000</v>
      </c>
      <c r="F43" s="17">
        <v>12320000000</v>
      </c>
      <c r="G43" s="18">
        <f t="shared" si="0"/>
        <v>28024250000</v>
      </c>
      <c r="H43" s="98">
        <v>2300330000</v>
      </c>
      <c r="I43" s="17">
        <v>1962710000</v>
      </c>
      <c r="J43" s="17"/>
      <c r="K43" s="17">
        <v>1005520000</v>
      </c>
      <c r="L43" s="17">
        <v>658750000</v>
      </c>
      <c r="M43" s="17">
        <v>358000000</v>
      </c>
      <c r="N43" s="18">
        <f t="shared" si="4"/>
        <v>6285310000</v>
      </c>
      <c r="O43" s="115"/>
      <c r="P43" s="98"/>
      <c r="Q43" s="17">
        <v>168535000</v>
      </c>
      <c r="R43" s="17">
        <v>1622100000</v>
      </c>
      <c r="S43" s="17">
        <v>3621270000</v>
      </c>
      <c r="T43" s="17">
        <v>3853360000</v>
      </c>
      <c r="U43" s="17">
        <v>3732990000</v>
      </c>
      <c r="V43" s="17">
        <v>2379540000</v>
      </c>
      <c r="W43" s="17">
        <v>4292770000</v>
      </c>
      <c r="X43" s="17"/>
      <c r="Y43" s="17">
        <v>4824040000</v>
      </c>
      <c r="Z43" s="17">
        <v>3857220000</v>
      </c>
      <c r="AA43" s="17">
        <v>3466900000</v>
      </c>
      <c r="AB43" s="17">
        <v>3007620000</v>
      </c>
      <c r="AC43" s="17">
        <v>3133980000</v>
      </c>
      <c r="AD43" s="17">
        <v>1472710000</v>
      </c>
      <c r="AE43" s="17">
        <v>2931390000</v>
      </c>
      <c r="AF43" s="17"/>
      <c r="AG43" s="17">
        <v>1528700000</v>
      </c>
      <c r="AH43" s="18">
        <f t="shared" si="5"/>
        <v>43893125000</v>
      </c>
      <c r="AI43" s="302">
        <f t="shared" si="2"/>
        <v>78202685000</v>
      </c>
    </row>
    <row r="44" spans="1:35" ht="12.75" customHeight="1">
      <c r="B44" s="301" t="s">
        <v>79</v>
      </c>
      <c r="C44" s="98">
        <v>2550000000</v>
      </c>
      <c r="D44" s="17">
        <v>4720000000</v>
      </c>
      <c r="E44" s="98">
        <v>8534250000</v>
      </c>
      <c r="F44" s="17">
        <v>12470000000</v>
      </c>
      <c r="G44" s="18">
        <f t="shared" si="0"/>
        <v>28274250000</v>
      </c>
      <c r="H44" s="98">
        <v>2300330000</v>
      </c>
      <c r="I44" s="17">
        <v>1962710000</v>
      </c>
      <c r="J44" s="17"/>
      <c r="K44" s="17">
        <v>1040520000</v>
      </c>
      <c r="L44" s="17">
        <v>678750000</v>
      </c>
      <c r="M44" s="17">
        <v>383000000</v>
      </c>
      <c r="N44" s="18">
        <f t="shared" si="4"/>
        <v>6365310000</v>
      </c>
      <c r="O44" s="115"/>
      <c r="P44" s="98"/>
      <c r="Q44" s="17">
        <v>168535000</v>
      </c>
      <c r="R44" s="17">
        <v>1622100000</v>
      </c>
      <c r="S44" s="17">
        <v>3691270000</v>
      </c>
      <c r="T44" s="17">
        <v>3996960000</v>
      </c>
      <c r="U44" s="17">
        <v>3812990000</v>
      </c>
      <c r="V44" s="17">
        <v>2459540000</v>
      </c>
      <c r="W44" s="17">
        <v>4423290000</v>
      </c>
      <c r="X44" s="17"/>
      <c r="Y44" s="17">
        <v>4894040000</v>
      </c>
      <c r="Z44" s="17">
        <v>3896580000</v>
      </c>
      <c r="AA44" s="17">
        <v>3531900000</v>
      </c>
      <c r="AB44" s="17">
        <v>3062620000</v>
      </c>
      <c r="AC44" s="17">
        <v>3184980000</v>
      </c>
      <c r="AD44" s="17">
        <v>1527710000</v>
      </c>
      <c r="AE44" s="17">
        <v>2986390000</v>
      </c>
      <c r="AF44" s="17"/>
      <c r="AG44" s="17">
        <v>1578700000</v>
      </c>
      <c r="AH44" s="18">
        <f t="shared" si="5"/>
        <v>44837605000</v>
      </c>
      <c r="AI44" s="302">
        <f t="shared" si="2"/>
        <v>79477165000</v>
      </c>
    </row>
    <row r="45" spans="1:35" ht="12.75" customHeight="1">
      <c r="B45" s="301" t="s">
        <v>80</v>
      </c>
      <c r="C45" s="98">
        <v>2600000000</v>
      </c>
      <c r="D45" s="17">
        <v>4720000000</v>
      </c>
      <c r="E45" s="98">
        <v>8634250000</v>
      </c>
      <c r="F45" s="17">
        <v>12570000000</v>
      </c>
      <c r="G45" s="18">
        <f t="shared" si="0"/>
        <v>28524250000</v>
      </c>
      <c r="H45" s="98">
        <v>2300330000</v>
      </c>
      <c r="I45" s="17">
        <v>1962710000</v>
      </c>
      <c r="J45" s="17">
        <v>100000000</v>
      </c>
      <c r="K45" s="17">
        <v>1083850000</v>
      </c>
      <c r="L45" s="17">
        <v>708670000</v>
      </c>
      <c r="M45" s="17">
        <v>418590000</v>
      </c>
      <c r="N45" s="18">
        <f t="shared" si="4"/>
        <v>6574150000</v>
      </c>
      <c r="O45" s="115"/>
      <c r="P45" s="98"/>
      <c r="Q45" s="17">
        <v>168535000</v>
      </c>
      <c r="R45" s="17">
        <v>1224310000</v>
      </c>
      <c r="S45" s="17">
        <v>3931270000</v>
      </c>
      <c r="T45" s="17">
        <v>3996960000</v>
      </c>
      <c r="U45" s="17">
        <v>3812990000</v>
      </c>
      <c r="V45" s="17">
        <v>2803070000</v>
      </c>
      <c r="W45" s="17">
        <v>4423290000</v>
      </c>
      <c r="X45" s="17"/>
      <c r="Y45" s="17">
        <v>5323590000</v>
      </c>
      <c r="Z45" s="17">
        <v>3969720000</v>
      </c>
      <c r="AA45" s="17">
        <v>3609300000</v>
      </c>
      <c r="AB45" s="17">
        <v>3078100000</v>
      </c>
      <c r="AC45" s="17">
        <v>3285050000</v>
      </c>
      <c r="AD45" s="17">
        <v>1548170000</v>
      </c>
      <c r="AE45" s="17">
        <v>3047560000</v>
      </c>
      <c r="AF45" s="17">
        <v>62930000</v>
      </c>
      <c r="AG45" s="17">
        <v>1628700000</v>
      </c>
      <c r="AH45" s="18">
        <f t="shared" si="5"/>
        <v>45913545000</v>
      </c>
      <c r="AI45" s="302">
        <f t="shared" si="2"/>
        <v>81011945000</v>
      </c>
    </row>
    <row r="46" spans="1:35" ht="12.75" customHeight="1">
      <c r="B46" s="301" t="s">
        <v>81</v>
      </c>
      <c r="C46" s="98">
        <v>2650000000</v>
      </c>
      <c r="D46" s="17">
        <v>4770000000</v>
      </c>
      <c r="E46" s="98">
        <v>9234250000</v>
      </c>
      <c r="F46" s="17">
        <v>12620000000</v>
      </c>
      <c r="G46" s="18">
        <f t="shared" si="0"/>
        <v>29274250000</v>
      </c>
      <c r="H46" s="98">
        <v>2300330000</v>
      </c>
      <c r="I46" s="17">
        <v>1962710000</v>
      </c>
      <c r="J46" s="17">
        <v>125000000</v>
      </c>
      <c r="K46" s="17">
        <v>1108850000</v>
      </c>
      <c r="L46" s="17">
        <v>733670000</v>
      </c>
      <c r="M46" s="17">
        <v>443590000</v>
      </c>
      <c r="N46" s="18">
        <f t="shared" si="4"/>
        <v>6674150000</v>
      </c>
      <c r="O46" s="115"/>
      <c r="P46" s="98"/>
      <c r="Q46" s="17">
        <v>168535000</v>
      </c>
      <c r="R46" s="17">
        <v>1224310000</v>
      </c>
      <c r="S46" s="17">
        <v>4081270000</v>
      </c>
      <c r="T46" s="17">
        <v>3996960000</v>
      </c>
      <c r="U46" s="17">
        <v>3812990000</v>
      </c>
      <c r="V46" s="17">
        <v>2883070000</v>
      </c>
      <c r="W46" s="17">
        <v>4423290000</v>
      </c>
      <c r="X46" s="17"/>
      <c r="Y46" s="17">
        <v>5473590000</v>
      </c>
      <c r="Z46" s="17">
        <v>4034720000</v>
      </c>
      <c r="AA46" s="17">
        <v>3739300000</v>
      </c>
      <c r="AB46" s="17">
        <v>3133100000</v>
      </c>
      <c r="AC46" s="17">
        <v>3375050000</v>
      </c>
      <c r="AD46" s="17">
        <v>1653170000</v>
      </c>
      <c r="AE46" s="17">
        <v>3102560000</v>
      </c>
      <c r="AF46" s="17">
        <v>162930000</v>
      </c>
      <c r="AG46" s="17">
        <v>1758700000</v>
      </c>
      <c r="AH46" s="18">
        <f t="shared" si="5"/>
        <v>47023545000</v>
      </c>
      <c r="AI46" s="302">
        <f t="shared" si="2"/>
        <v>82971945000</v>
      </c>
    </row>
    <row r="47" spans="1:35" ht="12.75" customHeight="1">
      <c r="B47" s="301" t="s">
        <v>83</v>
      </c>
      <c r="C47" s="98">
        <v>2700000000</v>
      </c>
      <c r="D47" s="17">
        <v>4820000000</v>
      </c>
      <c r="E47" s="98">
        <v>9334250000</v>
      </c>
      <c r="F47" s="17">
        <v>12720000000</v>
      </c>
      <c r="G47" s="18">
        <f t="shared" si="0"/>
        <v>29574250000</v>
      </c>
      <c r="H47" s="98">
        <v>2300330000</v>
      </c>
      <c r="I47" s="17">
        <v>1962710000</v>
      </c>
      <c r="J47" s="17">
        <v>150000000</v>
      </c>
      <c r="K47" s="17">
        <v>1133850000</v>
      </c>
      <c r="L47" s="17">
        <v>749420000</v>
      </c>
      <c r="M47" s="17">
        <v>468590000</v>
      </c>
      <c r="N47" s="18">
        <f t="shared" si="4"/>
        <v>6764900000</v>
      </c>
      <c r="O47" s="115"/>
      <c r="P47" s="98"/>
      <c r="Q47" s="17">
        <v>168535000</v>
      </c>
      <c r="R47" s="17">
        <v>1224310000</v>
      </c>
      <c r="S47" s="17">
        <v>4151270000</v>
      </c>
      <c r="T47" s="17">
        <v>3996960000</v>
      </c>
      <c r="U47" s="17">
        <v>3812990000</v>
      </c>
      <c r="V47" s="17">
        <v>2962830000</v>
      </c>
      <c r="W47" s="17">
        <v>4423290000</v>
      </c>
      <c r="X47" s="17"/>
      <c r="Y47" s="17">
        <v>5543590000</v>
      </c>
      <c r="Z47" s="17">
        <v>4102220000</v>
      </c>
      <c r="AA47" s="17">
        <v>3804300000</v>
      </c>
      <c r="AB47" s="17">
        <v>3150780000</v>
      </c>
      <c r="AC47" s="17">
        <v>3396250000</v>
      </c>
      <c r="AD47" s="17">
        <v>1685620000</v>
      </c>
      <c r="AE47" s="17">
        <v>3157560000</v>
      </c>
      <c r="AF47" s="17">
        <v>212930000</v>
      </c>
      <c r="AG47" s="17">
        <v>1808700000</v>
      </c>
      <c r="AH47" s="18">
        <f t="shared" si="5"/>
        <v>47602135000</v>
      </c>
      <c r="AI47" s="302">
        <f t="shared" si="2"/>
        <v>83941285000</v>
      </c>
    </row>
    <row r="48" spans="1:35" ht="12.75" customHeight="1">
      <c r="B48" s="301" t="s">
        <v>84</v>
      </c>
      <c r="C48" s="98">
        <v>2700000000</v>
      </c>
      <c r="D48" s="17">
        <v>5297860000</v>
      </c>
      <c r="E48" s="98">
        <v>9423750000</v>
      </c>
      <c r="F48" s="98">
        <v>13320000000</v>
      </c>
      <c r="G48" s="18">
        <f t="shared" si="0"/>
        <v>30741610000</v>
      </c>
      <c r="H48" s="98">
        <v>2300330000</v>
      </c>
      <c r="I48" s="98">
        <v>1962710000</v>
      </c>
      <c r="J48" s="98">
        <v>250000000</v>
      </c>
      <c r="K48" s="98">
        <v>1233850000</v>
      </c>
      <c r="L48" s="98">
        <v>849420000</v>
      </c>
      <c r="M48" s="98">
        <v>472590000</v>
      </c>
      <c r="N48" s="18">
        <f t="shared" si="4"/>
        <v>7068900000</v>
      </c>
      <c r="O48" s="98"/>
      <c r="P48" s="17"/>
      <c r="Q48" s="98">
        <v>168535000</v>
      </c>
      <c r="R48" s="98">
        <v>1034510000</v>
      </c>
      <c r="S48" s="98">
        <v>4391270000</v>
      </c>
      <c r="T48" s="98">
        <v>4066960000</v>
      </c>
      <c r="U48" s="98">
        <v>3892990000</v>
      </c>
      <c r="V48" s="98">
        <v>3248450000</v>
      </c>
      <c r="W48" s="98">
        <v>4473290000</v>
      </c>
      <c r="X48" s="98"/>
      <c r="Y48" s="98">
        <v>5779720000</v>
      </c>
      <c r="Z48" s="98">
        <v>4350650000</v>
      </c>
      <c r="AA48" s="98">
        <v>3947780000</v>
      </c>
      <c r="AB48" s="98">
        <v>3250780000</v>
      </c>
      <c r="AC48" s="98">
        <v>3503560000</v>
      </c>
      <c r="AD48" s="98">
        <v>1765620000</v>
      </c>
      <c r="AE48" s="98">
        <v>3218300000</v>
      </c>
      <c r="AF48" s="98">
        <v>296270000</v>
      </c>
      <c r="AG48" s="98">
        <v>1875250000</v>
      </c>
      <c r="AH48" s="18">
        <f t="shared" si="5"/>
        <v>49263935000</v>
      </c>
      <c r="AI48" s="302">
        <f t="shared" si="2"/>
        <v>87074445000</v>
      </c>
    </row>
    <row r="49" spans="1:35" ht="12.75" customHeight="1">
      <c r="B49" s="301" t="s">
        <v>85</v>
      </c>
      <c r="C49" s="98">
        <v>2700000000</v>
      </c>
      <c r="D49" s="98">
        <v>5297860000</v>
      </c>
      <c r="E49" s="98">
        <v>9343180000</v>
      </c>
      <c r="F49" s="98">
        <v>13970000000</v>
      </c>
      <c r="G49" s="18">
        <f t="shared" si="0"/>
        <v>31311040000</v>
      </c>
      <c r="H49" s="98">
        <v>1970330000</v>
      </c>
      <c r="I49" s="98">
        <v>1962710000</v>
      </c>
      <c r="J49" s="98">
        <v>525860000</v>
      </c>
      <c r="K49" s="98">
        <v>1395530000</v>
      </c>
      <c r="L49" s="98">
        <v>1159430000</v>
      </c>
      <c r="M49" s="98">
        <v>707010000</v>
      </c>
      <c r="N49" s="18">
        <f t="shared" si="4"/>
        <v>7720870000</v>
      </c>
      <c r="O49" s="98"/>
      <c r="P49" s="17"/>
      <c r="Q49" s="98"/>
      <c r="R49" s="98">
        <v>1034510000</v>
      </c>
      <c r="S49" s="98">
        <v>4631270000</v>
      </c>
      <c r="T49" s="98">
        <v>4136960000</v>
      </c>
      <c r="U49" s="98">
        <v>3972990000</v>
      </c>
      <c r="V49" s="98">
        <v>3598450000</v>
      </c>
      <c r="W49" s="98">
        <v>4553290000</v>
      </c>
      <c r="X49" s="98"/>
      <c r="Y49" s="98">
        <v>6029720000</v>
      </c>
      <c r="Z49" s="98">
        <v>4530650000</v>
      </c>
      <c r="AA49" s="98">
        <v>4067780000</v>
      </c>
      <c r="AB49" s="98">
        <v>3350780000</v>
      </c>
      <c r="AC49" s="98">
        <v>3583560000</v>
      </c>
      <c r="AD49" s="98">
        <v>1845620000</v>
      </c>
      <c r="AE49" s="98">
        <v>3278300000</v>
      </c>
      <c r="AF49" s="98">
        <v>356270000</v>
      </c>
      <c r="AG49" s="98">
        <v>1935250000</v>
      </c>
      <c r="AH49" s="18">
        <f t="shared" si="5"/>
        <v>50905400000</v>
      </c>
      <c r="AI49" s="302">
        <f t="shared" si="2"/>
        <v>89937310000</v>
      </c>
    </row>
    <row r="50" spans="1:35" ht="12.75" customHeight="1">
      <c r="B50" s="301" t="s">
        <v>86</v>
      </c>
      <c r="C50" s="98">
        <v>2784440000</v>
      </c>
      <c r="D50" s="98">
        <v>5220190000</v>
      </c>
      <c r="E50" s="98">
        <v>9529430000</v>
      </c>
      <c r="F50" s="98">
        <v>14170000000</v>
      </c>
      <c r="G50" s="18">
        <f t="shared" si="0"/>
        <v>31704060000</v>
      </c>
      <c r="H50" s="98">
        <v>1970330000</v>
      </c>
      <c r="I50" s="98">
        <v>1962710000</v>
      </c>
      <c r="J50" s="98">
        <v>550860000</v>
      </c>
      <c r="K50" s="98">
        <v>1420530000</v>
      </c>
      <c r="L50" s="98">
        <v>1184430000</v>
      </c>
      <c r="M50" s="98">
        <v>732010000</v>
      </c>
      <c r="N50" s="18">
        <f t="shared" si="4"/>
        <v>7820870000</v>
      </c>
      <c r="O50" s="98"/>
      <c r="P50" s="17"/>
      <c r="Q50" s="98"/>
      <c r="R50" s="98">
        <v>929620000</v>
      </c>
      <c r="S50" s="98">
        <v>4748990000</v>
      </c>
      <c r="T50" s="98">
        <v>4136960000</v>
      </c>
      <c r="U50" s="98">
        <v>3972990000</v>
      </c>
      <c r="V50" s="98">
        <v>3733790000</v>
      </c>
      <c r="W50" s="98">
        <v>4553290000</v>
      </c>
      <c r="X50" s="98"/>
      <c r="Y50" s="98">
        <v>6099720000</v>
      </c>
      <c r="Z50" s="98">
        <v>4563040000</v>
      </c>
      <c r="AA50" s="98">
        <v>4118550000</v>
      </c>
      <c r="AB50" s="98">
        <v>3377650000</v>
      </c>
      <c r="AC50" s="98">
        <v>3638560000</v>
      </c>
      <c r="AD50" s="98">
        <v>1901910000</v>
      </c>
      <c r="AE50" s="98">
        <v>3307980000</v>
      </c>
      <c r="AF50" s="98">
        <v>406270000</v>
      </c>
      <c r="AG50" s="98">
        <v>2022800000</v>
      </c>
      <c r="AH50" s="18">
        <f t="shared" si="5"/>
        <v>51512120000</v>
      </c>
      <c r="AI50" s="302">
        <f t="shared" si="2"/>
        <v>91037050000</v>
      </c>
    </row>
    <row r="51" spans="1:35" ht="12.75" customHeight="1">
      <c r="A51" s="307"/>
      <c r="B51" s="304" t="s">
        <v>87</v>
      </c>
      <c r="C51" s="99">
        <v>2884440000</v>
      </c>
      <c r="D51" s="99">
        <v>4981440000</v>
      </c>
      <c r="E51" s="99">
        <v>9679430000</v>
      </c>
      <c r="F51" s="99">
        <v>14220000000</v>
      </c>
      <c r="G51" s="25">
        <f t="shared" si="0"/>
        <v>31765310000</v>
      </c>
      <c r="H51" s="99">
        <v>1970330000</v>
      </c>
      <c r="I51" s="99">
        <v>1962710000</v>
      </c>
      <c r="J51" s="99">
        <v>585860000</v>
      </c>
      <c r="K51" s="99">
        <v>1431850000</v>
      </c>
      <c r="L51" s="99">
        <v>1209430000</v>
      </c>
      <c r="M51" s="99">
        <v>757010000</v>
      </c>
      <c r="N51" s="25">
        <f t="shared" ref="N51:N59" si="6">SUM(H51:M51)</f>
        <v>7917190000</v>
      </c>
      <c r="O51" s="99"/>
      <c r="P51" s="24"/>
      <c r="Q51" s="99"/>
      <c r="R51" s="99">
        <v>929620000</v>
      </c>
      <c r="S51" s="99">
        <v>4818990000</v>
      </c>
      <c r="T51" s="99">
        <v>4136960000</v>
      </c>
      <c r="U51" s="99">
        <v>3972990000</v>
      </c>
      <c r="V51" s="99">
        <v>3813790000</v>
      </c>
      <c r="W51" s="99">
        <v>4553290000</v>
      </c>
      <c r="X51" s="99"/>
      <c r="Y51" s="99">
        <v>6169720000</v>
      </c>
      <c r="Z51" s="99">
        <v>4606850000</v>
      </c>
      <c r="AA51" s="99">
        <v>4168420000</v>
      </c>
      <c r="AB51" s="99">
        <v>3401400000</v>
      </c>
      <c r="AC51" s="99">
        <v>3738560000</v>
      </c>
      <c r="AD51" s="99">
        <v>1956910000</v>
      </c>
      <c r="AE51" s="99">
        <v>3342880000</v>
      </c>
      <c r="AF51" s="99">
        <v>448390000</v>
      </c>
      <c r="AG51" s="99">
        <v>2102930000</v>
      </c>
      <c r="AH51" s="25">
        <f t="shared" si="5"/>
        <v>52161700000</v>
      </c>
      <c r="AI51" s="306">
        <f t="shared" si="2"/>
        <v>91844200000</v>
      </c>
    </row>
    <row r="52" spans="1:35" ht="12.75" customHeight="1">
      <c r="A52" s="6">
        <v>2022</v>
      </c>
      <c r="B52" s="301" t="s">
        <v>75</v>
      </c>
      <c r="C52" s="98">
        <v>2884440000</v>
      </c>
      <c r="D52" s="98">
        <v>4981440000</v>
      </c>
      <c r="E52" s="98">
        <v>9679430000</v>
      </c>
      <c r="F52" s="98">
        <v>14320000000</v>
      </c>
      <c r="G52" s="18">
        <f t="shared" si="0"/>
        <v>31865310000</v>
      </c>
      <c r="H52" s="98">
        <v>1970330000</v>
      </c>
      <c r="I52" s="98">
        <v>1962710000</v>
      </c>
      <c r="J52" s="98">
        <v>610860000</v>
      </c>
      <c r="K52" s="98">
        <v>1456850000</v>
      </c>
      <c r="L52" s="98">
        <v>1253640000</v>
      </c>
      <c r="M52" s="98">
        <v>765920000</v>
      </c>
      <c r="N52" s="18">
        <f t="shared" si="6"/>
        <v>8020310000</v>
      </c>
      <c r="O52" s="98"/>
      <c r="P52" s="17"/>
      <c r="Q52" s="98"/>
      <c r="R52" s="98"/>
      <c r="S52" s="98">
        <v>4958420000</v>
      </c>
      <c r="T52" s="98">
        <v>4236960000</v>
      </c>
      <c r="U52" s="98">
        <v>4073010000</v>
      </c>
      <c r="V52" s="98">
        <v>3973790000</v>
      </c>
      <c r="W52" s="98">
        <v>4619930000</v>
      </c>
      <c r="X52" s="98"/>
      <c r="Y52" s="98">
        <v>6245440000</v>
      </c>
      <c r="Z52" s="98">
        <v>4736850000</v>
      </c>
      <c r="AA52" s="98">
        <v>4233290000</v>
      </c>
      <c r="AB52" s="98">
        <v>3462000000</v>
      </c>
      <c r="AC52" s="98">
        <v>3888560000</v>
      </c>
      <c r="AD52" s="98">
        <v>2066910000</v>
      </c>
      <c r="AE52" s="98">
        <v>3414880000</v>
      </c>
      <c r="AF52" s="98">
        <v>542680000</v>
      </c>
      <c r="AG52" s="98">
        <v>2202930000</v>
      </c>
      <c r="AH52" s="18">
        <f t="shared" si="5"/>
        <v>52655650000</v>
      </c>
      <c r="AI52" s="302">
        <f t="shared" si="2"/>
        <v>92541270000</v>
      </c>
    </row>
    <row r="53" spans="1:35" ht="12.75" customHeight="1">
      <c r="B53" s="301" t="s">
        <v>76</v>
      </c>
      <c r="C53" s="98">
        <v>2850000000</v>
      </c>
      <c r="D53" s="98">
        <v>5031440000</v>
      </c>
      <c r="E53" s="98">
        <v>9829430000</v>
      </c>
      <c r="F53" s="98">
        <v>14420000000</v>
      </c>
      <c r="G53" s="18">
        <f t="shared" si="0"/>
        <v>32130870000</v>
      </c>
      <c r="H53" s="98">
        <v>1970330000</v>
      </c>
      <c r="I53" s="98">
        <v>1962710000</v>
      </c>
      <c r="J53" s="98">
        <v>635860000</v>
      </c>
      <c r="K53" s="98">
        <v>1481850000</v>
      </c>
      <c r="L53" s="98">
        <v>1278640000</v>
      </c>
      <c r="M53" s="98">
        <v>790950000</v>
      </c>
      <c r="N53" s="18">
        <f t="shared" si="6"/>
        <v>8120340000</v>
      </c>
      <c r="O53" s="98"/>
      <c r="P53" s="17"/>
      <c r="Q53" s="98"/>
      <c r="R53" s="98"/>
      <c r="S53" s="98">
        <v>5068420000</v>
      </c>
      <c r="T53" s="98">
        <v>4236960000</v>
      </c>
      <c r="U53" s="98">
        <v>4073010000</v>
      </c>
      <c r="V53" s="98">
        <v>4088790000</v>
      </c>
      <c r="W53" s="98">
        <v>4619930000</v>
      </c>
      <c r="X53" s="98"/>
      <c r="Y53" s="98">
        <v>6365440000</v>
      </c>
      <c r="Z53" s="98">
        <v>4836850000</v>
      </c>
      <c r="AA53" s="98">
        <v>4305380000</v>
      </c>
      <c r="AB53" s="98">
        <v>3505540000</v>
      </c>
      <c r="AC53" s="98">
        <v>3919330000</v>
      </c>
      <c r="AD53" s="98">
        <v>2118820000</v>
      </c>
      <c r="AE53" s="98">
        <v>3459670000</v>
      </c>
      <c r="AF53" s="98">
        <v>619360000</v>
      </c>
      <c r="AG53" s="98">
        <v>2287930000</v>
      </c>
      <c r="AH53" s="18">
        <f t="shared" si="5"/>
        <v>53505430000</v>
      </c>
      <c r="AI53" s="302">
        <f t="shared" si="2"/>
        <v>93756640000</v>
      </c>
    </row>
    <row r="54" spans="1:35" ht="12.75" customHeight="1">
      <c r="B54" s="301" t="s">
        <v>77</v>
      </c>
      <c r="C54" s="98">
        <v>2950000000</v>
      </c>
      <c r="D54" s="98">
        <v>5203580000</v>
      </c>
      <c r="E54" s="98">
        <v>9929430000</v>
      </c>
      <c r="F54" s="98">
        <v>14520000000</v>
      </c>
      <c r="G54" s="18">
        <f t="shared" si="0"/>
        <v>32603010000</v>
      </c>
      <c r="H54" s="98">
        <v>1970330000</v>
      </c>
      <c r="I54" s="98">
        <v>1962710000</v>
      </c>
      <c r="J54" s="98">
        <v>660860000</v>
      </c>
      <c r="K54" s="98">
        <v>1506850000</v>
      </c>
      <c r="L54" s="98">
        <v>1303640000</v>
      </c>
      <c r="M54" s="98">
        <v>815950000</v>
      </c>
      <c r="N54" s="18">
        <f t="shared" si="6"/>
        <v>8220340000</v>
      </c>
      <c r="O54" s="98"/>
      <c r="P54" s="17"/>
      <c r="Q54" s="98"/>
      <c r="R54" s="98"/>
      <c r="S54" s="98">
        <v>5138420000</v>
      </c>
      <c r="T54" s="98">
        <v>4236960000</v>
      </c>
      <c r="U54" s="98">
        <v>4073010000</v>
      </c>
      <c r="V54" s="98">
        <v>4168790000</v>
      </c>
      <c r="W54" s="98">
        <v>4619930000</v>
      </c>
      <c r="X54" s="98"/>
      <c r="Y54" s="98">
        <v>6435440000</v>
      </c>
      <c r="Z54" s="98">
        <v>4901850000</v>
      </c>
      <c r="AA54" s="98">
        <v>4370380000</v>
      </c>
      <c r="AB54" s="98">
        <v>3560540000</v>
      </c>
      <c r="AC54" s="98">
        <v>3974330000</v>
      </c>
      <c r="AD54" s="98">
        <v>2140130000</v>
      </c>
      <c r="AE54" s="98">
        <v>3514670000</v>
      </c>
      <c r="AF54" s="98">
        <v>669360000</v>
      </c>
      <c r="AG54" s="98">
        <v>2313000000</v>
      </c>
      <c r="AH54" s="18">
        <f t="shared" si="5"/>
        <v>54116810000</v>
      </c>
      <c r="AI54" s="302">
        <f t="shared" si="2"/>
        <v>94940160000</v>
      </c>
    </row>
    <row r="55" spans="1:35" ht="12.75" customHeight="1">
      <c r="B55" s="301" t="s">
        <v>78</v>
      </c>
      <c r="C55" s="98">
        <v>2865580000</v>
      </c>
      <c r="D55" s="98">
        <v>5153580000</v>
      </c>
      <c r="E55" s="98">
        <v>9979430000</v>
      </c>
      <c r="F55" s="98">
        <v>14570000000</v>
      </c>
      <c r="G55" s="18">
        <f t="shared" si="0"/>
        <v>32568590000</v>
      </c>
      <c r="H55" s="98">
        <v>1970330000</v>
      </c>
      <c r="I55" s="98">
        <v>1962710000</v>
      </c>
      <c r="J55" s="98">
        <v>680860000</v>
      </c>
      <c r="K55" s="98">
        <v>1525880000</v>
      </c>
      <c r="L55" s="98">
        <v>1323640000</v>
      </c>
      <c r="M55" s="98">
        <v>828710000</v>
      </c>
      <c r="N55" s="18">
        <f t="shared" si="6"/>
        <v>8292130000</v>
      </c>
      <c r="O55" s="98"/>
      <c r="P55" s="17"/>
      <c r="Q55" s="98"/>
      <c r="R55" s="98"/>
      <c r="S55" s="98">
        <v>5138420000</v>
      </c>
      <c r="T55" s="98">
        <v>4236960000</v>
      </c>
      <c r="U55" s="98">
        <v>4073010000</v>
      </c>
      <c r="V55" s="98">
        <v>4248640000</v>
      </c>
      <c r="W55" s="98">
        <v>4619930000</v>
      </c>
      <c r="X55" s="98"/>
      <c r="Y55" s="98">
        <v>6435440000</v>
      </c>
      <c r="Z55" s="98">
        <v>5101850000</v>
      </c>
      <c r="AA55" s="98">
        <v>4540380000</v>
      </c>
      <c r="AB55" s="98">
        <v>3740540000</v>
      </c>
      <c r="AC55" s="98">
        <v>4154330000</v>
      </c>
      <c r="AD55" s="98">
        <v>2260130000</v>
      </c>
      <c r="AE55" s="98">
        <v>3600290000</v>
      </c>
      <c r="AF55" s="98">
        <v>750930000</v>
      </c>
      <c r="AG55" s="98">
        <v>2397410000</v>
      </c>
      <c r="AH55" s="18">
        <f t="shared" si="5"/>
        <v>55298260000</v>
      </c>
      <c r="AI55" s="302">
        <f t="shared" si="2"/>
        <v>96158980000</v>
      </c>
    </row>
    <row r="56" spans="1:35" ht="12.75" customHeight="1">
      <c r="B56" s="301" t="s">
        <v>79</v>
      </c>
      <c r="C56" s="98">
        <v>2907130000</v>
      </c>
      <c r="D56" s="98">
        <v>5514100000</v>
      </c>
      <c r="E56" s="98">
        <v>10229300000</v>
      </c>
      <c r="F56" s="98">
        <v>14710250000</v>
      </c>
      <c r="G56" s="18">
        <f t="shared" si="0"/>
        <v>33360780000</v>
      </c>
      <c r="H56" s="98">
        <v>1970330000</v>
      </c>
      <c r="I56" s="98">
        <v>1962710000</v>
      </c>
      <c r="J56" s="98">
        <v>700860000</v>
      </c>
      <c r="K56" s="98">
        <v>1545880000</v>
      </c>
      <c r="L56" s="98">
        <v>1343640000</v>
      </c>
      <c r="M56" s="98">
        <v>848710000</v>
      </c>
      <c r="N56" s="18">
        <f t="shared" si="6"/>
        <v>8372130000</v>
      </c>
      <c r="O56" s="98"/>
      <c r="P56" s="17"/>
      <c r="Q56" s="98"/>
      <c r="R56" s="98"/>
      <c r="S56" s="98">
        <v>5138420000</v>
      </c>
      <c r="T56" s="98">
        <v>4236960000</v>
      </c>
      <c r="U56" s="98">
        <v>4073010000</v>
      </c>
      <c r="V56" s="98">
        <v>4278640000</v>
      </c>
      <c r="W56" s="98">
        <v>4619930000</v>
      </c>
      <c r="X56" s="98">
        <v>40000000</v>
      </c>
      <c r="Y56" s="98">
        <v>6435440000</v>
      </c>
      <c r="Z56" s="98">
        <v>5131850000</v>
      </c>
      <c r="AA56" s="98">
        <v>4570380000</v>
      </c>
      <c r="AB56" s="98">
        <v>3780610000</v>
      </c>
      <c r="AC56" s="98">
        <v>4194330000</v>
      </c>
      <c r="AD56" s="98">
        <v>2300130000</v>
      </c>
      <c r="AE56" s="98">
        <v>3640290000</v>
      </c>
      <c r="AF56" s="98">
        <v>780930000</v>
      </c>
      <c r="AG56" s="98">
        <v>2427410000</v>
      </c>
      <c r="AH56" s="18">
        <f t="shared" si="5"/>
        <v>55648330000</v>
      </c>
      <c r="AI56" s="302">
        <f t="shared" si="2"/>
        <v>97381240000</v>
      </c>
    </row>
    <row r="57" spans="1:35" ht="12.75" customHeight="1">
      <c r="B57" s="301" t="s">
        <v>80</v>
      </c>
      <c r="C57" s="98">
        <v>2784220000</v>
      </c>
      <c r="D57" s="98">
        <v>5532850000</v>
      </c>
      <c r="E57" s="98">
        <v>10229300000</v>
      </c>
      <c r="F57" s="98">
        <v>14710250000</v>
      </c>
      <c r="G57" s="18">
        <f t="shared" si="0"/>
        <v>33256620000</v>
      </c>
      <c r="H57" s="98">
        <v>1970330000</v>
      </c>
      <c r="I57" s="98">
        <v>1962710000</v>
      </c>
      <c r="J57" s="98">
        <v>720860000</v>
      </c>
      <c r="K57" s="98">
        <v>1565880000</v>
      </c>
      <c r="L57" s="98">
        <v>1363640000</v>
      </c>
      <c r="M57" s="98">
        <v>868710000</v>
      </c>
      <c r="N57" s="18">
        <f t="shared" si="6"/>
        <v>8452130000</v>
      </c>
      <c r="O57" s="98"/>
      <c r="P57" s="17"/>
      <c r="Q57" s="98"/>
      <c r="R57" s="98"/>
      <c r="S57" s="98">
        <v>5138420000</v>
      </c>
      <c r="T57" s="98">
        <v>4236960000</v>
      </c>
      <c r="U57" s="98">
        <v>4073010000</v>
      </c>
      <c r="V57" s="98">
        <v>4308640000</v>
      </c>
      <c r="W57" s="98">
        <v>4619930000</v>
      </c>
      <c r="X57" s="98">
        <v>80000000</v>
      </c>
      <c r="Y57" s="98">
        <v>6435440000</v>
      </c>
      <c r="Z57" s="98">
        <v>5161850000</v>
      </c>
      <c r="AA57" s="98">
        <v>4623880000</v>
      </c>
      <c r="AB57" s="98">
        <v>3820610000</v>
      </c>
      <c r="AC57" s="98">
        <v>4234330000</v>
      </c>
      <c r="AD57" s="98">
        <v>2340130000</v>
      </c>
      <c r="AE57" s="98">
        <v>3680290000</v>
      </c>
      <c r="AF57" s="98">
        <v>810930000</v>
      </c>
      <c r="AG57" s="98">
        <v>2457410000</v>
      </c>
      <c r="AH57" s="18">
        <f t="shared" ref="AH57:AH62" si="7">SUM(P57:AG57)</f>
        <v>56021830000</v>
      </c>
      <c r="AI57" s="302">
        <f>G57+N57+AH57</f>
        <v>97730580000</v>
      </c>
    </row>
    <row r="58" spans="1:35" ht="12.75" customHeight="1">
      <c r="B58" s="301" t="s">
        <v>81</v>
      </c>
      <c r="C58" s="98">
        <v>2818940000</v>
      </c>
      <c r="D58" s="98">
        <v>5556720000</v>
      </c>
      <c r="E58" s="98">
        <v>10497500000</v>
      </c>
      <c r="F58" s="98">
        <v>14580100000</v>
      </c>
      <c r="G58" s="18">
        <f t="shared" ref="G58:G86" si="8">C58+D58+E58+F58</f>
        <v>33453260000</v>
      </c>
      <c r="H58" s="98">
        <v>1970330000</v>
      </c>
      <c r="I58" s="98">
        <v>1962710000</v>
      </c>
      <c r="J58" s="98">
        <v>750860000</v>
      </c>
      <c r="K58" s="98">
        <v>1580260000</v>
      </c>
      <c r="L58" s="98">
        <v>1383640000</v>
      </c>
      <c r="M58" s="98">
        <v>921010000</v>
      </c>
      <c r="N58" s="18">
        <f t="shared" si="6"/>
        <v>8568810000</v>
      </c>
      <c r="O58" s="98"/>
      <c r="P58" s="17"/>
      <c r="Q58" s="98"/>
      <c r="R58" s="98"/>
      <c r="S58" s="98">
        <v>4408090000</v>
      </c>
      <c r="T58" s="98">
        <v>4236960000</v>
      </c>
      <c r="U58" s="98">
        <v>4073010000</v>
      </c>
      <c r="V58" s="98">
        <v>4368670000</v>
      </c>
      <c r="W58" s="98">
        <v>4619930000</v>
      </c>
      <c r="X58" s="98">
        <v>574870000</v>
      </c>
      <c r="Y58" s="98">
        <v>6435440000</v>
      </c>
      <c r="Z58" s="98">
        <v>5305890000</v>
      </c>
      <c r="AA58" s="98">
        <v>4806120000</v>
      </c>
      <c r="AB58" s="98">
        <v>3991420000</v>
      </c>
      <c r="AC58" s="98">
        <v>4378320000</v>
      </c>
      <c r="AD58" s="98">
        <v>2559620000</v>
      </c>
      <c r="AE58" s="98">
        <v>3839470000</v>
      </c>
      <c r="AF58" s="98">
        <v>938000000</v>
      </c>
      <c r="AG58" s="98">
        <v>2640490000</v>
      </c>
      <c r="AH58" s="18">
        <f t="shared" si="7"/>
        <v>57176300000</v>
      </c>
      <c r="AI58" s="302">
        <f>G58+N58+AH58</f>
        <v>99198370000</v>
      </c>
    </row>
    <row r="59" spans="1:35" ht="12.75" customHeight="1">
      <c r="B59" s="301" t="s">
        <v>83</v>
      </c>
      <c r="C59" s="98">
        <v>3218940000</v>
      </c>
      <c r="D59" s="98">
        <v>6007140000</v>
      </c>
      <c r="E59" s="98">
        <v>10501690000</v>
      </c>
      <c r="F59" s="98">
        <v>14580100000</v>
      </c>
      <c r="G59" s="18">
        <f t="shared" si="8"/>
        <v>34307870000</v>
      </c>
      <c r="H59" s="98">
        <v>1970330000</v>
      </c>
      <c r="I59" s="98">
        <v>1962710000</v>
      </c>
      <c r="J59" s="98">
        <v>767860000</v>
      </c>
      <c r="K59" s="98">
        <v>1597260000</v>
      </c>
      <c r="L59" s="98">
        <v>1411530000</v>
      </c>
      <c r="M59" s="98">
        <v>954560000</v>
      </c>
      <c r="N59" s="18">
        <f t="shared" si="6"/>
        <v>8664250000</v>
      </c>
      <c r="O59" s="98"/>
      <c r="P59" s="17"/>
      <c r="Q59" s="98"/>
      <c r="R59" s="98"/>
      <c r="S59" s="98">
        <v>4408090000</v>
      </c>
      <c r="T59" s="98">
        <v>4236960000</v>
      </c>
      <c r="U59" s="98">
        <v>4073010000</v>
      </c>
      <c r="V59" s="98">
        <v>4398670000</v>
      </c>
      <c r="W59" s="98">
        <v>4619930000</v>
      </c>
      <c r="X59" s="98">
        <v>655490000</v>
      </c>
      <c r="Y59" s="98">
        <v>6435440000</v>
      </c>
      <c r="Z59" s="98">
        <v>5405760000</v>
      </c>
      <c r="AA59" s="98">
        <v>4849240000</v>
      </c>
      <c r="AB59" s="98">
        <v>4048460000</v>
      </c>
      <c r="AC59" s="98">
        <v>4412860000</v>
      </c>
      <c r="AD59" s="98">
        <v>2617640000</v>
      </c>
      <c r="AE59" s="98">
        <v>3869470000</v>
      </c>
      <c r="AF59" s="98">
        <v>1002430000</v>
      </c>
      <c r="AG59" s="98">
        <v>2728070000</v>
      </c>
      <c r="AH59" s="18">
        <f t="shared" si="7"/>
        <v>57761520000</v>
      </c>
      <c r="AI59" s="302">
        <f t="shared" ref="AI59:AI64" si="9">G59+N59+AH59</f>
        <v>100733640000</v>
      </c>
    </row>
    <row r="60" spans="1:35" ht="12.75" customHeight="1">
      <c r="B60" s="301" t="s">
        <v>84</v>
      </c>
      <c r="C60" s="98">
        <v>3271880000</v>
      </c>
      <c r="D60" s="98">
        <v>5768710000</v>
      </c>
      <c r="E60" s="98">
        <v>10858980000</v>
      </c>
      <c r="F60" s="98">
        <v>14580100000</v>
      </c>
      <c r="G60" s="18">
        <f t="shared" si="8"/>
        <v>34479670000</v>
      </c>
      <c r="H60" s="98">
        <v>1970330000</v>
      </c>
      <c r="I60" s="98">
        <v>1962710000</v>
      </c>
      <c r="J60" s="98">
        <v>787860000</v>
      </c>
      <c r="K60" s="98">
        <v>1606520000</v>
      </c>
      <c r="L60" s="98">
        <v>1434920000</v>
      </c>
      <c r="M60" s="98">
        <v>975520000</v>
      </c>
      <c r="N60" s="18">
        <f t="shared" ref="N60:N66" si="10">SUM(H60:M60)</f>
        <v>8737860000</v>
      </c>
      <c r="O60" s="98"/>
      <c r="P60" s="17"/>
      <c r="Q60" s="98"/>
      <c r="R60" s="98"/>
      <c r="S60" s="98">
        <v>3823010000</v>
      </c>
      <c r="T60" s="98">
        <v>4236960000</v>
      </c>
      <c r="U60" s="98">
        <v>4073010000</v>
      </c>
      <c r="V60" s="98">
        <v>4443830000</v>
      </c>
      <c r="W60" s="98">
        <v>4619930000</v>
      </c>
      <c r="X60" s="98">
        <v>1046570000</v>
      </c>
      <c r="Y60" s="98">
        <v>6435440000</v>
      </c>
      <c r="Z60" s="98">
        <v>5451270000</v>
      </c>
      <c r="AA60" s="98">
        <v>4947720000</v>
      </c>
      <c r="AB60" s="98">
        <v>4092800000</v>
      </c>
      <c r="AC60" s="98">
        <v>4454020000</v>
      </c>
      <c r="AD60" s="98">
        <v>2680410000</v>
      </c>
      <c r="AE60" s="98">
        <v>3952350000</v>
      </c>
      <c r="AF60" s="98">
        <v>1193950000</v>
      </c>
      <c r="AG60" s="98">
        <v>2849810000</v>
      </c>
      <c r="AH60" s="18">
        <f t="shared" si="7"/>
        <v>58301080000</v>
      </c>
      <c r="AI60" s="302">
        <f t="shared" si="9"/>
        <v>101518610000</v>
      </c>
    </row>
    <row r="61" spans="1:35" ht="12.75" customHeight="1">
      <c r="B61" s="301" t="s">
        <v>85</v>
      </c>
      <c r="C61" s="98">
        <v>3271580000</v>
      </c>
      <c r="D61" s="98">
        <v>5768710000</v>
      </c>
      <c r="E61" s="98">
        <v>11266440000</v>
      </c>
      <c r="F61" s="98">
        <v>14980100000</v>
      </c>
      <c r="G61" s="18">
        <f t="shared" si="8"/>
        <v>35286830000</v>
      </c>
      <c r="H61" s="329" t="s">
        <v>129</v>
      </c>
      <c r="I61" s="98">
        <v>1962710000</v>
      </c>
      <c r="J61" s="98">
        <v>816380000</v>
      </c>
      <c r="K61" s="98">
        <v>1745230000</v>
      </c>
      <c r="L61" s="98">
        <v>1536130000</v>
      </c>
      <c r="M61" s="98">
        <v>1051520000</v>
      </c>
      <c r="N61" s="18">
        <f t="shared" si="10"/>
        <v>7111970000</v>
      </c>
      <c r="O61" s="98"/>
      <c r="P61" s="17"/>
      <c r="Q61" s="98"/>
      <c r="R61" s="98"/>
      <c r="S61" s="98">
        <v>3203510000</v>
      </c>
      <c r="T61" s="98">
        <v>4236960000</v>
      </c>
      <c r="U61" s="98">
        <v>4073010000</v>
      </c>
      <c r="V61" s="98">
        <v>4773200000</v>
      </c>
      <c r="W61" s="98">
        <v>4619930000</v>
      </c>
      <c r="X61" s="98">
        <v>1667610000</v>
      </c>
      <c r="Y61" s="98">
        <v>6435440000</v>
      </c>
      <c r="Z61" s="98">
        <v>5564330000</v>
      </c>
      <c r="AA61" s="98">
        <v>5124770000</v>
      </c>
      <c r="AB61" s="98">
        <v>4174600000</v>
      </c>
      <c r="AC61" s="98">
        <v>4504020000</v>
      </c>
      <c r="AD61" s="98">
        <v>2968290000</v>
      </c>
      <c r="AE61" s="98">
        <v>4074920000</v>
      </c>
      <c r="AF61" s="98">
        <v>1496600000</v>
      </c>
      <c r="AG61" s="98">
        <v>3295720000</v>
      </c>
      <c r="AH61" s="18">
        <f t="shared" si="7"/>
        <v>60212910000</v>
      </c>
      <c r="AI61" s="302">
        <f t="shared" si="9"/>
        <v>102611710000</v>
      </c>
    </row>
    <row r="62" spans="1:35" ht="12.75" customHeight="1">
      <c r="B62" s="301" t="s">
        <v>86</v>
      </c>
      <c r="C62" s="98">
        <v>3180030000</v>
      </c>
      <c r="D62" s="98">
        <v>5941650000</v>
      </c>
      <c r="E62" s="98">
        <v>11216440000</v>
      </c>
      <c r="F62" s="98">
        <v>14980100000</v>
      </c>
      <c r="G62" s="18">
        <f t="shared" si="8"/>
        <v>35318220000</v>
      </c>
      <c r="H62" s="329"/>
      <c r="I62" s="98">
        <v>1962710000</v>
      </c>
      <c r="J62" s="98">
        <v>827060000</v>
      </c>
      <c r="K62" s="98">
        <v>1765230000</v>
      </c>
      <c r="L62" s="98">
        <v>1557750000</v>
      </c>
      <c r="M62" s="98">
        <v>1071520000</v>
      </c>
      <c r="N62" s="18">
        <f t="shared" si="10"/>
        <v>7184270000</v>
      </c>
      <c r="O62" s="98"/>
      <c r="P62" s="17"/>
      <c r="Q62" s="98"/>
      <c r="R62" s="98"/>
      <c r="S62" s="98">
        <v>3071670000</v>
      </c>
      <c r="T62" s="98">
        <v>4236960000</v>
      </c>
      <c r="U62" s="98">
        <v>4073010000</v>
      </c>
      <c r="V62" s="98">
        <v>4819870000</v>
      </c>
      <c r="W62" s="98">
        <v>4619930000</v>
      </c>
      <c r="X62" s="98">
        <v>1724560000</v>
      </c>
      <c r="Y62" s="98">
        <v>6435440000</v>
      </c>
      <c r="Z62" s="98">
        <v>5599610000</v>
      </c>
      <c r="AA62" s="98">
        <v>5206510000</v>
      </c>
      <c r="AB62" s="98">
        <v>4236970000</v>
      </c>
      <c r="AC62" s="98">
        <v>4519020000</v>
      </c>
      <c r="AD62" s="98">
        <v>3042930000</v>
      </c>
      <c r="AE62" s="98">
        <v>4137200000</v>
      </c>
      <c r="AF62" s="98">
        <v>1537490000</v>
      </c>
      <c r="AG62" s="98">
        <v>3374070000</v>
      </c>
      <c r="AH62" s="18">
        <f t="shared" si="7"/>
        <v>60635240000</v>
      </c>
      <c r="AI62" s="302">
        <f t="shared" si="9"/>
        <v>103137730000</v>
      </c>
    </row>
    <row r="63" spans="1:35" ht="12.75" customHeight="1">
      <c r="A63" s="307"/>
      <c r="B63" s="304" t="s">
        <v>87</v>
      </c>
      <c r="C63" s="99">
        <v>3010850000</v>
      </c>
      <c r="D63" s="99">
        <v>6041650000</v>
      </c>
      <c r="E63" s="99">
        <v>11166440000</v>
      </c>
      <c r="F63" s="99">
        <v>14890100000</v>
      </c>
      <c r="G63" s="25">
        <f t="shared" si="8"/>
        <v>35109040000</v>
      </c>
      <c r="H63" s="332"/>
      <c r="I63" s="99">
        <v>1962710000</v>
      </c>
      <c r="J63" s="99">
        <v>829560000</v>
      </c>
      <c r="K63" s="99">
        <v>1801340000</v>
      </c>
      <c r="L63" s="99">
        <v>1573800000</v>
      </c>
      <c r="M63" s="99">
        <v>1081980000</v>
      </c>
      <c r="N63" s="25">
        <f t="shared" si="10"/>
        <v>7249390000</v>
      </c>
      <c r="O63" s="99"/>
      <c r="P63" s="24"/>
      <c r="Q63" s="99"/>
      <c r="R63" s="99"/>
      <c r="S63" s="99">
        <v>3071670000</v>
      </c>
      <c r="T63" s="99">
        <v>4236960000</v>
      </c>
      <c r="U63" s="99">
        <v>4073010000</v>
      </c>
      <c r="V63" s="99">
        <v>4851520000</v>
      </c>
      <c r="W63" s="99">
        <v>4619930000</v>
      </c>
      <c r="X63" s="99">
        <v>1764030000</v>
      </c>
      <c r="Y63" s="99">
        <v>6435440000</v>
      </c>
      <c r="Z63" s="99">
        <v>5615570000</v>
      </c>
      <c r="AA63" s="99">
        <v>5264680000</v>
      </c>
      <c r="AB63" s="99">
        <v>4269500000</v>
      </c>
      <c r="AC63" s="99">
        <v>4522250000</v>
      </c>
      <c r="AD63" s="99">
        <v>3093640000</v>
      </c>
      <c r="AE63" s="99">
        <v>4207780000</v>
      </c>
      <c r="AF63" s="99">
        <v>1568490000</v>
      </c>
      <c r="AG63" s="99">
        <v>3409230000</v>
      </c>
      <c r="AH63" s="25">
        <f t="shared" ref="AH63:AH69" si="11">SUM(P63:AG63)</f>
        <v>61003700000</v>
      </c>
      <c r="AI63" s="306">
        <f t="shared" si="9"/>
        <v>103362130000</v>
      </c>
    </row>
    <row r="64" spans="1:35" ht="12.75" customHeight="1">
      <c r="A64" s="6">
        <v>2023</v>
      </c>
      <c r="B64" s="301" t="s">
        <v>75</v>
      </c>
      <c r="C64" s="98">
        <v>3010850000</v>
      </c>
      <c r="D64" s="98">
        <v>5997780000</v>
      </c>
      <c r="E64" s="98">
        <v>11174480000</v>
      </c>
      <c r="F64" s="98">
        <v>14840100000</v>
      </c>
      <c r="G64" s="18">
        <f t="shared" si="8"/>
        <v>35023210000</v>
      </c>
      <c r="H64" s="329"/>
      <c r="I64" s="98">
        <v>1962710000</v>
      </c>
      <c r="J64" s="98">
        <v>833160000</v>
      </c>
      <c r="K64" s="98">
        <v>1812880000</v>
      </c>
      <c r="L64" s="98">
        <v>1603750000</v>
      </c>
      <c r="M64" s="98">
        <v>1111980000</v>
      </c>
      <c r="N64" s="18">
        <f t="shared" si="10"/>
        <v>7324480000</v>
      </c>
      <c r="O64" s="98"/>
      <c r="P64" s="17"/>
      <c r="Q64" s="98"/>
      <c r="R64" s="98"/>
      <c r="S64" s="98">
        <v>3071670000</v>
      </c>
      <c r="T64" s="98">
        <v>4236960000</v>
      </c>
      <c r="U64" s="98">
        <v>4073010000</v>
      </c>
      <c r="V64" s="98">
        <v>4931520000</v>
      </c>
      <c r="W64" s="98">
        <v>4619930000</v>
      </c>
      <c r="X64" s="98">
        <v>1864030000</v>
      </c>
      <c r="Y64" s="98">
        <v>6435440000</v>
      </c>
      <c r="Z64" s="98">
        <v>5725570000</v>
      </c>
      <c r="AA64" s="98">
        <v>5402120000</v>
      </c>
      <c r="AB64" s="98">
        <v>4379500000</v>
      </c>
      <c r="AC64" s="98">
        <v>4632250000</v>
      </c>
      <c r="AD64" s="98">
        <v>3193640000</v>
      </c>
      <c r="AE64" s="98">
        <v>4307780000</v>
      </c>
      <c r="AF64" s="98">
        <v>1658490000</v>
      </c>
      <c r="AG64" s="98">
        <v>3499230000</v>
      </c>
      <c r="AH64" s="18">
        <f t="shared" si="11"/>
        <v>62031140000</v>
      </c>
      <c r="AI64" s="302">
        <f t="shared" si="9"/>
        <v>104378830000</v>
      </c>
    </row>
    <row r="65" spans="1:35" ht="12.75" customHeight="1">
      <c r="B65" s="301" t="s">
        <v>76</v>
      </c>
      <c r="C65" s="98">
        <v>3110850000</v>
      </c>
      <c r="D65" s="98">
        <v>5947360000</v>
      </c>
      <c r="E65" s="98">
        <v>11324610000</v>
      </c>
      <c r="F65" s="98">
        <v>14840100000</v>
      </c>
      <c r="G65" s="18">
        <f t="shared" si="8"/>
        <v>35222920000</v>
      </c>
      <c r="H65" s="329"/>
      <c r="I65" s="98">
        <v>1962710000</v>
      </c>
      <c r="J65" s="98">
        <v>843130000</v>
      </c>
      <c r="K65" s="98">
        <v>1832880000</v>
      </c>
      <c r="L65" s="98">
        <v>1621420000</v>
      </c>
      <c r="M65" s="98">
        <v>1117580000</v>
      </c>
      <c r="N65" s="18">
        <f t="shared" si="10"/>
        <v>7377720000</v>
      </c>
      <c r="O65" s="98"/>
      <c r="P65" s="17"/>
      <c r="Q65" s="98"/>
      <c r="R65" s="98"/>
      <c r="S65" s="98">
        <v>2939670000</v>
      </c>
      <c r="T65" s="98">
        <v>4236960000</v>
      </c>
      <c r="U65" s="98">
        <v>4073010000</v>
      </c>
      <c r="V65" s="98">
        <v>4961520000</v>
      </c>
      <c r="W65" s="98">
        <v>4619930000</v>
      </c>
      <c r="X65" s="98">
        <v>1904030000</v>
      </c>
      <c r="Y65" s="98">
        <v>6435440000</v>
      </c>
      <c r="Z65" s="98">
        <v>5761410000</v>
      </c>
      <c r="AA65" s="98">
        <v>5481220000</v>
      </c>
      <c r="AB65" s="98">
        <v>4459910000</v>
      </c>
      <c r="AC65" s="98">
        <v>4683820000</v>
      </c>
      <c r="AD65" s="98">
        <v>3390990000</v>
      </c>
      <c r="AE65" s="98">
        <v>4362080000</v>
      </c>
      <c r="AF65" s="98">
        <v>1700900000</v>
      </c>
      <c r="AG65" s="98">
        <v>3552330000</v>
      </c>
      <c r="AH65" s="18">
        <f t="shared" si="11"/>
        <v>62563220000</v>
      </c>
      <c r="AI65" s="302">
        <f t="shared" ref="AI65:AI70" si="12">G65+N65+AH65</f>
        <v>105163860000</v>
      </c>
    </row>
    <row r="66" spans="1:35" ht="12.75" customHeight="1">
      <c r="B66" s="301" t="s">
        <v>77</v>
      </c>
      <c r="C66" s="98">
        <v>3150000000</v>
      </c>
      <c r="D66" s="98">
        <v>5997880000</v>
      </c>
      <c r="E66" s="98">
        <v>11346940000</v>
      </c>
      <c r="F66" s="98">
        <v>15160100000</v>
      </c>
      <c r="G66" s="18">
        <f t="shared" si="8"/>
        <v>35654920000</v>
      </c>
      <c r="H66" s="329"/>
      <c r="I66" s="98">
        <v>1962710000</v>
      </c>
      <c r="J66" s="98">
        <v>853130000</v>
      </c>
      <c r="K66" s="98">
        <v>1842920000</v>
      </c>
      <c r="L66" s="98">
        <v>1631420000</v>
      </c>
      <c r="M66" s="98">
        <v>1127580000</v>
      </c>
      <c r="N66" s="18">
        <f t="shared" si="10"/>
        <v>7417760000</v>
      </c>
      <c r="O66" s="98"/>
      <c r="P66" s="17"/>
      <c r="Q66" s="98"/>
      <c r="R66" s="98"/>
      <c r="S66" s="98">
        <v>2939670000</v>
      </c>
      <c r="T66" s="98">
        <v>4236960000</v>
      </c>
      <c r="U66" s="98">
        <v>4073010000</v>
      </c>
      <c r="V66" s="98">
        <v>4976520000</v>
      </c>
      <c r="W66" s="98">
        <v>4619930000</v>
      </c>
      <c r="X66" s="98">
        <v>1924030000</v>
      </c>
      <c r="Y66" s="98">
        <v>6435440000</v>
      </c>
      <c r="Z66" s="98">
        <v>5776410000</v>
      </c>
      <c r="AA66" s="98">
        <v>5492780000</v>
      </c>
      <c r="AB66" s="98">
        <v>4478070000</v>
      </c>
      <c r="AC66" s="98">
        <v>4703820000</v>
      </c>
      <c r="AD66" s="98">
        <v>3410990000</v>
      </c>
      <c r="AE66" s="98">
        <v>4382080000</v>
      </c>
      <c r="AF66" s="98">
        <v>1715900000</v>
      </c>
      <c r="AG66" s="98">
        <v>3567350000</v>
      </c>
      <c r="AH66" s="18">
        <f t="shared" si="11"/>
        <v>62732960000</v>
      </c>
      <c r="AI66" s="302">
        <f t="shared" si="12"/>
        <v>105805640000</v>
      </c>
    </row>
    <row r="67" spans="1:35" ht="12.75" customHeight="1">
      <c r="B67" s="301" t="s">
        <v>78</v>
      </c>
      <c r="C67" s="98">
        <v>3100000000</v>
      </c>
      <c r="D67" s="98">
        <v>5853780000</v>
      </c>
      <c r="E67" s="98">
        <v>11449670000</v>
      </c>
      <c r="F67" s="98">
        <v>15553420000</v>
      </c>
      <c r="G67" s="18">
        <f t="shared" si="8"/>
        <v>35956870000</v>
      </c>
      <c r="H67" s="329"/>
      <c r="I67" s="98">
        <v>1962710000</v>
      </c>
      <c r="J67" s="98">
        <v>857640000</v>
      </c>
      <c r="K67" s="98">
        <v>1867080000</v>
      </c>
      <c r="L67" s="98">
        <v>1671460000</v>
      </c>
      <c r="M67" s="98">
        <v>1154050000</v>
      </c>
      <c r="N67" s="18">
        <f t="shared" ref="N67:N85" si="13">SUM(H67:M67)</f>
        <v>7512940000</v>
      </c>
      <c r="O67" s="98"/>
      <c r="P67" s="17"/>
      <c r="Q67" s="98"/>
      <c r="R67" s="98"/>
      <c r="S67" s="98">
        <v>2623560000</v>
      </c>
      <c r="T67" s="98">
        <v>4236960000</v>
      </c>
      <c r="U67" s="98">
        <v>4073010000</v>
      </c>
      <c r="V67" s="98">
        <v>5220630000</v>
      </c>
      <c r="W67" s="98">
        <v>4686550000</v>
      </c>
      <c r="X67" s="98">
        <v>1970700000</v>
      </c>
      <c r="Y67" s="98">
        <v>6445440000</v>
      </c>
      <c r="Z67" s="98">
        <v>5818310000</v>
      </c>
      <c r="AA67" s="98">
        <v>5533910000</v>
      </c>
      <c r="AB67" s="98">
        <v>4528510000</v>
      </c>
      <c r="AC67" s="98">
        <v>4768430000</v>
      </c>
      <c r="AD67" s="98">
        <v>3478690000</v>
      </c>
      <c r="AE67" s="98">
        <v>4475140000</v>
      </c>
      <c r="AF67" s="98">
        <v>1792100000</v>
      </c>
      <c r="AG67" s="98">
        <v>3647080000</v>
      </c>
      <c r="AH67" s="18">
        <f t="shared" si="11"/>
        <v>63299020000</v>
      </c>
      <c r="AI67" s="302">
        <f t="shared" si="12"/>
        <v>106768830000</v>
      </c>
    </row>
    <row r="68" spans="1:35" ht="12.75" customHeight="1">
      <c r="B68" s="301" t="s">
        <v>79</v>
      </c>
      <c r="C68" s="98">
        <v>3126460000</v>
      </c>
      <c r="D68" s="98">
        <v>6105860000</v>
      </c>
      <c r="E68" s="98">
        <v>11545480000</v>
      </c>
      <c r="F68" s="98">
        <v>14963170000</v>
      </c>
      <c r="G68" s="18">
        <f t="shared" si="8"/>
        <v>35740970000</v>
      </c>
      <c r="H68" s="329"/>
      <c r="I68" s="98">
        <v>1962710000</v>
      </c>
      <c r="J68" s="98">
        <v>868240000</v>
      </c>
      <c r="K68" s="98">
        <v>1887080000</v>
      </c>
      <c r="L68" s="98">
        <v>1691460000</v>
      </c>
      <c r="M68" s="98">
        <v>1174050000</v>
      </c>
      <c r="N68" s="18">
        <f t="shared" si="13"/>
        <v>7583540000</v>
      </c>
      <c r="O68" s="98"/>
      <c r="P68" s="17"/>
      <c r="Q68" s="98"/>
      <c r="R68" s="98"/>
      <c r="S68" s="98">
        <v>2587560000</v>
      </c>
      <c r="T68" s="98">
        <v>4236960000</v>
      </c>
      <c r="U68" s="98">
        <v>4073010000</v>
      </c>
      <c r="V68" s="98">
        <v>5271640000</v>
      </c>
      <c r="W68" s="98">
        <v>4686550000</v>
      </c>
      <c r="X68" s="98">
        <v>2005050000</v>
      </c>
      <c r="Y68" s="98">
        <v>6445440000</v>
      </c>
      <c r="Z68" s="98">
        <v>5838310000</v>
      </c>
      <c r="AA68" s="98">
        <v>5553910000</v>
      </c>
      <c r="AB68" s="98">
        <v>4540980000</v>
      </c>
      <c r="AC68" s="98">
        <v>4798430000</v>
      </c>
      <c r="AD68" s="98">
        <v>3516340000</v>
      </c>
      <c r="AE68" s="98">
        <v>4510140000</v>
      </c>
      <c r="AF68" s="98">
        <v>1827100000</v>
      </c>
      <c r="AG68" s="98">
        <v>3682080000</v>
      </c>
      <c r="AH68" s="18">
        <f t="shared" si="11"/>
        <v>63573500000</v>
      </c>
      <c r="AI68" s="302">
        <f t="shared" si="12"/>
        <v>106898010000</v>
      </c>
    </row>
    <row r="69" spans="1:35" ht="12.75" customHeight="1">
      <c r="B69" s="301" t="s">
        <v>80</v>
      </c>
      <c r="C69" s="98">
        <v>3294550000</v>
      </c>
      <c r="D69" s="98">
        <v>6925860000</v>
      </c>
      <c r="E69" s="98">
        <v>11515810000</v>
      </c>
      <c r="F69" s="98">
        <v>14720800000</v>
      </c>
      <c r="G69" s="18">
        <f t="shared" si="8"/>
        <v>36457020000</v>
      </c>
      <c r="H69" s="329"/>
      <c r="I69" s="98">
        <v>1962710000</v>
      </c>
      <c r="J69" s="98">
        <v>888240000</v>
      </c>
      <c r="K69" s="98">
        <v>1907080000</v>
      </c>
      <c r="L69" s="98">
        <v>1711460000</v>
      </c>
      <c r="M69" s="98">
        <v>1194050000</v>
      </c>
      <c r="N69" s="18">
        <f t="shared" si="13"/>
        <v>7663540000</v>
      </c>
      <c r="O69" s="98"/>
      <c r="P69" s="17"/>
      <c r="Q69" s="98"/>
      <c r="R69" s="98"/>
      <c r="S69" s="98">
        <v>2132910000</v>
      </c>
      <c r="T69" s="98">
        <v>4236960000</v>
      </c>
      <c r="U69" s="98">
        <v>4073010000</v>
      </c>
      <c r="V69" s="98">
        <v>5512870000</v>
      </c>
      <c r="W69" s="98">
        <v>4697000000</v>
      </c>
      <c r="X69" s="98">
        <v>2291820000</v>
      </c>
      <c r="Y69" s="98">
        <v>6445440000</v>
      </c>
      <c r="Z69" s="98">
        <v>5858460000</v>
      </c>
      <c r="AA69" s="98">
        <v>5575160000</v>
      </c>
      <c r="AB69" s="98">
        <v>4574660000</v>
      </c>
      <c r="AC69" s="98">
        <v>4828430000</v>
      </c>
      <c r="AD69" s="98">
        <v>3547320000</v>
      </c>
      <c r="AE69" s="98">
        <v>4545140000</v>
      </c>
      <c r="AF69" s="98">
        <v>1862160000</v>
      </c>
      <c r="AG69" s="98">
        <v>3719650000</v>
      </c>
      <c r="AH69" s="18">
        <f t="shared" si="11"/>
        <v>63900990000</v>
      </c>
      <c r="AI69" s="302">
        <f t="shared" si="12"/>
        <v>108021550000</v>
      </c>
    </row>
    <row r="70" spans="1:35" ht="12.75" customHeight="1">
      <c r="B70" s="301" t="s">
        <v>81</v>
      </c>
      <c r="C70" s="98">
        <v>3494550000</v>
      </c>
      <c r="D70" s="98">
        <v>6495860000</v>
      </c>
      <c r="E70" s="98">
        <v>11758350000</v>
      </c>
      <c r="F70" s="98">
        <v>15067980000</v>
      </c>
      <c r="G70" s="18">
        <f t="shared" si="8"/>
        <v>36816740000</v>
      </c>
      <c r="H70" s="329"/>
      <c r="I70" s="98">
        <v>1962710000</v>
      </c>
      <c r="J70" s="98">
        <v>907060000</v>
      </c>
      <c r="K70" s="98">
        <v>1941500000</v>
      </c>
      <c r="L70" s="98">
        <v>1741460000</v>
      </c>
      <c r="M70" s="98">
        <v>1224050000</v>
      </c>
      <c r="N70" s="18">
        <f t="shared" si="13"/>
        <v>7776780000</v>
      </c>
      <c r="O70" s="98"/>
      <c r="P70" s="17"/>
      <c r="Q70" s="98"/>
      <c r="R70" s="98"/>
      <c r="S70" s="98">
        <v>2132910000</v>
      </c>
      <c r="T70" s="98">
        <v>3999690000</v>
      </c>
      <c r="U70" s="98">
        <v>4073010000</v>
      </c>
      <c r="V70" s="98">
        <v>5547320000</v>
      </c>
      <c r="W70" s="98">
        <v>4731630000</v>
      </c>
      <c r="X70" s="98">
        <v>2420170000</v>
      </c>
      <c r="Y70" s="98">
        <v>6455440000</v>
      </c>
      <c r="Z70" s="98">
        <v>5915730000</v>
      </c>
      <c r="AA70" s="98">
        <v>5618360000</v>
      </c>
      <c r="AB70" s="98">
        <v>4699330000</v>
      </c>
      <c r="AC70" s="98">
        <v>4910280000</v>
      </c>
      <c r="AD70" s="98">
        <v>3628060000</v>
      </c>
      <c r="AE70" s="98">
        <v>4652540000</v>
      </c>
      <c r="AF70" s="98">
        <v>2009140000</v>
      </c>
      <c r="AG70" s="98">
        <v>3811990000</v>
      </c>
      <c r="AH70" s="18">
        <f t="shared" ref="AH70:AH75" si="14">SUM(P70:AG70)</f>
        <v>64605600000</v>
      </c>
      <c r="AI70" s="302">
        <f t="shared" si="12"/>
        <v>109199120000</v>
      </c>
    </row>
    <row r="71" spans="1:35" ht="12.75" customHeight="1">
      <c r="B71" s="301" t="s">
        <v>83</v>
      </c>
      <c r="C71" s="98">
        <v>3536650000</v>
      </c>
      <c r="D71" s="98">
        <v>6891860000</v>
      </c>
      <c r="E71" s="98">
        <v>11508350000</v>
      </c>
      <c r="F71" s="98">
        <v>15125450000</v>
      </c>
      <c r="G71" s="18">
        <f t="shared" si="8"/>
        <v>37062310000</v>
      </c>
      <c r="H71" s="329"/>
      <c r="I71" s="98">
        <v>1962710000</v>
      </c>
      <c r="J71" s="98">
        <v>919460000</v>
      </c>
      <c r="K71" s="98">
        <v>1961500000</v>
      </c>
      <c r="L71" s="98">
        <v>1761460000</v>
      </c>
      <c r="M71" s="98">
        <v>1244050000</v>
      </c>
      <c r="N71" s="18">
        <f t="shared" si="13"/>
        <v>7849180000</v>
      </c>
      <c r="O71" s="98"/>
      <c r="P71" s="17"/>
      <c r="Q71" s="98"/>
      <c r="R71" s="98"/>
      <c r="S71" s="98">
        <v>2046990000</v>
      </c>
      <c r="T71" s="98">
        <v>3999690000</v>
      </c>
      <c r="U71" s="98">
        <v>4073010000</v>
      </c>
      <c r="V71" s="98">
        <v>5597740000</v>
      </c>
      <c r="W71" s="98">
        <v>4763610000</v>
      </c>
      <c r="X71" s="98">
        <v>2481560000</v>
      </c>
      <c r="Y71" s="98">
        <v>6455440000</v>
      </c>
      <c r="Z71" s="98">
        <v>5947680000</v>
      </c>
      <c r="AA71" s="98">
        <v>5638360000</v>
      </c>
      <c r="AB71" s="98">
        <v>4729330000</v>
      </c>
      <c r="AC71" s="98">
        <v>4940280000</v>
      </c>
      <c r="AD71" s="98">
        <v>3658060000</v>
      </c>
      <c r="AE71" s="98">
        <v>4692540000</v>
      </c>
      <c r="AF71" s="98">
        <v>2049500000</v>
      </c>
      <c r="AG71" s="98">
        <v>3854090000</v>
      </c>
      <c r="AH71" s="18">
        <f t="shared" si="14"/>
        <v>64927880000</v>
      </c>
      <c r="AI71" s="302">
        <f t="shared" ref="AI71:AI72" si="15">G71+N71+AH71</f>
        <v>109839370000</v>
      </c>
    </row>
    <row r="72" spans="1:35" ht="12.75" customHeight="1">
      <c r="B72" s="301" t="s">
        <v>84</v>
      </c>
      <c r="C72" s="98">
        <v>3483410000</v>
      </c>
      <c r="D72" s="98">
        <v>7667770000</v>
      </c>
      <c r="E72" s="98">
        <v>11418910000</v>
      </c>
      <c r="F72" s="98">
        <v>15061610000</v>
      </c>
      <c r="G72" s="18">
        <f t="shared" si="8"/>
        <v>37631700000</v>
      </c>
      <c r="H72" s="329"/>
      <c r="I72" s="98">
        <v>1962710000</v>
      </c>
      <c r="J72" s="98">
        <v>929790000</v>
      </c>
      <c r="K72" s="98">
        <v>1984310000</v>
      </c>
      <c r="L72" s="98">
        <v>1786460000</v>
      </c>
      <c r="M72" s="98">
        <v>1269050000</v>
      </c>
      <c r="N72" s="18">
        <f t="shared" si="13"/>
        <v>7932320000</v>
      </c>
      <c r="O72" s="98"/>
      <c r="P72" s="17"/>
      <c r="Q72" s="98"/>
      <c r="R72" s="98"/>
      <c r="S72" s="98">
        <v>2046990000</v>
      </c>
      <c r="T72" s="98">
        <v>2867670000</v>
      </c>
      <c r="U72" s="98">
        <v>4073010000</v>
      </c>
      <c r="V72" s="98">
        <v>5729190000</v>
      </c>
      <c r="W72" s="98">
        <v>4863990000</v>
      </c>
      <c r="X72" s="98">
        <v>2572130000</v>
      </c>
      <c r="Y72" s="98">
        <v>6455440000</v>
      </c>
      <c r="Z72" s="98">
        <v>6096140000</v>
      </c>
      <c r="AA72" s="98">
        <v>5678360000</v>
      </c>
      <c r="AB72" s="98">
        <v>4871830000</v>
      </c>
      <c r="AC72" s="98">
        <v>5005160000</v>
      </c>
      <c r="AD72" s="98">
        <v>3754530000</v>
      </c>
      <c r="AE72" s="98">
        <v>4832970000</v>
      </c>
      <c r="AF72" s="98">
        <v>2539160000</v>
      </c>
      <c r="AG72" s="98">
        <v>4298660000</v>
      </c>
      <c r="AH72" s="18">
        <f t="shared" si="14"/>
        <v>65685230000</v>
      </c>
      <c r="AI72" s="302">
        <f t="shared" si="15"/>
        <v>111249250000</v>
      </c>
    </row>
    <row r="73" spans="1:35" ht="12.75" customHeight="1">
      <c r="B73" s="301" t="s">
        <v>85</v>
      </c>
      <c r="C73" s="98">
        <v>3490950000</v>
      </c>
      <c r="D73" s="98">
        <v>7913170000</v>
      </c>
      <c r="E73" s="98">
        <v>11566620000</v>
      </c>
      <c r="F73" s="98">
        <v>15383970000</v>
      </c>
      <c r="G73" s="18">
        <f t="shared" si="8"/>
        <v>38354710000</v>
      </c>
      <c r="H73" s="329"/>
      <c r="I73" s="98">
        <v>1962710000</v>
      </c>
      <c r="J73" s="98">
        <v>1005150000</v>
      </c>
      <c r="K73" s="98">
        <v>2012570000</v>
      </c>
      <c r="L73" s="98">
        <v>1821420000</v>
      </c>
      <c r="M73" s="98">
        <v>1349300000</v>
      </c>
      <c r="N73" s="18">
        <f t="shared" si="13"/>
        <v>8151150000</v>
      </c>
      <c r="O73" s="98"/>
      <c r="P73" s="17"/>
      <c r="Q73" s="98"/>
      <c r="R73" s="98"/>
      <c r="S73" s="346" t="s">
        <v>82</v>
      </c>
      <c r="T73" s="98">
        <v>2867670000</v>
      </c>
      <c r="U73" s="98">
        <v>4073010000</v>
      </c>
      <c r="V73" s="98">
        <v>5812420000</v>
      </c>
      <c r="W73" s="98">
        <v>4897050000</v>
      </c>
      <c r="X73" s="98">
        <v>2765870000</v>
      </c>
      <c r="Y73" s="98">
        <v>6494210000</v>
      </c>
      <c r="Z73" s="98">
        <v>6160960000</v>
      </c>
      <c r="AA73" s="98">
        <v>5832880000</v>
      </c>
      <c r="AB73" s="98">
        <v>4982610000</v>
      </c>
      <c r="AC73" s="98">
        <v>5283510000</v>
      </c>
      <c r="AD73" s="98">
        <v>4017000000</v>
      </c>
      <c r="AE73" s="98">
        <v>4970580000</v>
      </c>
      <c r="AF73" s="98">
        <v>2706690000</v>
      </c>
      <c r="AG73" s="98">
        <v>4399820000</v>
      </c>
      <c r="AH73" s="18">
        <f t="shared" si="14"/>
        <v>65264280000</v>
      </c>
      <c r="AI73" s="302">
        <f t="shared" ref="AI73" si="16">G73+N73+AH73</f>
        <v>111770140000</v>
      </c>
    </row>
    <row r="74" spans="1:35" ht="12.75" customHeight="1">
      <c r="B74" s="301" t="s">
        <v>86</v>
      </c>
      <c r="C74" s="98">
        <v>3679170000</v>
      </c>
      <c r="D74" s="98">
        <v>7873560000</v>
      </c>
      <c r="E74" s="98">
        <v>11203090000</v>
      </c>
      <c r="F74" s="98">
        <v>14883970000</v>
      </c>
      <c r="G74" s="18">
        <f t="shared" si="8"/>
        <v>37639790000</v>
      </c>
      <c r="H74" s="329"/>
      <c r="I74" s="98">
        <v>1962710000</v>
      </c>
      <c r="J74" s="98">
        <v>1028080000</v>
      </c>
      <c r="K74" s="98">
        <v>2037870000</v>
      </c>
      <c r="L74" s="98">
        <v>1841950000</v>
      </c>
      <c r="M74" s="98">
        <v>1373000000</v>
      </c>
      <c r="N74" s="18">
        <f t="shared" si="13"/>
        <v>8243610000</v>
      </c>
      <c r="O74" s="98"/>
      <c r="P74" s="17"/>
      <c r="Q74" s="98"/>
      <c r="R74" s="98"/>
      <c r="S74" s="346"/>
      <c r="T74" s="98">
        <v>2586920000</v>
      </c>
      <c r="U74" s="98">
        <v>4073010000</v>
      </c>
      <c r="V74" s="98">
        <v>5892450000</v>
      </c>
      <c r="W74" s="98">
        <v>4949570000</v>
      </c>
      <c r="X74" s="98">
        <v>2795890000</v>
      </c>
      <c r="Y74" s="98">
        <v>6494210000</v>
      </c>
      <c r="Z74" s="98">
        <v>6263370000</v>
      </c>
      <c r="AA74" s="98">
        <v>5887030000</v>
      </c>
      <c r="AB74" s="17">
        <v>5073280000</v>
      </c>
      <c r="AC74" s="98">
        <v>5293280000</v>
      </c>
      <c r="AD74" s="98">
        <v>4065160000</v>
      </c>
      <c r="AE74" s="17">
        <v>4994810000</v>
      </c>
      <c r="AF74" s="17">
        <v>2713050000</v>
      </c>
      <c r="AG74" s="98">
        <v>4446840000</v>
      </c>
      <c r="AH74" s="18">
        <f t="shared" si="14"/>
        <v>65528870000</v>
      </c>
      <c r="AI74" s="302">
        <f t="shared" ref="AI74:AI75" si="17">G74+N74+AH74</f>
        <v>111412270000</v>
      </c>
    </row>
    <row r="75" spans="1:35" ht="12.75" customHeight="1">
      <c r="A75" s="307"/>
      <c r="B75" s="304" t="s">
        <v>87</v>
      </c>
      <c r="C75" s="187">
        <v>3632340000</v>
      </c>
      <c r="D75" s="187">
        <v>7501670000</v>
      </c>
      <c r="E75" s="24">
        <v>11445010000</v>
      </c>
      <c r="F75" s="230">
        <v>14903800000</v>
      </c>
      <c r="G75" s="25">
        <f t="shared" si="8"/>
        <v>37482820000</v>
      </c>
      <c r="H75" s="24"/>
      <c r="I75" s="24">
        <v>1962710000</v>
      </c>
      <c r="J75" s="230">
        <v>1067590000</v>
      </c>
      <c r="K75" s="99">
        <v>2057990000</v>
      </c>
      <c r="L75" s="24">
        <v>1878330000</v>
      </c>
      <c r="M75" s="230">
        <v>1386400000</v>
      </c>
      <c r="N75" s="18">
        <f t="shared" si="13"/>
        <v>8353020000</v>
      </c>
      <c r="O75" s="230"/>
      <c r="P75" s="230"/>
      <c r="Q75" s="230"/>
      <c r="R75" s="230"/>
      <c r="S75" s="346"/>
      <c r="T75" s="98">
        <v>2586920000</v>
      </c>
      <c r="U75" s="98">
        <v>4073010000</v>
      </c>
      <c r="V75" s="98">
        <v>5928450000</v>
      </c>
      <c r="W75" s="99">
        <v>4949570000</v>
      </c>
      <c r="X75" s="230">
        <v>2845890000</v>
      </c>
      <c r="Y75" s="99">
        <v>6494210000</v>
      </c>
      <c r="Z75" s="99">
        <v>6263370000</v>
      </c>
      <c r="AA75" s="99">
        <v>5887450000</v>
      </c>
      <c r="AB75" s="24">
        <v>5113730000</v>
      </c>
      <c r="AC75" s="24">
        <v>5300570000</v>
      </c>
      <c r="AD75" s="99">
        <v>4081710000</v>
      </c>
      <c r="AE75" s="24">
        <v>4995320000</v>
      </c>
      <c r="AF75" s="24">
        <v>2720250000</v>
      </c>
      <c r="AG75" s="230">
        <v>4449370000</v>
      </c>
      <c r="AH75" s="25">
        <f t="shared" si="14"/>
        <v>65689820000</v>
      </c>
      <c r="AI75" s="306">
        <f t="shared" si="17"/>
        <v>111525660000</v>
      </c>
    </row>
    <row r="76" spans="1:35" ht="12.75" customHeight="1">
      <c r="A76" s="6">
        <v>2024</v>
      </c>
      <c r="B76" s="301" t="s">
        <v>75</v>
      </c>
      <c r="C76" s="98">
        <v>3744800000</v>
      </c>
      <c r="D76" s="98">
        <v>7731670000</v>
      </c>
      <c r="E76" s="98">
        <v>11522320000</v>
      </c>
      <c r="F76" s="98">
        <v>15203800000</v>
      </c>
      <c r="G76" s="18">
        <f t="shared" si="8"/>
        <v>38202590000</v>
      </c>
      <c r="H76" s="329"/>
      <c r="I76" s="98">
        <v>1962710000</v>
      </c>
      <c r="J76" s="98">
        <v>1129890000</v>
      </c>
      <c r="K76" s="98">
        <v>2105180000</v>
      </c>
      <c r="L76" s="98">
        <v>1926320000</v>
      </c>
      <c r="M76" s="98">
        <v>1431250000</v>
      </c>
      <c r="N76" s="96">
        <f t="shared" si="13"/>
        <v>8555350000</v>
      </c>
      <c r="O76" s="98"/>
      <c r="P76" s="17"/>
      <c r="Q76" s="98"/>
      <c r="R76" s="98"/>
      <c r="S76" s="367"/>
      <c r="T76" s="170">
        <v>2586920000</v>
      </c>
      <c r="U76" s="170">
        <v>4073010000</v>
      </c>
      <c r="V76" s="170">
        <v>5987490000</v>
      </c>
      <c r="W76" s="98">
        <v>5013990000</v>
      </c>
      <c r="X76" s="98">
        <v>2994440000</v>
      </c>
      <c r="Y76" s="98">
        <v>6576270000</v>
      </c>
      <c r="Z76" s="98">
        <v>6351260000</v>
      </c>
      <c r="AA76" s="98">
        <v>5950350000</v>
      </c>
      <c r="AB76" s="98">
        <v>5238160000</v>
      </c>
      <c r="AC76" s="98">
        <v>5344580000</v>
      </c>
      <c r="AD76" s="98">
        <v>4201030000</v>
      </c>
      <c r="AE76" s="98">
        <v>5037510000</v>
      </c>
      <c r="AF76" s="17">
        <v>2798820000</v>
      </c>
      <c r="AG76" s="115">
        <v>4517340000</v>
      </c>
      <c r="AH76" s="18">
        <f t="shared" ref="AH76" si="18">SUM(P76:AG76)</f>
        <v>66671170000</v>
      </c>
      <c r="AI76" s="302">
        <f t="shared" ref="AI76" si="19">G76+N76+AH76</f>
        <v>113429110000</v>
      </c>
    </row>
    <row r="77" spans="1:35" ht="12.75" customHeight="1">
      <c r="B77" s="301" t="s">
        <v>76</v>
      </c>
      <c r="C77" s="98">
        <v>3708020000</v>
      </c>
      <c r="D77" s="98">
        <v>7634230000</v>
      </c>
      <c r="E77" s="98">
        <v>11531260000</v>
      </c>
      <c r="F77" s="98">
        <v>15526300000</v>
      </c>
      <c r="G77" s="18">
        <f t="shared" si="8"/>
        <v>38399810000</v>
      </c>
      <c r="H77" s="329"/>
      <c r="I77" s="98">
        <v>1962710000</v>
      </c>
      <c r="J77" s="98">
        <v>1149890000</v>
      </c>
      <c r="K77" s="98">
        <v>2125180000</v>
      </c>
      <c r="L77" s="98">
        <v>1946320000</v>
      </c>
      <c r="M77" s="98">
        <v>1451250000</v>
      </c>
      <c r="N77" s="18">
        <f t="shared" si="13"/>
        <v>8635350000</v>
      </c>
      <c r="O77" s="98"/>
      <c r="P77" s="17"/>
      <c r="Q77" s="98"/>
      <c r="R77" s="98"/>
      <c r="S77" s="368"/>
      <c r="T77" s="98">
        <v>2250090000</v>
      </c>
      <c r="U77" s="98">
        <v>4073010000</v>
      </c>
      <c r="V77" s="98">
        <v>6100040000</v>
      </c>
      <c r="W77" s="98">
        <v>5024750000</v>
      </c>
      <c r="X77" s="98">
        <v>3137360000</v>
      </c>
      <c r="Y77" s="98">
        <v>6576270000</v>
      </c>
      <c r="Z77" s="98">
        <v>6419210000</v>
      </c>
      <c r="AA77" s="98">
        <v>5995050000</v>
      </c>
      <c r="AB77" s="98">
        <v>5322230000</v>
      </c>
      <c r="AC77" s="98">
        <v>5403800000</v>
      </c>
      <c r="AD77" s="98">
        <v>4266750000</v>
      </c>
      <c r="AE77" s="98">
        <v>5101520000</v>
      </c>
      <c r="AF77" s="98">
        <v>2915500000</v>
      </c>
      <c r="AG77" s="115">
        <v>4643340000</v>
      </c>
      <c r="AH77" s="18">
        <f t="shared" ref="AH77:AH88" si="20">SUM(P77:AG77)</f>
        <v>67228920000</v>
      </c>
      <c r="AI77" s="302">
        <f t="shared" ref="AI77:AI79" si="21">G77+N77+AH77</f>
        <v>114264080000</v>
      </c>
    </row>
    <row r="78" spans="1:35" ht="12.75" customHeight="1">
      <c r="B78" s="301" t="s">
        <v>77</v>
      </c>
      <c r="C78" s="98">
        <v>4083450000</v>
      </c>
      <c r="D78" s="98">
        <v>7252880000</v>
      </c>
      <c r="E78" s="98">
        <v>11457820000</v>
      </c>
      <c r="F78" s="98">
        <v>15788130000</v>
      </c>
      <c r="G78" s="18">
        <f t="shared" si="8"/>
        <v>38582280000</v>
      </c>
      <c r="H78" s="329"/>
      <c r="I78" s="98">
        <v>1962710000</v>
      </c>
      <c r="J78" s="98">
        <v>1169930000</v>
      </c>
      <c r="K78" s="98">
        <v>2145180000</v>
      </c>
      <c r="L78" s="98">
        <v>1966320000</v>
      </c>
      <c r="M78" s="98">
        <v>1471250000</v>
      </c>
      <c r="N78" s="18">
        <f t="shared" si="13"/>
        <v>8715390000</v>
      </c>
      <c r="O78" s="98"/>
      <c r="P78" s="17"/>
      <c r="Q78" s="98"/>
      <c r="R78" s="98"/>
      <c r="S78" s="368"/>
      <c r="T78" s="98">
        <v>2250090000</v>
      </c>
      <c r="U78" s="98">
        <v>4073010000</v>
      </c>
      <c r="V78" s="98">
        <v>6145110000</v>
      </c>
      <c r="W78" s="98">
        <v>5024750000</v>
      </c>
      <c r="X78" s="98">
        <v>3187360000</v>
      </c>
      <c r="Y78" s="98">
        <v>6576270000</v>
      </c>
      <c r="Z78" s="98">
        <v>6459210000</v>
      </c>
      <c r="AA78" s="98">
        <v>6035050000</v>
      </c>
      <c r="AB78" s="98">
        <v>5368230000</v>
      </c>
      <c r="AC78" s="98">
        <v>5463800000</v>
      </c>
      <c r="AD78" s="98">
        <v>4313570000</v>
      </c>
      <c r="AE78" s="98">
        <v>5153840000</v>
      </c>
      <c r="AF78" s="98">
        <v>2965500000</v>
      </c>
      <c r="AG78" s="115">
        <v>4693340000</v>
      </c>
      <c r="AH78" s="18">
        <f t="shared" si="20"/>
        <v>67709130000</v>
      </c>
      <c r="AI78" s="302">
        <f t="shared" si="21"/>
        <v>115006800000</v>
      </c>
    </row>
    <row r="79" spans="1:35" ht="12.75" customHeight="1">
      <c r="B79" s="301" t="s">
        <v>78</v>
      </c>
      <c r="C79" s="98">
        <v>4075940000</v>
      </c>
      <c r="D79" s="98">
        <v>7363760000</v>
      </c>
      <c r="E79" s="98">
        <v>11479180000</v>
      </c>
      <c r="F79" s="98">
        <v>16074810000</v>
      </c>
      <c r="G79" s="18">
        <f t="shared" si="8"/>
        <v>38993690000</v>
      </c>
      <c r="H79" s="329"/>
      <c r="I79" s="98">
        <v>1962710000</v>
      </c>
      <c r="J79" s="98">
        <v>1204930000</v>
      </c>
      <c r="K79" s="98">
        <v>2182180000</v>
      </c>
      <c r="L79" s="98">
        <v>2001320000</v>
      </c>
      <c r="M79" s="98">
        <v>1506250000</v>
      </c>
      <c r="N79" s="18">
        <f t="shared" si="13"/>
        <v>8857390000</v>
      </c>
      <c r="O79" s="98"/>
      <c r="P79" s="17"/>
      <c r="Q79" s="98"/>
      <c r="R79" s="98"/>
      <c r="S79" s="368"/>
      <c r="T79" s="98">
        <v>2084950000</v>
      </c>
      <c r="U79" s="98">
        <v>4073010000</v>
      </c>
      <c r="V79" s="98">
        <v>6185110000</v>
      </c>
      <c r="W79" s="98">
        <v>5116610000</v>
      </c>
      <c r="X79" s="98">
        <v>3277360000</v>
      </c>
      <c r="Y79" s="98">
        <v>6576270000</v>
      </c>
      <c r="Z79" s="98">
        <v>6539390000</v>
      </c>
      <c r="AA79" s="98">
        <v>6134570000</v>
      </c>
      <c r="AB79" s="98">
        <v>5486550000</v>
      </c>
      <c r="AC79" s="98">
        <v>5584370000</v>
      </c>
      <c r="AD79" s="98">
        <v>4408420000</v>
      </c>
      <c r="AE79" s="98">
        <v>5278980000</v>
      </c>
      <c r="AF79" s="98">
        <v>3078320000</v>
      </c>
      <c r="AG79" s="115">
        <v>4762060000</v>
      </c>
      <c r="AH79" s="18">
        <f t="shared" si="20"/>
        <v>68585970000</v>
      </c>
      <c r="AI79" s="302">
        <f t="shared" si="21"/>
        <v>116437050000</v>
      </c>
    </row>
    <row r="80" spans="1:35" ht="12.75" customHeight="1">
      <c r="B80" s="301" t="s">
        <v>79</v>
      </c>
      <c r="C80" s="98">
        <v>4095940000</v>
      </c>
      <c r="D80" s="98">
        <v>7515500000</v>
      </c>
      <c r="E80" s="98">
        <v>11339180000</v>
      </c>
      <c r="F80" s="98">
        <v>16250150000</v>
      </c>
      <c r="G80" s="18">
        <f t="shared" si="8"/>
        <v>39200770000</v>
      </c>
      <c r="H80" s="329"/>
      <c r="I80" s="98">
        <v>1962710000</v>
      </c>
      <c r="J80" s="98">
        <v>1224930000</v>
      </c>
      <c r="K80" s="98">
        <v>2202180000</v>
      </c>
      <c r="L80" s="98">
        <v>2021320000</v>
      </c>
      <c r="M80" s="98">
        <v>1526280000</v>
      </c>
      <c r="N80" s="18">
        <f t="shared" si="13"/>
        <v>8937420000</v>
      </c>
      <c r="O80" s="98"/>
      <c r="P80" s="17"/>
      <c r="Q80" s="98"/>
      <c r="R80" s="98"/>
      <c r="S80" s="368"/>
      <c r="T80" s="98">
        <v>2084950000</v>
      </c>
      <c r="U80" s="98">
        <v>4073010000</v>
      </c>
      <c r="V80" s="98">
        <v>6185110000</v>
      </c>
      <c r="W80" s="98">
        <v>5196610000</v>
      </c>
      <c r="X80" s="98">
        <v>3345410000</v>
      </c>
      <c r="Y80" s="98">
        <v>6576270000</v>
      </c>
      <c r="Z80" s="98">
        <v>6552010000</v>
      </c>
      <c r="AA80" s="98">
        <v>6192430000</v>
      </c>
      <c r="AB80" s="98">
        <v>5558770000</v>
      </c>
      <c r="AC80" s="98">
        <v>5682370000</v>
      </c>
      <c r="AD80" s="98">
        <v>4463420000</v>
      </c>
      <c r="AE80" s="98">
        <v>5333980000</v>
      </c>
      <c r="AF80" s="98">
        <v>3143320000</v>
      </c>
      <c r="AG80" s="115">
        <v>4807060000</v>
      </c>
      <c r="AH80" s="18">
        <f t="shared" si="20"/>
        <v>69194720000</v>
      </c>
      <c r="AI80" s="302">
        <f t="shared" ref="AI80:AI85" si="22">G80+N80+AH80</f>
        <v>117332910000</v>
      </c>
    </row>
    <row r="81" spans="1:36" ht="12.75" customHeight="1">
      <c r="B81" s="301" t="s">
        <v>80</v>
      </c>
      <c r="C81" s="98">
        <v>4242490000</v>
      </c>
      <c r="D81" s="98">
        <v>8157390000</v>
      </c>
      <c r="E81" s="98">
        <v>11268620000</v>
      </c>
      <c r="F81" s="98">
        <v>16390150000</v>
      </c>
      <c r="G81" s="18">
        <f t="shared" si="8"/>
        <v>40058650000</v>
      </c>
      <c r="H81" s="329"/>
      <c r="I81" s="98">
        <v>1962710000</v>
      </c>
      <c r="J81" s="98">
        <v>1244930000</v>
      </c>
      <c r="K81" s="98">
        <v>2222180000</v>
      </c>
      <c r="L81" s="98">
        <v>2041320000</v>
      </c>
      <c r="M81" s="98">
        <v>1546320000</v>
      </c>
      <c r="N81" s="18">
        <f t="shared" si="13"/>
        <v>9017460000</v>
      </c>
      <c r="O81" s="98"/>
      <c r="P81" s="17"/>
      <c r="Q81" s="98"/>
      <c r="R81" s="98"/>
      <c r="S81" s="368"/>
      <c r="T81" s="98">
        <v>2084950000</v>
      </c>
      <c r="U81" s="98">
        <v>3543140000</v>
      </c>
      <c r="V81" s="98">
        <v>6185110000</v>
      </c>
      <c r="W81" s="98">
        <v>5384210000</v>
      </c>
      <c r="X81" s="98">
        <v>3532830000</v>
      </c>
      <c r="Y81" s="98">
        <v>6576270000</v>
      </c>
      <c r="Z81" s="98">
        <v>6645490000</v>
      </c>
      <c r="AA81" s="98">
        <v>6289530000</v>
      </c>
      <c r="AB81" s="98">
        <v>5645610000</v>
      </c>
      <c r="AC81" s="98">
        <v>5829900000</v>
      </c>
      <c r="AD81" s="98">
        <v>4561610000</v>
      </c>
      <c r="AE81" s="98">
        <v>5396410000</v>
      </c>
      <c r="AF81" s="98">
        <v>3343110000</v>
      </c>
      <c r="AG81" s="115">
        <v>4923070000</v>
      </c>
      <c r="AH81" s="18">
        <f t="shared" si="20"/>
        <v>69941240000</v>
      </c>
      <c r="AI81" s="302">
        <f t="shared" si="22"/>
        <v>119017350000</v>
      </c>
    </row>
    <row r="82" spans="1:36" ht="12.75" customHeight="1">
      <c r="B82" s="301" t="s">
        <v>81</v>
      </c>
      <c r="C82" s="98">
        <v>4090230000</v>
      </c>
      <c r="D82" s="98">
        <v>8187390000</v>
      </c>
      <c r="E82" s="98">
        <v>11366690000</v>
      </c>
      <c r="F82" s="98">
        <v>16540150000</v>
      </c>
      <c r="G82" s="18">
        <f t="shared" si="8"/>
        <v>40184460000</v>
      </c>
      <c r="H82" s="329"/>
      <c r="I82" s="98">
        <v>1962710000</v>
      </c>
      <c r="J82" s="98">
        <v>1274930000</v>
      </c>
      <c r="K82" s="98">
        <v>2252180000</v>
      </c>
      <c r="L82" s="98">
        <v>2071320000</v>
      </c>
      <c r="M82" s="98">
        <v>1576320000</v>
      </c>
      <c r="N82" s="18">
        <f t="shared" si="13"/>
        <v>9137460000</v>
      </c>
      <c r="O82" s="98"/>
      <c r="P82" s="17"/>
      <c r="Q82" s="98"/>
      <c r="R82" s="98"/>
      <c r="S82" s="368"/>
      <c r="T82" s="98">
        <v>1797860000</v>
      </c>
      <c r="U82" s="98">
        <v>3543140000</v>
      </c>
      <c r="V82" s="98">
        <v>6235110000</v>
      </c>
      <c r="W82" s="98">
        <v>5516970000</v>
      </c>
      <c r="X82" s="98">
        <v>3670700000</v>
      </c>
      <c r="Y82" s="98">
        <v>6576270000</v>
      </c>
      <c r="Z82" s="98">
        <v>6789560000</v>
      </c>
      <c r="AA82" s="98">
        <v>6431390000</v>
      </c>
      <c r="AB82" s="98">
        <v>5787410000</v>
      </c>
      <c r="AC82" s="98">
        <v>5992730000</v>
      </c>
      <c r="AD82" s="98">
        <v>4642680000</v>
      </c>
      <c r="AE82" s="98">
        <v>5506570000</v>
      </c>
      <c r="AF82" s="98">
        <v>3496160000</v>
      </c>
      <c r="AG82" s="115">
        <v>5007140000</v>
      </c>
      <c r="AH82" s="18">
        <f t="shared" si="20"/>
        <v>70993690000</v>
      </c>
      <c r="AI82" s="302">
        <f t="shared" si="22"/>
        <v>120315610000</v>
      </c>
    </row>
    <row r="83" spans="1:36" ht="12.75" customHeight="1">
      <c r="B83" s="301" t="s">
        <v>83</v>
      </c>
      <c r="C83" s="98">
        <v>4090230000</v>
      </c>
      <c r="D83" s="98">
        <v>8278830000</v>
      </c>
      <c r="E83" s="98">
        <v>11520220000</v>
      </c>
      <c r="F83" s="98">
        <v>16622930000</v>
      </c>
      <c r="G83" s="18">
        <f t="shared" si="8"/>
        <v>40512210000</v>
      </c>
      <c r="H83" s="329"/>
      <c r="I83" s="98">
        <v>1962710000</v>
      </c>
      <c r="J83" s="98">
        <v>1294930000</v>
      </c>
      <c r="K83" s="98">
        <v>2272180000</v>
      </c>
      <c r="L83" s="98">
        <v>2091320000</v>
      </c>
      <c r="M83" s="98">
        <v>1596360000</v>
      </c>
      <c r="N83" s="18">
        <f t="shared" si="13"/>
        <v>9217500000</v>
      </c>
      <c r="O83" s="98"/>
      <c r="P83" s="17"/>
      <c r="Q83" s="98"/>
      <c r="R83" s="98"/>
      <c r="S83" s="368"/>
      <c r="T83" s="98">
        <v>1267860000</v>
      </c>
      <c r="U83" s="98">
        <v>3543140000</v>
      </c>
      <c r="V83" s="98">
        <v>6235110000</v>
      </c>
      <c r="W83" s="98">
        <v>5615060000</v>
      </c>
      <c r="X83" s="98">
        <v>3741240000</v>
      </c>
      <c r="Y83" s="98">
        <v>6576270000</v>
      </c>
      <c r="Z83" s="98">
        <v>6810520000</v>
      </c>
      <c r="AA83" s="98">
        <v>6621960000</v>
      </c>
      <c r="AB83" s="98">
        <v>6042330000</v>
      </c>
      <c r="AC83" s="98">
        <v>6078930000</v>
      </c>
      <c r="AD83" s="98">
        <v>4771470000</v>
      </c>
      <c r="AE83" s="98">
        <v>5629080000</v>
      </c>
      <c r="AF83" s="98">
        <v>3658670000</v>
      </c>
      <c r="AG83" s="115">
        <v>5144360000</v>
      </c>
      <c r="AH83" s="18">
        <f t="shared" si="20"/>
        <v>71736000000</v>
      </c>
      <c r="AI83" s="302">
        <f t="shared" si="22"/>
        <v>121465710000</v>
      </c>
    </row>
    <row r="84" spans="1:36" ht="12.75" customHeight="1">
      <c r="B84" s="301" t="s">
        <v>84</v>
      </c>
      <c r="C84" s="98">
        <v>4067400000</v>
      </c>
      <c r="D84" s="98">
        <v>8522180000</v>
      </c>
      <c r="E84" s="98">
        <v>12001130000</v>
      </c>
      <c r="F84" s="98">
        <v>16606770000</v>
      </c>
      <c r="G84" s="18">
        <f t="shared" si="8"/>
        <v>41197480000</v>
      </c>
      <c r="H84" s="329"/>
      <c r="I84" s="98">
        <v>1962710000</v>
      </c>
      <c r="J84" s="98">
        <v>1314930000</v>
      </c>
      <c r="K84" s="98">
        <v>2292180000</v>
      </c>
      <c r="L84" s="98">
        <v>2111320000</v>
      </c>
      <c r="M84" s="98">
        <v>1616360000</v>
      </c>
      <c r="N84" s="18">
        <f t="shared" si="13"/>
        <v>9297500000</v>
      </c>
      <c r="O84" s="98"/>
      <c r="P84" s="17"/>
      <c r="Q84" s="98"/>
      <c r="R84" s="98"/>
      <c r="S84" s="368"/>
      <c r="T84" s="98">
        <v>1267860000</v>
      </c>
      <c r="U84" s="98">
        <v>2598200000</v>
      </c>
      <c r="V84" s="98">
        <v>6235110000</v>
      </c>
      <c r="W84" s="98">
        <v>5809760000</v>
      </c>
      <c r="X84" s="98">
        <v>3925860000</v>
      </c>
      <c r="Y84" s="98">
        <v>6576270000</v>
      </c>
      <c r="Z84" s="98">
        <v>7127400000</v>
      </c>
      <c r="AA84" s="98">
        <v>6827470000</v>
      </c>
      <c r="AB84" s="98">
        <v>6213870000</v>
      </c>
      <c r="AC84" s="98">
        <v>6222340000</v>
      </c>
      <c r="AD84" s="98">
        <v>5004520000</v>
      </c>
      <c r="AE84" s="98">
        <v>5927460000</v>
      </c>
      <c r="AF84" s="98">
        <v>3932940000</v>
      </c>
      <c r="AG84" s="115">
        <v>5398210000</v>
      </c>
      <c r="AH84" s="18">
        <f t="shared" si="20"/>
        <v>73067270000</v>
      </c>
      <c r="AI84" s="302">
        <f t="shared" si="22"/>
        <v>123562250000</v>
      </c>
    </row>
    <row r="85" spans="1:36" ht="12.75" customHeight="1">
      <c r="B85" s="301" t="s">
        <v>85</v>
      </c>
      <c r="C85" s="98">
        <v>4231440000</v>
      </c>
      <c r="D85" s="98">
        <v>8539490000</v>
      </c>
      <c r="E85" s="98">
        <v>12111130000</v>
      </c>
      <c r="F85" s="98">
        <v>16654410000</v>
      </c>
      <c r="G85" s="18">
        <f t="shared" si="8"/>
        <v>41536470000</v>
      </c>
      <c r="H85" s="329"/>
      <c r="I85" s="98">
        <v>1962710000</v>
      </c>
      <c r="J85" s="98">
        <v>1335360000</v>
      </c>
      <c r="K85" s="98">
        <v>2342890000</v>
      </c>
      <c r="L85" s="98">
        <v>2127960000</v>
      </c>
      <c r="M85" s="98">
        <v>1645270000</v>
      </c>
      <c r="N85" s="18">
        <f t="shared" si="13"/>
        <v>9414190000</v>
      </c>
      <c r="O85" s="98"/>
      <c r="P85" s="17"/>
      <c r="Q85" s="98"/>
      <c r="R85" s="98"/>
      <c r="S85" s="368"/>
      <c r="T85" s="346" t="s">
        <v>82</v>
      </c>
      <c r="U85" s="98">
        <v>2598200000</v>
      </c>
      <c r="V85" s="98">
        <v>6320110000</v>
      </c>
      <c r="W85" s="98">
        <v>6069140000</v>
      </c>
      <c r="X85" s="98">
        <v>4078620000</v>
      </c>
      <c r="Y85" s="98">
        <v>6576270000</v>
      </c>
      <c r="Z85" s="98">
        <v>7392650000</v>
      </c>
      <c r="AA85" s="98">
        <v>6982050000</v>
      </c>
      <c r="AB85" s="98">
        <v>6359780000</v>
      </c>
      <c r="AC85" s="98">
        <v>6376770000</v>
      </c>
      <c r="AD85" s="98">
        <v>5118430000</v>
      </c>
      <c r="AE85" s="98">
        <v>6092680000</v>
      </c>
      <c r="AF85" s="98">
        <v>4117260000</v>
      </c>
      <c r="AG85" s="115">
        <v>5485600000</v>
      </c>
      <c r="AH85" s="18">
        <f t="shared" si="20"/>
        <v>73567560000</v>
      </c>
      <c r="AI85" s="302">
        <f t="shared" si="22"/>
        <v>124518220000</v>
      </c>
      <c r="AJ85" s="387"/>
    </row>
    <row r="86" spans="1:36" ht="12.75" customHeight="1">
      <c r="B86" s="301" t="s">
        <v>86</v>
      </c>
      <c r="C86" s="98">
        <v>4241440000</v>
      </c>
      <c r="D86" s="98">
        <v>8599490000</v>
      </c>
      <c r="E86" s="98">
        <v>12172190000</v>
      </c>
      <c r="F86" s="98">
        <v>16774410000</v>
      </c>
      <c r="G86" s="18">
        <f t="shared" si="8"/>
        <v>41787530000</v>
      </c>
      <c r="H86" s="329"/>
      <c r="I86" s="98">
        <v>1962710000</v>
      </c>
      <c r="J86" s="98">
        <v>1345360000</v>
      </c>
      <c r="K86" s="98">
        <v>2352890000</v>
      </c>
      <c r="L86" s="98">
        <v>2137960000</v>
      </c>
      <c r="M86" s="98">
        <v>1655270000</v>
      </c>
      <c r="N86" s="18">
        <f t="shared" ref="N86:N92" si="23">SUM(H86:M86)</f>
        <v>9454190000</v>
      </c>
      <c r="O86" s="98"/>
      <c r="P86" s="17"/>
      <c r="Q86" s="98"/>
      <c r="R86" s="98"/>
      <c r="S86" s="368"/>
      <c r="T86" s="346"/>
      <c r="U86" s="98">
        <v>1923100000</v>
      </c>
      <c r="V86" s="98">
        <v>6320110000</v>
      </c>
      <c r="W86" s="98">
        <v>6241160000</v>
      </c>
      <c r="X86" s="98">
        <v>4316020000</v>
      </c>
      <c r="Y86" s="98">
        <v>6576270000</v>
      </c>
      <c r="Z86" s="98">
        <v>7560790000</v>
      </c>
      <c r="AA86" s="98">
        <v>7127270000</v>
      </c>
      <c r="AB86" s="98">
        <v>6421250000</v>
      </c>
      <c r="AC86" s="98">
        <v>6466540000</v>
      </c>
      <c r="AD86" s="98">
        <v>5181690000</v>
      </c>
      <c r="AE86" s="98">
        <v>6191930000</v>
      </c>
      <c r="AF86" s="98">
        <v>4223210000</v>
      </c>
      <c r="AG86" s="115">
        <v>5525450000</v>
      </c>
      <c r="AH86" s="18">
        <f t="shared" si="20"/>
        <v>74074790000</v>
      </c>
      <c r="AI86" s="302">
        <f t="shared" ref="AI86" si="24">G86+N86+AH86</f>
        <v>125316510000</v>
      </c>
      <c r="AJ86" s="387"/>
    </row>
    <row r="87" spans="1:36">
      <c r="B87" s="301" t="s">
        <v>87</v>
      </c>
      <c r="C87" s="98">
        <v>4238090000</v>
      </c>
      <c r="D87" s="98">
        <v>8599490000</v>
      </c>
      <c r="E87" s="98">
        <v>11878900000</v>
      </c>
      <c r="F87" s="98">
        <v>16889800000</v>
      </c>
      <c r="G87" s="18">
        <f t="shared" ref="G87:G92" si="25">C87+D87+E87+F87</f>
        <v>41606280000</v>
      </c>
      <c r="H87" s="329"/>
      <c r="I87" s="98">
        <v>1962710000</v>
      </c>
      <c r="J87" s="98">
        <v>1370460000</v>
      </c>
      <c r="K87" s="98">
        <v>2379300000</v>
      </c>
      <c r="L87" s="98">
        <v>2179660000</v>
      </c>
      <c r="M87" s="98">
        <v>1695370000</v>
      </c>
      <c r="N87" s="18">
        <f t="shared" si="23"/>
        <v>9587500000</v>
      </c>
      <c r="U87" s="98">
        <v>1923100000</v>
      </c>
      <c r="V87" s="98">
        <v>6320110000</v>
      </c>
      <c r="W87" s="98">
        <v>6342200000</v>
      </c>
      <c r="X87" s="98">
        <v>4370390000</v>
      </c>
      <c r="Y87" s="98">
        <v>6576270000</v>
      </c>
      <c r="Z87" s="98">
        <v>7647070000</v>
      </c>
      <c r="AA87" s="98">
        <v>7251890000</v>
      </c>
      <c r="AB87" s="98">
        <v>6464230000</v>
      </c>
      <c r="AC87" s="98">
        <v>6489820000</v>
      </c>
      <c r="AD87" s="98">
        <v>5201030000</v>
      </c>
      <c r="AE87" s="98">
        <v>6208630000</v>
      </c>
      <c r="AF87" s="98">
        <v>4245260000</v>
      </c>
      <c r="AG87" s="115">
        <v>5535640000</v>
      </c>
      <c r="AH87" s="18">
        <f t="shared" si="20"/>
        <v>74575640000</v>
      </c>
      <c r="AI87" s="302">
        <f t="shared" ref="AI87:AI92" si="26">G87+N87+AH87</f>
        <v>125769420000</v>
      </c>
      <c r="AJ87" s="387"/>
    </row>
    <row r="88" spans="1:36">
      <c r="A88" s="6">
        <v>2025</v>
      </c>
      <c r="B88" s="301" t="s">
        <v>75</v>
      </c>
      <c r="C88" s="98">
        <v>4233820000</v>
      </c>
      <c r="D88" s="98">
        <v>8589490000</v>
      </c>
      <c r="E88" s="98">
        <v>11977540000</v>
      </c>
      <c r="F88" s="98">
        <v>16847300000</v>
      </c>
      <c r="G88" s="18">
        <f t="shared" si="25"/>
        <v>41648150000</v>
      </c>
      <c r="H88" s="329"/>
      <c r="I88" s="98">
        <v>1962710000</v>
      </c>
      <c r="J88" s="98">
        <v>1382030000</v>
      </c>
      <c r="K88" s="98">
        <v>2392210000</v>
      </c>
      <c r="L88" s="98">
        <v>2201910000</v>
      </c>
      <c r="M88" s="98">
        <v>1722850000</v>
      </c>
      <c r="N88" s="18">
        <f t="shared" si="23"/>
        <v>9661710000</v>
      </c>
      <c r="U88" s="98">
        <v>1923100000</v>
      </c>
      <c r="V88" s="98">
        <v>6390110000</v>
      </c>
      <c r="W88" s="98">
        <v>6460170000</v>
      </c>
      <c r="X88" s="98">
        <v>4504200000</v>
      </c>
      <c r="Y88" s="98">
        <v>6576270000</v>
      </c>
      <c r="Z88" s="98">
        <v>7719220000</v>
      </c>
      <c r="AA88" s="98">
        <v>7395220000</v>
      </c>
      <c r="AB88" s="98">
        <v>6589230000</v>
      </c>
      <c r="AC88" s="98">
        <v>6654050000</v>
      </c>
      <c r="AD88" s="98">
        <v>5314130000</v>
      </c>
      <c r="AE88" s="98">
        <v>6305380000</v>
      </c>
      <c r="AF88" s="98">
        <v>4345260000</v>
      </c>
      <c r="AG88" s="115">
        <v>5605640000</v>
      </c>
      <c r="AH88" s="18">
        <f t="shared" si="20"/>
        <v>75781980000</v>
      </c>
      <c r="AI88" s="302">
        <f t="shared" si="26"/>
        <v>127091840000</v>
      </c>
      <c r="AJ88" s="387"/>
    </row>
    <row r="89" spans="1:36">
      <c r="B89" s="301" t="s">
        <v>76</v>
      </c>
      <c r="C89" s="98">
        <v>4253820000</v>
      </c>
      <c r="D89" s="98">
        <v>8589490000</v>
      </c>
      <c r="E89" s="98">
        <v>12037540000</v>
      </c>
      <c r="F89" s="98">
        <v>16877300000</v>
      </c>
      <c r="G89" s="18">
        <f t="shared" si="25"/>
        <v>41758150000</v>
      </c>
      <c r="H89" s="329"/>
      <c r="I89" s="98">
        <v>1962710000</v>
      </c>
      <c r="J89" s="98">
        <v>1398030000</v>
      </c>
      <c r="K89" s="98">
        <v>2412650000</v>
      </c>
      <c r="L89" s="98">
        <v>2221490000</v>
      </c>
      <c r="M89" s="98">
        <v>1747450000</v>
      </c>
      <c r="N89" s="18">
        <f t="shared" si="23"/>
        <v>9742330000</v>
      </c>
      <c r="U89" s="98">
        <v>1145150000</v>
      </c>
      <c r="V89" s="98">
        <v>6390110000</v>
      </c>
      <c r="W89" s="98">
        <v>6675490000</v>
      </c>
      <c r="X89" s="98">
        <v>4685320000</v>
      </c>
      <c r="Y89" s="98">
        <v>6576270000</v>
      </c>
      <c r="Z89" s="98">
        <v>7977090000</v>
      </c>
      <c r="AA89" s="98">
        <v>7649470000</v>
      </c>
      <c r="AB89" s="98">
        <v>6760310000</v>
      </c>
      <c r="AC89" s="98">
        <v>6824950000</v>
      </c>
      <c r="AD89" s="98">
        <v>5404810000</v>
      </c>
      <c r="AE89" s="98">
        <v>6437890000</v>
      </c>
      <c r="AF89" s="98">
        <v>4513050000</v>
      </c>
      <c r="AG89" s="115">
        <v>5716850000</v>
      </c>
      <c r="AH89" s="18">
        <f t="shared" ref="AH89:AH90" si="27">SUM(P89:AG89)</f>
        <v>76756760000</v>
      </c>
      <c r="AI89" s="302">
        <f t="shared" si="26"/>
        <v>128257240000</v>
      </c>
      <c r="AJ89" s="387"/>
    </row>
    <row r="90" spans="1:36">
      <c r="B90" s="301" t="s">
        <v>77</v>
      </c>
      <c r="C90" s="98">
        <v>4143580000</v>
      </c>
      <c r="D90" s="98">
        <v>8694520000</v>
      </c>
      <c r="E90" s="98">
        <v>12158870000</v>
      </c>
      <c r="F90" s="98">
        <v>16735530000</v>
      </c>
      <c r="G90" s="18">
        <f t="shared" si="25"/>
        <v>41732500000</v>
      </c>
      <c r="H90" s="329"/>
      <c r="I90" s="98">
        <v>1962710000</v>
      </c>
      <c r="J90" s="98">
        <v>1413130000</v>
      </c>
      <c r="K90" s="98">
        <v>2430210000</v>
      </c>
      <c r="L90" s="98">
        <v>2251950000</v>
      </c>
      <c r="M90" s="98">
        <v>1768480000</v>
      </c>
      <c r="N90" s="18">
        <f t="shared" si="23"/>
        <v>9826480000</v>
      </c>
      <c r="U90" s="98">
        <v>1145150000</v>
      </c>
      <c r="V90" s="98">
        <v>6390110000</v>
      </c>
      <c r="W90" s="98">
        <v>6831520000</v>
      </c>
      <c r="X90" s="98">
        <v>4821390000</v>
      </c>
      <c r="Y90" s="98">
        <v>6576270000</v>
      </c>
      <c r="Z90" s="98">
        <v>8072090000</v>
      </c>
      <c r="AA90" s="98">
        <v>7744350000</v>
      </c>
      <c r="AB90" s="98">
        <v>6860860000</v>
      </c>
      <c r="AC90" s="98">
        <v>6884200000</v>
      </c>
      <c r="AD90" s="98">
        <v>5454270000</v>
      </c>
      <c r="AE90" s="98">
        <v>6499170000</v>
      </c>
      <c r="AF90" s="98">
        <v>4578080000</v>
      </c>
      <c r="AG90" s="115">
        <v>5776440000</v>
      </c>
      <c r="AH90" s="18">
        <f t="shared" si="27"/>
        <v>77633900000</v>
      </c>
      <c r="AI90" s="302">
        <f t="shared" si="26"/>
        <v>129192880000</v>
      </c>
      <c r="AJ90" s="387"/>
    </row>
    <row r="91" spans="1:36">
      <c r="B91" s="301" t="s">
        <v>78</v>
      </c>
      <c r="C91" s="98">
        <v>4205400000</v>
      </c>
      <c r="D91" s="98">
        <v>8815030000</v>
      </c>
      <c r="E91" s="98">
        <v>12293970000</v>
      </c>
      <c r="F91" s="98">
        <v>16939790000</v>
      </c>
      <c r="G91" s="18">
        <f t="shared" si="25"/>
        <v>42254190000</v>
      </c>
      <c r="H91" s="329"/>
      <c r="I91" s="98">
        <v>1962710000</v>
      </c>
      <c r="J91" s="98">
        <v>1451490000</v>
      </c>
      <c r="K91" s="98">
        <v>2462430000</v>
      </c>
      <c r="L91" s="98">
        <v>2336950000</v>
      </c>
      <c r="M91" s="98">
        <v>1848480000</v>
      </c>
      <c r="N91" s="18">
        <f t="shared" si="23"/>
        <v>10062060000</v>
      </c>
      <c r="U91" s="346" t="s">
        <v>82</v>
      </c>
      <c r="V91" s="98">
        <v>5587870000</v>
      </c>
      <c r="W91" s="98">
        <v>7492160000</v>
      </c>
      <c r="X91" s="98">
        <v>5595990000</v>
      </c>
      <c r="Y91" s="98">
        <v>6576270000</v>
      </c>
      <c r="Z91" s="98">
        <v>8367780000</v>
      </c>
      <c r="AA91" s="98">
        <v>8258030000</v>
      </c>
      <c r="AB91" s="98">
        <v>7310280000</v>
      </c>
      <c r="AC91" s="98">
        <v>6971650000</v>
      </c>
      <c r="AD91" s="98">
        <v>5565490000</v>
      </c>
      <c r="AE91" s="98">
        <v>6625050000</v>
      </c>
      <c r="AF91" s="98">
        <v>4796280000</v>
      </c>
      <c r="AG91" s="115">
        <v>5936270000</v>
      </c>
      <c r="AH91" s="18">
        <f t="shared" ref="AH91" si="28">SUM(P91:AG91)</f>
        <v>79083120000</v>
      </c>
      <c r="AI91" s="302">
        <f t="shared" si="26"/>
        <v>131399370000</v>
      </c>
      <c r="AJ91" s="387"/>
    </row>
    <row r="92" spans="1:36">
      <c r="B92" s="301" t="s">
        <v>79</v>
      </c>
      <c r="C92" s="98">
        <v>4372850000</v>
      </c>
      <c r="D92" s="98">
        <v>8941080000</v>
      </c>
      <c r="E92" s="98">
        <v>12403740000</v>
      </c>
      <c r="F92" s="98">
        <v>17161520000</v>
      </c>
      <c r="G92" s="18">
        <f t="shared" si="25"/>
        <v>42879190000</v>
      </c>
      <c r="H92" s="329"/>
      <c r="I92" s="98">
        <v>1962710000</v>
      </c>
      <c r="J92" s="98">
        <v>1473490000</v>
      </c>
      <c r="K92" s="98">
        <v>2486930000</v>
      </c>
      <c r="L92" s="98">
        <v>2358780000</v>
      </c>
      <c r="M92" s="98">
        <v>1869710000</v>
      </c>
      <c r="N92" s="18">
        <f t="shared" si="23"/>
        <v>10151620000</v>
      </c>
      <c r="U92" s="346"/>
      <c r="V92" s="98">
        <v>5587870000</v>
      </c>
      <c r="W92" s="98">
        <v>7492160000</v>
      </c>
      <c r="X92" s="98">
        <v>6230910000</v>
      </c>
      <c r="Y92" s="98">
        <v>6576270000</v>
      </c>
      <c r="Z92" s="98">
        <v>8548980000</v>
      </c>
      <c r="AA92" s="98">
        <v>8327660000</v>
      </c>
      <c r="AB92" s="98">
        <v>7420420000</v>
      </c>
      <c r="AC92" s="98">
        <v>6987750000</v>
      </c>
      <c r="AD92" s="98">
        <v>5640170000</v>
      </c>
      <c r="AE92" s="98">
        <v>6672980000</v>
      </c>
      <c r="AF92" s="98">
        <v>4809180000</v>
      </c>
      <c r="AG92" s="115">
        <v>5989210000</v>
      </c>
      <c r="AH92" s="18">
        <f t="shared" ref="AH92" si="29">SUM(P92:AG92)</f>
        <v>80283560000</v>
      </c>
      <c r="AI92" s="302">
        <f t="shared" si="26"/>
        <v>133314370000</v>
      </c>
      <c r="AJ92" s="387"/>
    </row>
    <row r="93" spans="1:36">
      <c r="G93" s="7"/>
      <c r="N93" s="7"/>
      <c r="W93" s="7"/>
      <c r="X93" s="7"/>
      <c r="Y93" s="7"/>
      <c r="Z93" s="7"/>
      <c r="AA93" s="7"/>
      <c r="AH93" s="7"/>
      <c r="AI93" s="7"/>
    </row>
    <row r="94" spans="1:36">
      <c r="W94" s="7"/>
      <c r="X94" s="7"/>
      <c r="Y94" s="7"/>
      <c r="Z94" s="7"/>
      <c r="AA94" s="7"/>
      <c r="AH94" s="7"/>
      <c r="AI94" s="7"/>
    </row>
    <row r="95" spans="1:36">
      <c r="W95" s="7"/>
      <c r="X95" s="7"/>
      <c r="Y95" s="7"/>
      <c r="Z95" s="7"/>
      <c r="AA95" s="7"/>
      <c r="AH95" s="7"/>
      <c r="AI95" s="7"/>
    </row>
  </sheetData>
  <mergeCells count="2">
    <mergeCell ref="A2:B2"/>
    <mergeCell ref="A3:B3"/>
  </mergeCells>
  <phoneticPr fontId="3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workbookViewId="0">
      <pane xSplit="1" ySplit="3" topLeftCell="B49" activePane="bottomRight" state="frozen"/>
      <selection activeCell="R59" sqref="R59"/>
      <selection pane="topRight" activeCell="R59" sqref="R59"/>
      <selection pane="bottomLeft" activeCell="R59" sqref="R59"/>
      <selection pane="bottomRight" activeCell="A64" sqref="A64"/>
    </sheetView>
  </sheetViews>
  <sheetFormatPr defaultRowHeight="15"/>
  <cols>
    <col min="2" max="2" width="9.81640625" customWidth="1"/>
    <col min="5" max="5" width="9.81640625" customWidth="1"/>
    <col min="6" max="6" width="9.1796875" customWidth="1"/>
    <col min="8" max="8" width="9.453125" customWidth="1"/>
    <col min="9" max="9" width="7.81640625" customWidth="1"/>
    <col min="11" max="11" width="13.81640625" customWidth="1"/>
    <col min="12" max="13" width="7.81640625" customWidth="1"/>
    <col min="14" max="14" width="7.08984375" customWidth="1"/>
    <col min="15" max="15" width="10" customWidth="1"/>
    <col min="16" max="16" width="11" customWidth="1"/>
  </cols>
  <sheetData>
    <row r="1" spans="1:18" ht="16.2" thickBot="1">
      <c r="A1" s="9"/>
      <c r="B1" s="9" t="s">
        <v>64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  <c r="O1" s="8"/>
      <c r="P1" s="8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43262</v>
      </c>
      <c r="B4" s="121">
        <v>30000000</v>
      </c>
      <c r="C4" s="15">
        <v>43272</v>
      </c>
      <c r="D4" s="15">
        <v>45214</v>
      </c>
      <c r="E4" s="17">
        <v>18500000</v>
      </c>
      <c r="F4" s="43">
        <v>-11500000</v>
      </c>
      <c r="G4" s="17">
        <v>12500000</v>
      </c>
      <c r="H4" s="144">
        <v>-38.3333333333333</v>
      </c>
      <c r="I4" s="108">
        <v>0</v>
      </c>
      <c r="J4" s="43">
        <v>12500000</v>
      </c>
      <c r="K4" s="44">
        <v>12500000</v>
      </c>
      <c r="L4" s="107">
        <v>96.23948</v>
      </c>
      <c r="M4" s="107">
        <v>9.7664000000000009</v>
      </c>
      <c r="N4" s="107">
        <v>9.8000000000000007</v>
      </c>
      <c r="O4" s="17"/>
      <c r="P4" s="107"/>
      <c r="Q4" s="107"/>
      <c r="R4" s="107"/>
    </row>
    <row r="5" spans="1:18" s="8" customFormat="1" ht="15" customHeight="1">
      <c r="A5" s="26">
        <v>43292</v>
      </c>
      <c r="B5" s="121">
        <v>80000000</v>
      </c>
      <c r="C5" s="15">
        <v>43297</v>
      </c>
      <c r="D5" s="15">
        <v>45214</v>
      </c>
      <c r="E5" s="17">
        <v>233460000</v>
      </c>
      <c r="F5" s="43">
        <v>153460000</v>
      </c>
      <c r="G5" s="17">
        <v>223050000</v>
      </c>
      <c r="H5" s="144">
        <v>191.82499999999999</v>
      </c>
      <c r="I5" s="108">
        <v>0</v>
      </c>
      <c r="J5" s="43">
        <v>223050000</v>
      </c>
      <c r="K5" s="44">
        <v>235550000</v>
      </c>
      <c r="L5" s="107">
        <v>97.446529999999996</v>
      </c>
      <c r="M5" s="107">
        <v>9.4708000000000006</v>
      </c>
      <c r="N5" s="107">
        <v>9.5399999999999991</v>
      </c>
      <c r="O5" s="17"/>
      <c r="P5" s="107"/>
      <c r="Q5" s="107"/>
      <c r="R5" s="107"/>
    </row>
    <row r="6" spans="1:18" s="8" customFormat="1" ht="15" customHeight="1">
      <c r="A6" s="26">
        <v>43323</v>
      </c>
      <c r="B6" s="121">
        <v>30000000</v>
      </c>
      <c r="C6" s="15">
        <v>43321</v>
      </c>
      <c r="D6" s="15">
        <v>45214</v>
      </c>
      <c r="E6" s="17">
        <v>67000000</v>
      </c>
      <c r="F6" s="43">
        <v>37000000</v>
      </c>
      <c r="G6" s="17">
        <v>30000000</v>
      </c>
      <c r="H6" s="144">
        <v>123.33333333333334</v>
      </c>
      <c r="I6" s="108">
        <v>0</v>
      </c>
      <c r="J6" s="43">
        <v>30000000</v>
      </c>
      <c r="K6" s="44">
        <v>265550000</v>
      </c>
      <c r="L6" s="107">
        <v>97.752300000000005</v>
      </c>
      <c r="M6" s="107">
        <v>9.4</v>
      </c>
      <c r="N6" s="107">
        <v>9.4</v>
      </c>
      <c r="O6" s="17"/>
      <c r="P6" s="107"/>
      <c r="Q6" s="107"/>
      <c r="R6" s="107"/>
    </row>
    <row r="7" spans="1:18" s="8" customFormat="1" ht="15" customHeight="1">
      <c r="A7" s="26">
        <v>43354</v>
      </c>
      <c r="B7" s="121">
        <v>30000000</v>
      </c>
      <c r="C7" s="15">
        <v>43363</v>
      </c>
      <c r="D7" s="15">
        <v>45214</v>
      </c>
      <c r="E7" s="17">
        <v>192030000</v>
      </c>
      <c r="F7" s="43">
        <v>162030000</v>
      </c>
      <c r="G7" s="17">
        <v>30000000</v>
      </c>
      <c r="H7" s="144">
        <v>540.1</v>
      </c>
      <c r="I7" s="108">
        <v>0</v>
      </c>
      <c r="J7" s="43">
        <v>30000000</v>
      </c>
      <c r="K7" s="44">
        <v>295550000</v>
      </c>
      <c r="L7" s="107">
        <v>96.733009999999993</v>
      </c>
      <c r="M7" s="107">
        <v>9.6853899999999999</v>
      </c>
      <c r="N7" s="107">
        <v>9.6999999999999993</v>
      </c>
      <c r="O7" s="17"/>
      <c r="P7" s="107"/>
      <c r="Q7" s="107"/>
      <c r="R7" s="107"/>
    </row>
    <row r="8" spans="1:18" s="8" customFormat="1" ht="15" customHeight="1">
      <c r="A8" s="26">
        <v>43384</v>
      </c>
      <c r="B8" s="121">
        <v>50000000</v>
      </c>
      <c r="C8" s="15">
        <v>43377</v>
      </c>
      <c r="D8" s="15">
        <v>45214</v>
      </c>
      <c r="E8" s="17">
        <v>172000000</v>
      </c>
      <c r="F8" s="43">
        <v>122000000</v>
      </c>
      <c r="G8" s="17">
        <v>50000000</v>
      </c>
      <c r="H8" s="144">
        <v>244</v>
      </c>
      <c r="I8" s="108">
        <v>0</v>
      </c>
      <c r="J8" s="43">
        <v>50000000</v>
      </c>
      <c r="K8" s="44">
        <v>345550000</v>
      </c>
      <c r="L8" s="107">
        <v>97.493560000000002</v>
      </c>
      <c r="M8" s="107">
        <v>9.49</v>
      </c>
      <c r="N8" s="107">
        <v>9.49</v>
      </c>
      <c r="O8" s="17"/>
      <c r="P8" s="107"/>
      <c r="Q8" s="107"/>
      <c r="R8" s="107"/>
    </row>
    <row r="9" spans="1:18" s="8" customFormat="1" ht="15" customHeight="1">
      <c r="A9" s="26">
        <v>43415</v>
      </c>
      <c r="B9" s="121">
        <v>100000000</v>
      </c>
      <c r="C9" s="15">
        <v>43405</v>
      </c>
      <c r="D9" s="15">
        <v>45214</v>
      </c>
      <c r="E9" s="17">
        <v>439500000</v>
      </c>
      <c r="F9" s="43">
        <v>339500000</v>
      </c>
      <c r="G9" s="17">
        <v>100000000</v>
      </c>
      <c r="H9" s="144">
        <v>339.5</v>
      </c>
      <c r="I9" s="108">
        <v>0</v>
      </c>
      <c r="J9" s="43">
        <v>100000000</v>
      </c>
      <c r="K9" s="44">
        <v>445550000</v>
      </c>
      <c r="L9" s="107">
        <v>98.084320000000005</v>
      </c>
      <c r="M9" s="107">
        <v>9.34</v>
      </c>
      <c r="N9" s="107">
        <v>9.34</v>
      </c>
      <c r="O9" s="17"/>
      <c r="P9" s="107"/>
      <c r="Q9" s="107"/>
      <c r="R9" s="107"/>
    </row>
    <row r="10" spans="1:18" s="8" customFormat="1" ht="15" customHeight="1">
      <c r="A10" s="26">
        <v>43415</v>
      </c>
      <c r="B10" s="121">
        <v>40000000</v>
      </c>
      <c r="C10" s="15">
        <v>43412</v>
      </c>
      <c r="D10" s="15">
        <v>45214</v>
      </c>
      <c r="E10" s="17">
        <v>140000000</v>
      </c>
      <c r="F10" s="43">
        <v>100000000</v>
      </c>
      <c r="G10" s="17">
        <v>40000000</v>
      </c>
      <c r="H10" s="144">
        <v>250</v>
      </c>
      <c r="I10" s="108">
        <v>0</v>
      </c>
      <c r="J10" s="43">
        <v>40000000</v>
      </c>
      <c r="K10" s="44">
        <v>485550000</v>
      </c>
      <c r="L10" s="107">
        <v>98.428979999999996</v>
      </c>
      <c r="M10" s="107">
        <v>9.2512500000000006</v>
      </c>
      <c r="N10" s="107">
        <v>9.26</v>
      </c>
      <c r="O10" s="98"/>
      <c r="P10" s="158"/>
      <c r="Q10" s="107"/>
      <c r="R10" s="107"/>
    </row>
    <row r="11" spans="1:18" s="8" customFormat="1" ht="15" customHeight="1">
      <c r="A11" s="123">
        <v>43445</v>
      </c>
      <c r="B11" s="120">
        <v>150000000</v>
      </c>
      <c r="C11" s="22">
        <v>43440</v>
      </c>
      <c r="D11" s="22">
        <v>45214</v>
      </c>
      <c r="E11" s="24">
        <v>112000000</v>
      </c>
      <c r="F11" s="45">
        <v>-38000000</v>
      </c>
      <c r="G11" s="24">
        <v>112000000</v>
      </c>
      <c r="H11" s="139">
        <v>-25</v>
      </c>
      <c r="I11" s="126">
        <f>-J1</f>
        <v>0</v>
      </c>
      <c r="J11" s="45">
        <v>112000000</v>
      </c>
      <c r="K11" s="46">
        <v>597550000</v>
      </c>
      <c r="L11" s="140">
        <v>98.273139999999998</v>
      </c>
      <c r="M11" s="140">
        <v>9.2954500000000007</v>
      </c>
      <c r="N11" s="140">
        <v>9.5749999999999993</v>
      </c>
      <c r="O11" s="98"/>
      <c r="P11" s="158"/>
      <c r="Q11" s="199"/>
      <c r="R11" s="158"/>
    </row>
    <row r="12" spans="1:18" s="8" customFormat="1" ht="15" customHeight="1">
      <c r="A12" s="26">
        <v>43476</v>
      </c>
      <c r="B12" s="121">
        <v>30000000</v>
      </c>
      <c r="C12" s="15">
        <v>43482</v>
      </c>
      <c r="D12" s="15">
        <v>45214</v>
      </c>
      <c r="E12" s="17">
        <v>148800000</v>
      </c>
      <c r="F12" s="43">
        <v>118800000</v>
      </c>
      <c r="G12" s="17">
        <v>30000000</v>
      </c>
      <c r="H12" s="144">
        <v>396</v>
      </c>
      <c r="I12" s="108">
        <v>0</v>
      </c>
      <c r="J12" s="43">
        <v>30000000</v>
      </c>
      <c r="K12" s="44">
        <v>627550000</v>
      </c>
      <c r="L12" s="107">
        <v>99.840310000000002</v>
      </c>
      <c r="M12" s="107">
        <v>8.8873300000000004</v>
      </c>
      <c r="N12" s="107">
        <v>8.89</v>
      </c>
      <c r="O12" s="17"/>
      <c r="P12" s="107"/>
      <c r="Q12" s="107"/>
      <c r="R12" s="107"/>
    </row>
    <row r="13" spans="1:18" s="8" customFormat="1" ht="15" customHeight="1">
      <c r="A13" s="26">
        <v>43507</v>
      </c>
      <c r="B13" s="121">
        <v>30000000</v>
      </c>
      <c r="C13" s="15">
        <v>43503</v>
      </c>
      <c r="D13" s="15">
        <v>45214</v>
      </c>
      <c r="E13" s="17">
        <v>134600000</v>
      </c>
      <c r="F13" s="43">
        <v>104600000</v>
      </c>
      <c r="G13" s="17">
        <v>30000000</v>
      </c>
      <c r="H13" s="144">
        <v>348.66666666666669</v>
      </c>
      <c r="I13" s="108">
        <v>0</v>
      </c>
      <c r="J13" s="43">
        <v>30000000</v>
      </c>
      <c r="K13" s="44">
        <v>657550000</v>
      </c>
      <c r="L13" s="107">
        <v>100.71751999999999</v>
      </c>
      <c r="M13" s="107">
        <v>8.6566700000000001</v>
      </c>
      <c r="N13" s="107">
        <v>8.7089999999999996</v>
      </c>
      <c r="O13" s="17"/>
      <c r="P13" s="107"/>
      <c r="Q13" s="107"/>
      <c r="R13" s="107"/>
    </row>
    <row r="14" spans="1:18" s="8" customFormat="1" ht="15" customHeight="1">
      <c r="A14" s="26">
        <v>43541</v>
      </c>
      <c r="B14" s="121">
        <v>30000000</v>
      </c>
      <c r="C14" s="15">
        <v>43531</v>
      </c>
      <c r="D14" s="15">
        <v>45214</v>
      </c>
      <c r="E14" s="17">
        <v>96700000</v>
      </c>
      <c r="F14" s="43">
        <v>66700000</v>
      </c>
      <c r="G14" s="17">
        <v>30000000</v>
      </c>
      <c r="H14" s="144">
        <v>222.33333333333331</v>
      </c>
      <c r="I14" s="108"/>
      <c r="J14" s="43">
        <v>30000000</v>
      </c>
      <c r="K14" s="44">
        <v>687550000</v>
      </c>
      <c r="L14" s="107">
        <v>100.55415000000001</v>
      </c>
      <c r="M14" s="107">
        <v>8.6997300000000006</v>
      </c>
      <c r="N14" s="107">
        <v>8.7200000000000006</v>
      </c>
      <c r="O14" s="17"/>
      <c r="P14" s="107"/>
      <c r="Q14" s="107"/>
      <c r="R14" s="107"/>
    </row>
    <row r="15" spans="1:18" s="8" customFormat="1" ht="15" customHeight="1">
      <c r="A15" s="26">
        <v>43580</v>
      </c>
      <c r="B15" s="121">
        <v>55000000</v>
      </c>
      <c r="C15" s="15">
        <v>43580</v>
      </c>
      <c r="D15" s="15">
        <v>45214</v>
      </c>
      <c r="E15" s="17">
        <v>35930000</v>
      </c>
      <c r="F15" s="43">
        <v>-19070000</v>
      </c>
      <c r="G15" s="17">
        <v>25430000</v>
      </c>
      <c r="H15" s="144">
        <v>-34.672727272727272</v>
      </c>
      <c r="I15" s="108">
        <v>0</v>
      </c>
      <c r="J15" s="43">
        <v>25430000</v>
      </c>
      <c r="K15" s="44">
        <v>712980000</v>
      </c>
      <c r="L15" s="107">
        <v>100.70198000000001</v>
      </c>
      <c r="M15" s="107">
        <v>8.6558799999999998</v>
      </c>
      <c r="N15" s="107">
        <v>8.8904499999999995</v>
      </c>
      <c r="O15" s="17"/>
      <c r="P15" s="107"/>
      <c r="Q15" s="107"/>
      <c r="R15" s="107"/>
    </row>
    <row r="16" spans="1:18" s="8" customFormat="1" ht="15" customHeight="1">
      <c r="A16" s="26">
        <v>43610</v>
      </c>
      <c r="B16" s="121">
        <v>55000000</v>
      </c>
      <c r="C16" s="15">
        <v>43601</v>
      </c>
      <c r="D16" s="15">
        <v>45214</v>
      </c>
      <c r="E16" s="17">
        <v>114500000</v>
      </c>
      <c r="F16" s="43">
        <v>59500000</v>
      </c>
      <c r="G16" s="17">
        <v>55000000</v>
      </c>
      <c r="H16" s="144">
        <v>108.18181818181817</v>
      </c>
      <c r="I16" s="108">
        <v>0</v>
      </c>
      <c r="J16" s="43">
        <v>55000000</v>
      </c>
      <c r="K16" s="44">
        <v>767980000</v>
      </c>
      <c r="L16" s="107">
        <v>100.73575</v>
      </c>
      <c r="M16" s="107">
        <v>8.6418199999999992</v>
      </c>
      <c r="N16" s="107">
        <v>8.67</v>
      </c>
      <c r="O16" s="17"/>
      <c r="P16" s="107"/>
      <c r="Q16" s="107"/>
      <c r="R16" s="107"/>
    </row>
    <row r="17" spans="1:18" s="8" customFormat="1" ht="15" customHeight="1">
      <c r="A17" s="26">
        <v>43610</v>
      </c>
      <c r="B17" s="121"/>
      <c r="C17" s="15"/>
      <c r="D17" s="15"/>
      <c r="E17" s="17"/>
      <c r="F17" s="43"/>
      <c r="G17" s="17"/>
      <c r="H17" s="144"/>
      <c r="I17" s="108"/>
      <c r="J17" s="43"/>
      <c r="K17" s="44">
        <v>890420000</v>
      </c>
      <c r="L17" s="107"/>
      <c r="M17" s="107"/>
      <c r="N17" s="107"/>
      <c r="O17" s="17">
        <v>122440000</v>
      </c>
      <c r="P17" s="107">
        <v>101.46411000000001</v>
      </c>
      <c r="Q17" s="107">
        <v>8.6938200000000005</v>
      </c>
      <c r="R17" s="107">
        <v>8.81</v>
      </c>
    </row>
    <row r="18" spans="1:18" s="8" customFormat="1" ht="15" customHeight="1">
      <c r="A18" s="26">
        <v>43641</v>
      </c>
      <c r="B18" s="121">
        <v>55000000</v>
      </c>
      <c r="C18" s="15">
        <v>43636</v>
      </c>
      <c r="D18" s="15">
        <v>45214</v>
      </c>
      <c r="E18" s="17">
        <v>168000000</v>
      </c>
      <c r="F18" s="43">
        <v>113000000</v>
      </c>
      <c r="G18" s="17">
        <v>55000000</v>
      </c>
      <c r="H18" s="144">
        <v>205.45454545454547</v>
      </c>
      <c r="I18" s="108">
        <v>0</v>
      </c>
      <c r="J18" s="43">
        <v>55000000</v>
      </c>
      <c r="K18" s="44">
        <v>945420000</v>
      </c>
      <c r="L18" s="107">
        <v>101.58374000000001</v>
      </c>
      <c r="M18" s="107">
        <v>8.39818</v>
      </c>
      <c r="N18" s="107">
        <v>8.42</v>
      </c>
      <c r="O18" s="17"/>
      <c r="P18" s="107"/>
      <c r="Q18" s="107"/>
      <c r="R18" s="107"/>
    </row>
    <row r="19" spans="1:18" s="8" customFormat="1" ht="15" customHeight="1">
      <c r="A19" s="26">
        <v>43671</v>
      </c>
      <c r="B19" s="121">
        <v>55000000</v>
      </c>
      <c r="C19" s="15">
        <v>43663</v>
      </c>
      <c r="D19" s="15">
        <v>45214</v>
      </c>
      <c r="E19" s="17">
        <v>226950000</v>
      </c>
      <c r="F19" s="43">
        <v>171950000</v>
      </c>
      <c r="G19" s="17">
        <v>55000000</v>
      </c>
      <c r="H19" s="144">
        <v>312.63636363636363</v>
      </c>
      <c r="I19" s="108">
        <v>0</v>
      </c>
      <c r="J19" s="43">
        <v>55000000</v>
      </c>
      <c r="K19" s="44">
        <v>1000420000</v>
      </c>
      <c r="L19" s="107">
        <v>102.23911</v>
      </c>
      <c r="M19" s="107">
        <v>8.2063799999999993</v>
      </c>
      <c r="N19" s="107">
        <v>8.2200000000000006</v>
      </c>
      <c r="O19" s="17"/>
      <c r="P19" s="107"/>
      <c r="Q19" s="107"/>
      <c r="R19" s="107"/>
    </row>
    <row r="20" spans="1:18" s="8" customFormat="1" ht="15" customHeight="1">
      <c r="A20" s="26">
        <v>43696</v>
      </c>
      <c r="B20" s="121">
        <v>55000000</v>
      </c>
      <c r="C20" s="15">
        <v>43699</v>
      </c>
      <c r="D20" s="15">
        <v>45214</v>
      </c>
      <c r="E20" s="17">
        <v>281070000</v>
      </c>
      <c r="F20" s="43">
        <v>226070000</v>
      </c>
      <c r="G20" s="17">
        <v>55000000</v>
      </c>
      <c r="H20" s="144">
        <v>411.0363636363636</v>
      </c>
      <c r="I20" s="108">
        <v>0</v>
      </c>
      <c r="J20" s="43">
        <v>55000000</v>
      </c>
      <c r="K20" s="44">
        <v>1055420000</v>
      </c>
      <c r="L20" s="107">
        <v>101.34117999999999</v>
      </c>
      <c r="M20" s="107">
        <v>8.4518900000000006</v>
      </c>
      <c r="N20" s="107">
        <v>8.48</v>
      </c>
      <c r="O20" s="17"/>
      <c r="P20" s="107"/>
      <c r="Q20" s="107"/>
      <c r="R20" s="107"/>
    </row>
    <row r="21" spans="1:18" s="8" customFormat="1" ht="15" customHeight="1">
      <c r="A21" s="26">
        <v>43696</v>
      </c>
      <c r="B21" s="121"/>
      <c r="C21" s="15">
        <v>43685</v>
      </c>
      <c r="D21" s="15">
        <v>45214</v>
      </c>
      <c r="E21" s="17"/>
      <c r="F21" s="43"/>
      <c r="G21" s="17"/>
      <c r="H21" s="144"/>
      <c r="I21" s="108"/>
      <c r="J21" s="43"/>
      <c r="K21" s="44">
        <v>1188590000</v>
      </c>
      <c r="L21" s="107"/>
      <c r="M21" s="107"/>
      <c r="N21" s="107"/>
      <c r="O21" s="17">
        <v>133170000</v>
      </c>
      <c r="P21" s="107">
        <v>103.53821000000001</v>
      </c>
      <c r="Q21" s="107">
        <v>8.62425</v>
      </c>
      <c r="R21" s="107">
        <v>8.6</v>
      </c>
    </row>
    <row r="22" spans="1:18" s="8" customFormat="1" ht="15" customHeight="1">
      <c r="A22" s="26">
        <v>43727</v>
      </c>
      <c r="B22" s="121">
        <v>55000000</v>
      </c>
      <c r="C22" s="15">
        <v>43727</v>
      </c>
      <c r="D22" s="15">
        <v>45214</v>
      </c>
      <c r="E22" s="17">
        <v>135300000</v>
      </c>
      <c r="F22" s="43">
        <v>80300000</v>
      </c>
      <c r="G22" s="17">
        <v>55000000</v>
      </c>
      <c r="H22" s="117">
        <v>146</v>
      </c>
      <c r="I22" s="108">
        <v>0</v>
      </c>
      <c r="J22" s="43">
        <v>55000000</v>
      </c>
      <c r="K22" s="44">
        <v>1243590000</v>
      </c>
      <c r="L22" s="107">
        <v>101.84610000000001</v>
      </c>
      <c r="M22" s="107">
        <v>8.3109999999999999</v>
      </c>
      <c r="N22" s="107">
        <v>7.2895000000000003</v>
      </c>
      <c r="O22" s="17"/>
      <c r="P22" s="107"/>
      <c r="Q22" s="107"/>
      <c r="R22" s="107"/>
    </row>
    <row r="23" spans="1:18" s="8" customFormat="1" ht="15" customHeight="1">
      <c r="A23" s="26">
        <v>43757</v>
      </c>
      <c r="B23" s="121">
        <v>55000000</v>
      </c>
      <c r="C23" s="15">
        <v>43755</v>
      </c>
      <c r="D23" s="15">
        <v>45214</v>
      </c>
      <c r="E23" s="17">
        <v>291020000</v>
      </c>
      <c r="F23" s="43">
        <v>236020000</v>
      </c>
      <c r="G23" s="17">
        <v>55000000</v>
      </c>
      <c r="H23" s="117">
        <v>429.12727272727278</v>
      </c>
      <c r="I23" s="108">
        <v>0</v>
      </c>
      <c r="J23" s="43">
        <v>55000000</v>
      </c>
      <c r="K23" s="44">
        <v>1298590000</v>
      </c>
      <c r="L23" s="107">
        <v>101.94323</v>
      </c>
      <c r="M23" s="107">
        <v>8.2685499999999994</v>
      </c>
      <c r="N23" s="107">
        <v>8.3699899999999996</v>
      </c>
      <c r="O23" s="17"/>
      <c r="P23" s="107"/>
      <c r="Q23" s="107"/>
      <c r="R23" s="107"/>
    </row>
    <row r="24" spans="1:18" s="8" customFormat="1" ht="15" customHeight="1">
      <c r="A24" s="26">
        <v>43799</v>
      </c>
      <c r="B24" s="121">
        <v>60000000</v>
      </c>
      <c r="C24" s="15">
        <v>43776</v>
      </c>
      <c r="D24" s="15">
        <v>45214</v>
      </c>
      <c r="E24" s="17">
        <v>155170000</v>
      </c>
      <c r="F24" s="43">
        <v>95170000</v>
      </c>
      <c r="G24" s="17">
        <v>60000000</v>
      </c>
      <c r="H24" s="117">
        <v>158.61666666666667</v>
      </c>
      <c r="I24" s="108">
        <v>0</v>
      </c>
      <c r="J24" s="43">
        <v>60000000</v>
      </c>
      <c r="K24" s="44">
        <v>1633910000</v>
      </c>
      <c r="L24" s="107">
        <v>101.28328</v>
      </c>
      <c r="M24" s="107">
        <v>8.4491700000000005</v>
      </c>
      <c r="N24" s="107">
        <v>8.4499999999999993</v>
      </c>
      <c r="O24" s="17">
        <v>275320000</v>
      </c>
      <c r="P24" s="107">
        <v>102.56775</v>
      </c>
      <c r="Q24" s="107">
        <v>8.3341600000000007</v>
      </c>
      <c r="R24" s="107">
        <v>8.4</v>
      </c>
    </row>
    <row r="25" spans="1:18" s="8" customFormat="1" ht="15" customHeight="1">
      <c r="A25" s="123">
        <v>43830</v>
      </c>
      <c r="B25" s="120">
        <v>150000000</v>
      </c>
      <c r="C25" s="22">
        <v>43804</v>
      </c>
      <c r="D25" s="22">
        <v>45214</v>
      </c>
      <c r="E25" s="24">
        <v>170960000</v>
      </c>
      <c r="F25" s="45">
        <v>20960000</v>
      </c>
      <c r="G25" s="24">
        <v>150000000</v>
      </c>
      <c r="H25" s="118">
        <v>13.973333333333333</v>
      </c>
      <c r="I25" s="126">
        <v>0</v>
      </c>
      <c r="J25" s="45">
        <v>150000000</v>
      </c>
      <c r="K25" s="46">
        <v>1783910000</v>
      </c>
      <c r="L25" s="140">
        <v>101.16471</v>
      </c>
      <c r="M25" s="140">
        <v>8.4831800000000008</v>
      </c>
      <c r="N25" s="140">
        <v>8.6690000000000005</v>
      </c>
      <c r="O25" s="24"/>
      <c r="P25" s="140"/>
      <c r="Q25" s="140"/>
      <c r="R25" s="140"/>
    </row>
    <row r="26" spans="1:18" s="8" customFormat="1" ht="15" customHeight="1">
      <c r="A26" s="26">
        <v>43831</v>
      </c>
      <c r="B26" s="121">
        <v>60000000</v>
      </c>
      <c r="C26" s="15">
        <v>43853</v>
      </c>
      <c r="D26" s="15">
        <v>45214</v>
      </c>
      <c r="E26" s="17">
        <v>268800000</v>
      </c>
      <c r="F26" s="43">
        <v>208800000</v>
      </c>
      <c r="G26" s="17">
        <v>60000000</v>
      </c>
      <c r="H26" s="117">
        <v>348</v>
      </c>
      <c r="I26" s="108">
        <v>0</v>
      </c>
      <c r="J26" s="43">
        <v>60000000</v>
      </c>
      <c r="K26" s="44">
        <v>1843910000</v>
      </c>
      <c r="L26" s="107">
        <v>102.46845</v>
      </c>
      <c r="M26" s="107">
        <v>8.0610700000000008</v>
      </c>
      <c r="N26" s="107">
        <v>8.1750000000000007</v>
      </c>
      <c r="O26" s="17"/>
      <c r="P26" s="107"/>
      <c r="Q26" s="107"/>
      <c r="R26" s="107"/>
    </row>
    <row r="27" spans="1:18" s="8" customFormat="1" ht="15" customHeight="1">
      <c r="A27" s="26">
        <v>43862</v>
      </c>
      <c r="B27" s="121">
        <v>60000000</v>
      </c>
      <c r="C27" s="15">
        <v>43874</v>
      </c>
      <c r="D27" s="15">
        <v>45214</v>
      </c>
      <c r="E27" s="17">
        <v>138500000</v>
      </c>
      <c r="F27" s="43">
        <v>78500000</v>
      </c>
      <c r="G27" s="17">
        <v>60000000</v>
      </c>
      <c r="H27" s="117">
        <v>130.83333333333334</v>
      </c>
      <c r="I27" s="108">
        <v>0</v>
      </c>
      <c r="J27" s="43">
        <v>60000000</v>
      </c>
      <c r="K27" s="44">
        <v>1903910000</v>
      </c>
      <c r="L27" s="107">
        <v>103.4191</v>
      </c>
      <c r="M27" s="107">
        <v>7.7530000000000001</v>
      </c>
      <c r="N27" s="107">
        <v>7.7530000000000001</v>
      </c>
      <c r="O27" s="17"/>
      <c r="P27" s="107"/>
      <c r="Q27" s="107"/>
      <c r="R27" s="107"/>
    </row>
    <row r="28" spans="1:18" s="8" customFormat="1" ht="15" customHeight="1">
      <c r="A28" s="26">
        <v>43862</v>
      </c>
      <c r="B28" s="121"/>
      <c r="C28" s="15">
        <v>43888</v>
      </c>
      <c r="D28" s="15">
        <v>45214</v>
      </c>
      <c r="E28" s="17"/>
      <c r="F28" s="43"/>
      <c r="G28" s="17"/>
      <c r="H28" s="117"/>
      <c r="I28" s="108"/>
      <c r="J28" s="43"/>
      <c r="K28" s="44">
        <v>2051270000</v>
      </c>
      <c r="L28" s="107"/>
      <c r="M28" s="107"/>
      <c r="N28" s="107"/>
      <c r="O28" s="17">
        <v>147360000</v>
      </c>
      <c r="P28" s="107">
        <v>1062130</v>
      </c>
      <c r="Q28" s="107">
        <v>7.8948</v>
      </c>
      <c r="R28" s="107">
        <v>8.0500000000000007</v>
      </c>
    </row>
    <row r="29" spans="1:18" s="8" customFormat="1" ht="15" customHeight="1">
      <c r="A29" s="26">
        <v>43891</v>
      </c>
      <c r="B29" s="121">
        <v>60000000</v>
      </c>
      <c r="C29" s="15">
        <v>43895</v>
      </c>
      <c r="D29" s="15">
        <v>45214</v>
      </c>
      <c r="E29" s="17">
        <v>66000000</v>
      </c>
      <c r="F29" s="43">
        <v>6000000</v>
      </c>
      <c r="G29" s="17">
        <v>60000000</v>
      </c>
      <c r="H29" s="117">
        <v>10</v>
      </c>
      <c r="I29" s="108">
        <v>0</v>
      </c>
      <c r="J29" s="43">
        <v>60000000</v>
      </c>
      <c r="K29" s="44">
        <v>2111270000</v>
      </c>
      <c r="L29" s="107">
        <v>102.89436000000001</v>
      </c>
      <c r="M29" s="107">
        <v>7.93</v>
      </c>
      <c r="N29" s="107">
        <v>7.9053300000000002</v>
      </c>
      <c r="O29" s="17"/>
      <c r="P29" s="107"/>
      <c r="Q29" s="107"/>
      <c r="R29" s="107"/>
    </row>
    <row r="30" spans="1:18" s="8" customFormat="1" ht="15" customHeight="1">
      <c r="A30" s="26">
        <v>43922</v>
      </c>
      <c r="B30" s="121">
        <v>500000000</v>
      </c>
      <c r="C30" s="15">
        <v>43936</v>
      </c>
      <c r="D30" s="15">
        <v>45214</v>
      </c>
      <c r="E30" s="17">
        <v>828470000</v>
      </c>
      <c r="F30" s="43">
        <v>328470000</v>
      </c>
      <c r="G30" s="17">
        <v>500000000</v>
      </c>
      <c r="H30" s="117">
        <v>65.694000000000003</v>
      </c>
      <c r="I30" s="108">
        <v>0</v>
      </c>
      <c r="J30" s="43">
        <v>500000000</v>
      </c>
      <c r="K30" s="44">
        <v>2611270000</v>
      </c>
      <c r="L30" s="107">
        <v>101.3445</v>
      </c>
      <c r="M30" s="107">
        <v>8.3986800000000006</v>
      </c>
      <c r="N30" s="107">
        <v>8.6</v>
      </c>
      <c r="O30" s="17"/>
      <c r="P30" s="107"/>
      <c r="Q30" s="107"/>
      <c r="R30" s="107"/>
    </row>
    <row r="31" spans="1:18" s="8" customFormat="1" ht="15" customHeight="1">
      <c r="A31" s="26">
        <v>43952</v>
      </c>
      <c r="B31" s="121">
        <v>60000000</v>
      </c>
      <c r="C31" s="15">
        <v>43965</v>
      </c>
      <c r="D31" s="15">
        <v>45214</v>
      </c>
      <c r="E31" s="17">
        <v>633000000</v>
      </c>
      <c r="F31" s="43">
        <v>573000000</v>
      </c>
      <c r="G31" s="17">
        <v>60000000</v>
      </c>
      <c r="H31" s="117">
        <v>955.00000000000011</v>
      </c>
      <c r="I31" s="108">
        <v>0</v>
      </c>
      <c r="J31" s="43">
        <v>60000000</v>
      </c>
      <c r="K31" s="44">
        <v>2671270000</v>
      </c>
      <c r="L31" s="107">
        <v>107.75915000000001</v>
      </c>
      <c r="M31" s="107">
        <v>6.29</v>
      </c>
      <c r="N31" s="107">
        <v>7</v>
      </c>
      <c r="O31" s="17"/>
      <c r="P31" s="107"/>
      <c r="Q31" s="107"/>
      <c r="R31" s="107"/>
    </row>
    <row r="32" spans="1:18" s="8" customFormat="1" ht="15" customHeight="1">
      <c r="A32" s="26">
        <v>43983</v>
      </c>
      <c r="B32" s="121">
        <v>50000000</v>
      </c>
      <c r="C32" s="15">
        <v>43993</v>
      </c>
      <c r="D32" s="15">
        <v>45214</v>
      </c>
      <c r="E32" s="17">
        <v>245000000</v>
      </c>
      <c r="F32" s="43">
        <v>195000000</v>
      </c>
      <c r="G32" s="17">
        <v>50000000</v>
      </c>
      <c r="H32" s="117">
        <v>390</v>
      </c>
      <c r="I32" s="108">
        <v>0</v>
      </c>
      <c r="J32" s="43">
        <v>50000000</v>
      </c>
      <c r="K32" s="44">
        <v>2721270000</v>
      </c>
      <c r="L32" s="107">
        <v>108.59446</v>
      </c>
      <c r="M32" s="107">
        <v>5.9710000000000001</v>
      </c>
      <c r="N32" s="107">
        <v>5.9450000000000003</v>
      </c>
      <c r="O32" s="17"/>
      <c r="P32" s="107"/>
      <c r="Q32" s="107"/>
      <c r="R32" s="107"/>
    </row>
    <row r="33" spans="1:18" s="8" customFormat="1" ht="15" customHeight="1">
      <c r="A33" s="26">
        <v>44013</v>
      </c>
      <c r="B33" s="121">
        <v>80000000</v>
      </c>
      <c r="C33" s="15">
        <v>44035</v>
      </c>
      <c r="D33" s="15">
        <v>45214</v>
      </c>
      <c r="E33" s="17">
        <v>204930000</v>
      </c>
      <c r="F33" s="43">
        <v>124930000</v>
      </c>
      <c r="G33" s="17">
        <v>80000000</v>
      </c>
      <c r="H33" s="117">
        <v>156.16249999999999</v>
      </c>
      <c r="I33" s="108">
        <v>0</v>
      </c>
      <c r="J33" s="43">
        <v>80000000</v>
      </c>
      <c r="K33" s="44">
        <v>2801270000</v>
      </c>
      <c r="L33" s="107">
        <v>109.31104000000001</v>
      </c>
      <c r="M33" s="107">
        <v>5.6480399999999999</v>
      </c>
      <c r="N33" s="107">
        <v>5.6280000000000001</v>
      </c>
      <c r="O33" s="17"/>
      <c r="P33" s="107"/>
      <c r="Q33" s="107"/>
      <c r="R33" s="107"/>
    </row>
    <row r="34" spans="1:18" s="8" customFormat="1" ht="15" customHeight="1">
      <c r="A34" s="26">
        <v>44044</v>
      </c>
      <c r="B34" s="121">
        <v>50000000</v>
      </c>
      <c r="C34" s="15">
        <v>44063</v>
      </c>
      <c r="D34" s="15">
        <v>45214</v>
      </c>
      <c r="E34" s="17">
        <v>190000000</v>
      </c>
      <c r="F34" s="43">
        <v>140000000</v>
      </c>
      <c r="G34" s="17">
        <v>50000000</v>
      </c>
      <c r="H34" s="117">
        <v>280</v>
      </c>
      <c r="I34" s="108">
        <v>0</v>
      </c>
      <c r="J34" s="43">
        <v>50000000</v>
      </c>
      <c r="K34" s="44">
        <v>2851270000</v>
      </c>
      <c r="L34" s="107">
        <v>110.70184999999999</v>
      </c>
      <c r="M34" s="107">
        <v>5.1239999999999997</v>
      </c>
      <c r="N34" s="107">
        <v>5.13</v>
      </c>
      <c r="O34" s="17"/>
      <c r="P34" s="107"/>
      <c r="Q34" s="107"/>
      <c r="R34" s="107"/>
    </row>
    <row r="35" spans="1:18" s="8" customFormat="1" ht="15" customHeight="1">
      <c r="A35" s="26">
        <v>44075</v>
      </c>
      <c r="B35" s="121">
        <v>50000000</v>
      </c>
      <c r="C35" s="15">
        <v>44091</v>
      </c>
      <c r="D35" s="15">
        <v>45214</v>
      </c>
      <c r="E35" s="17">
        <v>304410000</v>
      </c>
      <c r="F35" s="43">
        <v>254410000</v>
      </c>
      <c r="G35" s="17">
        <v>50000000</v>
      </c>
      <c r="H35" s="117">
        <v>508.81999999999994</v>
      </c>
      <c r="I35" s="108">
        <v>0</v>
      </c>
      <c r="J35" s="43">
        <v>50000000</v>
      </c>
      <c r="K35" s="44">
        <v>2901270000</v>
      </c>
      <c r="L35" s="107">
        <v>110.94901</v>
      </c>
      <c r="M35" s="107">
        <v>4.9720199999999997</v>
      </c>
      <c r="N35" s="107">
        <v>5.0999999999999996</v>
      </c>
      <c r="O35" s="17"/>
      <c r="P35" s="107"/>
      <c r="Q35" s="107"/>
      <c r="R35" s="107"/>
    </row>
    <row r="36" spans="1:18" s="8" customFormat="1" ht="15" customHeight="1">
      <c r="A36" s="26">
        <v>44105</v>
      </c>
      <c r="B36" s="121">
        <v>120000000</v>
      </c>
      <c r="C36" s="15">
        <v>44126</v>
      </c>
      <c r="D36" s="15">
        <v>45214</v>
      </c>
      <c r="E36" s="17">
        <v>667660000</v>
      </c>
      <c r="F36" s="43">
        <v>547660000</v>
      </c>
      <c r="G36" s="17">
        <v>120000000</v>
      </c>
      <c r="H36" s="117">
        <v>456.38333333333333</v>
      </c>
      <c r="I36" s="108">
        <v>0</v>
      </c>
      <c r="J36" s="43">
        <v>120000000</v>
      </c>
      <c r="K36" s="44">
        <v>3021270000</v>
      </c>
      <c r="L36" s="107">
        <v>111.53489999999999</v>
      </c>
      <c r="M36" s="107">
        <v>4.6599000000000004</v>
      </c>
      <c r="N36" s="107">
        <v>4.66</v>
      </c>
      <c r="O36" s="17"/>
      <c r="P36" s="107"/>
      <c r="Q36" s="107"/>
      <c r="R36" s="107"/>
    </row>
    <row r="37" spans="1:18" s="8" customFormat="1" ht="15" customHeight="1">
      <c r="A37" s="26">
        <v>44136</v>
      </c>
      <c r="B37" s="121">
        <v>50000000</v>
      </c>
      <c r="C37" s="15">
        <v>44147</v>
      </c>
      <c r="D37" s="15">
        <v>45214</v>
      </c>
      <c r="E37" s="17">
        <v>226760000</v>
      </c>
      <c r="F37" s="43">
        <v>176760000</v>
      </c>
      <c r="G37" s="17">
        <v>50000000</v>
      </c>
      <c r="H37" s="117">
        <v>353.52000000000004</v>
      </c>
      <c r="I37" s="108">
        <v>0</v>
      </c>
      <c r="J37" s="43">
        <v>50000000</v>
      </c>
      <c r="K37" s="44">
        <v>3071270000</v>
      </c>
      <c r="L37" s="107">
        <v>112.53878</v>
      </c>
      <c r="M37" s="107">
        <v>4.2421600000000002</v>
      </c>
      <c r="N37" s="107">
        <v>4.2889999999999997</v>
      </c>
      <c r="O37" s="17"/>
      <c r="P37" s="107"/>
      <c r="Q37" s="107"/>
      <c r="R37" s="107"/>
    </row>
    <row r="38" spans="1:18" s="8" customFormat="1" ht="15" customHeight="1">
      <c r="A38" s="123">
        <v>44166</v>
      </c>
      <c r="B38" s="120">
        <v>170000000</v>
      </c>
      <c r="C38" s="22">
        <v>44168</v>
      </c>
      <c r="D38" s="22">
        <v>45214</v>
      </c>
      <c r="E38" s="24">
        <v>232100000</v>
      </c>
      <c r="F38" s="45">
        <v>62100000</v>
      </c>
      <c r="G38" s="24">
        <v>170000000</v>
      </c>
      <c r="H38" s="118">
        <v>36.529411764705884</v>
      </c>
      <c r="I38" s="126">
        <v>0</v>
      </c>
      <c r="J38" s="45">
        <v>170000000</v>
      </c>
      <c r="K38" s="46">
        <v>3241270000</v>
      </c>
      <c r="L38" s="140">
        <v>110.06887</v>
      </c>
      <c r="M38" s="140">
        <v>5.0299399999999999</v>
      </c>
      <c r="N38" s="140">
        <v>5.6</v>
      </c>
      <c r="O38" s="24"/>
      <c r="P38" s="140"/>
      <c r="Q38" s="140"/>
      <c r="R38" s="140"/>
    </row>
    <row r="39" spans="1:18" s="8" customFormat="1" ht="15" customHeight="1">
      <c r="A39" s="26">
        <v>44197</v>
      </c>
      <c r="B39" s="121">
        <v>50000000</v>
      </c>
      <c r="C39" s="15">
        <v>44217</v>
      </c>
      <c r="D39" s="15">
        <v>45214</v>
      </c>
      <c r="E39" s="17">
        <v>136560000</v>
      </c>
      <c r="F39" s="43">
        <v>86560000</v>
      </c>
      <c r="G39" s="17">
        <v>50000000</v>
      </c>
      <c r="H39" s="117">
        <v>173.12</v>
      </c>
      <c r="I39" s="108">
        <v>0</v>
      </c>
      <c r="J39" s="43">
        <v>50000000</v>
      </c>
      <c r="K39" s="44">
        <v>3291270000</v>
      </c>
      <c r="L39" s="107">
        <v>109.93795</v>
      </c>
      <c r="M39" s="107">
        <v>4.9139600000000003</v>
      </c>
      <c r="N39" s="107">
        <v>4.9139600000000003</v>
      </c>
      <c r="O39" s="17"/>
      <c r="P39" s="107"/>
      <c r="Q39" s="107"/>
      <c r="R39" s="107"/>
    </row>
    <row r="40" spans="1:18" s="8" customFormat="1" ht="15" customHeight="1">
      <c r="A40" s="26">
        <v>44228</v>
      </c>
      <c r="B40" s="121">
        <v>50000000</v>
      </c>
      <c r="C40" s="15">
        <v>44238</v>
      </c>
      <c r="D40" s="15">
        <v>45214</v>
      </c>
      <c r="E40" s="17">
        <v>193250000</v>
      </c>
      <c r="F40" s="43">
        <v>143250000</v>
      </c>
      <c r="G40" s="17">
        <v>50000000</v>
      </c>
      <c r="H40" s="117">
        <v>286.5</v>
      </c>
      <c r="I40" s="108">
        <v>0</v>
      </c>
      <c r="J40" s="43">
        <v>50000000</v>
      </c>
      <c r="K40" s="44">
        <v>3341270000</v>
      </c>
      <c r="L40" s="107">
        <v>109.5288</v>
      </c>
      <c r="M40" s="107">
        <v>4.9958799999999997</v>
      </c>
      <c r="N40" s="107">
        <v>4.9000000000000004</v>
      </c>
      <c r="O40" s="17"/>
      <c r="P40" s="107"/>
      <c r="Q40" s="107"/>
      <c r="R40" s="107"/>
    </row>
    <row r="41" spans="1:18" s="8" customFormat="1" ht="15" customHeight="1">
      <c r="A41" s="26">
        <v>44256</v>
      </c>
      <c r="B41" s="121">
        <v>50000000</v>
      </c>
      <c r="C41" s="15">
        <v>44259</v>
      </c>
      <c r="D41" s="15">
        <v>45214</v>
      </c>
      <c r="E41" s="17">
        <v>133590000</v>
      </c>
      <c r="F41" s="43">
        <v>83590000</v>
      </c>
      <c r="G41" s="17">
        <v>50000000</v>
      </c>
      <c r="H41" s="117">
        <v>167.18</v>
      </c>
      <c r="I41" s="108">
        <v>0</v>
      </c>
      <c r="J41" s="43">
        <v>50000000</v>
      </c>
      <c r="K41" s="44">
        <v>3391270000</v>
      </c>
      <c r="L41" s="107">
        <v>107.48634</v>
      </c>
      <c r="M41" s="107">
        <v>5.7264200000000001</v>
      </c>
      <c r="N41" s="107">
        <v>5.53</v>
      </c>
      <c r="O41" s="17"/>
      <c r="P41" s="107"/>
      <c r="Q41" s="107"/>
      <c r="R41" s="107"/>
    </row>
    <row r="42" spans="1:18" s="8" customFormat="1" ht="15" customHeight="1">
      <c r="A42" s="26">
        <v>44256</v>
      </c>
      <c r="B42" s="121">
        <v>100000000</v>
      </c>
      <c r="C42" s="15">
        <v>44273</v>
      </c>
      <c r="D42" s="15">
        <v>45214</v>
      </c>
      <c r="E42" s="17">
        <v>298370000</v>
      </c>
      <c r="F42" s="43">
        <v>198370000</v>
      </c>
      <c r="G42" s="17">
        <v>100000000</v>
      </c>
      <c r="H42" s="117">
        <v>198.37</v>
      </c>
      <c r="I42" s="108">
        <v>0</v>
      </c>
      <c r="J42" s="43">
        <v>100000000</v>
      </c>
      <c r="K42" s="44">
        <v>3491270000</v>
      </c>
      <c r="L42" s="107">
        <v>107.20801</v>
      </c>
      <c r="M42" s="107">
        <v>5.8026900000000001</v>
      </c>
      <c r="N42" s="107">
        <v>5.8849999999999998</v>
      </c>
      <c r="O42" s="17"/>
      <c r="P42" s="107"/>
      <c r="Q42" s="107"/>
      <c r="R42" s="107"/>
    </row>
    <row r="43" spans="1:18" s="8" customFormat="1" ht="15" customHeight="1">
      <c r="A43" s="26">
        <v>44287</v>
      </c>
      <c r="B43" s="121">
        <v>70000000</v>
      </c>
      <c r="C43" s="103">
        <v>44308</v>
      </c>
      <c r="D43" s="103">
        <v>45214</v>
      </c>
      <c r="E43" s="98">
        <v>368000000</v>
      </c>
      <c r="F43" s="208">
        <v>298000000</v>
      </c>
      <c r="G43" s="98">
        <v>130000000</v>
      </c>
      <c r="H43" s="255">
        <v>425.71428571428572</v>
      </c>
      <c r="I43" s="209">
        <v>0</v>
      </c>
      <c r="J43" s="208">
        <v>130000000</v>
      </c>
      <c r="K43" s="207">
        <v>3621270000</v>
      </c>
      <c r="L43" s="158">
        <v>104.36272</v>
      </c>
      <c r="M43" s="158">
        <v>5.2906199999999997</v>
      </c>
      <c r="N43" s="158">
        <v>5.33</v>
      </c>
      <c r="O43" s="98"/>
      <c r="P43" s="158"/>
      <c r="Q43" s="158"/>
      <c r="R43" s="158"/>
    </row>
    <row r="44" spans="1:18" s="8" customFormat="1" ht="15" customHeight="1">
      <c r="A44" s="26">
        <v>44317</v>
      </c>
      <c r="B44" s="121">
        <v>70000000</v>
      </c>
      <c r="C44" s="103">
        <v>44328</v>
      </c>
      <c r="D44" s="103">
        <v>45214</v>
      </c>
      <c r="E44" s="98">
        <v>193100000</v>
      </c>
      <c r="F44" s="208">
        <v>123100000</v>
      </c>
      <c r="G44" s="98">
        <v>70000000</v>
      </c>
      <c r="H44" s="117">
        <v>175.85714285714286</v>
      </c>
      <c r="I44" s="209">
        <v>0</v>
      </c>
      <c r="J44" s="208">
        <v>70000000</v>
      </c>
      <c r="K44" s="207">
        <v>3691270000</v>
      </c>
      <c r="L44" s="158">
        <v>108.65503</v>
      </c>
      <c r="M44" s="158">
        <v>5.0130800000000004</v>
      </c>
      <c r="N44" s="158">
        <v>4.97</v>
      </c>
      <c r="O44" s="98"/>
      <c r="P44" s="158"/>
      <c r="Q44" s="158"/>
      <c r="R44" s="158"/>
    </row>
    <row r="45" spans="1:18" s="8" customFormat="1" ht="15" customHeight="1">
      <c r="A45" s="26">
        <v>44348</v>
      </c>
      <c r="B45" s="121">
        <v>240000000</v>
      </c>
      <c r="C45" s="103">
        <v>44350</v>
      </c>
      <c r="D45" s="103">
        <v>45214</v>
      </c>
      <c r="E45" s="98">
        <v>426470000</v>
      </c>
      <c r="F45" s="208">
        <v>186470000</v>
      </c>
      <c r="G45" s="98">
        <v>240000000</v>
      </c>
      <c r="H45" s="117">
        <v>77.695833333333326</v>
      </c>
      <c r="I45" s="209">
        <v>0</v>
      </c>
      <c r="J45" s="208">
        <v>240000000</v>
      </c>
      <c r="K45" s="207">
        <v>3931270000</v>
      </c>
      <c r="L45" s="158">
        <v>106.60495</v>
      </c>
      <c r="M45" s="158">
        <v>5.8146100000000001</v>
      </c>
      <c r="N45" s="158">
        <v>5.34</v>
      </c>
      <c r="O45" s="98"/>
      <c r="P45" s="158"/>
      <c r="Q45" s="158"/>
      <c r="R45" s="158"/>
    </row>
    <row r="46" spans="1:18" s="8" customFormat="1" ht="15" customHeight="1">
      <c r="A46" s="26">
        <v>44378</v>
      </c>
      <c r="B46" s="121">
        <v>70000000</v>
      </c>
      <c r="C46" s="103">
        <v>44399</v>
      </c>
      <c r="D46" s="103">
        <v>45214</v>
      </c>
      <c r="E46" s="98">
        <v>297700000</v>
      </c>
      <c r="F46" s="208">
        <v>227700000</v>
      </c>
      <c r="G46" s="98">
        <v>150000000</v>
      </c>
      <c r="H46" s="117">
        <v>325.28571428571428</v>
      </c>
      <c r="I46" s="209">
        <v>0</v>
      </c>
      <c r="J46" s="208">
        <v>150000000</v>
      </c>
      <c r="K46" s="207">
        <v>4081270000</v>
      </c>
      <c r="L46" s="158">
        <v>106.10719</v>
      </c>
      <c r="M46" s="158">
        <v>5.8797899999999998</v>
      </c>
      <c r="N46" s="158">
        <v>5.93</v>
      </c>
      <c r="O46" s="98"/>
      <c r="P46" s="158"/>
      <c r="Q46" s="158"/>
      <c r="R46" s="158"/>
    </row>
    <row r="47" spans="1:18" s="8" customFormat="1" ht="15" customHeight="1">
      <c r="A47" s="26">
        <v>44409</v>
      </c>
      <c r="B47" s="121">
        <v>70000000</v>
      </c>
      <c r="C47" s="103">
        <v>44427</v>
      </c>
      <c r="D47" s="103">
        <v>45214</v>
      </c>
      <c r="E47" s="98">
        <v>117180000</v>
      </c>
      <c r="F47" s="208">
        <v>47180000</v>
      </c>
      <c r="G47" s="98">
        <v>70000000</v>
      </c>
      <c r="H47" s="117">
        <v>67.400000000000006</v>
      </c>
      <c r="I47" s="209">
        <v>0</v>
      </c>
      <c r="J47" s="208">
        <v>70000000</v>
      </c>
      <c r="K47" s="207">
        <v>4151270000</v>
      </c>
      <c r="L47" s="158">
        <v>106.05638999999999</v>
      </c>
      <c r="M47" s="158">
        <v>5.8094400000000004</v>
      </c>
      <c r="N47" s="158">
        <v>5.55</v>
      </c>
      <c r="O47" s="98"/>
      <c r="P47" s="158"/>
      <c r="Q47" s="158"/>
      <c r="R47" s="158"/>
    </row>
    <row r="48" spans="1:18">
      <c r="A48" s="26">
        <v>44440</v>
      </c>
      <c r="B48" s="121">
        <v>240000000</v>
      </c>
      <c r="C48" s="103">
        <v>44441</v>
      </c>
      <c r="D48" s="103">
        <v>45214</v>
      </c>
      <c r="E48" s="98">
        <v>350190000</v>
      </c>
      <c r="F48" s="208">
        <v>110190000</v>
      </c>
      <c r="G48" s="98">
        <v>240000000</v>
      </c>
      <c r="H48" s="117">
        <v>45.912500000000001</v>
      </c>
      <c r="I48" s="209">
        <v>0</v>
      </c>
      <c r="J48" s="208">
        <v>240000000</v>
      </c>
      <c r="K48" s="207">
        <v>4391270000</v>
      </c>
      <c r="L48" s="158">
        <v>106.37741</v>
      </c>
      <c r="M48" s="158">
        <v>5.6037499999999998</v>
      </c>
      <c r="N48" s="158">
        <v>5.56</v>
      </c>
      <c r="O48" s="98"/>
      <c r="P48" s="158"/>
      <c r="Q48" s="199"/>
      <c r="R48" s="107"/>
    </row>
    <row r="49" spans="1:18">
      <c r="A49" s="26">
        <v>44470</v>
      </c>
      <c r="B49" s="121">
        <v>240000000</v>
      </c>
      <c r="C49" s="103">
        <v>44490</v>
      </c>
      <c r="D49" s="103">
        <v>45214</v>
      </c>
      <c r="E49" s="98">
        <v>342200000</v>
      </c>
      <c r="F49" s="208">
        <v>102200000</v>
      </c>
      <c r="G49" s="98">
        <v>240000000</v>
      </c>
      <c r="H49" s="117">
        <v>42.583333333333336</v>
      </c>
      <c r="I49" s="209">
        <v>0</v>
      </c>
      <c r="J49" s="208">
        <v>240000000</v>
      </c>
      <c r="K49" s="207">
        <v>4631270000</v>
      </c>
      <c r="L49" s="158">
        <v>103.2461</v>
      </c>
      <c r="M49" s="158">
        <v>7.0662799999999999</v>
      </c>
      <c r="N49" s="158">
        <v>6.0990000000000002</v>
      </c>
      <c r="O49" s="98"/>
      <c r="P49" s="158"/>
      <c r="Q49" s="199"/>
      <c r="R49" s="107"/>
    </row>
    <row r="50" spans="1:18">
      <c r="A50" s="26">
        <v>44501</v>
      </c>
      <c r="B50" s="121">
        <v>70000000</v>
      </c>
      <c r="C50" s="103">
        <v>44511</v>
      </c>
      <c r="D50" s="103">
        <v>45214</v>
      </c>
      <c r="E50" s="98">
        <v>117720000</v>
      </c>
      <c r="F50" s="208">
        <v>47720000</v>
      </c>
      <c r="G50" s="98">
        <v>117720000</v>
      </c>
      <c r="H50" s="117">
        <v>68.171428571428578</v>
      </c>
      <c r="I50" s="209"/>
      <c r="J50" s="208">
        <v>117720000</v>
      </c>
      <c r="K50" s="207">
        <v>4748990000</v>
      </c>
      <c r="L50" s="158">
        <v>103.39986</v>
      </c>
      <c r="M50" s="158">
        <v>6.9294799999999999</v>
      </c>
      <c r="N50" s="158">
        <v>6.7</v>
      </c>
      <c r="O50" s="98"/>
      <c r="P50" s="158"/>
      <c r="Q50" s="199"/>
      <c r="R50" s="107"/>
    </row>
    <row r="51" spans="1:18">
      <c r="A51" s="123">
        <v>44531</v>
      </c>
      <c r="B51" s="120">
        <v>70000000</v>
      </c>
      <c r="C51" s="146">
        <v>44538</v>
      </c>
      <c r="D51" s="146">
        <v>45214</v>
      </c>
      <c r="E51" s="99">
        <v>258320000</v>
      </c>
      <c r="F51" s="210">
        <v>188320000</v>
      </c>
      <c r="G51" s="99">
        <v>70000000</v>
      </c>
      <c r="H51" s="118">
        <v>269.02857142857147</v>
      </c>
      <c r="I51" s="215">
        <v>0</v>
      </c>
      <c r="J51" s="210">
        <v>70000000</v>
      </c>
      <c r="K51" s="211">
        <v>4818990000</v>
      </c>
      <c r="L51" s="212">
        <v>103.95151</v>
      </c>
      <c r="M51" s="212">
        <v>6.5428499999999996</v>
      </c>
      <c r="N51" s="212">
        <v>6.45</v>
      </c>
      <c r="O51" s="99"/>
      <c r="P51" s="158"/>
      <c r="Q51" s="158"/>
      <c r="R51" s="158"/>
    </row>
    <row r="52" spans="1:18" s="8" customFormat="1" ht="15" customHeight="1">
      <c r="A52" s="26">
        <v>44562</v>
      </c>
      <c r="B52" s="121">
        <v>170000000</v>
      </c>
      <c r="C52" s="15">
        <v>44578</v>
      </c>
      <c r="D52" s="15">
        <v>45214</v>
      </c>
      <c r="E52" s="17">
        <v>169430000</v>
      </c>
      <c r="F52" s="43">
        <v>-570000</v>
      </c>
      <c r="G52" s="17">
        <v>139430000</v>
      </c>
      <c r="H52" s="144">
        <v>-0.3352941176470588</v>
      </c>
      <c r="I52" s="108">
        <v>0</v>
      </c>
      <c r="J52" s="43">
        <v>139430000</v>
      </c>
      <c r="K52" s="44">
        <v>4958420000</v>
      </c>
      <c r="L52" s="107">
        <v>103.41052000000001</v>
      </c>
      <c r="M52" s="107">
        <v>6.7346300000000001</v>
      </c>
      <c r="N52" s="107">
        <v>6.875</v>
      </c>
      <c r="O52" s="17"/>
      <c r="P52" s="158"/>
      <c r="Q52" s="158"/>
      <c r="R52" s="158"/>
    </row>
    <row r="53" spans="1:18">
      <c r="A53" s="26">
        <v>44593</v>
      </c>
      <c r="B53" s="121">
        <v>110000000</v>
      </c>
      <c r="C53" s="15">
        <v>44602</v>
      </c>
      <c r="D53" s="15">
        <v>45214</v>
      </c>
      <c r="E53" s="17">
        <v>287690000</v>
      </c>
      <c r="F53" s="43">
        <v>177690000</v>
      </c>
      <c r="G53" s="17">
        <v>110000000</v>
      </c>
      <c r="H53" s="117">
        <v>161.5</v>
      </c>
      <c r="I53" s="108"/>
      <c r="J53" s="43">
        <v>110000000</v>
      </c>
      <c r="K53" s="44">
        <v>5068420000</v>
      </c>
      <c r="L53" s="107">
        <v>102.86105000000001</v>
      </c>
      <c r="M53" s="107">
        <v>7.0047600000000001</v>
      </c>
      <c r="N53" s="107">
        <v>7.1</v>
      </c>
      <c r="O53" s="17"/>
      <c r="P53" s="158"/>
      <c r="Q53" s="158"/>
      <c r="R53" s="158"/>
    </row>
    <row r="54" spans="1:18">
      <c r="A54" s="26">
        <v>44621</v>
      </c>
      <c r="B54" s="121">
        <v>70000000</v>
      </c>
      <c r="C54" s="103">
        <v>44623</v>
      </c>
      <c r="D54" s="103">
        <v>45214</v>
      </c>
      <c r="E54" s="98">
        <v>188440000</v>
      </c>
      <c r="F54" s="292">
        <v>118440000</v>
      </c>
      <c r="G54" s="98">
        <v>70000000</v>
      </c>
      <c r="H54" s="293">
        <v>169.2</v>
      </c>
      <c r="I54" s="294">
        <v>0</v>
      </c>
      <c r="J54" s="292">
        <v>70000000</v>
      </c>
      <c r="K54" s="295">
        <v>5138420000</v>
      </c>
      <c r="L54" s="158">
        <v>102.71279</v>
      </c>
      <c r="M54" s="158">
        <v>7.0437700000000003</v>
      </c>
      <c r="N54" s="158">
        <v>7.0679999999999996</v>
      </c>
      <c r="O54" s="98"/>
      <c r="P54" s="158"/>
      <c r="Q54" s="158"/>
      <c r="R54" s="158"/>
    </row>
    <row r="55" spans="1:18">
      <c r="A55" s="26">
        <v>44743</v>
      </c>
      <c r="B55" s="121"/>
      <c r="C55" s="103"/>
      <c r="D55" s="103"/>
      <c r="E55" s="98"/>
      <c r="F55" s="292"/>
      <c r="G55" s="98"/>
      <c r="H55" s="293"/>
      <c r="I55" s="294">
        <v>0</v>
      </c>
      <c r="J55" s="292"/>
      <c r="K55" s="295">
        <v>4408090000</v>
      </c>
      <c r="L55" s="158"/>
      <c r="M55" s="158"/>
      <c r="N55" s="158"/>
      <c r="O55" s="292">
        <v>-730330000</v>
      </c>
      <c r="P55" s="158">
        <v>103.45996</v>
      </c>
      <c r="Q55" s="158">
        <v>8</v>
      </c>
      <c r="R55" s="158"/>
    </row>
    <row r="56" spans="1:18">
      <c r="A56" s="26">
        <v>44805</v>
      </c>
      <c r="B56" s="121"/>
      <c r="C56" s="103"/>
      <c r="D56" s="103"/>
      <c r="E56" s="98"/>
      <c r="F56" s="292"/>
      <c r="G56" s="98"/>
      <c r="H56" s="293"/>
      <c r="I56" s="294"/>
      <c r="J56" s="292"/>
      <c r="K56" s="295">
        <v>3823010000</v>
      </c>
      <c r="L56" s="158"/>
      <c r="M56" s="158"/>
      <c r="N56" s="158"/>
      <c r="O56" s="292">
        <v>-585080000</v>
      </c>
      <c r="P56" s="158"/>
      <c r="Q56" s="158"/>
      <c r="R56" s="158"/>
    </row>
    <row r="57" spans="1:18">
      <c r="A57" s="26">
        <v>44835</v>
      </c>
      <c r="B57" s="121"/>
      <c r="C57" s="103">
        <v>44840</v>
      </c>
      <c r="D57" s="103"/>
      <c r="E57" s="98"/>
      <c r="F57" s="292"/>
      <c r="G57" s="98"/>
      <c r="H57" s="293"/>
      <c r="I57" s="294"/>
      <c r="J57" s="292"/>
      <c r="K57" s="295">
        <v>3203510000</v>
      </c>
      <c r="L57" s="158"/>
      <c r="M57" s="158"/>
      <c r="N57" s="158"/>
      <c r="O57" s="292">
        <v>-619500000</v>
      </c>
      <c r="P57" s="158"/>
      <c r="Q57" s="158"/>
      <c r="R57" s="158"/>
    </row>
    <row r="58" spans="1:18">
      <c r="A58" s="26">
        <v>44866</v>
      </c>
      <c r="B58" s="121"/>
      <c r="C58" s="103"/>
      <c r="D58" s="103"/>
      <c r="E58" s="98"/>
      <c r="F58" s="292"/>
      <c r="G58" s="98"/>
      <c r="H58" s="293"/>
      <c r="I58" s="294"/>
      <c r="J58" s="292"/>
      <c r="K58" s="295">
        <v>3071670000</v>
      </c>
      <c r="L58" s="158"/>
      <c r="M58" s="158"/>
      <c r="N58" s="158"/>
      <c r="O58" s="292">
        <v>-131840000</v>
      </c>
      <c r="P58" s="158"/>
      <c r="Q58" s="158"/>
      <c r="R58" s="158"/>
    </row>
    <row r="59" spans="1:18">
      <c r="A59" s="26">
        <v>44979</v>
      </c>
      <c r="B59" s="121"/>
      <c r="C59" s="103"/>
      <c r="D59" s="103"/>
      <c r="E59" s="98"/>
      <c r="F59" s="292"/>
      <c r="G59" s="98"/>
      <c r="H59" s="293"/>
      <c r="I59" s="294"/>
      <c r="J59" s="292"/>
      <c r="K59" s="295">
        <v>2939670000</v>
      </c>
      <c r="L59" s="158"/>
      <c r="M59" s="158"/>
      <c r="N59" s="158"/>
      <c r="O59" s="292">
        <v>-132000000</v>
      </c>
      <c r="P59" s="158">
        <v>103.38006</v>
      </c>
      <c r="Q59" s="158">
        <v>8.5</v>
      </c>
      <c r="R59" s="158"/>
    </row>
    <row r="60" spans="1:18">
      <c r="A60" s="26">
        <v>45038</v>
      </c>
      <c r="B60" s="121"/>
      <c r="C60" s="103"/>
      <c r="D60" s="103"/>
      <c r="E60" s="98"/>
      <c r="F60" s="292"/>
      <c r="G60" s="98"/>
      <c r="H60" s="293"/>
      <c r="I60" s="294"/>
      <c r="J60" s="292"/>
      <c r="K60" s="295">
        <v>2623560000</v>
      </c>
      <c r="L60" s="158"/>
      <c r="M60" s="158"/>
      <c r="N60" s="158"/>
      <c r="O60" s="292">
        <v>-316110000</v>
      </c>
      <c r="P60" s="158"/>
      <c r="Q60" s="158"/>
      <c r="R60" s="158"/>
    </row>
    <row r="61" spans="1:18">
      <c r="A61" s="26">
        <v>45047</v>
      </c>
      <c r="B61" s="121"/>
      <c r="C61" s="103">
        <v>45794</v>
      </c>
      <c r="D61" s="103"/>
      <c r="E61" s="98"/>
      <c r="F61" s="292"/>
      <c r="G61" s="98"/>
      <c r="H61" s="293"/>
      <c r="I61" s="294"/>
      <c r="J61" s="292"/>
      <c r="K61" s="295">
        <v>2587560000</v>
      </c>
      <c r="L61" s="158"/>
      <c r="M61" s="158"/>
      <c r="N61" s="158"/>
      <c r="O61" s="292">
        <v>-36000000</v>
      </c>
      <c r="P61" s="158"/>
      <c r="Q61" s="158"/>
      <c r="R61" s="158"/>
    </row>
    <row r="62" spans="1:18">
      <c r="A62" s="26">
        <v>45078</v>
      </c>
      <c r="B62" s="121"/>
      <c r="C62" s="103">
        <v>45084</v>
      </c>
      <c r="D62" s="103"/>
      <c r="E62" s="98"/>
      <c r="F62" s="292"/>
      <c r="G62" s="98"/>
      <c r="H62" s="293"/>
      <c r="I62" s="294"/>
      <c r="J62" s="292"/>
      <c r="K62" s="295">
        <v>2132910000</v>
      </c>
      <c r="L62" s="158"/>
      <c r="M62" s="158"/>
      <c r="N62" s="158"/>
      <c r="O62" s="292">
        <v>-454650000</v>
      </c>
      <c r="P62" s="158">
        <v>101.30992999999999</v>
      </c>
      <c r="Q62" s="199">
        <v>8.6999999999999993</v>
      </c>
      <c r="R62" s="107"/>
    </row>
    <row r="63" spans="1:18">
      <c r="A63" s="26">
        <v>45139</v>
      </c>
      <c r="B63" s="121"/>
      <c r="C63" s="103"/>
      <c r="D63" s="103"/>
      <c r="E63" s="98"/>
      <c r="F63" s="292"/>
      <c r="G63" s="98"/>
      <c r="H63" s="293"/>
      <c r="I63" s="294"/>
      <c r="J63" s="292"/>
      <c r="K63" s="295">
        <v>2046990000</v>
      </c>
      <c r="L63" s="158"/>
      <c r="M63" s="158"/>
      <c r="N63" s="158"/>
      <c r="O63" s="292">
        <v>-85920000</v>
      </c>
      <c r="P63" s="158">
        <v>103.21191</v>
      </c>
      <c r="Q63" s="199">
        <v>8.25</v>
      </c>
      <c r="R63" s="107"/>
    </row>
    <row r="64" spans="1:18">
      <c r="A64" s="26">
        <v>45215</v>
      </c>
      <c r="B64" s="121"/>
      <c r="C64" s="103"/>
      <c r="D64" s="103"/>
      <c r="E64" s="98"/>
      <c r="F64" s="292"/>
      <c r="G64" s="98"/>
      <c r="H64" s="293"/>
      <c r="I64" s="294"/>
      <c r="J64" s="292"/>
      <c r="K64" s="295">
        <v>0</v>
      </c>
      <c r="L64" s="158"/>
      <c r="M64" s="158"/>
      <c r="N64" s="158"/>
      <c r="O64" s="292"/>
      <c r="P64" s="158"/>
      <c r="Q64" s="199"/>
      <c r="R64" s="107"/>
    </row>
  </sheetData>
  <conditionalFormatting sqref="O51">
    <cfRule type="cellIs" dxfId="147" priority="1577" stopIfTrue="1" operator="lessThan">
      <formula>0</formula>
    </cfRule>
  </conditionalFormatting>
  <conditionalFormatting sqref="O54">
    <cfRule type="cellIs" dxfId="146" priority="557" stopIfTrue="1" operator="lessThan">
      <formula>0</formula>
    </cfRule>
  </conditionalFormatting>
  <conditionalFormatting sqref="O48:R50">
    <cfRule type="cellIs" dxfId="145" priority="1561" stopIfTrue="1" operator="lessThan">
      <formula>0</formula>
    </cfRule>
  </conditionalFormatting>
  <conditionalFormatting sqref="P62:P64 R62:R64">
    <cfRule type="cellIs" dxfId="144" priority="541" stopIfTrue="1" operator="lessThan">
      <formula>0</formula>
    </cfRule>
  </conditionalFormatting>
  <conditionalFormatting sqref="P51:R64">
    <cfRule type="cellIs" dxfId="143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>
    <pageSetUpPr fitToPage="1"/>
  </sheetPr>
  <dimension ref="A1:R57"/>
  <sheetViews>
    <sheetView workbookViewId="0">
      <pane xSplit="1" ySplit="3" topLeftCell="D41" activePane="bottomRight" state="frozen"/>
      <selection pane="topRight" activeCell="B1" sqref="B1"/>
      <selection pane="bottomLeft" activeCell="A5" sqref="A5"/>
      <selection pane="bottomRight" activeCell="K57" sqref="K57"/>
    </sheetView>
  </sheetViews>
  <sheetFormatPr defaultColWidth="8.81640625" defaultRowHeight="13.2"/>
  <cols>
    <col min="1" max="1" width="8.81640625" style="26"/>
    <col min="2" max="2" width="10.81640625" style="7" customWidth="1"/>
    <col min="3" max="3" width="10.1796875" style="27" customWidth="1"/>
    <col min="4" max="5" width="10.453125" style="8" customWidth="1"/>
    <col min="6" max="7" width="10.81640625" style="8" customWidth="1"/>
    <col min="8" max="8" width="10.1796875" style="8" customWidth="1"/>
    <col min="9" max="9" width="7.81640625" style="8" customWidth="1"/>
    <col min="10" max="10" width="10.08984375" style="8" customWidth="1"/>
    <col min="11" max="11" width="12.453125" style="6" customWidth="1"/>
    <col min="12" max="12" width="9.08984375" style="28" customWidth="1"/>
    <col min="13" max="13" width="8.453125" style="8" customWidth="1"/>
    <col min="14" max="14" width="7.81640625" style="8" customWidth="1"/>
    <col min="15" max="15" width="11.08984375" style="8" customWidth="1"/>
    <col min="16" max="16384" width="8.81640625" style="8"/>
  </cols>
  <sheetData>
    <row r="1" spans="1:18" ht="16.2" thickBot="1">
      <c r="A1" s="9"/>
      <c r="B1" s="9" t="s">
        <v>43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thickTop="1" thickBot="1">
      <c r="A2" s="77" t="s">
        <v>33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s="71" customFormat="1" ht="12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68" t="s">
        <v>30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hidden="1">
      <c r="A4" s="95">
        <v>41375</v>
      </c>
      <c r="B4" s="94">
        <v>20000000</v>
      </c>
      <c r="C4" s="14">
        <v>41382</v>
      </c>
      <c r="D4" s="14">
        <v>45580</v>
      </c>
      <c r="E4" s="94">
        <v>70550000</v>
      </c>
      <c r="F4" s="94">
        <v>50550000</v>
      </c>
      <c r="G4" s="94">
        <v>20000000</v>
      </c>
      <c r="H4" s="130">
        <v>252.8</v>
      </c>
      <c r="I4" s="94">
        <v>0</v>
      </c>
      <c r="J4" s="94">
        <v>20000000</v>
      </c>
      <c r="K4" s="96">
        <v>2096770000</v>
      </c>
      <c r="L4" s="149">
        <v>118.87042</v>
      </c>
      <c r="M4" s="149">
        <v>7.9630200000000002</v>
      </c>
      <c r="N4" s="149">
        <v>8.077</v>
      </c>
    </row>
    <row r="5" spans="1:18" hidden="1">
      <c r="A5" s="19">
        <v>41405</v>
      </c>
      <c r="B5" s="17">
        <v>20000000</v>
      </c>
      <c r="C5" s="15">
        <v>41410</v>
      </c>
      <c r="D5" s="15">
        <v>45580</v>
      </c>
      <c r="E5" s="17">
        <v>28700000</v>
      </c>
      <c r="F5" s="17">
        <v>8700000</v>
      </c>
      <c r="G5" s="17">
        <v>20000000</v>
      </c>
      <c r="H5" s="128">
        <v>43.5</v>
      </c>
      <c r="I5" s="17">
        <v>0</v>
      </c>
      <c r="J5" s="17">
        <v>20000000</v>
      </c>
      <c r="K5" s="18">
        <v>2116770000</v>
      </c>
      <c r="L5" s="29">
        <v>120.46899999999999</v>
      </c>
      <c r="M5" s="29">
        <v>7.7619999999999996</v>
      </c>
      <c r="N5" s="29">
        <v>7.88</v>
      </c>
    </row>
    <row r="6" spans="1:18" hidden="1">
      <c r="A6" s="19">
        <v>41436</v>
      </c>
      <c r="B6" s="17">
        <v>20000000</v>
      </c>
      <c r="C6" s="15">
        <v>41445</v>
      </c>
      <c r="D6" s="15">
        <v>45580</v>
      </c>
      <c r="E6" s="17">
        <v>39600000</v>
      </c>
      <c r="F6" s="17">
        <v>19600000</v>
      </c>
      <c r="G6" s="17">
        <v>20000000</v>
      </c>
      <c r="H6" s="128">
        <v>98</v>
      </c>
      <c r="I6" s="17">
        <v>0</v>
      </c>
      <c r="J6" s="17">
        <v>20000000</v>
      </c>
      <c r="K6" s="18">
        <v>2136770000</v>
      </c>
      <c r="L6" s="29">
        <v>111.541</v>
      </c>
      <c r="M6" s="29">
        <v>8.86</v>
      </c>
      <c r="N6" s="29">
        <v>9</v>
      </c>
    </row>
    <row r="7" spans="1:18" hidden="1">
      <c r="A7" s="19">
        <v>41466</v>
      </c>
      <c r="B7" s="17">
        <v>20000000</v>
      </c>
      <c r="C7" s="15">
        <v>41473</v>
      </c>
      <c r="D7" s="15">
        <v>45580</v>
      </c>
      <c r="E7" s="17">
        <v>68100000</v>
      </c>
      <c r="F7" s="17">
        <v>48100000</v>
      </c>
      <c r="G7" s="17">
        <v>20000000</v>
      </c>
      <c r="H7" s="128">
        <v>240.5</v>
      </c>
      <c r="I7" s="17">
        <v>0</v>
      </c>
      <c r="J7" s="17">
        <v>20000000</v>
      </c>
      <c r="K7" s="18">
        <v>2156770000</v>
      </c>
      <c r="L7" s="29">
        <v>112.21</v>
      </c>
      <c r="M7" s="29">
        <v>8.766</v>
      </c>
      <c r="N7" s="29">
        <v>8.9450000000000003</v>
      </c>
    </row>
    <row r="8" spans="1:18" hidden="1">
      <c r="A8" s="19">
        <v>41497</v>
      </c>
      <c r="B8" s="17">
        <v>20000000</v>
      </c>
      <c r="C8" s="15">
        <v>41501</v>
      </c>
      <c r="D8" s="15">
        <v>45580</v>
      </c>
      <c r="E8" s="17">
        <v>67060000</v>
      </c>
      <c r="F8" s="17">
        <v>47060000</v>
      </c>
      <c r="G8" s="17">
        <v>20000000</v>
      </c>
      <c r="H8" s="128">
        <v>235.3</v>
      </c>
      <c r="I8" s="17">
        <v>0</v>
      </c>
      <c r="J8" s="17">
        <v>20000000</v>
      </c>
      <c r="K8" s="18">
        <v>2176770000</v>
      </c>
      <c r="L8" s="29">
        <v>109.46599999999999</v>
      </c>
      <c r="M8" s="29">
        <v>9.1259999999999994</v>
      </c>
      <c r="N8" s="29">
        <v>9.32</v>
      </c>
    </row>
    <row r="9" spans="1:18" hidden="1">
      <c r="A9" s="19">
        <v>41528</v>
      </c>
      <c r="B9" s="17">
        <v>20000000</v>
      </c>
      <c r="C9" s="15">
        <v>41536</v>
      </c>
      <c r="D9" s="15">
        <v>45580</v>
      </c>
      <c r="E9" s="17">
        <v>71000000</v>
      </c>
      <c r="F9" s="17">
        <v>51000000</v>
      </c>
      <c r="G9" s="17">
        <v>20000000</v>
      </c>
      <c r="H9" s="128">
        <v>254.99999999999997</v>
      </c>
      <c r="I9" s="17">
        <v>0</v>
      </c>
      <c r="J9" s="17">
        <v>20000000</v>
      </c>
      <c r="K9" s="18">
        <v>2196770000</v>
      </c>
      <c r="L9" s="29">
        <v>110.643</v>
      </c>
      <c r="M9" s="29">
        <v>8.9670000000000005</v>
      </c>
      <c r="N9" s="29">
        <v>9.1120000000000001</v>
      </c>
    </row>
    <row r="10" spans="1:18" hidden="1">
      <c r="A10" s="19">
        <v>41558</v>
      </c>
      <c r="B10" s="17">
        <v>20000000</v>
      </c>
      <c r="C10" s="15">
        <v>41564</v>
      </c>
      <c r="D10" s="15">
        <v>45580</v>
      </c>
      <c r="E10" s="17">
        <v>85000000</v>
      </c>
      <c r="F10" s="17">
        <v>65000000</v>
      </c>
      <c r="G10" s="17">
        <v>20000000</v>
      </c>
      <c r="H10" s="128">
        <v>325</v>
      </c>
      <c r="I10" s="17">
        <v>0</v>
      </c>
      <c r="J10" s="17">
        <v>20000000</v>
      </c>
      <c r="K10" s="18">
        <v>2216770000</v>
      </c>
      <c r="L10" s="29">
        <v>112.289</v>
      </c>
      <c r="M10" s="29">
        <v>8.7360000000000007</v>
      </c>
      <c r="N10" s="29">
        <v>8.86</v>
      </c>
    </row>
    <row r="11" spans="1:18" hidden="1">
      <c r="A11" s="19">
        <v>41589</v>
      </c>
      <c r="B11" s="17">
        <v>20000000</v>
      </c>
      <c r="C11" s="15">
        <v>41585</v>
      </c>
      <c r="D11" s="15">
        <v>45580</v>
      </c>
      <c r="E11" s="17">
        <v>82950000</v>
      </c>
      <c r="F11" s="17">
        <v>62950000</v>
      </c>
      <c r="G11" s="17">
        <v>20000000</v>
      </c>
      <c r="H11" s="128">
        <v>314.75</v>
      </c>
      <c r="I11" s="17">
        <v>0</v>
      </c>
      <c r="J11" s="17">
        <v>20000000</v>
      </c>
      <c r="K11" s="18">
        <v>2236770000</v>
      </c>
      <c r="L11" s="29">
        <v>111.336</v>
      </c>
      <c r="M11" s="29">
        <v>8.859</v>
      </c>
      <c r="N11" s="29">
        <v>8.86</v>
      </c>
    </row>
    <row r="12" spans="1:18" hidden="1">
      <c r="A12" s="21">
        <v>41619</v>
      </c>
      <c r="B12" s="24">
        <v>20000000</v>
      </c>
      <c r="C12" s="22">
        <v>41613</v>
      </c>
      <c r="D12" s="22">
        <v>45580</v>
      </c>
      <c r="E12" s="24">
        <v>104000000</v>
      </c>
      <c r="F12" s="24">
        <v>84000000</v>
      </c>
      <c r="G12" s="24">
        <v>20000000</v>
      </c>
      <c r="H12" s="129">
        <v>420</v>
      </c>
      <c r="I12" s="24">
        <v>0</v>
      </c>
      <c r="J12" s="24">
        <v>20000000</v>
      </c>
      <c r="K12" s="25">
        <v>2256770000</v>
      </c>
      <c r="L12" s="30">
        <v>109.4905</v>
      </c>
      <c r="M12" s="30">
        <v>9.1522100000000002</v>
      </c>
      <c r="N12" s="30">
        <v>9.1029999999999998</v>
      </c>
    </row>
    <row r="13" spans="1:18" hidden="1">
      <c r="A13" s="19">
        <v>41650</v>
      </c>
      <c r="B13" s="17">
        <v>20000000</v>
      </c>
      <c r="C13" s="15">
        <v>41648</v>
      </c>
      <c r="D13" s="15">
        <v>45580</v>
      </c>
      <c r="E13" s="17">
        <v>85000000</v>
      </c>
      <c r="F13" s="17">
        <v>65000000</v>
      </c>
      <c r="G13" s="17">
        <v>20000000</v>
      </c>
      <c r="H13" s="128">
        <v>325</v>
      </c>
      <c r="I13" s="17">
        <v>0</v>
      </c>
      <c r="J13" s="17">
        <v>20000000</v>
      </c>
      <c r="K13" s="18">
        <v>2276770000</v>
      </c>
      <c r="L13" s="29">
        <v>110.85</v>
      </c>
      <c r="M13" s="29">
        <v>8.9090000000000007</v>
      </c>
      <c r="N13" s="29">
        <v>8.9190000000000005</v>
      </c>
    </row>
    <row r="14" spans="1:18" hidden="1">
      <c r="A14" s="19">
        <v>41681</v>
      </c>
      <c r="B14" s="17">
        <v>20000000</v>
      </c>
      <c r="C14" s="15">
        <v>41676</v>
      </c>
      <c r="D14" s="15">
        <v>45580</v>
      </c>
      <c r="E14" s="17">
        <v>44640000</v>
      </c>
      <c r="F14" s="17">
        <v>24640000</v>
      </c>
      <c r="G14" s="17">
        <v>20000000</v>
      </c>
      <c r="H14" s="128">
        <v>123.2</v>
      </c>
      <c r="I14" s="17">
        <v>0</v>
      </c>
      <c r="J14" s="17">
        <v>20000000</v>
      </c>
      <c r="K14" s="18">
        <v>2296770000</v>
      </c>
      <c r="L14" s="29">
        <v>107.137</v>
      </c>
      <c r="M14" s="29">
        <v>9.423</v>
      </c>
      <c r="N14" s="29">
        <v>9.4640000000000004</v>
      </c>
    </row>
    <row r="15" spans="1:18" hidden="1">
      <c r="A15" s="19">
        <v>41709</v>
      </c>
      <c r="B15" s="17">
        <v>20000000</v>
      </c>
      <c r="C15" s="15">
        <v>41725</v>
      </c>
      <c r="D15" s="15">
        <v>45580</v>
      </c>
      <c r="E15" s="17">
        <v>42300000</v>
      </c>
      <c r="F15" s="17">
        <v>22300000</v>
      </c>
      <c r="G15" s="17">
        <v>20000000</v>
      </c>
      <c r="H15" s="128">
        <v>111.5</v>
      </c>
      <c r="I15" s="17">
        <v>0</v>
      </c>
      <c r="J15" s="17">
        <v>20000000</v>
      </c>
      <c r="K15" s="18">
        <v>2316770000</v>
      </c>
      <c r="L15" s="29">
        <v>108.908</v>
      </c>
      <c r="M15" s="29">
        <v>9.1669999999999998</v>
      </c>
      <c r="N15" s="29">
        <v>9.33</v>
      </c>
    </row>
    <row r="16" spans="1:18" hidden="1">
      <c r="A16" s="19">
        <v>41740</v>
      </c>
      <c r="B16" s="17">
        <v>20000000</v>
      </c>
      <c r="C16" s="15">
        <v>41745</v>
      </c>
      <c r="D16" s="15">
        <v>45580</v>
      </c>
      <c r="E16" s="17">
        <v>86000000</v>
      </c>
      <c r="F16" s="17">
        <v>66000000</v>
      </c>
      <c r="G16" s="17">
        <v>20000000</v>
      </c>
      <c r="H16" s="128">
        <v>330</v>
      </c>
      <c r="I16" s="17">
        <v>0</v>
      </c>
      <c r="J16" s="17">
        <v>20000000</v>
      </c>
      <c r="K16" s="18">
        <v>2336770000</v>
      </c>
      <c r="L16" s="29">
        <v>109.288</v>
      </c>
      <c r="M16" s="29">
        <v>9.1069999999999993</v>
      </c>
      <c r="N16" s="29">
        <v>9.1199999999999992</v>
      </c>
    </row>
    <row r="17" spans="1:18" hidden="1">
      <c r="A17" s="19">
        <v>41770</v>
      </c>
      <c r="B17" s="17">
        <v>20000000</v>
      </c>
      <c r="C17" s="15">
        <v>41774</v>
      </c>
      <c r="D17" s="15">
        <v>45580</v>
      </c>
      <c r="E17" s="17">
        <v>55000000</v>
      </c>
      <c r="F17" s="17">
        <v>35000000</v>
      </c>
      <c r="G17" s="17">
        <v>20000000</v>
      </c>
      <c r="H17" s="128">
        <v>175</v>
      </c>
      <c r="I17" s="17">
        <v>0</v>
      </c>
      <c r="J17" s="17">
        <v>20000000</v>
      </c>
      <c r="K17" s="18">
        <v>2356770000</v>
      </c>
      <c r="L17" s="29">
        <v>107.137</v>
      </c>
      <c r="M17" s="29">
        <v>9.423</v>
      </c>
      <c r="N17" s="29">
        <v>8.8000000000000007</v>
      </c>
    </row>
    <row r="18" spans="1:18" hidden="1">
      <c r="A18" s="102">
        <v>41801</v>
      </c>
      <c r="B18" s="98">
        <v>20000000</v>
      </c>
      <c r="C18" s="15">
        <v>41809</v>
      </c>
      <c r="D18" s="103">
        <v>45580</v>
      </c>
      <c r="E18" s="17">
        <v>58500000</v>
      </c>
      <c r="F18" s="17">
        <v>38500000</v>
      </c>
      <c r="G18" s="17">
        <v>20000000</v>
      </c>
      <c r="H18" s="128">
        <v>192.5</v>
      </c>
      <c r="I18" s="17">
        <v>0</v>
      </c>
      <c r="J18" s="17">
        <v>20000000</v>
      </c>
      <c r="K18" s="18">
        <v>2376770000</v>
      </c>
      <c r="L18" s="29">
        <v>109.374</v>
      </c>
      <c r="M18" s="29">
        <v>9.077</v>
      </c>
      <c r="N18" s="29">
        <v>9.1349999999999998</v>
      </c>
    </row>
    <row r="19" spans="1:18" hidden="1">
      <c r="A19" s="102">
        <v>41831</v>
      </c>
      <c r="B19" s="98">
        <v>150000000</v>
      </c>
      <c r="C19" s="15">
        <v>41835</v>
      </c>
      <c r="D19" s="15">
        <v>45580</v>
      </c>
      <c r="E19" s="17">
        <v>318350000</v>
      </c>
      <c r="F19" s="17">
        <f>E19-B19</f>
        <v>168350000</v>
      </c>
      <c r="G19" s="17">
        <v>150000000</v>
      </c>
      <c r="H19" s="155">
        <v>112.2</v>
      </c>
      <c r="I19" s="17">
        <v>0</v>
      </c>
      <c r="J19" s="17">
        <v>150000000</v>
      </c>
      <c r="K19" s="18">
        <v>2526770000</v>
      </c>
      <c r="L19" s="29">
        <v>110.25705000000001</v>
      </c>
      <c r="M19" s="29">
        <v>8.9453600000000009</v>
      </c>
      <c r="N19" s="29">
        <v>8.9670000000000005</v>
      </c>
    </row>
    <row r="20" spans="1:18" hidden="1">
      <c r="A20" s="102">
        <v>41862</v>
      </c>
      <c r="B20" s="98">
        <v>20000000</v>
      </c>
      <c r="C20" s="15">
        <v>41865</v>
      </c>
      <c r="D20" s="15">
        <v>45580</v>
      </c>
      <c r="E20" s="17">
        <v>37800000</v>
      </c>
      <c r="F20" s="17">
        <v>17800000</v>
      </c>
      <c r="G20" s="17">
        <v>20000000</v>
      </c>
      <c r="H20" s="155">
        <v>89</v>
      </c>
      <c r="I20" s="17">
        <v>0</v>
      </c>
      <c r="J20" s="17">
        <v>20000000</v>
      </c>
      <c r="K20" s="18">
        <v>2546770000</v>
      </c>
      <c r="L20" s="29">
        <v>110.26056</v>
      </c>
      <c r="M20" s="29">
        <v>8.9376999999999995</v>
      </c>
      <c r="N20" s="29">
        <v>8.9600000000000009</v>
      </c>
    </row>
    <row r="21" spans="1:18" hidden="1">
      <c r="A21" s="102">
        <v>41893</v>
      </c>
      <c r="B21" s="98">
        <v>20000000</v>
      </c>
      <c r="C21" s="15">
        <v>41900</v>
      </c>
      <c r="D21" s="15">
        <v>45580</v>
      </c>
      <c r="E21" s="17">
        <v>17390000</v>
      </c>
      <c r="F21" s="17">
        <v>-2610000</v>
      </c>
      <c r="G21" s="17">
        <v>17390000</v>
      </c>
      <c r="H21" s="155">
        <v>-13.1</v>
      </c>
      <c r="I21" s="17">
        <v>0</v>
      </c>
      <c r="J21" s="17">
        <v>17390000</v>
      </c>
      <c r="K21" s="18">
        <v>2564160000</v>
      </c>
      <c r="L21" s="29">
        <v>110.613</v>
      </c>
      <c r="M21" s="29">
        <v>8.8870000000000005</v>
      </c>
      <c r="N21" s="29">
        <v>8.9179999999999993</v>
      </c>
    </row>
    <row r="22" spans="1:18" hidden="1">
      <c r="A22" s="102">
        <v>41923</v>
      </c>
      <c r="B22" s="98">
        <v>23000000</v>
      </c>
      <c r="C22" s="15">
        <v>41928</v>
      </c>
      <c r="D22" s="15">
        <v>45580</v>
      </c>
      <c r="E22" s="17">
        <v>99000000</v>
      </c>
      <c r="F22" s="17">
        <v>76000000</v>
      </c>
      <c r="G22" s="17">
        <v>23000000</v>
      </c>
      <c r="H22" s="166">
        <v>330.43478260869563</v>
      </c>
      <c r="I22" s="17">
        <v>0</v>
      </c>
      <c r="J22" s="17">
        <v>23000000</v>
      </c>
      <c r="K22" s="18">
        <v>2587160000</v>
      </c>
      <c r="L22" s="29">
        <v>111.96899999999999</v>
      </c>
      <c r="M22" s="29">
        <v>8.6839999999999993</v>
      </c>
      <c r="N22" s="29">
        <v>8.6989999999999998</v>
      </c>
    </row>
    <row r="23" spans="1:18" hidden="1">
      <c r="A23" s="102">
        <v>41954</v>
      </c>
      <c r="B23" s="98">
        <v>20000000</v>
      </c>
      <c r="C23" s="15">
        <v>41949</v>
      </c>
      <c r="D23" s="15">
        <v>45580</v>
      </c>
      <c r="E23" s="17">
        <v>29500000</v>
      </c>
      <c r="F23" s="17">
        <v>9500000</v>
      </c>
      <c r="G23" s="17">
        <v>9500000</v>
      </c>
      <c r="H23" s="166">
        <v>47.5</v>
      </c>
      <c r="I23" s="17">
        <v>0</v>
      </c>
      <c r="J23" s="17">
        <v>9500000</v>
      </c>
      <c r="K23" s="18">
        <v>2596660000</v>
      </c>
      <c r="L23" s="29">
        <v>111.93600000000001</v>
      </c>
      <c r="M23" s="29">
        <v>8.6820000000000004</v>
      </c>
      <c r="N23" s="29">
        <v>8.7420000000000009</v>
      </c>
    </row>
    <row r="24" spans="1:18" hidden="1">
      <c r="A24" s="148">
        <v>41977</v>
      </c>
      <c r="B24" s="99">
        <v>20000000</v>
      </c>
      <c r="C24" s="22">
        <v>41977</v>
      </c>
      <c r="D24" s="22">
        <v>45580</v>
      </c>
      <c r="E24" s="24">
        <v>50700000</v>
      </c>
      <c r="F24" s="24">
        <v>30700000</v>
      </c>
      <c r="G24" s="24">
        <v>20000000</v>
      </c>
      <c r="H24" s="172">
        <v>153.5</v>
      </c>
      <c r="I24" s="24">
        <v>0</v>
      </c>
      <c r="J24" s="24">
        <v>20000000</v>
      </c>
      <c r="K24" s="25">
        <v>2616660000</v>
      </c>
      <c r="L24" s="30">
        <v>113.76984</v>
      </c>
      <c r="M24" s="30">
        <v>8.4149999999999991</v>
      </c>
      <c r="N24" s="30">
        <v>8.4450000000000003</v>
      </c>
    </row>
    <row r="25" spans="1:18">
      <c r="A25" s="19">
        <v>42008</v>
      </c>
      <c r="B25" s="17">
        <v>20000000</v>
      </c>
      <c r="C25" s="15">
        <v>42012</v>
      </c>
      <c r="D25" s="15">
        <v>45580</v>
      </c>
      <c r="E25" s="17">
        <v>40000000</v>
      </c>
      <c r="F25" s="17">
        <v>20000000</v>
      </c>
      <c r="G25" s="17">
        <v>20000000</v>
      </c>
      <c r="H25" s="128">
        <v>100</v>
      </c>
      <c r="I25" s="17">
        <v>0</v>
      </c>
      <c r="J25" s="17">
        <v>20000000</v>
      </c>
      <c r="K25" s="18">
        <v>2636660000</v>
      </c>
      <c r="L25" s="29">
        <v>113.76984</v>
      </c>
      <c r="M25" s="29">
        <v>8.4975000000000005</v>
      </c>
      <c r="N25" s="181">
        <v>8.51</v>
      </c>
      <c r="O25" s="155"/>
      <c r="P25" s="155"/>
      <c r="Q25" s="155"/>
      <c r="R25" s="155"/>
    </row>
    <row r="26" spans="1:18" ht="12.75" customHeight="1">
      <c r="A26" s="19">
        <v>42039</v>
      </c>
      <c r="B26" s="17">
        <v>30000000</v>
      </c>
      <c r="C26" s="15">
        <v>42040</v>
      </c>
      <c r="D26" s="15">
        <v>45580</v>
      </c>
      <c r="E26" s="17">
        <v>50000000</v>
      </c>
      <c r="F26" s="17">
        <v>20000000</v>
      </c>
      <c r="G26" s="17">
        <v>30000000</v>
      </c>
      <c r="H26" s="128">
        <v>66.666666666666657</v>
      </c>
      <c r="I26" s="17">
        <v>0</v>
      </c>
      <c r="J26" s="17">
        <v>30000000</v>
      </c>
      <c r="K26" s="18">
        <v>2666660000</v>
      </c>
      <c r="L26" s="29">
        <v>116.83020999999999</v>
      </c>
      <c r="M26" s="29">
        <v>7.9716699999999996</v>
      </c>
      <c r="N26" s="155">
        <v>7.99</v>
      </c>
      <c r="O26" s="155"/>
      <c r="P26" s="155"/>
      <c r="Q26" s="155"/>
      <c r="R26" s="155"/>
    </row>
    <row r="27" spans="1:18" ht="12.75" customHeight="1">
      <c r="A27" s="19">
        <v>42067</v>
      </c>
      <c r="B27" s="17">
        <v>20000000</v>
      </c>
      <c r="C27" s="15">
        <v>42068</v>
      </c>
      <c r="D27" s="15">
        <v>45580</v>
      </c>
      <c r="E27" s="17">
        <v>40000000</v>
      </c>
      <c r="F27" s="17">
        <v>20000000</v>
      </c>
      <c r="G27" s="17">
        <v>20000000</v>
      </c>
      <c r="H27" s="128">
        <v>100</v>
      </c>
      <c r="I27" s="17">
        <v>0</v>
      </c>
      <c r="J27" s="17">
        <v>20000000</v>
      </c>
      <c r="K27" s="18">
        <v>2686660000</v>
      </c>
      <c r="L27" s="29">
        <v>113.0565</v>
      </c>
      <c r="M27" s="29">
        <v>8.4849999999999994</v>
      </c>
      <c r="N27" s="155">
        <v>8.49</v>
      </c>
      <c r="O27" s="155"/>
      <c r="P27" s="155"/>
      <c r="Q27" s="155"/>
      <c r="R27" s="155"/>
    </row>
    <row r="28" spans="1:18" ht="12.75" customHeight="1">
      <c r="A28" s="19">
        <v>42098</v>
      </c>
      <c r="B28" s="17">
        <v>150000000</v>
      </c>
      <c r="C28" s="15">
        <v>42109</v>
      </c>
      <c r="D28" s="15">
        <v>45580</v>
      </c>
      <c r="E28" s="17">
        <v>149400000</v>
      </c>
      <c r="F28" s="17">
        <v>-600000</v>
      </c>
      <c r="G28" s="17">
        <v>149400000</v>
      </c>
      <c r="H28" s="128">
        <v>-0.4</v>
      </c>
      <c r="I28" s="17">
        <v>0</v>
      </c>
      <c r="J28" s="17">
        <v>149400000</v>
      </c>
      <c r="K28" s="18">
        <v>2836060000</v>
      </c>
      <c r="L28" s="29">
        <v>112.25721</v>
      </c>
      <c r="M28" s="29">
        <v>8.5867000000000004</v>
      </c>
      <c r="N28" s="107">
        <v>8.5</v>
      </c>
      <c r="O28" s="155"/>
      <c r="P28" s="155"/>
      <c r="Q28" s="155"/>
      <c r="R28" s="155"/>
    </row>
    <row r="29" spans="1:18" ht="12.75" customHeight="1">
      <c r="A29" s="19">
        <v>42128</v>
      </c>
      <c r="B29" s="17">
        <v>50000000</v>
      </c>
      <c r="C29" s="15">
        <v>42145</v>
      </c>
      <c r="D29" s="15">
        <v>45580</v>
      </c>
      <c r="E29" s="17">
        <v>12000000</v>
      </c>
      <c r="F29" s="17">
        <v>-38000000</v>
      </c>
      <c r="G29" s="17">
        <v>3000000</v>
      </c>
      <c r="H29" s="128">
        <v>-76</v>
      </c>
      <c r="I29" s="17">
        <v>0</v>
      </c>
      <c r="J29" s="17">
        <v>3000000</v>
      </c>
      <c r="K29" s="18">
        <v>2839060000</v>
      </c>
      <c r="L29" s="29">
        <v>109.14002000000001</v>
      </c>
      <c r="M29" s="29">
        <v>9.0333299999999994</v>
      </c>
      <c r="N29" s="107">
        <v>9</v>
      </c>
      <c r="O29" s="155"/>
      <c r="P29" s="155"/>
      <c r="Q29" s="155"/>
      <c r="R29" s="155"/>
    </row>
    <row r="30" spans="1:18">
      <c r="A30" s="19">
        <v>42159</v>
      </c>
      <c r="B30" s="17">
        <v>40000000</v>
      </c>
      <c r="C30" s="15">
        <v>42174</v>
      </c>
      <c r="D30" s="15">
        <v>45580</v>
      </c>
      <c r="E30" s="17">
        <v>5000000</v>
      </c>
      <c r="F30" s="17">
        <v>-35000000</v>
      </c>
      <c r="G30" s="17">
        <v>5000000</v>
      </c>
      <c r="H30" s="128">
        <v>-87.5</v>
      </c>
      <c r="I30" s="17">
        <v>0</v>
      </c>
      <c r="J30" s="17">
        <v>5000000</v>
      </c>
      <c r="K30" s="18">
        <v>2844060000</v>
      </c>
      <c r="L30" s="29">
        <v>106.45179</v>
      </c>
      <c r="M30" s="29">
        <v>9.4390000000000001</v>
      </c>
      <c r="N30" s="107">
        <v>9.4390000000000001</v>
      </c>
      <c r="O30" s="155"/>
      <c r="P30" s="155"/>
      <c r="Q30" s="155"/>
      <c r="R30" s="155"/>
    </row>
    <row r="31" spans="1:18">
      <c r="A31" s="19">
        <v>42189</v>
      </c>
      <c r="B31" s="17">
        <v>40000000</v>
      </c>
      <c r="C31" s="15">
        <v>42200</v>
      </c>
      <c r="D31" s="15">
        <v>45580</v>
      </c>
      <c r="E31" s="17">
        <v>12000000</v>
      </c>
      <c r="F31" s="17">
        <v>-28000000</v>
      </c>
      <c r="G31" s="17">
        <v>12000000</v>
      </c>
      <c r="H31" s="128">
        <v>-70</v>
      </c>
      <c r="I31" s="17">
        <v>0</v>
      </c>
      <c r="J31" s="17">
        <f>G31-I31</f>
        <v>12000000</v>
      </c>
      <c r="K31" s="18">
        <f>K30+J31</f>
        <v>2856060000</v>
      </c>
      <c r="L31" s="29">
        <v>107.78431999999999</v>
      </c>
      <c r="M31" s="29">
        <v>9.2249199999999991</v>
      </c>
      <c r="N31" s="107">
        <v>9.23</v>
      </c>
      <c r="O31" s="155"/>
      <c r="P31" s="155"/>
      <c r="Q31" s="155"/>
      <c r="R31" s="155"/>
    </row>
    <row r="32" spans="1:18">
      <c r="A32" s="19">
        <v>42220</v>
      </c>
      <c r="B32" s="17">
        <v>40000000</v>
      </c>
      <c r="C32" s="15">
        <v>42229</v>
      </c>
      <c r="D32" s="15">
        <v>45580</v>
      </c>
      <c r="E32" s="17">
        <v>10000000</v>
      </c>
      <c r="F32" s="17">
        <v>-30000000</v>
      </c>
      <c r="G32" s="17">
        <v>6000000</v>
      </c>
      <c r="H32" s="128">
        <v>-75</v>
      </c>
      <c r="I32" s="17">
        <v>0</v>
      </c>
      <c r="J32" s="17">
        <v>6000000</v>
      </c>
      <c r="K32" s="18">
        <v>2862060000</v>
      </c>
      <c r="L32" s="29">
        <v>107.61436999999999</v>
      </c>
      <c r="M32" s="29">
        <v>9.2447999999999997</v>
      </c>
      <c r="N32" s="107">
        <v>9.2873000000000001</v>
      </c>
      <c r="O32" s="155"/>
      <c r="P32" s="155"/>
      <c r="Q32" s="155"/>
      <c r="R32" s="155"/>
    </row>
    <row r="33" spans="1:18">
      <c r="A33" s="19">
        <v>42251</v>
      </c>
      <c r="B33" s="17">
        <v>40000000</v>
      </c>
      <c r="C33" s="15">
        <v>42264</v>
      </c>
      <c r="D33" s="15">
        <v>45580</v>
      </c>
      <c r="E33" s="17">
        <v>1830000</v>
      </c>
      <c r="F33" s="17">
        <v>-38170000</v>
      </c>
      <c r="G33" s="17">
        <v>1830000</v>
      </c>
      <c r="H33" s="128">
        <v>-95.425000000000011</v>
      </c>
      <c r="I33" s="17">
        <v>0</v>
      </c>
      <c r="J33" s="17">
        <v>1830000</v>
      </c>
      <c r="K33" s="18">
        <v>2863890000</v>
      </c>
      <c r="L33" s="29">
        <v>105.21131</v>
      </c>
      <c r="M33" s="29">
        <v>9.6299200000000003</v>
      </c>
      <c r="N33" s="107">
        <v>9.6364999999999998</v>
      </c>
      <c r="O33" s="155"/>
      <c r="P33" s="155"/>
      <c r="Q33" s="155"/>
      <c r="R33" s="155"/>
    </row>
    <row r="34" spans="1:18">
      <c r="A34" s="19">
        <v>42281</v>
      </c>
      <c r="B34" s="17">
        <v>40000000</v>
      </c>
      <c r="C34" s="15">
        <v>42292</v>
      </c>
      <c r="D34" s="15">
        <v>45580</v>
      </c>
      <c r="E34" s="17">
        <v>30000000</v>
      </c>
      <c r="F34" s="17">
        <v>-10000000</v>
      </c>
      <c r="G34" s="17">
        <v>10000000</v>
      </c>
      <c r="H34" s="128">
        <v>-25</v>
      </c>
      <c r="I34" s="17">
        <v>0</v>
      </c>
      <c r="J34" s="17">
        <v>10000000</v>
      </c>
      <c r="K34" s="18">
        <v>2873890000</v>
      </c>
      <c r="L34" s="29">
        <v>106.46160999999999</v>
      </c>
      <c r="M34" s="29">
        <v>9.4193999999999996</v>
      </c>
      <c r="N34" s="107">
        <v>9.4499999999999993</v>
      </c>
      <c r="O34" s="155"/>
      <c r="P34" s="155"/>
      <c r="Q34" s="155"/>
      <c r="R34" s="155"/>
    </row>
    <row r="35" spans="1:18">
      <c r="A35" s="19">
        <v>42312</v>
      </c>
      <c r="B35" s="17">
        <v>10000000</v>
      </c>
      <c r="C35" s="15">
        <v>42313</v>
      </c>
      <c r="D35" s="15">
        <v>45580</v>
      </c>
      <c r="E35" s="17">
        <v>6050000</v>
      </c>
      <c r="F35" s="17">
        <v>-3950000</v>
      </c>
      <c r="G35" s="17">
        <v>6050000</v>
      </c>
      <c r="H35" s="128">
        <v>-39.5</v>
      </c>
      <c r="I35" s="17">
        <v>0</v>
      </c>
      <c r="J35" s="17">
        <v>6050000</v>
      </c>
      <c r="K35" s="18">
        <v>2879940000</v>
      </c>
      <c r="L35" s="29">
        <v>106.0116</v>
      </c>
      <c r="M35" s="29">
        <v>9.4855400000000003</v>
      </c>
      <c r="N35" s="107">
        <v>9.5500000000000007</v>
      </c>
      <c r="O35" s="155"/>
      <c r="P35" s="155"/>
      <c r="Q35" s="155"/>
      <c r="R35" s="155"/>
    </row>
    <row r="36" spans="1:18">
      <c r="A36" s="21">
        <v>42353</v>
      </c>
      <c r="B36" s="24">
        <v>10000000</v>
      </c>
      <c r="C36" s="22">
        <v>42341</v>
      </c>
      <c r="D36" s="22">
        <v>45580</v>
      </c>
      <c r="E36" s="24">
        <v>34000000</v>
      </c>
      <c r="F36" s="24">
        <v>24000000</v>
      </c>
      <c r="G36" s="24">
        <v>10000000</v>
      </c>
      <c r="H36" s="172">
        <v>240</v>
      </c>
      <c r="I36" s="24">
        <v>0</v>
      </c>
      <c r="J36" s="24">
        <v>10000000</v>
      </c>
      <c r="K36" s="25">
        <v>2889940000</v>
      </c>
      <c r="L36" s="30">
        <v>104.676</v>
      </c>
      <c r="M36" s="30">
        <v>9.6969999999999992</v>
      </c>
      <c r="N36" s="140">
        <v>9.6969999999999992</v>
      </c>
      <c r="O36" s="155"/>
      <c r="P36" s="155"/>
      <c r="Q36" s="155"/>
      <c r="R36" s="155"/>
    </row>
    <row r="37" spans="1:18">
      <c r="A37" s="19">
        <v>42373</v>
      </c>
      <c r="B37" s="17">
        <v>10000000</v>
      </c>
      <c r="C37" s="15">
        <v>42376</v>
      </c>
      <c r="D37" s="15">
        <v>45580</v>
      </c>
      <c r="E37" s="17">
        <v>16000000</v>
      </c>
      <c r="F37" s="17">
        <v>6000000</v>
      </c>
      <c r="G37" s="17">
        <v>10000000</v>
      </c>
      <c r="H37" s="128">
        <v>60</v>
      </c>
      <c r="I37" s="17">
        <v>0</v>
      </c>
      <c r="J37" s="17">
        <v>10000000</v>
      </c>
      <c r="K37" s="18">
        <v>2899940000</v>
      </c>
      <c r="L37" s="29">
        <v>98.961950000000002</v>
      </c>
      <c r="M37" s="29">
        <v>10.678000000000001</v>
      </c>
      <c r="N37" s="107">
        <v>10.689</v>
      </c>
      <c r="O37" s="155"/>
      <c r="P37" s="361"/>
      <c r="Q37" s="361"/>
      <c r="R37" s="361"/>
    </row>
    <row r="38" spans="1:18">
      <c r="A38" s="19">
        <v>42404</v>
      </c>
      <c r="B38" s="17">
        <v>10000000</v>
      </c>
      <c r="C38" s="15">
        <v>42404</v>
      </c>
      <c r="D38" s="15">
        <v>45580</v>
      </c>
      <c r="E38" s="17">
        <v>20000000</v>
      </c>
      <c r="F38" s="17">
        <v>10000000</v>
      </c>
      <c r="G38" s="17">
        <v>10000000</v>
      </c>
      <c r="H38" s="128">
        <v>100</v>
      </c>
      <c r="I38" s="17">
        <v>0</v>
      </c>
      <c r="J38" s="17">
        <v>10000000</v>
      </c>
      <c r="K38" s="18">
        <v>2909940000</v>
      </c>
      <c r="L38" s="29">
        <v>100.06032</v>
      </c>
      <c r="M38" s="29">
        <v>10.481999999999999</v>
      </c>
      <c r="N38" s="107">
        <v>10.561</v>
      </c>
      <c r="O38" s="155"/>
      <c r="P38" s="361"/>
      <c r="Q38" s="361"/>
      <c r="R38" s="361"/>
    </row>
    <row r="39" spans="1:18">
      <c r="A39" s="19">
        <v>42433</v>
      </c>
      <c r="B39" s="17">
        <v>10000000</v>
      </c>
      <c r="C39" s="15">
        <v>42432</v>
      </c>
      <c r="D39" s="15">
        <v>45580</v>
      </c>
      <c r="E39" s="17">
        <v>20060000</v>
      </c>
      <c r="F39" s="17">
        <v>10060000</v>
      </c>
      <c r="G39" s="17">
        <v>10010000</v>
      </c>
      <c r="H39" s="128">
        <v>100.6</v>
      </c>
      <c r="I39" s="17">
        <v>0</v>
      </c>
      <c r="J39" s="17">
        <v>10010000</v>
      </c>
      <c r="K39" s="18">
        <v>2919950000</v>
      </c>
      <c r="L39" s="29">
        <v>100.83347999999999</v>
      </c>
      <c r="M39" s="29">
        <v>10.3453</v>
      </c>
      <c r="N39" s="107">
        <v>10.346</v>
      </c>
      <c r="O39" s="155"/>
      <c r="P39" s="361"/>
      <c r="Q39" s="361"/>
      <c r="R39" s="361"/>
    </row>
    <row r="40" spans="1:18">
      <c r="A40" s="19">
        <v>42433</v>
      </c>
      <c r="B40" s="17">
        <v>100000000</v>
      </c>
      <c r="C40" s="15">
        <v>42432</v>
      </c>
      <c r="D40" s="15">
        <v>45580</v>
      </c>
      <c r="E40" s="17">
        <v>100000000</v>
      </c>
      <c r="F40" s="17">
        <v>0</v>
      </c>
      <c r="G40" s="17">
        <v>100000000</v>
      </c>
      <c r="H40" s="128">
        <f>F40/B40*100</f>
        <v>0</v>
      </c>
      <c r="I40" s="17">
        <v>0</v>
      </c>
      <c r="J40" s="17">
        <v>100000000</v>
      </c>
      <c r="K40" s="18">
        <v>3019950000</v>
      </c>
      <c r="L40" s="29">
        <v>104.88978</v>
      </c>
      <c r="M40" s="29">
        <v>10.3453</v>
      </c>
      <c r="N40" s="107">
        <v>10.3453</v>
      </c>
      <c r="O40" s="155"/>
      <c r="P40" s="361"/>
      <c r="Q40" s="361"/>
      <c r="R40" s="361"/>
    </row>
    <row r="41" spans="1:18">
      <c r="A41" s="19">
        <v>42617</v>
      </c>
      <c r="B41" s="17">
        <v>113300000</v>
      </c>
      <c r="C41" s="15">
        <v>42634</v>
      </c>
      <c r="D41" s="15">
        <v>45580</v>
      </c>
      <c r="E41" s="17">
        <v>113300000</v>
      </c>
      <c r="F41" s="17">
        <v>0</v>
      </c>
      <c r="G41" s="17">
        <v>113300000</v>
      </c>
      <c r="H41" s="128">
        <v>0</v>
      </c>
      <c r="I41" s="17">
        <v>0</v>
      </c>
      <c r="J41" s="17">
        <v>113300000</v>
      </c>
      <c r="K41" s="18">
        <v>3133250000</v>
      </c>
      <c r="L41" s="29">
        <v>96.081950000000006</v>
      </c>
      <c r="M41" s="29">
        <v>9.7016500000000008</v>
      </c>
      <c r="N41" s="107">
        <v>10.4</v>
      </c>
      <c r="O41" s="155"/>
      <c r="P41" s="361"/>
      <c r="Q41" s="361"/>
      <c r="R41" s="361"/>
    </row>
    <row r="42" spans="1:18">
      <c r="A42" s="21">
        <v>43012</v>
      </c>
      <c r="B42" s="24">
        <v>70000000</v>
      </c>
      <c r="C42" s="22">
        <v>42659</v>
      </c>
      <c r="D42" s="22">
        <v>45580</v>
      </c>
      <c r="E42" s="24">
        <v>192200000</v>
      </c>
      <c r="F42" s="24">
        <v>122200000</v>
      </c>
      <c r="G42" s="24">
        <v>70000000</v>
      </c>
      <c r="H42" s="129">
        <v>174.57142857142858</v>
      </c>
      <c r="I42" s="24">
        <v>0</v>
      </c>
      <c r="J42" s="24">
        <v>70000000</v>
      </c>
      <c r="K42" s="25">
        <v>3203250000</v>
      </c>
      <c r="L42" s="30">
        <v>103.05683999999999</v>
      </c>
      <c r="M42" s="30">
        <v>9.8843599999999991</v>
      </c>
      <c r="N42" s="140">
        <v>9.9239999999999995</v>
      </c>
      <c r="O42" s="155"/>
      <c r="P42" s="361"/>
      <c r="Q42" s="361"/>
      <c r="R42" s="361"/>
    </row>
    <row r="43" spans="1:18">
      <c r="A43" s="19">
        <v>43285</v>
      </c>
      <c r="B43" s="17">
        <v>80000000</v>
      </c>
      <c r="C43" s="15">
        <v>43297</v>
      </c>
      <c r="D43" s="15">
        <v>45580</v>
      </c>
      <c r="E43" s="17">
        <v>293300000</v>
      </c>
      <c r="F43" s="17">
        <v>213300000</v>
      </c>
      <c r="G43" s="17">
        <v>220750000</v>
      </c>
      <c r="H43" s="128">
        <v>266.625</v>
      </c>
      <c r="I43" s="17">
        <v>0</v>
      </c>
      <c r="J43" s="17">
        <v>220750000</v>
      </c>
      <c r="K43" s="18">
        <v>3424000000</v>
      </c>
      <c r="L43" s="29">
        <v>102.38854000000001</v>
      </c>
      <c r="M43" s="29">
        <v>9.9686900000000005</v>
      </c>
      <c r="N43" s="107">
        <v>10.035</v>
      </c>
      <c r="O43" s="155"/>
      <c r="P43" s="361"/>
      <c r="Q43" s="361"/>
      <c r="R43" s="361"/>
    </row>
    <row r="44" spans="1:18">
      <c r="A44" s="19">
        <v>43408</v>
      </c>
      <c r="B44" s="17">
        <v>50000000</v>
      </c>
      <c r="C44" s="15">
        <v>43405</v>
      </c>
      <c r="D44" s="15">
        <v>45580</v>
      </c>
      <c r="E44" s="17">
        <v>316600000</v>
      </c>
      <c r="F44" s="17">
        <v>266600000</v>
      </c>
      <c r="G44" s="17">
        <v>50000000</v>
      </c>
      <c r="H44" s="128">
        <v>533.19999999999993</v>
      </c>
      <c r="I44" s="17">
        <v>0</v>
      </c>
      <c r="J44" s="17">
        <v>50000000</v>
      </c>
      <c r="K44" s="18">
        <v>3474000000</v>
      </c>
      <c r="L44" s="29">
        <v>100.69275</v>
      </c>
      <c r="M44" s="29">
        <v>10.339040000000001</v>
      </c>
      <c r="N44" s="107">
        <v>10.35</v>
      </c>
      <c r="O44" s="155"/>
      <c r="P44" s="361"/>
      <c r="Q44" s="361"/>
      <c r="R44" s="361"/>
    </row>
    <row r="45" spans="1:18">
      <c r="A45" s="102">
        <v>43435</v>
      </c>
      <c r="B45" s="98">
        <v>50000000</v>
      </c>
      <c r="C45" s="15">
        <v>43440</v>
      </c>
      <c r="D45" s="15">
        <v>45580</v>
      </c>
      <c r="E45" s="17">
        <v>151500000</v>
      </c>
      <c r="F45" s="17">
        <v>101500000</v>
      </c>
      <c r="G45" s="17">
        <v>50000000</v>
      </c>
      <c r="H45" s="128">
        <v>203</v>
      </c>
      <c r="I45" s="17">
        <v>0</v>
      </c>
      <c r="J45" s="17">
        <v>50000000</v>
      </c>
      <c r="K45" s="18">
        <v>3524000000</v>
      </c>
      <c r="L45" s="29">
        <v>103.66825</v>
      </c>
      <c r="M45" s="29">
        <v>9.6604899999999994</v>
      </c>
      <c r="N45" s="107">
        <v>9.7200000000000006</v>
      </c>
      <c r="O45" s="155"/>
      <c r="P45" s="361"/>
      <c r="Q45" s="361"/>
      <c r="R45" s="361"/>
    </row>
    <row r="46" spans="1:18">
      <c r="A46" s="21">
        <v>44013</v>
      </c>
      <c r="B46" s="24">
        <v>150000000</v>
      </c>
      <c r="C46" s="22">
        <v>44035</v>
      </c>
      <c r="D46" s="22">
        <v>45580</v>
      </c>
      <c r="E46" s="24">
        <v>802410000</v>
      </c>
      <c r="F46" s="24">
        <v>652410000</v>
      </c>
      <c r="G46" s="24">
        <v>329360000</v>
      </c>
      <c r="H46" s="129">
        <v>434.94</v>
      </c>
      <c r="I46" s="24">
        <v>0</v>
      </c>
      <c r="J46" s="24">
        <v>329360000</v>
      </c>
      <c r="K46" s="25">
        <v>3853360000</v>
      </c>
      <c r="L46" s="30">
        <v>109.86465</v>
      </c>
      <c r="M46" s="30">
        <v>7.7131299999999996</v>
      </c>
      <c r="N46" s="140">
        <v>7.7229999999999999</v>
      </c>
      <c r="O46" s="155"/>
      <c r="P46" s="361"/>
      <c r="Q46" s="361"/>
      <c r="R46" s="361"/>
    </row>
    <row r="47" spans="1:18">
      <c r="A47" s="19">
        <v>44349</v>
      </c>
      <c r="B47" s="17">
        <v>70000000</v>
      </c>
      <c r="C47" s="15">
        <v>43985</v>
      </c>
      <c r="D47" s="15">
        <v>45580</v>
      </c>
      <c r="E47" s="17">
        <v>566780000</v>
      </c>
      <c r="F47" s="17">
        <v>496780000</v>
      </c>
      <c r="G47" s="17">
        <v>143600000</v>
      </c>
      <c r="H47" s="128">
        <v>709.68571428571431</v>
      </c>
      <c r="I47" s="17">
        <v>0</v>
      </c>
      <c r="J47" s="17">
        <v>143600000</v>
      </c>
      <c r="K47" s="18">
        <v>3996960000</v>
      </c>
      <c r="L47" s="29">
        <v>110.21906</v>
      </c>
      <c r="M47" s="29">
        <v>7.0306300000000004</v>
      </c>
      <c r="N47" s="107">
        <v>6.98</v>
      </c>
      <c r="O47" s="155"/>
      <c r="P47" s="361"/>
      <c r="Q47" s="361"/>
      <c r="R47" s="361"/>
    </row>
    <row r="48" spans="1:18">
      <c r="A48" s="102">
        <v>44441</v>
      </c>
      <c r="B48" s="98">
        <v>70000000</v>
      </c>
      <c r="C48" s="15">
        <v>44441</v>
      </c>
      <c r="D48" s="15">
        <v>45580</v>
      </c>
      <c r="E48" s="17">
        <v>127790000</v>
      </c>
      <c r="F48" s="17">
        <v>57790000</v>
      </c>
      <c r="G48" s="17">
        <v>70000000</v>
      </c>
      <c r="H48" s="128">
        <v>82.557142857142864</v>
      </c>
      <c r="I48" s="17">
        <v>0</v>
      </c>
      <c r="J48" s="17">
        <v>70000000</v>
      </c>
      <c r="K48" s="18">
        <v>4066960000</v>
      </c>
      <c r="L48" s="29">
        <v>109.83005</v>
      </c>
      <c r="M48" s="29">
        <v>6.93</v>
      </c>
      <c r="N48" s="107">
        <v>6.89</v>
      </c>
      <c r="O48" s="155"/>
      <c r="P48" s="361"/>
      <c r="Q48" s="361"/>
      <c r="R48" s="361"/>
    </row>
    <row r="49" spans="1:18">
      <c r="A49" s="21">
        <v>44470</v>
      </c>
      <c r="B49" s="24">
        <v>70000000</v>
      </c>
      <c r="C49" s="22">
        <v>44490</v>
      </c>
      <c r="D49" s="22">
        <v>45580</v>
      </c>
      <c r="E49" s="24">
        <v>152060000</v>
      </c>
      <c r="F49" s="24">
        <v>82060000</v>
      </c>
      <c r="G49" s="24">
        <v>70000000</v>
      </c>
      <c r="H49" s="129">
        <v>117.22857142857144</v>
      </c>
      <c r="I49" s="24">
        <v>0</v>
      </c>
      <c r="J49" s="24">
        <v>70000000</v>
      </c>
      <c r="K49" s="25">
        <v>4136960000</v>
      </c>
      <c r="L49" s="30">
        <v>108.30127</v>
      </c>
      <c r="M49" s="30">
        <v>7.3498400000000004</v>
      </c>
      <c r="N49" s="140">
        <v>7.5</v>
      </c>
      <c r="O49" s="155"/>
      <c r="P49" s="361"/>
      <c r="Q49" s="361"/>
      <c r="R49" s="361"/>
    </row>
    <row r="50" spans="1:18">
      <c r="A50" s="102">
        <v>44562</v>
      </c>
      <c r="B50" s="98">
        <v>100000000</v>
      </c>
      <c r="C50" s="15">
        <v>44578</v>
      </c>
      <c r="D50" s="15">
        <v>45580</v>
      </c>
      <c r="E50" s="17">
        <v>186930000</v>
      </c>
      <c r="F50" s="17">
        <v>86930000</v>
      </c>
      <c r="G50" s="17">
        <v>100000000</v>
      </c>
      <c r="H50" s="144">
        <v>86.929999999999993</v>
      </c>
      <c r="I50" s="17"/>
      <c r="J50" s="17">
        <v>100000000</v>
      </c>
      <c r="K50" s="18">
        <v>4236960000</v>
      </c>
      <c r="L50" s="29">
        <v>107.90879</v>
      </c>
      <c r="M50" s="29">
        <v>7.2604100000000003</v>
      </c>
      <c r="N50" s="107">
        <v>7.77</v>
      </c>
      <c r="O50" s="155"/>
      <c r="P50" s="361"/>
      <c r="Q50" s="361"/>
      <c r="R50" s="361"/>
    </row>
    <row r="51" spans="1:18">
      <c r="A51" s="102">
        <v>45108</v>
      </c>
      <c r="B51" s="98"/>
      <c r="C51" s="15"/>
      <c r="D51" s="15"/>
      <c r="E51" s="17"/>
      <c r="F51" s="17"/>
      <c r="G51" s="17"/>
      <c r="H51" s="144"/>
      <c r="I51" s="17"/>
      <c r="J51" s="17"/>
      <c r="K51" s="18">
        <v>3999690000</v>
      </c>
      <c r="L51" s="29"/>
      <c r="M51" s="29"/>
      <c r="N51" s="107"/>
      <c r="O51" s="292">
        <v>-237270000</v>
      </c>
      <c r="P51" s="158"/>
      <c r="Q51" s="199"/>
      <c r="R51" s="107"/>
    </row>
    <row r="52" spans="1:18">
      <c r="A52" s="102">
        <v>45197</v>
      </c>
      <c r="B52" s="98"/>
      <c r="C52" s="15">
        <v>45197</v>
      </c>
      <c r="D52" s="15">
        <v>45580</v>
      </c>
      <c r="E52" s="17"/>
      <c r="F52" s="17"/>
      <c r="G52" s="17"/>
      <c r="H52" s="144"/>
      <c r="I52" s="17"/>
      <c r="J52" s="17"/>
      <c r="K52" s="18">
        <v>2867670000</v>
      </c>
      <c r="L52" s="29"/>
      <c r="M52" s="29"/>
      <c r="N52" s="107"/>
      <c r="O52" s="292">
        <v>-1132020000</v>
      </c>
      <c r="P52" s="158"/>
      <c r="Q52" s="199"/>
      <c r="R52" s="107"/>
    </row>
    <row r="53" spans="1:18">
      <c r="A53" s="102">
        <v>45231</v>
      </c>
      <c r="B53" s="98"/>
      <c r="C53" s="15">
        <v>45231</v>
      </c>
      <c r="D53" s="15">
        <v>45580</v>
      </c>
      <c r="E53" s="17"/>
      <c r="F53" s="17"/>
      <c r="G53" s="17"/>
      <c r="H53" s="144"/>
      <c r="I53" s="17"/>
      <c r="J53" s="17"/>
      <c r="K53" s="18">
        <v>2586920000</v>
      </c>
      <c r="L53" s="29"/>
      <c r="M53" s="29"/>
      <c r="N53" s="107"/>
      <c r="O53" s="292">
        <v>-280750000</v>
      </c>
      <c r="P53" s="158"/>
      <c r="Q53" s="199"/>
      <c r="R53" s="107"/>
    </row>
    <row r="54" spans="1:18">
      <c r="A54" s="26">
        <v>45323</v>
      </c>
      <c r="C54" s="15">
        <v>45344</v>
      </c>
      <c r="D54" s="15">
        <v>45580</v>
      </c>
      <c r="E54" s="155"/>
      <c r="F54" s="155"/>
      <c r="G54" s="155"/>
      <c r="H54" s="155"/>
      <c r="I54" s="155"/>
      <c r="K54" s="18">
        <v>2250090000</v>
      </c>
      <c r="L54" s="360"/>
      <c r="M54" s="155"/>
      <c r="N54" s="155"/>
      <c r="O54" s="292">
        <v>-336830000</v>
      </c>
      <c r="P54" s="155"/>
      <c r="Q54" s="155"/>
      <c r="R54" s="155"/>
    </row>
    <row r="55" spans="1:18">
      <c r="A55" s="26">
        <v>45383</v>
      </c>
      <c r="C55" s="15">
        <v>45407</v>
      </c>
      <c r="D55" s="15">
        <v>45580</v>
      </c>
      <c r="E55" s="155"/>
      <c r="F55" s="155"/>
      <c r="G55" s="155"/>
      <c r="H55" s="155"/>
      <c r="I55" s="155"/>
      <c r="K55" s="18">
        <v>2084950000</v>
      </c>
      <c r="L55" s="360"/>
      <c r="M55" s="155"/>
      <c r="N55" s="155"/>
      <c r="O55" s="292">
        <v>-165140000</v>
      </c>
      <c r="P55" s="155"/>
      <c r="Q55" s="155"/>
      <c r="R55" s="155"/>
    </row>
    <row r="56" spans="1:18">
      <c r="A56" s="26">
        <v>45474</v>
      </c>
      <c r="C56" s="15">
        <v>45477</v>
      </c>
      <c r="D56" s="15">
        <v>45580</v>
      </c>
      <c r="E56" s="155"/>
      <c r="F56" s="155"/>
      <c r="G56" s="155"/>
      <c r="H56" s="155"/>
      <c r="I56" s="155"/>
      <c r="K56" s="18">
        <v>1797860000</v>
      </c>
      <c r="L56" s="360"/>
      <c r="M56" s="155"/>
      <c r="N56" s="155"/>
      <c r="O56" s="292">
        <v>-287090000</v>
      </c>
      <c r="P56" s="155"/>
      <c r="Q56" s="155"/>
      <c r="R56" s="155"/>
    </row>
    <row r="57" spans="1:18">
      <c r="A57" s="26">
        <v>45505</v>
      </c>
      <c r="C57" s="15">
        <v>45519</v>
      </c>
      <c r="D57" s="15">
        <v>45580</v>
      </c>
      <c r="E57" s="155"/>
      <c r="F57" s="155"/>
      <c r="G57" s="155"/>
      <c r="H57" s="155"/>
      <c r="I57" s="155"/>
      <c r="K57" s="18">
        <v>1267860000</v>
      </c>
      <c r="L57" s="360"/>
      <c r="M57" s="155"/>
      <c r="N57" s="155"/>
      <c r="O57" s="292">
        <v>-530000000</v>
      </c>
      <c r="P57" s="155"/>
      <c r="Q57" s="155"/>
      <c r="R57" s="155"/>
    </row>
  </sheetData>
  <phoneticPr fontId="0" type="noConversion"/>
  <conditionalFormatting sqref="P51:R53">
    <cfRule type="cellIs" dxfId="142" priority="1" stopIfTrue="1" operator="lessThan">
      <formula>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92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K91" sqref="K91"/>
    </sheetView>
  </sheetViews>
  <sheetFormatPr defaultRowHeight="15"/>
  <cols>
    <col min="2" max="2" width="9.453125" customWidth="1"/>
    <col min="5" max="5" width="10.08984375" customWidth="1"/>
    <col min="7" max="7" width="9.81640625" customWidth="1"/>
    <col min="8" max="8" width="9.1796875" customWidth="1"/>
    <col min="9" max="9" width="6.453125" customWidth="1"/>
    <col min="10" max="10" width="11.1796875" customWidth="1"/>
    <col min="11" max="11" width="10.1796875" customWidth="1"/>
    <col min="12" max="12" width="7.1796875" customWidth="1"/>
    <col min="13" max="14" width="7.81640625" customWidth="1"/>
    <col min="15" max="15" width="9.81640625" customWidth="1"/>
    <col min="16" max="16" width="6.1796875" customWidth="1"/>
    <col min="17" max="17" width="6.81640625" customWidth="1"/>
    <col min="18" max="18" width="7.453125" bestFit="1" customWidth="1"/>
  </cols>
  <sheetData>
    <row r="1" spans="1:18" ht="16.2" thickBot="1">
      <c r="A1" s="9"/>
      <c r="B1" s="9" t="s">
        <v>49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51" spans="1:18">
      <c r="A51" s="19">
        <v>42750</v>
      </c>
      <c r="B51" s="17">
        <v>20000000</v>
      </c>
      <c r="C51" s="15">
        <v>42747</v>
      </c>
      <c r="D51" s="15">
        <v>45762</v>
      </c>
      <c r="E51" s="17">
        <v>3400000</v>
      </c>
      <c r="F51" s="17">
        <v>-16600000</v>
      </c>
      <c r="G51" s="17">
        <v>3400000</v>
      </c>
      <c r="H51" s="128">
        <v>-83</v>
      </c>
      <c r="I51" s="17">
        <v>0</v>
      </c>
      <c r="J51" s="17">
        <v>3400000</v>
      </c>
      <c r="K51" s="18">
        <v>1986060000</v>
      </c>
      <c r="L51" s="29">
        <v>88.917929999999998</v>
      </c>
      <c r="M51" s="29">
        <v>10.539</v>
      </c>
      <c r="N51" s="29">
        <v>10.539</v>
      </c>
      <c r="O51" s="17"/>
      <c r="P51" s="29"/>
      <c r="Q51" s="29"/>
      <c r="R51" s="29"/>
    </row>
    <row r="52" spans="1:18">
      <c r="A52" s="19">
        <v>42781</v>
      </c>
      <c r="B52" s="17">
        <v>20000000</v>
      </c>
      <c r="C52" s="15">
        <v>42768</v>
      </c>
      <c r="D52" s="15">
        <v>45762</v>
      </c>
      <c r="E52" s="17">
        <v>50000</v>
      </c>
      <c r="F52" s="17">
        <v>-19950000</v>
      </c>
      <c r="G52" s="17">
        <v>50000</v>
      </c>
      <c r="H52" s="128">
        <v>-99.75</v>
      </c>
      <c r="I52" s="17">
        <v>0</v>
      </c>
      <c r="J52" s="17">
        <v>50000</v>
      </c>
      <c r="K52" s="18">
        <v>1986110000</v>
      </c>
      <c r="L52" s="29">
        <v>88.714759999999998</v>
      </c>
      <c r="M52" s="29">
        <v>10.59</v>
      </c>
      <c r="N52" s="29">
        <v>10.59</v>
      </c>
      <c r="O52" s="17"/>
      <c r="P52" s="29"/>
      <c r="Q52" s="29"/>
      <c r="R52" s="29"/>
    </row>
    <row r="53" spans="1:18">
      <c r="A53" s="19">
        <v>42781</v>
      </c>
      <c r="B53" s="17">
        <v>207000000</v>
      </c>
      <c r="C53" s="15">
        <v>42794</v>
      </c>
      <c r="D53" s="15">
        <v>45762</v>
      </c>
      <c r="E53" s="17">
        <v>207000000</v>
      </c>
      <c r="F53" s="17">
        <v>0</v>
      </c>
      <c r="G53" s="17">
        <v>207000000</v>
      </c>
      <c r="H53" s="128">
        <v>0</v>
      </c>
      <c r="I53" s="17">
        <v>0</v>
      </c>
      <c r="J53" s="17">
        <v>207000000</v>
      </c>
      <c r="K53" s="18">
        <v>2193110000</v>
      </c>
      <c r="L53" s="29">
        <v>88.689570000000003</v>
      </c>
      <c r="M53" s="29">
        <v>10.60915</v>
      </c>
      <c r="N53" s="29">
        <v>10.66</v>
      </c>
      <c r="O53" s="17"/>
      <c r="P53" s="29"/>
      <c r="Q53" s="29"/>
      <c r="R53" s="29"/>
    </row>
    <row r="54" spans="1:18">
      <c r="A54" s="19">
        <v>42840</v>
      </c>
      <c r="B54" s="17">
        <v>15000000</v>
      </c>
      <c r="C54" s="15">
        <v>42831</v>
      </c>
      <c r="D54" s="15">
        <v>45762</v>
      </c>
      <c r="E54" s="17">
        <v>22000000</v>
      </c>
      <c r="F54" s="17">
        <v>7000000</v>
      </c>
      <c r="G54" s="17">
        <v>15000000</v>
      </c>
      <c r="H54" s="128">
        <v>46.666666666666664</v>
      </c>
      <c r="I54" s="17">
        <v>0</v>
      </c>
      <c r="J54" s="17">
        <v>15000000</v>
      </c>
      <c r="K54" s="18">
        <v>2208110000</v>
      </c>
      <c r="L54" s="29">
        <v>87.597080000000005</v>
      </c>
      <c r="M54" s="29">
        <v>10.855399999999999</v>
      </c>
      <c r="N54" s="29">
        <v>10.882999999999999</v>
      </c>
      <c r="O54" s="17"/>
      <c r="P54" s="29"/>
      <c r="Q54" s="29"/>
      <c r="R54" s="29"/>
    </row>
    <row r="55" spans="1:18">
      <c r="A55" s="19">
        <v>42870</v>
      </c>
      <c r="B55" s="17">
        <v>15000000</v>
      </c>
      <c r="C55" s="15">
        <v>42866</v>
      </c>
      <c r="D55" s="15">
        <v>45762</v>
      </c>
      <c r="E55" s="17">
        <v>13980000</v>
      </c>
      <c r="F55" s="17">
        <v>-1020000</v>
      </c>
      <c r="G55" s="17">
        <v>13980000</v>
      </c>
      <c r="H55" s="128">
        <v>-6.8000000000000007</v>
      </c>
      <c r="I55" s="17">
        <v>0</v>
      </c>
      <c r="J55" s="17">
        <v>13980000</v>
      </c>
      <c r="K55" s="18">
        <v>2222090000</v>
      </c>
      <c r="L55" s="29">
        <v>88.642579999999995</v>
      </c>
      <c r="M55" s="29">
        <v>10.65448</v>
      </c>
      <c r="N55" s="29">
        <v>10.675230000000001</v>
      </c>
      <c r="O55" s="17"/>
      <c r="P55" s="29"/>
      <c r="Q55" s="29"/>
      <c r="R55" s="29"/>
    </row>
    <row r="56" spans="1:18">
      <c r="A56" s="19">
        <v>42901</v>
      </c>
      <c r="B56" s="17">
        <v>15000000</v>
      </c>
      <c r="C56" s="15">
        <v>42894</v>
      </c>
      <c r="D56" s="15">
        <v>45762</v>
      </c>
      <c r="E56" s="17">
        <v>47220000</v>
      </c>
      <c r="F56" s="17">
        <v>32220000</v>
      </c>
      <c r="G56" s="17">
        <v>15000000</v>
      </c>
      <c r="H56" s="128">
        <v>214.8</v>
      </c>
      <c r="I56" s="17">
        <v>0</v>
      </c>
      <c r="J56" s="17">
        <v>15000000</v>
      </c>
      <c r="K56" s="18">
        <v>2237090000</v>
      </c>
      <c r="L56" s="29">
        <v>90.351990000000001</v>
      </c>
      <c r="M56" s="29">
        <v>10.31785</v>
      </c>
      <c r="N56" s="29">
        <v>10.34</v>
      </c>
      <c r="O56" s="17"/>
      <c r="P56" s="29"/>
      <c r="Q56" s="29"/>
      <c r="R56" s="29"/>
    </row>
    <row r="57" spans="1:18">
      <c r="A57" s="19">
        <v>42931</v>
      </c>
      <c r="B57" s="17">
        <v>15000000</v>
      </c>
      <c r="C57" s="15">
        <v>42922</v>
      </c>
      <c r="D57" s="15">
        <v>45762</v>
      </c>
      <c r="E57" s="17">
        <v>25000000</v>
      </c>
      <c r="F57" s="17">
        <v>10000000</v>
      </c>
      <c r="G57" s="17">
        <v>15000000</v>
      </c>
      <c r="H57" s="128">
        <v>66.666666666666657</v>
      </c>
      <c r="I57" s="17">
        <v>0</v>
      </c>
      <c r="J57" s="17">
        <v>15000000</v>
      </c>
      <c r="K57" s="18">
        <v>2252090000</v>
      </c>
      <c r="L57" s="29">
        <v>90.077389999999994</v>
      </c>
      <c r="M57" s="29">
        <v>10.385</v>
      </c>
      <c r="N57" s="29">
        <v>10.62</v>
      </c>
      <c r="O57" s="17"/>
      <c r="P57" s="29"/>
      <c r="Q57" s="29"/>
      <c r="R57" s="29"/>
    </row>
    <row r="58" spans="1:18">
      <c r="A58" s="19">
        <v>42931</v>
      </c>
      <c r="B58" s="17"/>
      <c r="C58" s="15">
        <v>42927</v>
      </c>
      <c r="D58" s="15">
        <v>45762</v>
      </c>
      <c r="E58" s="17"/>
      <c r="F58" s="17"/>
      <c r="G58" s="17"/>
      <c r="H58" s="128"/>
      <c r="I58" s="17"/>
      <c r="J58" s="17"/>
      <c r="K58" s="18">
        <v>2416870000</v>
      </c>
      <c r="L58" s="29"/>
      <c r="M58" s="29"/>
      <c r="N58" s="29"/>
      <c r="O58" s="17">
        <v>164780000</v>
      </c>
      <c r="P58" s="29">
        <v>91.796350000000004</v>
      </c>
      <c r="Q58" s="29">
        <v>10.45</v>
      </c>
      <c r="R58" s="29"/>
    </row>
    <row r="59" spans="1:18">
      <c r="A59" s="19">
        <v>42962</v>
      </c>
      <c r="B59" s="17">
        <v>15000000</v>
      </c>
      <c r="C59" s="15">
        <v>42950</v>
      </c>
      <c r="D59" s="15">
        <v>45762</v>
      </c>
      <c r="E59" s="17">
        <v>51500000</v>
      </c>
      <c r="F59" s="17">
        <v>36500000</v>
      </c>
      <c r="G59" s="17">
        <v>15000000</v>
      </c>
      <c r="H59" s="128">
        <v>243.33333333333331</v>
      </c>
      <c r="I59" s="17">
        <v>0</v>
      </c>
      <c r="J59" s="17">
        <v>15000000</v>
      </c>
      <c r="K59" s="18">
        <v>2431870000</v>
      </c>
      <c r="L59" s="29">
        <v>91.445430000000002</v>
      </c>
      <c r="M59" s="29">
        <v>10.119999999999999</v>
      </c>
      <c r="N59" s="29">
        <v>10.119999999999999</v>
      </c>
      <c r="O59" s="17"/>
      <c r="P59" s="29"/>
      <c r="Q59" s="29"/>
      <c r="R59" s="29"/>
    </row>
    <row r="60" spans="1:18">
      <c r="A60" s="19">
        <v>42993</v>
      </c>
      <c r="B60" s="17">
        <v>15000000</v>
      </c>
      <c r="C60" s="15">
        <v>42984</v>
      </c>
      <c r="D60" s="15">
        <v>45763</v>
      </c>
      <c r="E60" s="17">
        <v>47530000</v>
      </c>
      <c r="F60" s="17">
        <v>32530000</v>
      </c>
      <c r="G60" s="17">
        <v>15000000</v>
      </c>
      <c r="H60" s="128">
        <v>216.86666666666667</v>
      </c>
      <c r="I60" s="17">
        <v>0</v>
      </c>
      <c r="J60" s="17">
        <v>15000000</v>
      </c>
      <c r="K60" s="18">
        <v>2446870000</v>
      </c>
      <c r="L60" s="29">
        <v>92.916030000000006</v>
      </c>
      <c r="M60" s="29">
        <v>9.84</v>
      </c>
      <c r="N60" s="29">
        <v>9.84</v>
      </c>
      <c r="O60" s="17"/>
      <c r="P60" s="29"/>
      <c r="Q60" s="29"/>
      <c r="R60" s="29"/>
    </row>
    <row r="61" spans="1:18">
      <c r="A61" s="19">
        <v>42997</v>
      </c>
      <c r="B61" s="17"/>
      <c r="C61" s="15">
        <v>42997</v>
      </c>
      <c r="D61" s="15">
        <v>45763</v>
      </c>
      <c r="E61" s="17"/>
      <c r="F61" s="17"/>
      <c r="G61" s="17"/>
      <c r="H61" s="128"/>
      <c r="I61" s="17"/>
      <c r="J61" s="17"/>
      <c r="K61" s="18">
        <v>2599970000</v>
      </c>
      <c r="L61" s="29"/>
      <c r="M61" s="29"/>
      <c r="N61" s="29"/>
      <c r="O61" s="17">
        <v>153100000</v>
      </c>
      <c r="P61" s="29">
        <v>91.993440000000007</v>
      </c>
      <c r="Q61" s="29">
        <v>9.9164399999999997</v>
      </c>
      <c r="R61" s="29">
        <v>9.9949999999999992</v>
      </c>
    </row>
    <row r="62" spans="1:18">
      <c r="A62" s="19">
        <v>43027</v>
      </c>
      <c r="B62" s="17">
        <v>60000000</v>
      </c>
      <c r="C62" s="15">
        <v>43024</v>
      </c>
      <c r="D62" s="15">
        <v>45763</v>
      </c>
      <c r="E62" s="17">
        <v>135600000</v>
      </c>
      <c r="F62" s="17">
        <v>75600000</v>
      </c>
      <c r="G62" s="17">
        <v>60000000</v>
      </c>
      <c r="H62" s="128">
        <v>126</v>
      </c>
      <c r="I62" s="17">
        <v>0</v>
      </c>
      <c r="J62" s="17">
        <v>60000000</v>
      </c>
      <c r="K62" s="18">
        <v>2659970000</v>
      </c>
      <c r="L62" s="29">
        <v>92.046959999999999</v>
      </c>
      <c r="M62" s="29">
        <v>10.0345</v>
      </c>
      <c r="N62" s="29">
        <v>10.1</v>
      </c>
      <c r="O62" s="17"/>
      <c r="P62" s="29"/>
      <c r="Q62" s="29"/>
      <c r="R62" s="29"/>
    </row>
    <row r="63" spans="1:18">
      <c r="A63" s="102">
        <v>43058</v>
      </c>
      <c r="B63" s="98">
        <v>25000000</v>
      </c>
      <c r="C63" s="103">
        <v>43048</v>
      </c>
      <c r="D63" s="103">
        <v>45762</v>
      </c>
      <c r="E63" s="98">
        <v>68260000</v>
      </c>
      <c r="F63" s="98">
        <v>43260000</v>
      </c>
      <c r="G63" s="98">
        <v>25000000</v>
      </c>
      <c r="H63" s="216">
        <v>173.04</v>
      </c>
      <c r="I63" s="98">
        <v>0</v>
      </c>
      <c r="J63" s="98">
        <v>25000000</v>
      </c>
      <c r="K63" s="147">
        <v>2684970000</v>
      </c>
      <c r="L63" s="104">
        <v>89.550089999999997</v>
      </c>
      <c r="M63" s="104">
        <v>10.562340000000001</v>
      </c>
      <c r="N63" s="104">
        <v>10.1</v>
      </c>
      <c r="O63" s="98"/>
      <c r="P63" s="104"/>
      <c r="Q63" s="104"/>
      <c r="R63" s="104"/>
    </row>
    <row r="64" spans="1:18">
      <c r="A64" s="148">
        <v>43086</v>
      </c>
      <c r="B64" s="99">
        <v>25000000</v>
      </c>
      <c r="C64" s="146">
        <v>43076</v>
      </c>
      <c r="D64" s="146">
        <v>45762</v>
      </c>
      <c r="E64" s="99">
        <v>68300000</v>
      </c>
      <c r="F64" s="99">
        <v>43300000</v>
      </c>
      <c r="G64" s="99">
        <v>25000000</v>
      </c>
      <c r="H64" s="224">
        <v>173</v>
      </c>
      <c r="I64" s="99">
        <v>0</v>
      </c>
      <c r="J64" s="99">
        <v>25000000</v>
      </c>
      <c r="K64" s="214">
        <v>2709970000</v>
      </c>
      <c r="L64" s="213">
        <v>89.878299999999996</v>
      </c>
      <c r="M64" s="213">
        <v>10.506159999999999</v>
      </c>
      <c r="N64" s="213">
        <v>10.596</v>
      </c>
      <c r="O64" s="99"/>
      <c r="P64" s="213"/>
      <c r="Q64" s="213"/>
      <c r="R64" s="213"/>
    </row>
    <row r="65" spans="1:18">
      <c r="A65" s="19">
        <v>43119</v>
      </c>
      <c r="B65" s="17">
        <v>25000000</v>
      </c>
      <c r="C65" s="15">
        <v>43118</v>
      </c>
      <c r="D65" s="15">
        <v>45762</v>
      </c>
      <c r="E65" s="17">
        <v>46010000</v>
      </c>
      <c r="F65" s="17">
        <v>21010000</v>
      </c>
      <c r="G65" s="17">
        <v>25000000</v>
      </c>
      <c r="H65" s="128">
        <v>84.04</v>
      </c>
      <c r="I65" s="17">
        <v>0</v>
      </c>
      <c r="J65" s="17">
        <v>25000000</v>
      </c>
      <c r="K65" s="18">
        <v>2734970000</v>
      </c>
      <c r="L65" s="29">
        <v>93.439700000000002</v>
      </c>
      <c r="M65" s="29">
        <v>9.782</v>
      </c>
      <c r="N65" s="29">
        <v>9.7970000000000006</v>
      </c>
      <c r="O65" s="17"/>
      <c r="P65" s="29"/>
      <c r="Q65" s="29"/>
      <c r="R65" s="29"/>
    </row>
    <row r="66" spans="1:18">
      <c r="A66" s="114">
        <v>43150</v>
      </c>
      <c r="B66" s="17">
        <v>25000000</v>
      </c>
      <c r="C66" s="15">
        <v>43139</v>
      </c>
      <c r="D66" s="15">
        <v>45762</v>
      </c>
      <c r="E66" s="17">
        <v>72500000</v>
      </c>
      <c r="F66" s="17">
        <v>47500000</v>
      </c>
      <c r="G66" s="17">
        <v>25000000</v>
      </c>
      <c r="H66" s="128">
        <v>190</v>
      </c>
      <c r="I66" s="17">
        <v>0</v>
      </c>
      <c r="J66" s="17">
        <v>25000000</v>
      </c>
      <c r="K66" s="18">
        <v>2759970000</v>
      </c>
      <c r="L66" s="29">
        <v>93.600819999999999</v>
      </c>
      <c r="M66" s="29">
        <v>9.7569999999999997</v>
      </c>
      <c r="N66" s="29">
        <v>9.7970000000000006</v>
      </c>
      <c r="O66" s="17"/>
      <c r="P66" s="29"/>
      <c r="Q66" s="29"/>
      <c r="R66" s="29"/>
    </row>
    <row r="67" spans="1:18">
      <c r="A67" s="114">
        <v>43150</v>
      </c>
      <c r="B67" s="17"/>
      <c r="C67" s="15">
        <v>43146</v>
      </c>
      <c r="D67" s="15">
        <v>45762</v>
      </c>
      <c r="E67" s="17"/>
      <c r="F67" s="17"/>
      <c r="G67" s="17"/>
      <c r="H67" s="128"/>
      <c r="I67" s="17"/>
      <c r="J67" s="17"/>
      <c r="K67" s="18">
        <v>2813820000</v>
      </c>
      <c r="L67" s="29"/>
      <c r="M67" s="29"/>
      <c r="N67" s="29"/>
      <c r="O67" s="98">
        <v>53850000</v>
      </c>
      <c r="P67" s="104">
        <v>93.512540000000001</v>
      </c>
      <c r="Q67" s="104">
        <v>10.379630000000001</v>
      </c>
      <c r="R67" s="104">
        <v>10.5</v>
      </c>
    </row>
    <row r="68" spans="1:18">
      <c r="A68" s="114">
        <v>43178</v>
      </c>
      <c r="B68" s="17">
        <v>25000000</v>
      </c>
      <c r="C68" s="15">
        <v>43167</v>
      </c>
      <c r="D68" s="15">
        <v>45762</v>
      </c>
      <c r="E68" s="17">
        <v>94500000</v>
      </c>
      <c r="F68" s="17">
        <v>69500000</v>
      </c>
      <c r="G68" s="17">
        <v>25000000</v>
      </c>
      <c r="H68" s="128">
        <v>278</v>
      </c>
      <c r="I68" s="17">
        <v>0</v>
      </c>
      <c r="J68" s="17">
        <v>25000000</v>
      </c>
      <c r="K68" s="18">
        <v>2838820000</v>
      </c>
      <c r="L68" s="29">
        <v>94.401679999999999</v>
      </c>
      <c r="M68" s="29">
        <v>9.6037999999999997</v>
      </c>
      <c r="N68" s="29">
        <v>9.98</v>
      </c>
      <c r="O68" s="17"/>
      <c r="P68" s="29"/>
      <c r="Q68" s="29"/>
      <c r="R68" s="29"/>
    </row>
    <row r="69" spans="1:18">
      <c r="A69" s="114">
        <v>43209</v>
      </c>
      <c r="B69" s="17">
        <v>30000000</v>
      </c>
      <c r="C69" s="15">
        <v>43195</v>
      </c>
      <c r="D69" s="15">
        <v>45762</v>
      </c>
      <c r="E69" s="17">
        <v>42050000</v>
      </c>
      <c r="F69" s="17">
        <v>12050000</v>
      </c>
      <c r="G69" s="17">
        <v>40000000</v>
      </c>
      <c r="H69" s="128">
        <v>40.166666666666664</v>
      </c>
      <c r="I69" s="17">
        <v>0</v>
      </c>
      <c r="J69" s="17">
        <v>40000000</v>
      </c>
      <c r="K69" s="18">
        <v>2878820000</v>
      </c>
      <c r="L69" s="29">
        <v>93.507189999999994</v>
      </c>
      <c r="M69" s="29">
        <v>9.8009900000000005</v>
      </c>
      <c r="N69" s="29">
        <v>10.013</v>
      </c>
      <c r="O69" s="98"/>
      <c r="P69" s="104"/>
      <c r="Q69" s="104"/>
      <c r="R69" s="104"/>
    </row>
    <row r="70" spans="1:18">
      <c r="A70" s="114">
        <v>43209</v>
      </c>
      <c r="B70" s="17"/>
      <c r="C70" s="15">
        <v>43216</v>
      </c>
      <c r="D70" s="15">
        <v>45762</v>
      </c>
      <c r="E70" s="17"/>
      <c r="F70" s="17"/>
      <c r="G70" s="17"/>
      <c r="H70" s="128"/>
      <c r="I70" s="17"/>
      <c r="J70" s="17"/>
      <c r="K70" s="18">
        <v>2966440000</v>
      </c>
      <c r="L70" s="29"/>
      <c r="M70" s="29"/>
      <c r="N70" s="29"/>
      <c r="O70" s="98">
        <v>87620000</v>
      </c>
      <c r="P70" s="104">
        <v>92.788970000000006</v>
      </c>
      <c r="Q70" s="104">
        <v>10.012549999999999</v>
      </c>
      <c r="R70" s="104">
        <v>10.1</v>
      </c>
    </row>
    <row r="71" spans="1:18">
      <c r="A71" s="114">
        <v>43239</v>
      </c>
      <c r="B71" s="17">
        <v>30000000</v>
      </c>
      <c r="C71" s="15">
        <v>43223</v>
      </c>
      <c r="D71" s="15">
        <v>45762</v>
      </c>
      <c r="E71" s="17">
        <v>79600000</v>
      </c>
      <c r="F71" s="17">
        <v>49600000</v>
      </c>
      <c r="G71" s="17">
        <v>30000000</v>
      </c>
      <c r="H71" s="128">
        <v>165.33333333333334</v>
      </c>
      <c r="I71" s="17">
        <v>0</v>
      </c>
      <c r="J71" s="17">
        <v>30000000</v>
      </c>
      <c r="K71" s="18">
        <v>2996440000</v>
      </c>
      <c r="L71" s="29">
        <v>92.889700000000005</v>
      </c>
      <c r="M71" s="29">
        <v>9.9388299999999994</v>
      </c>
      <c r="N71" s="29">
        <v>9.98</v>
      </c>
      <c r="O71" s="98"/>
      <c r="P71" s="104"/>
      <c r="Q71" s="104"/>
      <c r="R71" s="104"/>
    </row>
    <row r="72" spans="1:18">
      <c r="A72" s="114">
        <v>43270</v>
      </c>
      <c r="B72" s="17">
        <v>30000000</v>
      </c>
      <c r="C72" s="15">
        <v>43258</v>
      </c>
      <c r="D72" s="15">
        <v>45762</v>
      </c>
      <c r="E72" s="17">
        <v>85860000</v>
      </c>
      <c r="F72" s="17">
        <v>55860000</v>
      </c>
      <c r="G72" s="17">
        <v>30000000</v>
      </c>
      <c r="H72" s="128">
        <v>186.2</v>
      </c>
      <c r="I72" s="17">
        <v>0</v>
      </c>
      <c r="J72" s="17">
        <v>30000000</v>
      </c>
      <c r="K72" s="18">
        <v>3026440000</v>
      </c>
      <c r="L72" s="29">
        <v>91.445980000000006</v>
      </c>
      <c r="M72" s="29">
        <v>10.263120000000001</v>
      </c>
      <c r="N72" s="29">
        <v>10.3</v>
      </c>
      <c r="O72" s="98"/>
      <c r="P72" s="104"/>
      <c r="Q72" s="104"/>
      <c r="R72" s="104"/>
    </row>
    <row r="73" spans="1:18">
      <c r="A73" s="19">
        <v>43300</v>
      </c>
      <c r="B73" s="17">
        <v>80000000</v>
      </c>
      <c r="C73" s="15">
        <v>43297</v>
      </c>
      <c r="D73" s="15">
        <v>45762</v>
      </c>
      <c r="E73" s="17">
        <v>282540000</v>
      </c>
      <c r="F73" s="17">
        <v>202540000</v>
      </c>
      <c r="G73" s="17">
        <v>80000000</v>
      </c>
      <c r="H73" s="128">
        <v>253.17500000000001</v>
      </c>
      <c r="I73" s="17">
        <v>0</v>
      </c>
      <c r="J73" s="17">
        <v>80000000</v>
      </c>
      <c r="K73" s="18">
        <v>3106440000</v>
      </c>
      <c r="L73" s="29">
        <v>91.734859999999998</v>
      </c>
      <c r="M73" s="29">
        <v>10.218249999999999</v>
      </c>
      <c r="N73" s="29">
        <v>10.26</v>
      </c>
      <c r="O73" s="17"/>
      <c r="P73" s="29"/>
      <c r="Q73" s="29"/>
      <c r="R73" s="29"/>
    </row>
    <row r="74" spans="1:18">
      <c r="A74" s="19">
        <v>43331</v>
      </c>
      <c r="B74" s="17">
        <v>30000000</v>
      </c>
      <c r="C74" s="15">
        <v>43314</v>
      </c>
      <c r="D74" s="15">
        <v>45763</v>
      </c>
      <c r="E74" s="17">
        <v>89380000</v>
      </c>
      <c r="F74" s="17">
        <v>59380000</v>
      </c>
      <c r="G74" s="17">
        <v>30000000</v>
      </c>
      <c r="H74" s="128">
        <v>197.93333333333334</v>
      </c>
      <c r="I74" s="17">
        <v>0</v>
      </c>
      <c r="J74" s="17">
        <v>30000000</v>
      </c>
      <c r="K74" s="18">
        <v>3136440000</v>
      </c>
      <c r="L74" s="29">
        <v>92.275739999999999</v>
      </c>
      <c r="M74" s="29">
        <v>10.107710000000001</v>
      </c>
      <c r="N74" s="29">
        <v>10.26</v>
      </c>
      <c r="O74" s="17"/>
      <c r="P74" s="29"/>
      <c r="Q74" s="29"/>
      <c r="R74" s="29"/>
    </row>
    <row r="75" spans="1:18">
      <c r="A75" s="19">
        <v>43362</v>
      </c>
      <c r="B75" s="17">
        <v>30000000</v>
      </c>
      <c r="C75" s="15">
        <v>43349</v>
      </c>
      <c r="D75" s="15">
        <v>45763</v>
      </c>
      <c r="E75" s="17">
        <v>171000000</v>
      </c>
      <c r="F75" s="17">
        <v>141000000</v>
      </c>
      <c r="G75" s="17">
        <v>30000000</v>
      </c>
      <c r="H75" s="128">
        <v>470</v>
      </c>
      <c r="I75" s="17">
        <v>0</v>
      </c>
      <c r="J75" s="17">
        <v>30000000</v>
      </c>
      <c r="K75" s="18">
        <v>3166440000</v>
      </c>
      <c r="L75" s="29">
        <v>89.853679999999997</v>
      </c>
      <c r="M75" s="29">
        <v>10.673450000000001</v>
      </c>
      <c r="N75" s="29">
        <v>10.73</v>
      </c>
      <c r="O75" s="17"/>
      <c r="P75" s="29"/>
      <c r="Q75" s="29"/>
      <c r="R75" s="29"/>
    </row>
    <row r="76" spans="1:18">
      <c r="A76" s="19">
        <v>43392</v>
      </c>
      <c r="B76" s="17">
        <v>30000000</v>
      </c>
      <c r="C76" s="15">
        <v>43377</v>
      </c>
      <c r="D76" s="15">
        <v>45763</v>
      </c>
      <c r="E76" s="17">
        <v>190800000</v>
      </c>
      <c r="F76" s="17">
        <v>160800000</v>
      </c>
      <c r="G76" s="17">
        <v>30000000</v>
      </c>
      <c r="H76" s="128">
        <v>536</v>
      </c>
      <c r="I76" s="17">
        <v>0</v>
      </c>
      <c r="J76" s="17">
        <v>30000000</v>
      </c>
      <c r="K76" s="18">
        <v>3196440000</v>
      </c>
      <c r="L76" s="29">
        <v>91.400959999999998</v>
      </c>
      <c r="M76" s="29">
        <v>10.345499999999999</v>
      </c>
      <c r="N76" s="29">
        <v>10.558</v>
      </c>
      <c r="O76" s="17"/>
      <c r="P76" s="29"/>
      <c r="Q76" s="29"/>
      <c r="R76" s="29"/>
    </row>
    <row r="77" spans="1:18">
      <c r="A77" s="19">
        <v>43423</v>
      </c>
      <c r="B77" s="17">
        <v>50000000</v>
      </c>
      <c r="C77" s="15">
        <v>43405</v>
      </c>
      <c r="D77" s="15">
        <v>45762</v>
      </c>
      <c r="E77" s="17">
        <v>336500000</v>
      </c>
      <c r="F77" s="17">
        <v>286500000</v>
      </c>
      <c r="G77" s="17">
        <v>50000000</v>
      </c>
      <c r="H77" s="128">
        <v>573</v>
      </c>
      <c r="I77" s="17">
        <v>0</v>
      </c>
      <c r="J77" s="17">
        <v>50000000</v>
      </c>
      <c r="K77" s="18">
        <v>3246440000</v>
      </c>
      <c r="L77" s="29">
        <v>91.591660000000005</v>
      </c>
      <c r="M77" s="29">
        <v>10.3148</v>
      </c>
      <c r="N77" s="29">
        <v>10.36</v>
      </c>
      <c r="O77" s="17"/>
      <c r="P77" s="29"/>
      <c r="Q77" s="29"/>
      <c r="R77" s="29"/>
    </row>
    <row r="78" spans="1:18">
      <c r="A78" s="19">
        <v>43423</v>
      </c>
      <c r="B78" s="17">
        <v>25000000</v>
      </c>
      <c r="C78" s="15">
        <v>43412</v>
      </c>
      <c r="D78" s="15">
        <v>45763</v>
      </c>
      <c r="E78" s="17">
        <v>174500000</v>
      </c>
      <c r="F78" s="17">
        <v>149500000</v>
      </c>
      <c r="G78" s="17">
        <v>25000000</v>
      </c>
      <c r="H78" s="128">
        <v>598</v>
      </c>
      <c r="I78" s="17">
        <v>0</v>
      </c>
      <c r="J78" s="17">
        <v>25000000</v>
      </c>
      <c r="K78" s="18">
        <v>3271440000</v>
      </c>
      <c r="L78" s="29">
        <v>92.725549999999998</v>
      </c>
      <c r="M78" s="29">
        <v>10.0608</v>
      </c>
      <c r="N78" s="29">
        <v>10.08</v>
      </c>
      <c r="O78" s="17"/>
      <c r="P78" s="29"/>
      <c r="Q78" s="29"/>
      <c r="R78" s="29"/>
    </row>
    <row r="79" spans="1:18">
      <c r="A79" s="21">
        <v>43453</v>
      </c>
      <c r="B79" s="24">
        <v>50000000</v>
      </c>
      <c r="C79" s="22">
        <v>43440</v>
      </c>
      <c r="D79" s="22">
        <v>45762</v>
      </c>
      <c r="E79" s="24">
        <v>55250000</v>
      </c>
      <c r="F79" s="24">
        <v>5250000</v>
      </c>
      <c r="G79" s="24">
        <v>50000000</v>
      </c>
      <c r="H79" s="129">
        <v>11</v>
      </c>
      <c r="I79" s="24">
        <v>0</v>
      </c>
      <c r="J79" s="24">
        <v>50000000</v>
      </c>
      <c r="K79" s="25">
        <v>3321440000</v>
      </c>
      <c r="L79" s="30">
        <v>93.345780000000005</v>
      </c>
      <c r="M79" s="30">
        <v>9.9329199999999993</v>
      </c>
      <c r="N79" s="30">
        <v>10.47</v>
      </c>
      <c r="O79" s="24"/>
      <c r="P79" s="30"/>
      <c r="Q79" s="30"/>
      <c r="R79" s="30"/>
    </row>
    <row r="80" spans="1:18">
      <c r="A80" s="19">
        <v>43484</v>
      </c>
      <c r="B80" s="17">
        <v>25000000</v>
      </c>
      <c r="C80" s="15">
        <v>43482</v>
      </c>
      <c r="D80" s="15">
        <v>45762</v>
      </c>
      <c r="E80" s="17">
        <v>129300000</v>
      </c>
      <c r="F80" s="17">
        <v>104300000</v>
      </c>
      <c r="G80" s="17">
        <v>25000000</v>
      </c>
      <c r="H80" s="128">
        <v>417.2</v>
      </c>
      <c r="I80" s="17">
        <v>0</v>
      </c>
      <c r="J80" s="17">
        <v>25000000</v>
      </c>
      <c r="K80" s="18">
        <v>3346440000</v>
      </c>
      <c r="L80" s="29">
        <v>94.754559999999998</v>
      </c>
      <c r="M80" s="29">
        <v>9.6335999999999995</v>
      </c>
      <c r="N80" s="29">
        <v>9.66</v>
      </c>
      <c r="O80" s="17"/>
      <c r="P80" s="29"/>
      <c r="Q80" s="29"/>
      <c r="R80" s="29"/>
    </row>
    <row r="81" spans="1:18">
      <c r="A81" s="19">
        <v>43515</v>
      </c>
      <c r="B81" s="17">
        <v>25000000</v>
      </c>
      <c r="C81" s="15">
        <v>43502</v>
      </c>
      <c r="D81" s="15">
        <v>45762</v>
      </c>
      <c r="E81" s="17">
        <v>152000000</v>
      </c>
      <c r="F81" s="17">
        <v>127000000</v>
      </c>
      <c r="G81" s="17">
        <v>25000000</v>
      </c>
      <c r="H81" s="128">
        <v>508</v>
      </c>
      <c r="I81" s="17">
        <v>0</v>
      </c>
      <c r="J81" s="17">
        <v>25000000</v>
      </c>
      <c r="K81" s="18">
        <v>3371440000</v>
      </c>
      <c r="L81" s="29">
        <v>96.096440000000001</v>
      </c>
      <c r="M81" s="29">
        <v>9.3419600000000003</v>
      </c>
      <c r="N81" s="29">
        <v>9.3829999999999991</v>
      </c>
      <c r="O81" s="17"/>
      <c r="P81" s="29"/>
      <c r="Q81" s="29"/>
      <c r="R81" s="29"/>
    </row>
    <row r="82" spans="1:18">
      <c r="A82" s="19">
        <v>43541</v>
      </c>
      <c r="B82" s="17">
        <v>25000000</v>
      </c>
      <c r="C82" s="15">
        <v>43531</v>
      </c>
      <c r="D82" s="15">
        <v>45762</v>
      </c>
      <c r="E82" s="17">
        <v>101000000</v>
      </c>
      <c r="F82" s="17">
        <v>76000000</v>
      </c>
      <c r="G82" s="17">
        <v>25000000</v>
      </c>
      <c r="H82" s="128">
        <v>304</v>
      </c>
      <c r="I82" s="17">
        <v>0</v>
      </c>
      <c r="J82" s="17">
        <v>25000000</v>
      </c>
      <c r="K82" s="18">
        <v>3396440000</v>
      </c>
      <c r="L82" s="29">
        <v>96.328159999999997</v>
      </c>
      <c r="M82" s="29">
        <v>9.3000000000000007</v>
      </c>
      <c r="N82" s="29">
        <v>9.3000000000000007</v>
      </c>
      <c r="O82" s="17"/>
      <c r="P82" s="29"/>
      <c r="Q82" s="29"/>
      <c r="R82" s="29"/>
    </row>
    <row r="83" spans="1:18">
      <c r="A83" s="19">
        <v>44034</v>
      </c>
      <c r="B83" s="17">
        <v>150000000</v>
      </c>
      <c r="C83" s="15">
        <v>44035</v>
      </c>
      <c r="D83" s="15">
        <v>45762</v>
      </c>
      <c r="E83" s="17">
        <v>833350000</v>
      </c>
      <c r="F83" s="17">
        <v>683350000</v>
      </c>
      <c r="G83" s="17">
        <v>336550000</v>
      </c>
      <c r="H83" s="128">
        <v>455.56666666666661</v>
      </c>
      <c r="I83" s="17">
        <v>0</v>
      </c>
      <c r="J83" s="17">
        <v>336550000</v>
      </c>
      <c r="K83" s="18">
        <v>3732990000</v>
      </c>
      <c r="L83" s="29">
        <v>103.20411</v>
      </c>
      <c r="M83" s="29">
        <v>7.6727100000000004</v>
      </c>
      <c r="N83" s="29">
        <v>7.7220000000000004</v>
      </c>
      <c r="O83" s="17"/>
      <c r="P83" s="29"/>
      <c r="Q83" s="29"/>
      <c r="R83" s="29"/>
    </row>
    <row r="84" spans="1:18">
      <c r="A84" s="19">
        <v>44369</v>
      </c>
      <c r="B84" s="17">
        <v>80000000</v>
      </c>
      <c r="C84" s="15">
        <v>44350</v>
      </c>
      <c r="D84" s="15">
        <v>45762</v>
      </c>
      <c r="E84" s="17">
        <v>401930000</v>
      </c>
      <c r="F84" s="17">
        <v>321930000</v>
      </c>
      <c r="G84" s="17">
        <v>80000000</v>
      </c>
      <c r="H84" s="128">
        <v>402.41249999999997</v>
      </c>
      <c r="I84" s="17">
        <v>0</v>
      </c>
      <c r="J84" s="17">
        <v>80000000</v>
      </c>
      <c r="K84" s="18">
        <v>3812990000</v>
      </c>
      <c r="L84" s="29">
        <v>104.33634000000001</v>
      </c>
      <c r="M84" s="29">
        <v>7.19</v>
      </c>
      <c r="N84" s="29">
        <v>7.19</v>
      </c>
      <c r="O84" s="17"/>
      <c r="P84" s="29"/>
      <c r="Q84" s="29"/>
      <c r="R84" s="29"/>
    </row>
    <row r="85" spans="1:18">
      <c r="A85" s="19">
        <v>44461</v>
      </c>
      <c r="B85" s="17">
        <v>80000000</v>
      </c>
      <c r="C85" s="15">
        <v>44441</v>
      </c>
      <c r="D85" s="15">
        <v>45762</v>
      </c>
      <c r="E85" s="17">
        <v>108500000</v>
      </c>
      <c r="F85" s="17">
        <v>28500000</v>
      </c>
      <c r="G85" s="17">
        <v>80000000</v>
      </c>
      <c r="H85" s="128">
        <v>35.625</v>
      </c>
      <c r="I85" s="17">
        <v>0</v>
      </c>
      <c r="J85" s="17">
        <v>80000000</v>
      </c>
      <c r="K85" s="18">
        <v>3892990000</v>
      </c>
      <c r="L85" s="29">
        <v>104.32762</v>
      </c>
      <c r="M85" s="29">
        <v>7.1150000000000002</v>
      </c>
      <c r="N85" s="29">
        <v>7.1</v>
      </c>
      <c r="O85" s="17"/>
      <c r="P85" s="29"/>
      <c r="Q85" s="29"/>
      <c r="R85" s="29"/>
    </row>
    <row r="86" spans="1:18">
      <c r="A86" s="21">
        <v>44491</v>
      </c>
      <c r="B86" s="24">
        <v>80000000</v>
      </c>
      <c r="C86" s="22">
        <v>44490</v>
      </c>
      <c r="D86" s="22">
        <v>45762</v>
      </c>
      <c r="E86" s="24">
        <v>137740000</v>
      </c>
      <c r="F86" s="24">
        <v>57740000</v>
      </c>
      <c r="G86" s="24">
        <v>80000000</v>
      </c>
      <c r="H86" s="129">
        <v>72.174999999999997</v>
      </c>
      <c r="I86" s="24">
        <v>0</v>
      </c>
      <c r="J86" s="24">
        <v>80000000</v>
      </c>
      <c r="K86" s="25">
        <v>3972990000</v>
      </c>
      <c r="L86" s="30">
        <v>102.35536999999999</v>
      </c>
      <c r="M86" s="30">
        <v>7.7153200000000002</v>
      </c>
      <c r="N86" s="30">
        <v>7.7080000000000002</v>
      </c>
      <c r="O86" s="24"/>
      <c r="P86" s="30"/>
      <c r="Q86" s="30"/>
      <c r="R86" s="30"/>
    </row>
    <row r="87" spans="1:18">
      <c r="A87" s="19">
        <v>44583</v>
      </c>
      <c r="B87" s="17">
        <v>100000000</v>
      </c>
      <c r="C87" s="15">
        <v>44578</v>
      </c>
      <c r="D87" s="15">
        <v>45762</v>
      </c>
      <c r="E87" s="17">
        <v>182010000</v>
      </c>
      <c r="F87" s="17">
        <v>82010000</v>
      </c>
      <c r="G87" s="17">
        <v>100020000</v>
      </c>
      <c r="H87" s="144">
        <v>82.01</v>
      </c>
      <c r="I87" s="17">
        <v>0</v>
      </c>
      <c r="J87" s="17">
        <v>100020000</v>
      </c>
      <c r="K87" s="18">
        <v>4073010000</v>
      </c>
      <c r="L87" s="29">
        <v>102.62148999999999</v>
      </c>
      <c r="M87" s="29">
        <v>7.5681099999999999</v>
      </c>
      <c r="N87" s="29">
        <v>7.5380000000000003</v>
      </c>
      <c r="O87" s="17"/>
      <c r="P87" s="29"/>
      <c r="Q87" s="29"/>
      <c r="R87" s="29"/>
    </row>
    <row r="88" spans="1:18">
      <c r="A88" s="19">
        <v>45449</v>
      </c>
      <c r="B88" s="17"/>
      <c r="C88" s="15">
        <v>45449</v>
      </c>
      <c r="D88" s="15"/>
      <c r="E88" s="17"/>
      <c r="F88" s="17"/>
      <c r="G88" s="17"/>
      <c r="H88" s="144"/>
      <c r="I88" s="17"/>
      <c r="J88" s="17"/>
      <c r="K88" s="18">
        <v>3543140000</v>
      </c>
      <c r="L88" s="29"/>
      <c r="M88" s="29"/>
      <c r="N88" s="29"/>
      <c r="O88" s="17">
        <v>-529870000</v>
      </c>
      <c r="P88" s="29"/>
      <c r="Q88" s="29"/>
      <c r="R88" s="29"/>
    </row>
    <row r="89" spans="1:18">
      <c r="A89" s="19">
        <v>45561</v>
      </c>
      <c r="B89" s="17"/>
      <c r="C89" s="15"/>
      <c r="D89" s="15"/>
      <c r="E89" s="17"/>
      <c r="F89" s="17"/>
      <c r="G89" s="17"/>
      <c r="H89" s="144"/>
      <c r="I89" s="17"/>
      <c r="J89" s="17"/>
      <c r="K89" s="18">
        <v>2598200000</v>
      </c>
      <c r="L89" s="29"/>
      <c r="M89" s="29"/>
      <c r="N89" s="29"/>
      <c r="O89" s="17">
        <v>-944940000</v>
      </c>
      <c r="P89" s="29"/>
      <c r="Q89" s="29"/>
      <c r="R89" s="29"/>
    </row>
    <row r="90" spans="1:18">
      <c r="A90" s="19">
        <v>45603</v>
      </c>
      <c r="B90" s="17"/>
      <c r="C90" s="15"/>
      <c r="D90" s="15"/>
      <c r="E90" s="17"/>
      <c r="F90" s="17"/>
      <c r="G90" s="17"/>
      <c r="H90" s="144"/>
      <c r="I90" s="17"/>
      <c r="J90" s="17"/>
      <c r="K90" s="18">
        <v>1923100000</v>
      </c>
      <c r="L90" s="29"/>
      <c r="M90" s="29"/>
      <c r="N90" s="29"/>
      <c r="O90" s="17">
        <v>-675100000</v>
      </c>
      <c r="P90" s="29"/>
      <c r="Q90" s="29"/>
      <c r="R90" s="29"/>
    </row>
    <row r="91" spans="1:18">
      <c r="A91" s="320">
        <v>45348</v>
      </c>
      <c r="K91" s="18">
        <v>1145150000</v>
      </c>
      <c r="O91" s="17">
        <v>-777950000</v>
      </c>
    </row>
    <row r="92" spans="1:18">
      <c r="A92" s="320"/>
      <c r="K92" s="18"/>
      <c r="O92" s="17"/>
    </row>
  </sheetData>
  <conditionalFormatting sqref="L4:N15">
    <cfRule type="cellIs" dxfId="141" priority="10618" stopIfTrue="1" operator="lessThan">
      <formula>0</formula>
    </cfRule>
  </conditionalFormatting>
  <conditionalFormatting sqref="L19:N90">
    <cfRule type="cellIs" dxfId="140" priority="2" stopIfTrue="1" operator="lessThan">
      <formula>0</formula>
    </cfRule>
  </conditionalFormatting>
  <conditionalFormatting sqref="L4:R16">
    <cfRule type="cellIs" dxfId="139" priority="10336" stopIfTrue="1" operator="lessThan">
      <formula>0</formula>
    </cfRule>
  </conditionalFormatting>
  <conditionalFormatting sqref="L54:R65">
    <cfRule type="cellIs" dxfId="138" priority="4647" stopIfTrue="1" operator="lessThan">
      <formula>0</formula>
    </cfRule>
  </conditionalFormatting>
  <conditionalFormatting sqref="O19:R37">
    <cfRule type="cellIs" dxfId="137" priority="9372" stopIfTrue="1" operator="lessThan">
      <formula>0</formula>
    </cfRule>
  </conditionalFormatting>
  <conditionalFormatting sqref="O39:R49">
    <cfRule type="cellIs" dxfId="136" priority="7000" stopIfTrue="1" operator="lessThan">
      <formula>0</formula>
    </cfRule>
  </conditionalFormatting>
  <conditionalFormatting sqref="O51:R87">
    <cfRule type="cellIs" dxfId="135" priority="3" stopIfTrue="1" operator="lessThan">
      <formula>0</formula>
    </cfRule>
  </conditionalFormatting>
  <conditionalFormatting sqref="P88:R90">
    <cfRule type="cellIs" dxfId="134" priority="1" stopIfTrue="1" operator="lessThan">
      <formula>0</formula>
    </cfRule>
  </conditionalFormatting>
  <pageMargins left="0.7" right="0.7" top="0.75" bottom="0.75" header="0.3" footer="0.3"/>
  <pageSetup scale="40" orientation="landscape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9" t="s">
        <v>61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5" customHeight="1">
      <c r="A4" s="102">
        <v>42244</v>
      </c>
      <c r="B4" s="38">
        <v>50000000</v>
      </c>
      <c r="C4" s="15">
        <v>42244</v>
      </c>
      <c r="D4" s="15">
        <v>45853</v>
      </c>
      <c r="E4" s="17">
        <v>167000000</v>
      </c>
      <c r="F4" s="17">
        <v>117000000</v>
      </c>
      <c r="G4" s="17">
        <v>50000000</v>
      </c>
      <c r="H4" s="135">
        <v>234</v>
      </c>
      <c r="I4" s="17">
        <v>0</v>
      </c>
      <c r="J4" s="17">
        <v>50000000</v>
      </c>
      <c r="K4" s="18">
        <v>50000000</v>
      </c>
      <c r="L4" s="90">
        <v>100.32522</v>
      </c>
      <c r="M4" s="90">
        <v>3.7594400000000001</v>
      </c>
      <c r="N4" s="40">
        <v>3.84</v>
      </c>
    </row>
    <row r="5" spans="1:14" s="8" customFormat="1" ht="15" customHeight="1">
      <c r="A5" s="102">
        <v>42275</v>
      </c>
      <c r="B5" s="38">
        <v>50000000</v>
      </c>
      <c r="C5" s="15">
        <v>42257</v>
      </c>
      <c r="D5" s="15">
        <v>45853</v>
      </c>
      <c r="E5" s="17">
        <v>71000000</v>
      </c>
      <c r="F5" s="17">
        <v>21000000</v>
      </c>
      <c r="G5" s="17">
        <v>21000000</v>
      </c>
      <c r="H5" s="135">
        <v>42</v>
      </c>
      <c r="I5" s="17">
        <v>0</v>
      </c>
      <c r="J5" s="17">
        <v>21000000</v>
      </c>
      <c r="K5" s="18">
        <v>71000000</v>
      </c>
      <c r="L5" s="90">
        <v>100.3531</v>
      </c>
      <c r="M5" s="90">
        <v>3.7557100000000001</v>
      </c>
      <c r="N5" s="40">
        <v>3.73</v>
      </c>
    </row>
    <row r="6" spans="1:14" s="8" customFormat="1" ht="15" customHeight="1">
      <c r="A6" s="102">
        <v>42305</v>
      </c>
      <c r="B6" s="38">
        <v>60000000</v>
      </c>
      <c r="C6" s="15">
        <v>42284</v>
      </c>
      <c r="D6" s="15">
        <v>45853</v>
      </c>
      <c r="E6" s="17">
        <v>62950000</v>
      </c>
      <c r="F6" s="17">
        <v>2950000</v>
      </c>
      <c r="G6" s="17">
        <v>27950000</v>
      </c>
      <c r="H6" s="135">
        <v>5</v>
      </c>
      <c r="I6" s="17">
        <v>0</v>
      </c>
      <c r="J6" s="17">
        <v>27950000</v>
      </c>
      <c r="K6" s="18">
        <v>98950000</v>
      </c>
      <c r="L6" s="90">
        <v>99.645089999999996</v>
      </c>
      <c r="M6" s="90">
        <v>3.8424700000000001</v>
      </c>
      <c r="N6" s="40">
        <v>3.83</v>
      </c>
    </row>
    <row r="7" spans="1:14" s="8" customFormat="1" ht="15" customHeight="1">
      <c r="A7" s="148">
        <v>42336</v>
      </c>
      <c r="B7" s="125">
        <v>70000000</v>
      </c>
      <c r="C7" s="22">
        <v>42334</v>
      </c>
      <c r="D7" s="22">
        <v>45853</v>
      </c>
      <c r="E7" s="24">
        <v>70000000</v>
      </c>
      <c r="F7" s="24">
        <v>0</v>
      </c>
      <c r="G7" s="24">
        <v>40000000</v>
      </c>
      <c r="H7" s="185">
        <v>0</v>
      </c>
      <c r="I7" s="24">
        <v>0</v>
      </c>
      <c r="J7" s="24">
        <v>40000000</v>
      </c>
      <c r="K7" s="25">
        <v>138950000</v>
      </c>
      <c r="L7" s="93">
        <v>99.388670000000005</v>
      </c>
      <c r="M7" s="93">
        <v>3.8747500000000001</v>
      </c>
      <c r="N7" s="173">
        <v>4.04</v>
      </c>
    </row>
    <row r="8" spans="1:14" s="8" customFormat="1" ht="15" customHeight="1">
      <c r="A8" s="102">
        <v>42397</v>
      </c>
      <c r="B8" s="38">
        <v>70000000</v>
      </c>
      <c r="C8" s="15">
        <v>42382</v>
      </c>
      <c r="D8" s="15">
        <v>45853</v>
      </c>
      <c r="E8" s="17">
        <v>58300000</v>
      </c>
      <c r="F8" s="17">
        <v>-11700000</v>
      </c>
      <c r="G8" s="17">
        <v>48300000</v>
      </c>
      <c r="H8" s="128">
        <v>-16.714285714285715</v>
      </c>
      <c r="I8" s="17">
        <v>0</v>
      </c>
      <c r="J8" s="17">
        <v>48300000</v>
      </c>
      <c r="K8" s="18">
        <v>187250000</v>
      </c>
      <c r="L8" s="90">
        <v>99.577610000000007</v>
      </c>
      <c r="M8" s="90">
        <v>3.8535400000000002</v>
      </c>
      <c r="N8" s="40">
        <v>3.9</v>
      </c>
    </row>
    <row r="9" spans="1:14" s="8" customFormat="1" ht="15" customHeight="1">
      <c r="A9" s="102">
        <v>42428</v>
      </c>
      <c r="B9" s="38">
        <v>70000000</v>
      </c>
      <c r="C9" s="15">
        <v>42424</v>
      </c>
      <c r="D9" s="15">
        <v>45853</v>
      </c>
      <c r="E9" s="17">
        <v>87000000</v>
      </c>
      <c r="F9" s="17">
        <v>17000000</v>
      </c>
      <c r="G9" s="17">
        <v>70000000</v>
      </c>
      <c r="H9" s="128">
        <v>24.285714285714285</v>
      </c>
      <c r="I9" s="17">
        <v>0</v>
      </c>
      <c r="J9" s="17">
        <v>70000000</v>
      </c>
      <c r="K9" s="18">
        <v>257250000</v>
      </c>
      <c r="L9" s="90">
        <v>98.616799999999998</v>
      </c>
      <c r="M9" s="90">
        <v>3.9777399999999998</v>
      </c>
      <c r="N9" s="40">
        <v>4.0199999999999996</v>
      </c>
    </row>
    <row r="10" spans="1:14" s="8" customFormat="1" ht="16.5" customHeight="1">
      <c r="A10" s="102">
        <v>42457</v>
      </c>
      <c r="B10" s="38">
        <v>100000000</v>
      </c>
      <c r="C10" s="15">
        <v>42432</v>
      </c>
      <c r="D10" s="15">
        <v>45853</v>
      </c>
      <c r="E10" s="17">
        <v>100000000</v>
      </c>
      <c r="F10" s="17">
        <v>0</v>
      </c>
      <c r="G10" s="17">
        <v>100000000</v>
      </c>
      <c r="H10" s="128">
        <v>0</v>
      </c>
      <c r="I10" s="17">
        <v>0</v>
      </c>
      <c r="J10" s="17">
        <v>100000000</v>
      </c>
      <c r="K10" s="18">
        <v>357250000</v>
      </c>
      <c r="L10" s="90">
        <v>99.129429999999999</v>
      </c>
      <c r="M10" s="90">
        <v>3.9777399999999998</v>
      </c>
      <c r="N10" s="40">
        <v>3.9777399999999998</v>
      </c>
    </row>
    <row r="11" spans="1:14" s="8" customFormat="1" ht="16.5" customHeight="1">
      <c r="A11" s="102">
        <v>42446</v>
      </c>
      <c r="B11" s="38">
        <v>70000000</v>
      </c>
      <c r="C11" s="15">
        <v>42446</v>
      </c>
      <c r="D11" s="15">
        <v>45853</v>
      </c>
      <c r="E11" s="17">
        <v>140000000</v>
      </c>
      <c r="F11" s="17">
        <v>70000000</v>
      </c>
      <c r="G11" s="17">
        <v>70000000</v>
      </c>
      <c r="H11" s="128">
        <v>100</v>
      </c>
      <c r="I11" s="17">
        <v>0</v>
      </c>
      <c r="J11" s="17">
        <v>70000000</v>
      </c>
      <c r="K11" s="18">
        <v>427250000</v>
      </c>
      <c r="L11" s="90">
        <v>99.453869999999995</v>
      </c>
      <c r="M11" s="90">
        <v>3.87</v>
      </c>
      <c r="N11" s="40">
        <v>3.87</v>
      </c>
    </row>
    <row r="12" spans="1:14" s="8" customFormat="1" ht="16.5" customHeight="1">
      <c r="A12" s="102">
        <v>42477</v>
      </c>
      <c r="B12" s="38">
        <v>60000000</v>
      </c>
      <c r="C12" s="15">
        <v>42488</v>
      </c>
      <c r="D12" s="15">
        <v>45853</v>
      </c>
      <c r="E12" s="17">
        <v>125000000</v>
      </c>
      <c r="F12" s="17">
        <v>65000000</v>
      </c>
      <c r="G12" s="17">
        <v>60000000</v>
      </c>
      <c r="H12" s="128">
        <v>108.33333333333333</v>
      </c>
      <c r="I12" s="17">
        <v>0</v>
      </c>
      <c r="J12" s="17">
        <v>60000000</v>
      </c>
      <c r="K12" s="18">
        <v>487250000</v>
      </c>
      <c r="L12" s="90">
        <v>99.339039999999997</v>
      </c>
      <c r="M12" s="90">
        <v>3.8858299999999999</v>
      </c>
      <c r="N12" s="40">
        <v>3.93</v>
      </c>
    </row>
    <row r="13" spans="1:14" s="8" customFormat="1" ht="16.5" customHeight="1">
      <c r="A13" s="102">
        <v>42507</v>
      </c>
      <c r="B13" s="38">
        <v>60000000</v>
      </c>
      <c r="C13" s="15">
        <v>42516</v>
      </c>
      <c r="D13" s="15">
        <v>45853</v>
      </c>
      <c r="E13" s="17">
        <v>18160000</v>
      </c>
      <c r="F13" s="17">
        <v>-41840000</v>
      </c>
      <c r="G13" s="17">
        <v>18160000</v>
      </c>
      <c r="H13" s="128">
        <v>-69.733333333333334</v>
      </c>
      <c r="I13" s="17">
        <v>0</v>
      </c>
      <c r="J13" s="17">
        <v>18160000</v>
      </c>
      <c r="K13" s="18">
        <v>505410000</v>
      </c>
      <c r="L13" s="90">
        <v>99.915379999999999</v>
      </c>
      <c r="M13" s="90">
        <v>3.81108</v>
      </c>
      <c r="N13" s="40">
        <v>3.9</v>
      </c>
    </row>
    <row r="14" spans="1:14" s="8" customFormat="1" ht="16.5" customHeight="1">
      <c r="A14" s="102">
        <v>42538</v>
      </c>
      <c r="B14" s="38">
        <v>60000000</v>
      </c>
      <c r="C14" s="15">
        <v>42530</v>
      </c>
      <c r="D14" s="15">
        <v>45853</v>
      </c>
      <c r="E14" s="17">
        <v>40000000</v>
      </c>
      <c r="F14" s="17">
        <v>-20000000</v>
      </c>
      <c r="G14" s="17">
        <v>40000000</v>
      </c>
      <c r="H14" s="128">
        <v>-33.333333333333329</v>
      </c>
      <c r="I14" s="17">
        <v>0</v>
      </c>
      <c r="J14" s="17">
        <v>40000000</v>
      </c>
      <c r="K14" s="18">
        <v>545410000</v>
      </c>
      <c r="L14" s="90">
        <v>98.277860000000004</v>
      </c>
      <c r="M14" s="90">
        <v>3.8574799999999998</v>
      </c>
      <c r="N14" s="40">
        <v>3.98</v>
      </c>
    </row>
    <row r="15" spans="1:14" s="8" customFormat="1" ht="16.5" customHeight="1">
      <c r="A15" s="102">
        <v>42568</v>
      </c>
      <c r="B15" s="38">
        <v>60000000</v>
      </c>
      <c r="C15" s="15">
        <v>42557</v>
      </c>
      <c r="D15" s="15">
        <v>45853</v>
      </c>
      <c r="E15" s="17">
        <v>21000000</v>
      </c>
      <c r="F15" s="17">
        <v>-39000000</v>
      </c>
      <c r="G15" s="17">
        <v>21000000</v>
      </c>
      <c r="H15" s="128">
        <v>-65</v>
      </c>
      <c r="I15" s="17">
        <v>0</v>
      </c>
      <c r="J15" s="17">
        <v>21000000</v>
      </c>
      <c r="K15" s="18">
        <v>566410000</v>
      </c>
      <c r="L15" s="90">
        <v>99.296999999999997</v>
      </c>
      <c r="M15" s="90">
        <v>3.8933300000000002</v>
      </c>
      <c r="N15" s="40">
        <v>3.94</v>
      </c>
    </row>
    <row r="16" spans="1:14" s="8" customFormat="1" ht="16.5" customHeight="1">
      <c r="A16" s="102">
        <v>42599</v>
      </c>
      <c r="B16" s="38">
        <v>60000000</v>
      </c>
      <c r="C16" s="15">
        <v>42585</v>
      </c>
      <c r="D16" s="15">
        <v>45853</v>
      </c>
      <c r="E16" s="17">
        <v>2500000</v>
      </c>
      <c r="F16" s="17">
        <v>-57500000</v>
      </c>
      <c r="G16" s="17">
        <v>2500000</v>
      </c>
      <c r="H16" s="128">
        <v>-95.833333333333343</v>
      </c>
      <c r="I16" s="17">
        <v>0</v>
      </c>
      <c r="J16" s="17">
        <v>2500000</v>
      </c>
      <c r="K16" s="18">
        <v>568910000</v>
      </c>
      <c r="L16" s="90">
        <v>100.14718999999999</v>
      </c>
      <c r="M16" s="90">
        <v>3.78</v>
      </c>
      <c r="N16" s="40">
        <v>3.78</v>
      </c>
    </row>
    <row r="17" spans="1:14" s="8" customFormat="1" ht="16.5" customHeight="1">
      <c r="A17" s="102">
        <v>42630</v>
      </c>
      <c r="B17" s="38">
        <v>300000000</v>
      </c>
      <c r="C17" s="15">
        <v>42634</v>
      </c>
      <c r="D17" s="15">
        <v>45853</v>
      </c>
      <c r="E17" s="17">
        <v>300000000</v>
      </c>
      <c r="F17" s="17">
        <v>0</v>
      </c>
      <c r="G17" s="17">
        <v>300000000</v>
      </c>
      <c r="H17" s="128">
        <v>0</v>
      </c>
      <c r="I17" s="17">
        <v>0</v>
      </c>
      <c r="J17" s="17">
        <v>300000000</v>
      </c>
      <c r="K17" s="18">
        <v>868910000</v>
      </c>
      <c r="L17" s="90">
        <v>98.772419999999997</v>
      </c>
      <c r="M17" s="90">
        <v>3.9649999999999999</v>
      </c>
      <c r="N17" s="40">
        <v>3.97</v>
      </c>
    </row>
    <row r="18" spans="1:14" s="8" customFormat="1" ht="16.5" customHeight="1">
      <c r="A18" s="102">
        <v>42630</v>
      </c>
      <c r="B18" s="38">
        <v>60000000</v>
      </c>
      <c r="C18" s="15">
        <v>42642</v>
      </c>
      <c r="D18" s="15">
        <v>45853</v>
      </c>
      <c r="E18" s="17">
        <v>7100000</v>
      </c>
      <c r="F18" s="17">
        <v>-52900000</v>
      </c>
      <c r="G18" s="17">
        <v>7100000</v>
      </c>
      <c r="H18" s="128">
        <v>-88.166666666666671</v>
      </c>
      <c r="I18" s="17">
        <v>0</v>
      </c>
      <c r="J18" s="17">
        <v>7100000</v>
      </c>
      <c r="K18" s="18">
        <v>876010000</v>
      </c>
      <c r="L18" s="90">
        <v>98.845179999999999</v>
      </c>
      <c r="M18" s="90">
        <v>3.9552800000000001</v>
      </c>
      <c r="N18" s="40">
        <v>4.08</v>
      </c>
    </row>
    <row r="19" spans="1:14" s="8" customFormat="1" ht="16.5" customHeight="1">
      <c r="A19" s="102">
        <v>42660</v>
      </c>
      <c r="B19" s="38">
        <v>60000000</v>
      </c>
      <c r="C19" s="15">
        <v>42656</v>
      </c>
      <c r="D19" s="15">
        <v>45853</v>
      </c>
      <c r="E19" s="17">
        <v>31500000</v>
      </c>
      <c r="F19" s="17">
        <v>-28500000</v>
      </c>
      <c r="G19" s="17">
        <v>11500000</v>
      </c>
      <c r="H19" s="128">
        <v>-47.5</v>
      </c>
      <c r="I19" s="17">
        <v>0</v>
      </c>
      <c r="J19" s="17">
        <v>11500000</v>
      </c>
      <c r="K19" s="18">
        <v>887510000</v>
      </c>
      <c r="L19" s="90">
        <v>98.33323</v>
      </c>
      <c r="M19" s="90">
        <v>4.0260899999999999</v>
      </c>
      <c r="N19" s="40">
        <v>4.0599999999999996</v>
      </c>
    </row>
    <row r="20" spans="1:14" s="8" customFormat="1" ht="16.5" customHeight="1">
      <c r="A20" s="102">
        <v>42691</v>
      </c>
      <c r="B20" s="38">
        <v>60000000</v>
      </c>
      <c r="C20" s="15">
        <v>42691</v>
      </c>
      <c r="D20" s="15">
        <v>45853</v>
      </c>
      <c r="E20" s="17">
        <v>15000000</v>
      </c>
      <c r="F20" s="17">
        <v>-45000000</v>
      </c>
      <c r="G20" s="17">
        <v>15000000</v>
      </c>
      <c r="H20" s="128">
        <v>-75</v>
      </c>
      <c r="I20" s="17">
        <v>0</v>
      </c>
      <c r="J20" s="17">
        <v>15000000</v>
      </c>
      <c r="K20" s="18">
        <v>902510000</v>
      </c>
      <c r="L20" s="90">
        <v>98.031120000000001</v>
      </c>
      <c r="M20" s="90">
        <v>4.07</v>
      </c>
      <c r="N20" s="40">
        <v>4.07</v>
      </c>
    </row>
    <row r="21" spans="1:14" s="8" customFormat="1" ht="16.5" customHeight="1">
      <c r="A21" s="102">
        <v>42721</v>
      </c>
      <c r="B21" s="38">
        <v>100000000</v>
      </c>
      <c r="C21" s="15">
        <v>42710</v>
      </c>
      <c r="D21" s="15">
        <v>45853</v>
      </c>
      <c r="E21" s="17">
        <v>100000000</v>
      </c>
      <c r="F21" s="17">
        <v>0</v>
      </c>
      <c r="G21" s="17">
        <v>100000000</v>
      </c>
      <c r="H21" s="128">
        <v>0</v>
      </c>
      <c r="I21" s="17">
        <v>0</v>
      </c>
      <c r="J21" s="17">
        <v>100000000</v>
      </c>
      <c r="K21" s="18">
        <v>1002510000</v>
      </c>
      <c r="L21" s="90">
        <v>97.260589999999993</v>
      </c>
      <c r="M21" s="90">
        <v>4.18</v>
      </c>
      <c r="N21" s="40">
        <v>4.18</v>
      </c>
    </row>
    <row r="22" spans="1:14" s="8" customFormat="1" ht="15" customHeight="1">
      <c r="A22" s="148">
        <v>42721</v>
      </c>
      <c r="B22" s="125">
        <v>60000000</v>
      </c>
      <c r="C22" s="22">
        <v>42726</v>
      </c>
      <c r="D22" s="22">
        <v>45853</v>
      </c>
      <c r="E22" s="24">
        <v>3000000</v>
      </c>
      <c r="F22" s="24">
        <v>-57000000</v>
      </c>
      <c r="G22" s="24">
        <v>3000000</v>
      </c>
      <c r="H22" s="129">
        <v>-95</v>
      </c>
      <c r="I22" s="24">
        <v>0</v>
      </c>
      <c r="J22" s="24">
        <v>3000000</v>
      </c>
      <c r="K22" s="25">
        <v>1005510000</v>
      </c>
      <c r="L22" s="93">
        <v>96.38449</v>
      </c>
      <c r="M22" s="93">
        <v>4.3099999999999996</v>
      </c>
      <c r="N22" s="173">
        <v>4.3099999999999996</v>
      </c>
    </row>
    <row r="23" spans="1:14" s="8" customFormat="1" ht="16.5" customHeight="1">
      <c r="A23" s="102">
        <v>42783</v>
      </c>
      <c r="B23" s="38">
        <v>60000000</v>
      </c>
      <c r="C23" s="15">
        <v>42775</v>
      </c>
      <c r="D23" s="15">
        <v>45853</v>
      </c>
      <c r="E23" s="17">
        <v>35000000</v>
      </c>
      <c r="F23" s="17">
        <v>-25000000</v>
      </c>
      <c r="G23" s="17">
        <v>35000000</v>
      </c>
      <c r="H23" s="128">
        <v>-41.666666666666671</v>
      </c>
      <c r="I23" s="17">
        <v>0</v>
      </c>
      <c r="J23" s="17">
        <v>35000000</v>
      </c>
      <c r="K23" s="18">
        <v>1040510000</v>
      </c>
      <c r="L23" s="90">
        <v>95.268420000000006</v>
      </c>
      <c r="M23" s="90">
        <v>4.4800000000000004</v>
      </c>
      <c r="N23" s="40">
        <v>4.7</v>
      </c>
    </row>
    <row r="24" spans="1:14" s="8" customFormat="1" ht="16.5" customHeight="1">
      <c r="A24" s="102">
        <v>42783</v>
      </c>
      <c r="B24" s="38">
        <v>110000000</v>
      </c>
      <c r="C24" s="15">
        <v>42794</v>
      </c>
      <c r="D24" s="15">
        <v>45853</v>
      </c>
      <c r="E24" s="17">
        <v>110000000</v>
      </c>
      <c r="F24" s="17">
        <v>0</v>
      </c>
      <c r="G24" s="17">
        <v>110000000</v>
      </c>
      <c r="H24" s="128">
        <v>0</v>
      </c>
      <c r="I24" s="128">
        <v>0</v>
      </c>
      <c r="J24" s="17">
        <v>110000000</v>
      </c>
      <c r="K24" s="18">
        <v>1150510000</v>
      </c>
      <c r="L24" s="90">
        <v>94.556030000000007</v>
      </c>
      <c r="M24" s="90">
        <v>4.59</v>
      </c>
      <c r="N24" s="90">
        <v>4.59</v>
      </c>
    </row>
    <row r="25" spans="1:14" s="8" customFormat="1" ht="16.5" customHeight="1">
      <c r="A25" s="102">
        <v>42811</v>
      </c>
      <c r="B25" s="38">
        <v>60000000</v>
      </c>
      <c r="C25" s="15">
        <v>42802</v>
      </c>
      <c r="D25" s="15">
        <v>45853</v>
      </c>
      <c r="E25" s="17">
        <v>60000000</v>
      </c>
      <c r="F25" s="17">
        <v>0</v>
      </c>
      <c r="G25" s="17">
        <v>60000000</v>
      </c>
      <c r="H25" s="128">
        <v>0</v>
      </c>
      <c r="I25" s="128">
        <v>0</v>
      </c>
      <c r="J25" s="17">
        <v>60000000</v>
      </c>
      <c r="K25" s="18">
        <v>1210510000</v>
      </c>
      <c r="L25" s="90">
        <v>94.575119999999998</v>
      </c>
      <c r="M25" s="90">
        <v>4.5891700000000002</v>
      </c>
      <c r="N25" s="90">
        <v>4.5599999999999996</v>
      </c>
    </row>
    <row r="26" spans="1:14" s="8" customFormat="1" ht="16.5" customHeight="1">
      <c r="A26" s="102">
        <v>42842</v>
      </c>
      <c r="B26" s="38">
        <v>25000000</v>
      </c>
      <c r="C26" s="15">
        <v>42852</v>
      </c>
      <c r="D26" s="15">
        <v>45853</v>
      </c>
      <c r="E26" s="17">
        <v>50000000</v>
      </c>
      <c r="F26" s="17">
        <v>25000000</v>
      </c>
      <c r="G26" s="17">
        <v>25000000</v>
      </c>
      <c r="H26" s="128">
        <v>100</v>
      </c>
      <c r="I26" s="128">
        <v>0</v>
      </c>
      <c r="J26" s="17">
        <v>25000000</v>
      </c>
      <c r="K26" s="18">
        <v>1235510000</v>
      </c>
      <c r="L26" s="90">
        <v>95.450869999999995</v>
      </c>
      <c r="M26" s="90">
        <v>4.468</v>
      </c>
      <c r="N26" s="90">
        <v>4.51</v>
      </c>
    </row>
    <row r="27" spans="1:14" s="8" customFormat="1" ht="16.5" customHeight="1">
      <c r="A27" s="102">
        <v>42887</v>
      </c>
      <c r="B27" s="38">
        <v>25000000</v>
      </c>
      <c r="C27" s="15">
        <v>42887</v>
      </c>
      <c r="D27" s="15">
        <v>45853</v>
      </c>
      <c r="E27" s="17">
        <v>52050000</v>
      </c>
      <c r="F27" s="17">
        <v>27050000</v>
      </c>
      <c r="G27" s="17">
        <v>25000000</v>
      </c>
      <c r="H27" s="128">
        <v>108.2</v>
      </c>
      <c r="I27" s="128">
        <v>0</v>
      </c>
      <c r="J27" s="17">
        <v>25000000</v>
      </c>
      <c r="K27" s="18">
        <v>1260510000</v>
      </c>
      <c r="L27" s="90">
        <v>96.318619999999996</v>
      </c>
      <c r="M27" s="90">
        <v>4.3440000000000003</v>
      </c>
      <c r="N27" s="90">
        <v>4.37</v>
      </c>
    </row>
    <row r="28" spans="1:14">
      <c r="A28" s="106">
        <v>42887</v>
      </c>
      <c r="B28" s="17">
        <v>25000000</v>
      </c>
      <c r="C28" s="15">
        <v>42915</v>
      </c>
      <c r="D28" s="15">
        <v>45853</v>
      </c>
      <c r="E28" s="17">
        <v>24000000</v>
      </c>
      <c r="F28" s="17">
        <v>-1000000</v>
      </c>
      <c r="G28" s="17">
        <v>24000000</v>
      </c>
      <c r="H28" s="135">
        <v>-4</v>
      </c>
      <c r="I28" s="17">
        <v>0</v>
      </c>
      <c r="J28" s="17">
        <v>24000000</v>
      </c>
      <c r="K28" s="18">
        <v>1284510000</v>
      </c>
      <c r="L28" s="29">
        <v>96.603030000000004</v>
      </c>
      <c r="M28" s="107">
        <v>4.3040000000000003</v>
      </c>
      <c r="N28" s="107">
        <v>4.32</v>
      </c>
    </row>
    <row r="29" spans="1:14">
      <c r="A29" s="106">
        <v>42917</v>
      </c>
      <c r="B29" s="17">
        <v>25000000</v>
      </c>
      <c r="C29" s="15">
        <v>42943</v>
      </c>
      <c r="D29" s="15">
        <v>45853</v>
      </c>
      <c r="E29" s="17">
        <v>47000000</v>
      </c>
      <c r="F29" s="17">
        <v>22000000</v>
      </c>
      <c r="G29" s="17">
        <v>25000000</v>
      </c>
      <c r="H29" s="135">
        <v>88</v>
      </c>
      <c r="I29" s="17">
        <v>0</v>
      </c>
      <c r="J29" s="17">
        <v>25000000</v>
      </c>
      <c r="K29" s="18">
        <v>1309510000</v>
      </c>
      <c r="L29" s="29">
        <v>96.888490000000004</v>
      </c>
      <c r="M29" s="107">
        <v>4.2640000000000002</v>
      </c>
      <c r="N29" s="107">
        <v>4.29</v>
      </c>
    </row>
    <row r="30" spans="1:14">
      <c r="A30" s="106">
        <v>42948</v>
      </c>
      <c r="B30" s="17">
        <v>25000000</v>
      </c>
      <c r="C30" s="15">
        <v>42971</v>
      </c>
      <c r="D30" s="15">
        <v>45853</v>
      </c>
      <c r="E30" s="17">
        <v>25000000</v>
      </c>
      <c r="F30" s="17">
        <v>25000000</v>
      </c>
      <c r="G30" s="17">
        <v>25000000</v>
      </c>
      <c r="H30" s="135">
        <v>100</v>
      </c>
      <c r="I30" s="17">
        <v>0</v>
      </c>
      <c r="J30" s="17">
        <v>25000000</v>
      </c>
      <c r="K30" s="18">
        <v>1334510000</v>
      </c>
      <c r="L30" s="29">
        <v>97.009439999999998</v>
      </c>
      <c r="M30" s="107">
        <v>4.2489999999999997</v>
      </c>
      <c r="N30" s="107">
        <v>4.26</v>
      </c>
    </row>
    <row r="31" spans="1:14">
      <c r="A31" s="106">
        <v>43009</v>
      </c>
      <c r="B31" s="17">
        <v>100000000</v>
      </c>
      <c r="C31" s="15">
        <v>43024</v>
      </c>
      <c r="D31" s="15">
        <v>45853</v>
      </c>
      <c r="E31" s="17">
        <v>95000000</v>
      </c>
      <c r="F31" s="17">
        <v>-5000000</v>
      </c>
      <c r="G31" s="17">
        <v>95000000</v>
      </c>
      <c r="H31" s="135">
        <v>-5</v>
      </c>
      <c r="I31" s="17">
        <v>0</v>
      </c>
      <c r="J31" s="17">
        <v>95000000</v>
      </c>
      <c r="K31" s="18">
        <v>1429510000</v>
      </c>
      <c r="L31" s="29">
        <v>96.066999999999993</v>
      </c>
      <c r="M31" s="107">
        <v>4.4029999999999996</v>
      </c>
      <c r="N31" s="107">
        <v>4.95</v>
      </c>
    </row>
    <row r="32" spans="1:14">
      <c r="A32" s="26">
        <v>43040</v>
      </c>
      <c r="B32" s="98">
        <v>30000000</v>
      </c>
      <c r="C32" s="103">
        <v>43055</v>
      </c>
      <c r="D32" s="103">
        <v>45853</v>
      </c>
      <c r="E32" s="98">
        <v>34000000</v>
      </c>
      <c r="F32" s="98">
        <v>4000000</v>
      </c>
      <c r="G32" s="98">
        <v>24000000</v>
      </c>
      <c r="H32" s="217">
        <v>13.333333333333334</v>
      </c>
      <c r="I32" s="98">
        <v>0</v>
      </c>
      <c r="J32" s="98">
        <v>24000000</v>
      </c>
      <c r="K32" s="147">
        <v>1453510000</v>
      </c>
      <c r="L32" s="104">
        <v>96.067179999999993</v>
      </c>
      <c r="M32" s="158">
        <v>4.4026300000000003</v>
      </c>
      <c r="N32" s="158">
        <v>4.99</v>
      </c>
    </row>
    <row r="33" spans="1:14">
      <c r="A33" s="124">
        <v>43086</v>
      </c>
      <c r="B33" s="24">
        <v>30000000</v>
      </c>
      <c r="C33" s="22">
        <v>43076</v>
      </c>
      <c r="D33" s="22">
        <v>45854</v>
      </c>
      <c r="E33" s="24">
        <v>0</v>
      </c>
      <c r="F33" s="24">
        <v>-30000000</v>
      </c>
      <c r="G33" s="24">
        <v>0</v>
      </c>
      <c r="H33" s="129">
        <v>-100</v>
      </c>
      <c r="I33" s="24">
        <v>0</v>
      </c>
      <c r="J33" s="24">
        <v>0</v>
      </c>
      <c r="K33" s="25">
        <v>1453510000</v>
      </c>
      <c r="L33" s="30"/>
      <c r="M33" s="30"/>
      <c r="N33" s="30"/>
    </row>
    <row r="34" spans="1:14">
      <c r="A34" s="114">
        <v>43132</v>
      </c>
      <c r="B34" s="17">
        <v>30000000</v>
      </c>
      <c r="C34" s="15">
        <v>43132</v>
      </c>
      <c r="D34" s="15">
        <v>45853</v>
      </c>
      <c r="E34" s="17">
        <v>23700000</v>
      </c>
      <c r="F34" s="17">
        <v>-6300000</v>
      </c>
      <c r="G34" s="17">
        <v>23700000</v>
      </c>
      <c r="H34" s="128">
        <v>-21</v>
      </c>
      <c r="I34" s="17">
        <v>0</v>
      </c>
      <c r="J34" s="17">
        <v>23700000</v>
      </c>
      <c r="K34" s="18">
        <v>1477210000</v>
      </c>
      <c r="L34" s="29">
        <v>95.857150000000004</v>
      </c>
      <c r="M34" s="29">
        <v>4.4594100000000001</v>
      </c>
      <c r="N34" s="29">
        <v>4.4800000000000004</v>
      </c>
    </row>
    <row r="35" spans="1:14">
      <c r="A35" s="114">
        <v>43160</v>
      </c>
      <c r="B35" s="17">
        <v>30000000</v>
      </c>
      <c r="C35" s="15">
        <v>43160</v>
      </c>
      <c r="D35" s="15">
        <v>45853</v>
      </c>
      <c r="E35" s="17">
        <v>41500000</v>
      </c>
      <c r="F35" s="17">
        <v>11500000</v>
      </c>
      <c r="G35" s="17">
        <v>30000000</v>
      </c>
      <c r="H35" s="128">
        <v>38.333333333333336</v>
      </c>
      <c r="I35" s="17">
        <v>0</v>
      </c>
      <c r="J35" s="17">
        <v>30000000</v>
      </c>
      <c r="K35" s="18">
        <v>1507210000</v>
      </c>
      <c r="L35" s="29">
        <v>95.823400000000007</v>
      </c>
      <c r="M35" s="29">
        <v>4.4710000000000001</v>
      </c>
      <c r="N35" s="29">
        <v>4.5</v>
      </c>
    </row>
    <row r="36" spans="1:14">
      <c r="A36" s="114">
        <v>43160</v>
      </c>
      <c r="B36" s="17">
        <v>30000000</v>
      </c>
      <c r="C36" s="15">
        <v>43188</v>
      </c>
      <c r="D36" s="15">
        <v>45853</v>
      </c>
      <c r="E36" s="17">
        <v>13500000</v>
      </c>
      <c r="F36" s="17">
        <v>-16500000</v>
      </c>
      <c r="G36" s="17">
        <v>13500000</v>
      </c>
      <c r="H36" s="128">
        <v>-55.000000000000007</v>
      </c>
      <c r="I36" s="17">
        <v>0</v>
      </c>
      <c r="J36" s="17">
        <v>13500000</v>
      </c>
      <c r="K36" s="18">
        <v>1520710000</v>
      </c>
      <c r="L36" s="29">
        <v>95.875820000000004</v>
      </c>
      <c r="M36" s="29">
        <v>4.4686700000000004</v>
      </c>
      <c r="N36" s="29">
        <v>4.4909999999999997</v>
      </c>
    </row>
    <row r="37" spans="1:14">
      <c r="A37" s="114">
        <v>43191</v>
      </c>
      <c r="B37" s="17">
        <v>25000000</v>
      </c>
      <c r="C37" s="15">
        <v>43202</v>
      </c>
      <c r="D37" s="15">
        <v>45853</v>
      </c>
      <c r="E37" s="17">
        <v>5000000</v>
      </c>
      <c r="F37" s="17">
        <v>-20000000</v>
      </c>
      <c r="G37" s="17">
        <v>5000000</v>
      </c>
      <c r="H37" s="128">
        <v>-80</v>
      </c>
      <c r="I37" s="17">
        <v>0</v>
      </c>
      <c r="J37" s="17">
        <v>5000000</v>
      </c>
      <c r="K37" s="18">
        <v>1525710000</v>
      </c>
      <c r="L37" s="29">
        <v>93.932760000000002</v>
      </c>
      <c r="M37" s="29">
        <v>4.8</v>
      </c>
      <c r="N37" s="29">
        <v>4.8</v>
      </c>
    </row>
    <row r="38" spans="1:14">
      <c r="A38" s="114">
        <v>43221</v>
      </c>
      <c r="B38" s="17">
        <v>25000000</v>
      </c>
      <c r="C38" s="15">
        <v>43251</v>
      </c>
      <c r="D38" s="15">
        <v>45853</v>
      </c>
      <c r="E38" s="17">
        <v>10000000</v>
      </c>
      <c r="F38" s="17">
        <v>-15000000</v>
      </c>
      <c r="G38" s="17">
        <v>10000000</v>
      </c>
      <c r="H38" s="128">
        <v>-60</v>
      </c>
      <c r="I38" s="17">
        <v>0</v>
      </c>
      <c r="J38" s="17">
        <v>10000000</v>
      </c>
      <c r="K38" s="18">
        <v>1535710000</v>
      </c>
      <c r="L38" s="29">
        <v>92.945689999999999</v>
      </c>
      <c r="M38" s="29">
        <v>4.99</v>
      </c>
      <c r="N38" s="29">
        <v>4.99</v>
      </c>
    </row>
    <row r="39" spans="1:14">
      <c r="A39" s="114">
        <v>43252</v>
      </c>
      <c r="B39" s="17">
        <v>25000000</v>
      </c>
      <c r="C39" s="15">
        <v>43279</v>
      </c>
      <c r="D39" s="15">
        <v>45853</v>
      </c>
      <c r="E39" s="17">
        <v>17000000</v>
      </c>
      <c r="F39" s="17">
        <v>-8000000</v>
      </c>
      <c r="G39" s="17">
        <v>17000000</v>
      </c>
      <c r="H39" s="128">
        <v>-32</v>
      </c>
      <c r="I39" s="17">
        <v>0</v>
      </c>
      <c r="J39" s="17">
        <v>17000000</v>
      </c>
      <c r="K39" s="18">
        <v>1552710000</v>
      </c>
      <c r="L39" s="29">
        <v>90.999920000000003</v>
      </c>
      <c r="M39" s="29">
        <v>5.35</v>
      </c>
      <c r="N39" s="29">
        <v>5.35</v>
      </c>
    </row>
    <row r="40" spans="1:14">
      <c r="A40" s="19">
        <v>43282</v>
      </c>
      <c r="B40" s="17">
        <v>25000000</v>
      </c>
      <c r="C40" s="15">
        <v>43297</v>
      </c>
      <c r="D40" s="15">
        <v>45853</v>
      </c>
      <c r="E40" s="17">
        <v>133300000</v>
      </c>
      <c r="F40" s="17">
        <v>108300000</v>
      </c>
      <c r="G40" s="17">
        <v>80000000</v>
      </c>
      <c r="H40" s="128">
        <v>433.2</v>
      </c>
      <c r="I40" s="17">
        <v>0</v>
      </c>
      <c r="J40" s="17">
        <v>80000000</v>
      </c>
      <c r="K40" s="18">
        <v>1632710000</v>
      </c>
      <c r="L40" s="29">
        <v>90.311940000000007</v>
      </c>
      <c r="M40" s="29">
        <v>5.4858799999999999</v>
      </c>
      <c r="N40" s="29">
        <v>5.5</v>
      </c>
    </row>
    <row r="41" spans="1:14">
      <c r="A41" s="19">
        <v>43313</v>
      </c>
      <c r="B41" s="17">
        <v>25000000</v>
      </c>
      <c r="C41" s="15">
        <v>43335</v>
      </c>
      <c r="D41" s="15">
        <v>45853</v>
      </c>
      <c r="E41" s="17">
        <v>58000000</v>
      </c>
      <c r="F41" s="17">
        <v>33000000</v>
      </c>
      <c r="G41" s="17">
        <v>25000000</v>
      </c>
      <c r="H41" s="128">
        <v>132</v>
      </c>
      <c r="I41" s="17">
        <v>0</v>
      </c>
      <c r="J41" s="17">
        <v>25000000</v>
      </c>
      <c r="K41" s="18">
        <v>1657710000</v>
      </c>
      <c r="L41" s="29">
        <v>90.675349999999995</v>
      </c>
      <c r="M41" s="29">
        <v>5.43872</v>
      </c>
      <c r="N41" s="29">
        <v>5.44</v>
      </c>
    </row>
    <row r="42" spans="1:14">
      <c r="A42" s="19">
        <v>43344</v>
      </c>
      <c r="B42" s="17">
        <v>25000000</v>
      </c>
      <c r="C42" s="15">
        <v>43370</v>
      </c>
      <c r="D42" s="15">
        <v>45853</v>
      </c>
      <c r="E42" s="17">
        <v>110350000</v>
      </c>
      <c r="F42" s="17">
        <v>85350000</v>
      </c>
      <c r="G42" s="17">
        <v>25000000</v>
      </c>
      <c r="H42" s="128">
        <v>341.40000000000003</v>
      </c>
      <c r="I42" s="17">
        <v>0</v>
      </c>
      <c r="J42" s="17">
        <v>25000000</v>
      </c>
      <c r="K42" s="18">
        <v>1682710000</v>
      </c>
      <c r="L42" s="29">
        <v>91.292550000000006</v>
      </c>
      <c r="M42" s="29">
        <v>5.3419999999999996</v>
      </c>
      <c r="N42" s="29">
        <v>5.35</v>
      </c>
    </row>
    <row r="43" spans="1:14">
      <c r="A43" s="19">
        <v>43374</v>
      </c>
      <c r="B43" s="17">
        <v>30000000</v>
      </c>
      <c r="C43" s="15">
        <v>43398</v>
      </c>
      <c r="D43" s="15">
        <v>45853</v>
      </c>
      <c r="E43" s="17">
        <v>71600000</v>
      </c>
      <c r="F43" s="17">
        <v>41600000</v>
      </c>
      <c r="G43" s="17">
        <v>30000000</v>
      </c>
      <c r="H43" s="128">
        <v>138.66666666666669</v>
      </c>
      <c r="I43" s="17">
        <v>0</v>
      </c>
      <c r="J43" s="17">
        <v>30000000</v>
      </c>
      <c r="K43" s="18">
        <v>1712710000</v>
      </c>
      <c r="L43" s="29">
        <v>91.860280000000003</v>
      </c>
      <c r="M43" s="29">
        <v>5.25</v>
      </c>
      <c r="N43" s="29">
        <v>5.25</v>
      </c>
    </row>
    <row r="44" spans="1:14">
      <c r="A44" s="19">
        <v>43405</v>
      </c>
      <c r="B44" s="17">
        <v>80000000</v>
      </c>
      <c r="C44" s="15">
        <v>43405</v>
      </c>
      <c r="D44" s="15">
        <v>45853</v>
      </c>
      <c r="E44" s="17">
        <v>102800000</v>
      </c>
      <c r="F44" s="17">
        <v>22800000</v>
      </c>
      <c r="G44" s="17">
        <v>80000000</v>
      </c>
      <c r="H44" s="128">
        <v>28.499999999999996</v>
      </c>
      <c r="I44" s="17">
        <v>0</v>
      </c>
      <c r="J44" s="17">
        <v>80000000</v>
      </c>
      <c r="K44" s="18">
        <v>1792710000</v>
      </c>
      <c r="L44" s="29">
        <v>91.691829999999996</v>
      </c>
      <c r="M44" s="29">
        <v>5.2852199999999998</v>
      </c>
      <c r="N44" s="29">
        <v>5.49</v>
      </c>
    </row>
    <row r="45" spans="1:14">
      <c r="A45" s="19">
        <v>43405</v>
      </c>
      <c r="B45" s="17">
        <v>35000000</v>
      </c>
      <c r="C45" s="15">
        <v>43419</v>
      </c>
      <c r="D45" s="15">
        <v>45853</v>
      </c>
      <c r="E45" s="17">
        <v>77200000</v>
      </c>
      <c r="F45" s="17">
        <v>42200000</v>
      </c>
      <c r="G45" s="17">
        <v>35000000</v>
      </c>
      <c r="H45" s="128">
        <v>120.57142857142857</v>
      </c>
      <c r="I45" s="17">
        <v>0</v>
      </c>
      <c r="J45" s="17">
        <v>35000000</v>
      </c>
      <c r="K45" s="18">
        <v>1827710000</v>
      </c>
      <c r="L45" s="29">
        <v>91.463009999999997</v>
      </c>
      <c r="M45" s="29">
        <v>5.3359100000000002</v>
      </c>
      <c r="N45" s="29">
        <v>5.38</v>
      </c>
    </row>
    <row r="46" spans="1:14">
      <c r="A46" s="21">
        <v>43435</v>
      </c>
      <c r="B46" s="24">
        <v>30000000</v>
      </c>
      <c r="C46" s="22">
        <v>43440</v>
      </c>
      <c r="D46" s="22">
        <v>45853</v>
      </c>
      <c r="E46" s="24">
        <v>67600000</v>
      </c>
      <c r="F46" s="24">
        <v>37600000</v>
      </c>
      <c r="G46" s="24">
        <v>30000000</v>
      </c>
      <c r="H46" s="129">
        <v>125</v>
      </c>
      <c r="I46" s="24">
        <v>0</v>
      </c>
      <c r="J46" s="24">
        <v>30000000</v>
      </c>
      <c r="K46" s="25">
        <v>1857710000</v>
      </c>
      <c r="L46" s="30">
        <v>91.934790000000007</v>
      </c>
      <c r="M46" s="30">
        <v>5.2575000000000003</v>
      </c>
      <c r="N46" s="30">
        <v>5.28</v>
      </c>
    </row>
    <row r="47" spans="1:14">
      <c r="A47" s="19">
        <v>43466</v>
      </c>
      <c r="B47" s="17">
        <v>15000000</v>
      </c>
      <c r="C47" s="15">
        <v>43496</v>
      </c>
      <c r="D47" s="15">
        <v>45853</v>
      </c>
      <c r="E47" s="17">
        <v>17440000</v>
      </c>
      <c r="F47" s="17">
        <v>2440000</v>
      </c>
      <c r="G47" s="17">
        <v>15000000</v>
      </c>
      <c r="H47" s="128">
        <v>16.266666666666666</v>
      </c>
      <c r="I47" s="17">
        <v>0</v>
      </c>
      <c r="J47" s="17">
        <v>15000000</v>
      </c>
      <c r="K47" s="18">
        <v>1872710000</v>
      </c>
      <c r="L47" s="29">
        <v>91.863299999999995</v>
      </c>
      <c r="M47" s="29">
        <v>5.3048500000000001</v>
      </c>
      <c r="N47" s="29">
        <v>5.4</v>
      </c>
    </row>
    <row r="48" spans="1:14">
      <c r="A48" s="19">
        <v>43497</v>
      </c>
      <c r="B48" s="17">
        <v>15000000</v>
      </c>
      <c r="C48" s="15">
        <v>43517</v>
      </c>
      <c r="D48" s="15">
        <v>45853</v>
      </c>
      <c r="E48" s="17">
        <v>77300000</v>
      </c>
      <c r="F48" s="17">
        <v>62300000</v>
      </c>
      <c r="G48" s="17">
        <v>15000000</v>
      </c>
      <c r="H48" s="128">
        <v>415.33333333333331</v>
      </c>
      <c r="I48" s="17">
        <v>0</v>
      </c>
      <c r="J48" s="17">
        <v>15000000</v>
      </c>
      <c r="K48" s="18">
        <v>1887710000</v>
      </c>
      <c r="L48" s="29">
        <v>92.433340000000001</v>
      </c>
      <c r="M48" s="29">
        <v>5.2055999999999996</v>
      </c>
      <c r="N48" s="29">
        <v>5.23</v>
      </c>
    </row>
    <row r="49" spans="1:14">
      <c r="A49" s="19">
        <v>43555</v>
      </c>
      <c r="B49" s="17">
        <v>15000000</v>
      </c>
      <c r="C49" s="15">
        <v>43544</v>
      </c>
      <c r="D49" s="15">
        <v>45853</v>
      </c>
      <c r="E49" s="17">
        <v>73000000</v>
      </c>
      <c r="F49" s="17">
        <v>58000000</v>
      </c>
      <c r="G49" s="17">
        <v>15000000</v>
      </c>
      <c r="H49" s="128">
        <v>386.66666666666669</v>
      </c>
      <c r="I49" s="17">
        <v>0</v>
      </c>
      <c r="J49" s="17">
        <v>15000000</v>
      </c>
      <c r="K49" s="18">
        <v>1902710000</v>
      </c>
      <c r="L49" s="29">
        <v>92.976669999999999</v>
      </c>
      <c r="M49" s="29">
        <v>5.1139999999999999</v>
      </c>
      <c r="N49" s="29">
        <v>5.1260000000000003</v>
      </c>
    </row>
    <row r="50" spans="1:14">
      <c r="A50" s="19">
        <v>43585</v>
      </c>
      <c r="B50" s="17">
        <v>30000000</v>
      </c>
      <c r="C50" s="15">
        <v>43566</v>
      </c>
      <c r="D50" s="15">
        <v>45853</v>
      </c>
      <c r="E50" s="17">
        <v>40000000</v>
      </c>
      <c r="F50" s="17">
        <v>10000000</v>
      </c>
      <c r="G50" s="17">
        <v>30000000</v>
      </c>
      <c r="H50" s="128">
        <v>33.333333333333329</v>
      </c>
      <c r="I50" s="17">
        <v>0</v>
      </c>
      <c r="J50" s="17">
        <v>30000000</v>
      </c>
      <c r="K50" s="18">
        <v>1932710000</v>
      </c>
      <c r="L50" s="29">
        <v>93.03886</v>
      </c>
      <c r="M50" s="29">
        <v>5.1133300000000004</v>
      </c>
      <c r="N50" s="29">
        <v>5.19</v>
      </c>
    </row>
    <row r="51" spans="1:14">
      <c r="A51" s="21">
        <v>43616</v>
      </c>
      <c r="B51" s="24">
        <v>30000000</v>
      </c>
      <c r="C51" s="22">
        <v>43616</v>
      </c>
      <c r="D51" s="22">
        <v>45853</v>
      </c>
      <c r="E51" s="24">
        <v>90000000</v>
      </c>
      <c r="F51" s="24">
        <v>60000000</v>
      </c>
      <c r="G51" s="24">
        <v>30000000</v>
      </c>
      <c r="H51" s="129">
        <v>200</v>
      </c>
      <c r="I51" s="24">
        <v>0</v>
      </c>
      <c r="J51" s="24">
        <v>30000000</v>
      </c>
      <c r="K51" s="25">
        <v>1962710000</v>
      </c>
      <c r="L51" s="30">
        <v>94.247810000000001</v>
      </c>
      <c r="M51" s="30">
        <v>4.9000000000000004</v>
      </c>
      <c r="N51" s="30">
        <v>4.9000000000000004</v>
      </c>
    </row>
  </sheetData>
  <conditionalFormatting sqref="H5:H7">
    <cfRule type="cellIs" dxfId="133" priority="30363" stopIfTrue="1" operator="lessThan">
      <formula>0</formula>
    </cfRule>
  </conditionalFormatting>
  <conditionalFormatting sqref="L28:M28">
    <cfRule type="cellIs" dxfId="132" priority="11311" stopIfTrue="1" operator="lessThan">
      <formula>0</formula>
    </cfRule>
  </conditionalFormatting>
  <conditionalFormatting sqref="L31:M31">
    <cfRule type="cellIs" dxfId="131" priority="9186" stopIfTrue="1" operator="lessThan">
      <formula>0</formula>
    </cfRule>
  </conditionalFormatting>
  <conditionalFormatting sqref="L4:N52">
    <cfRule type="cellIs" dxfId="130" priority="1" stopIfTrue="1" operator="lessThan">
      <formula>0</formula>
    </cfRule>
  </conditionalFormatting>
  <conditionalFormatting sqref="N28:N37">
    <cfRule type="cellIs" dxfId="129" priority="634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8EA-B277-4530-8EFF-582BE6C5233E}">
  <sheetPr>
    <pageSetUpPr fitToPage="1"/>
  </sheetPr>
  <dimension ref="A1:R86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O86" sqref="O86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7" max="7" width="10.81640625" customWidth="1"/>
    <col min="8" max="8" width="7.81640625" customWidth="1"/>
    <col min="9" max="9" width="7.1796875" customWidth="1"/>
    <col min="10" max="10" width="9.1796875" bestFit="1" customWidth="1"/>
    <col min="11" max="11" width="11.54296875" bestFit="1" customWidth="1"/>
    <col min="12" max="12" width="7.81640625" customWidth="1"/>
    <col min="13" max="13" width="6.08984375" customWidth="1"/>
    <col min="14" max="14" width="7.1796875" customWidth="1"/>
    <col min="15" max="15" width="11.81640625" style="194" customWidth="1"/>
    <col min="16" max="16" width="7" customWidth="1"/>
    <col min="17" max="17" width="7.1796875" customWidth="1"/>
    <col min="18" max="18" width="7.54296875" customWidth="1"/>
  </cols>
  <sheetData>
    <row r="1" spans="1:18" ht="16.2" thickBot="1">
      <c r="A1" s="9"/>
      <c r="B1" s="9" t="s">
        <v>71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44043</v>
      </c>
      <c r="B4" s="17">
        <v>150000000</v>
      </c>
      <c r="C4" s="15">
        <v>44035</v>
      </c>
      <c r="D4" s="15">
        <v>46127</v>
      </c>
      <c r="E4" s="17">
        <v>366200000</v>
      </c>
      <c r="F4" s="17">
        <v>216200000</v>
      </c>
      <c r="G4" s="17">
        <v>228200000</v>
      </c>
      <c r="H4" s="128">
        <v>144.13333333333333</v>
      </c>
      <c r="I4" s="17">
        <v>0</v>
      </c>
      <c r="J4" s="17">
        <v>228200000</v>
      </c>
      <c r="K4" s="18">
        <v>228200000</v>
      </c>
      <c r="L4" s="29">
        <v>103.20411</v>
      </c>
      <c r="M4" s="29">
        <v>7.6727100000000004</v>
      </c>
      <c r="N4" s="29">
        <v>7.9989999999999997</v>
      </c>
      <c r="O4" s="236"/>
      <c r="P4" s="17"/>
      <c r="Q4" s="15"/>
      <c r="R4" s="15"/>
    </row>
    <row r="5" spans="1:18" s="3" customFormat="1" ht="14.25" customHeight="1">
      <c r="A5" s="19">
        <v>44074</v>
      </c>
      <c r="B5" s="17"/>
      <c r="C5" s="15">
        <v>44049</v>
      </c>
      <c r="D5" s="15">
        <v>46127</v>
      </c>
      <c r="E5" s="17"/>
      <c r="F5" s="17">
        <v>0</v>
      </c>
      <c r="G5" s="17"/>
      <c r="H5" s="128"/>
      <c r="I5" s="17">
        <v>0</v>
      </c>
      <c r="J5" s="17">
        <v>0</v>
      </c>
      <c r="K5" s="18">
        <v>307670000</v>
      </c>
      <c r="L5" s="29"/>
      <c r="M5" s="29"/>
      <c r="N5" s="29"/>
      <c r="O5" s="236">
        <v>79470000</v>
      </c>
      <c r="P5" s="17"/>
      <c r="Q5" s="15"/>
      <c r="R5" s="15"/>
    </row>
    <row r="6" spans="1:18" s="3" customFormat="1" ht="14.25" customHeight="1">
      <c r="A6" s="19">
        <v>44073</v>
      </c>
      <c r="B6" s="17">
        <v>60000000</v>
      </c>
      <c r="C6" s="15">
        <v>44063</v>
      </c>
      <c r="D6" s="15">
        <v>46128</v>
      </c>
      <c r="E6" s="17">
        <v>335500000</v>
      </c>
      <c r="F6" s="17">
        <v>275500000</v>
      </c>
      <c r="G6" s="17">
        <v>60000000</v>
      </c>
      <c r="H6" s="128">
        <v>459.16666666666669</v>
      </c>
      <c r="I6" s="17">
        <v>0</v>
      </c>
      <c r="J6" s="17">
        <v>60000000</v>
      </c>
      <c r="K6" s="18">
        <v>367670000</v>
      </c>
      <c r="L6" s="29">
        <v>103.12674</v>
      </c>
      <c r="M6" s="29">
        <v>7.79983</v>
      </c>
      <c r="N6" s="29">
        <v>7.97</v>
      </c>
      <c r="O6" s="236"/>
      <c r="P6" s="17"/>
      <c r="Q6" s="15"/>
      <c r="R6" s="15"/>
    </row>
    <row r="7" spans="1:18" s="3" customFormat="1" ht="14.25" customHeight="1">
      <c r="A7" s="19">
        <v>44104</v>
      </c>
      <c r="B7" s="17"/>
      <c r="C7" s="15"/>
      <c r="D7" s="15"/>
      <c r="E7" s="17"/>
      <c r="F7" s="17">
        <v>0</v>
      </c>
      <c r="G7" s="17"/>
      <c r="H7" s="128"/>
      <c r="I7" s="17">
        <v>0</v>
      </c>
      <c r="J7" s="17">
        <v>0</v>
      </c>
      <c r="K7" s="18">
        <v>390750000</v>
      </c>
      <c r="L7" s="29"/>
      <c r="M7" s="29"/>
      <c r="N7" s="29"/>
      <c r="O7" s="236">
        <v>23080000</v>
      </c>
      <c r="P7" s="17">
        <v>106.47044</v>
      </c>
      <c r="Q7" s="29">
        <v>7.8175400000000002</v>
      </c>
      <c r="R7" s="29">
        <v>7.7</v>
      </c>
    </row>
    <row r="8" spans="1:18" s="3" customFormat="1" ht="14.25" customHeight="1">
      <c r="A8" s="19">
        <v>44104</v>
      </c>
      <c r="B8" s="17">
        <v>60000000</v>
      </c>
      <c r="C8" s="15">
        <v>44091</v>
      </c>
      <c r="D8" s="15">
        <v>46128</v>
      </c>
      <c r="E8" s="17">
        <v>434100000</v>
      </c>
      <c r="F8" s="17">
        <v>374100000</v>
      </c>
      <c r="G8" s="17">
        <v>60000000</v>
      </c>
      <c r="H8" s="128">
        <v>623.5</v>
      </c>
      <c r="I8" s="17">
        <v>0</v>
      </c>
      <c r="J8" s="17">
        <v>60000000</v>
      </c>
      <c r="K8" s="18">
        <v>450750000</v>
      </c>
      <c r="L8" s="29">
        <v>104.75357</v>
      </c>
      <c r="M8" s="29">
        <v>7.4459</v>
      </c>
      <c r="N8" s="29">
        <v>7.452</v>
      </c>
      <c r="O8" s="236"/>
      <c r="P8" s="17"/>
      <c r="Q8" s="15"/>
      <c r="R8" s="15"/>
    </row>
    <row r="9" spans="1:18" s="3" customFormat="1" ht="14.25" customHeight="1">
      <c r="A9" s="19">
        <v>44135</v>
      </c>
      <c r="B9" s="17">
        <v>200000000</v>
      </c>
      <c r="C9" s="15">
        <v>44126</v>
      </c>
      <c r="D9" s="15">
        <v>46128</v>
      </c>
      <c r="E9" s="17">
        <v>767710000</v>
      </c>
      <c r="F9" s="17">
        <v>567710000</v>
      </c>
      <c r="G9" s="17">
        <v>200000000</v>
      </c>
      <c r="H9" s="128">
        <v>283.85500000000002</v>
      </c>
      <c r="I9" s="17">
        <v>0</v>
      </c>
      <c r="J9" s="17">
        <v>200000000</v>
      </c>
      <c r="K9" s="18">
        <v>650750000</v>
      </c>
      <c r="L9" s="29">
        <v>105.82380999999999</v>
      </c>
      <c r="M9" s="29">
        <v>7.19489</v>
      </c>
      <c r="N9" s="29">
        <v>7.19</v>
      </c>
      <c r="O9" s="236"/>
      <c r="P9" s="17"/>
      <c r="Q9" s="29"/>
      <c r="R9" s="29"/>
    </row>
    <row r="10" spans="1:18" s="3" customFormat="1" ht="14.25" customHeight="1">
      <c r="A10" s="19">
        <v>44134</v>
      </c>
      <c r="B10" s="17"/>
      <c r="C10" s="15">
        <v>44133</v>
      </c>
      <c r="D10" s="15">
        <v>46128</v>
      </c>
      <c r="E10" s="17"/>
      <c r="F10" s="17"/>
      <c r="G10" s="17"/>
      <c r="H10" s="128"/>
      <c r="I10" s="17"/>
      <c r="J10" s="17"/>
      <c r="K10" s="18">
        <v>853510000</v>
      </c>
      <c r="L10" s="29"/>
      <c r="M10" s="29"/>
      <c r="N10" s="29"/>
      <c r="O10" s="236">
        <v>202760000</v>
      </c>
      <c r="P10" s="17">
        <v>104.56751</v>
      </c>
      <c r="Q10" s="29">
        <v>7.53721</v>
      </c>
      <c r="R10" s="29">
        <v>7.25</v>
      </c>
    </row>
    <row r="11" spans="1:18" s="3" customFormat="1" ht="14.25" customHeight="1">
      <c r="A11" s="19">
        <v>44165</v>
      </c>
      <c r="B11" s="17">
        <v>60000000</v>
      </c>
      <c r="C11" s="15">
        <v>44147</v>
      </c>
      <c r="D11" s="15">
        <v>46128</v>
      </c>
      <c r="E11" s="17">
        <v>475040000</v>
      </c>
      <c r="F11" s="17">
        <v>415040000</v>
      </c>
      <c r="G11" s="17">
        <v>60000000</v>
      </c>
      <c r="H11" s="128">
        <v>691.73333333333335</v>
      </c>
      <c r="I11" s="17">
        <v>0</v>
      </c>
      <c r="J11" s="17">
        <v>60000000</v>
      </c>
      <c r="K11" s="18">
        <v>913510000</v>
      </c>
      <c r="L11" s="29">
        <v>106.34853</v>
      </c>
      <c r="M11" s="29">
        <v>7.0686</v>
      </c>
      <c r="N11" s="29">
        <v>7.07</v>
      </c>
      <c r="O11" s="236"/>
      <c r="P11" s="17"/>
      <c r="Q11" s="29"/>
      <c r="R11" s="29"/>
    </row>
    <row r="12" spans="1:18" s="3" customFormat="1" ht="14.25" customHeight="1">
      <c r="A12" s="19">
        <v>44165</v>
      </c>
      <c r="B12" s="17"/>
      <c r="C12" s="15"/>
      <c r="D12" s="15"/>
      <c r="E12" s="17"/>
      <c r="F12" s="17">
        <v>0</v>
      </c>
      <c r="G12" s="17"/>
      <c r="H12" s="128"/>
      <c r="I12" s="17">
        <v>0</v>
      </c>
      <c r="J12" s="17"/>
      <c r="K12" s="18">
        <v>1157080000</v>
      </c>
      <c r="L12" s="29"/>
      <c r="M12" s="29"/>
      <c r="N12" s="29"/>
      <c r="O12" s="236">
        <v>243570000</v>
      </c>
      <c r="P12" s="17">
        <v>106.47044</v>
      </c>
      <c r="Q12" s="29">
        <v>7.8175400000000002</v>
      </c>
      <c r="R12" s="29">
        <v>7.7</v>
      </c>
    </row>
    <row r="13" spans="1:18" s="3" customFormat="1" ht="14.25" customHeight="1">
      <c r="A13" s="21">
        <v>44196</v>
      </c>
      <c r="B13" s="24">
        <v>260000000</v>
      </c>
      <c r="C13" s="22">
        <v>44168</v>
      </c>
      <c r="D13" s="22">
        <v>46128</v>
      </c>
      <c r="E13" s="24">
        <v>937320000</v>
      </c>
      <c r="F13" s="24">
        <v>677320000</v>
      </c>
      <c r="G13" s="24">
        <v>400000000</v>
      </c>
      <c r="H13" s="129">
        <v>260.50769230769231</v>
      </c>
      <c r="I13" s="24">
        <v>0</v>
      </c>
      <c r="J13" s="24">
        <v>400000000</v>
      </c>
      <c r="K13" s="25">
        <v>1557080000</v>
      </c>
      <c r="L13" s="30">
        <v>106.34853</v>
      </c>
      <c r="M13" s="30">
        <v>7.1652300000000002</v>
      </c>
      <c r="N13" s="30">
        <v>7.2099900000000003</v>
      </c>
      <c r="O13" s="237"/>
      <c r="P13" s="24"/>
      <c r="Q13" s="30"/>
      <c r="R13" s="30"/>
    </row>
    <row r="14" spans="1:18" s="3" customFormat="1" ht="14.25" customHeight="1">
      <c r="A14" s="19">
        <v>44227</v>
      </c>
      <c r="B14" s="17">
        <v>60000000</v>
      </c>
      <c r="C14" s="15">
        <v>43851</v>
      </c>
      <c r="D14" s="15">
        <v>46128</v>
      </c>
      <c r="E14" s="17">
        <v>228000000</v>
      </c>
      <c r="F14" s="17">
        <v>168000000</v>
      </c>
      <c r="G14" s="17">
        <v>60000000</v>
      </c>
      <c r="H14" s="128">
        <v>280</v>
      </c>
      <c r="I14" s="17">
        <v>0</v>
      </c>
      <c r="J14" s="17">
        <v>60000000</v>
      </c>
      <c r="K14" s="18">
        <v>1617080000</v>
      </c>
      <c r="L14" s="29">
        <v>108.43711999999999</v>
      </c>
      <c r="M14" s="29">
        <v>6.5656699999999999</v>
      </c>
      <c r="N14" s="29">
        <v>6.55</v>
      </c>
      <c r="O14" s="236"/>
      <c r="P14" s="17"/>
      <c r="Q14" s="29"/>
      <c r="R14" s="29"/>
    </row>
    <row r="15" spans="1:18" s="3" customFormat="1" ht="14.25" customHeight="1">
      <c r="A15" s="19">
        <v>44255</v>
      </c>
      <c r="B15" s="17">
        <v>60000000</v>
      </c>
      <c r="C15" s="15">
        <v>44238</v>
      </c>
      <c r="D15" s="15">
        <v>46128</v>
      </c>
      <c r="E15" s="17">
        <v>152600000</v>
      </c>
      <c r="F15" s="17">
        <v>92600000</v>
      </c>
      <c r="G15" s="17">
        <v>60000000</v>
      </c>
      <c r="H15" s="128">
        <v>154.30000000000001</v>
      </c>
      <c r="I15" s="17">
        <v>0</v>
      </c>
      <c r="J15" s="17">
        <v>60000000</v>
      </c>
      <c r="K15" s="18">
        <v>2009540000</v>
      </c>
      <c r="L15" s="29">
        <v>107.44929999999999</v>
      </c>
      <c r="M15" s="29">
        <v>6.7673100000000002</v>
      </c>
      <c r="N15" s="29">
        <v>6.7889999999999997</v>
      </c>
      <c r="O15" s="236">
        <v>332460000</v>
      </c>
      <c r="P15" s="17">
        <v>106.8703</v>
      </c>
      <c r="Q15" s="29">
        <v>7.5971599999999997</v>
      </c>
      <c r="R15" s="29">
        <v>7.65</v>
      </c>
    </row>
    <row r="16" spans="1:18" s="3" customFormat="1" ht="14.25" customHeight="1">
      <c r="A16" s="19">
        <v>44286</v>
      </c>
      <c r="B16" s="17">
        <v>60000000</v>
      </c>
      <c r="C16" s="15">
        <v>44259</v>
      </c>
      <c r="D16" s="15">
        <v>46128</v>
      </c>
      <c r="E16" s="17">
        <v>186770000</v>
      </c>
      <c r="F16" s="17">
        <v>126770000</v>
      </c>
      <c r="G16" s="17">
        <v>60000000</v>
      </c>
      <c r="H16" s="128">
        <v>211.2833333333333</v>
      </c>
      <c r="I16" s="17">
        <v>0</v>
      </c>
      <c r="J16" s="17">
        <v>60000000</v>
      </c>
      <c r="K16" s="18">
        <v>2069540000</v>
      </c>
      <c r="L16" s="29">
        <v>104.16222</v>
      </c>
      <c r="M16" s="29">
        <v>7.5040199999999997</v>
      </c>
      <c r="N16" s="29">
        <v>7.4299900000000001</v>
      </c>
      <c r="O16" s="236"/>
      <c r="P16" s="17"/>
      <c r="Q16" s="29"/>
      <c r="R16" s="29"/>
    </row>
    <row r="17" spans="1:18" s="3" customFormat="1" ht="14.25" customHeight="1">
      <c r="A17" s="19">
        <v>44285</v>
      </c>
      <c r="B17" s="17">
        <v>150000000</v>
      </c>
      <c r="C17" s="15">
        <v>44273</v>
      </c>
      <c r="D17" s="15">
        <v>46128</v>
      </c>
      <c r="E17" s="17">
        <v>406970000</v>
      </c>
      <c r="F17" s="17">
        <v>256970000</v>
      </c>
      <c r="G17" s="17">
        <v>190000000</v>
      </c>
      <c r="H17" s="128">
        <v>171.31333333333333</v>
      </c>
      <c r="I17" s="17">
        <v>0</v>
      </c>
      <c r="J17" s="17">
        <v>190000000</v>
      </c>
      <c r="K17" s="18">
        <v>2259540000</v>
      </c>
      <c r="L17" s="29">
        <v>103.63266</v>
      </c>
      <c r="M17" s="29">
        <v>7.62697</v>
      </c>
      <c r="N17" s="29">
        <v>7.67</v>
      </c>
      <c r="O17" s="236"/>
      <c r="P17" s="17"/>
      <c r="Q17" s="29"/>
      <c r="R17" s="29"/>
    </row>
    <row r="18" spans="1:18" s="3" customFormat="1" ht="14.25" customHeight="1">
      <c r="A18" s="19">
        <v>44316</v>
      </c>
      <c r="B18" s="17">
        <v>80000000</v>
      </c>
      <c r="C18" s="15">
        <v>44308</v>
      </c>
      <c r="D18" s="15">
        <v>46128</v>
      </c>
      <c r="E18" s="17">
        <v>427000000</v>
      </c>
      <c r="F18" s="17">
        <v>347000000</v>
      </c>
      <c r="G18" s="17">
        <v>120000000</v>
      </c>
      <c r="H18" s="128">
        <v>433.75000000000006</v>
      </c>
      <c r="I18" s="17">
        <v>0</v>
      </c>
      <c r="J18" s="17">
        <v>120000000</v>
      </c>
      <c r="K18" s="18">
        <v>2379540000</v>
      </c>
      <c r="L18" s="29">
        <v>104.36272</v>
      </c>
      <c r="M18" s="29">
        <v>7.43513</v>
      </c>
      <c r="N18" s="29">
        <v>7.48</v>
      </c>
      <c r="O18" s="236"/>
      <c r="P18" s="17"/>
      <c r="Q18" s="29"/>
      <c r="R18" s="29"/>
    </row>
    <row r="19" spans="1:18" s="3" customFormat="1" ht="14.25" customHeight="1">
      <c r="A19" s="19">
        <v>44317</v>
      </c>
      <c r="B19" s="17">
        <v>80000000</v>
      </c>
      <c r="C19" s="15">
        <v>44328</v>
      </c>
      <c r="D19" s="15">
        <v>46128</v>
      </c>
      <c r="E19" s="17">
        <v>236240000</v>
      </c>
      <c r="F19" s="17">
        <v>156240000</v>
      </c>
      <c r="G19" s="17">
        <v>80000000</v>
      </c>
      <c r="H19" s="128">
        <v>195.3</v>
      </c>
      <c r="I19" s="17">
        <v>0</v>
      </c>
      <c r="J19" s="17">
        <v>83909029</v>
      </c>
      <c r="K19" s="18">
        <v>2459540000</v>
      </c>
      <c r="L19" s="29">
        <v>104.2573</v>
      </c>
      <c r="M19" s="29">
        <v>7.4489000000000001</v>
      </c>
      <c r="N19" s="29">
        <v>7.3490000000000002</v>
      </c>
      <c r="O19" s="236"/>
      <c r="P19" s="17"/>
      <c r="Q19" s="29"/>
      <c r="R19" s="29"/>
    </row>
    <row r="20" spans="1:18" s="3" customFormat="1" ht="14.25" customHeight="1">
      <c r="A20" s="102">
        <v>44377</v>
      </c>
      <c r="B20" s="98">
        <v>250000000</v>
      </c>
      <c r="C20" s="15">
        <v>44350</v>
      </c>
      <c r="D20" s="15">
        <v>46128</v>
      </c>
      <c r="E20" s="17">
        <v>355100000</v>
      </c>
      <c r="F20" s="17">
        <v>105100000</v>
      </c>
      <c r="G20" s="17">
        <v>250000000</v>
      </c>
      <c r="H20" s="128">
        <v>42.04</v>
      </c>
      <c r="I20" s="17">
        <v>0</v>
      </c>
      <c r="J20" s="17">
        <v>250000000</v>
      </c>
      <c r="K20" s="18">
        <v>2709540000</v>
      </c>
      <c r="L20" s="29">
        <v>103.31623</v>
      </c>
      <c r="M20" s="29">
        <v>7.6659899999999999</v>
      </c>
      <c r="N20" s="29">
        <v>7.44</v>
      </c>
      <c r="O20" s="236"/>
      <c r="P20" s="17"/>
      <c r="Q20" s="29"/>
      <c r="R20" s="29"/>
    </row>
    <row r="21" spans="1:18" s="3" customFormat="1" ht="14.25" customHeight="1">
      <c r="A21" s="102">
        <v>44377</v>
      </c>
      <c r="B21" s="98"/>
      <c r="C21" s="15"/>
      <c r="D21" s="15"/>
      <c r="E21" s="17"/>
      <c r="F21" s="17"/>
      <c r="G21" s="17"/>
      <c r="H21" s="128"/>
      <c r="I21" s="17">
        <v>0</v>
      </c>
      <c r="J21" s="17"/>
      <c r="K21" s="18">
        <v>2803070000</v>
      </c>
      <c r="L21" s="29"/>
      <c r="M21" s="29"/>
      <c r="N21" s="29"/>
      <c r="O21" s="236">
        <v>93530000</v>
      </c>
      <c r="P21" s="17">
        <v>103.93438999999999</v>
      </c>
      <c r="Q21" s="29">
        <v>7.9085700000000001</v>
      </c>
      <c r="R21" s="29">
        <v>8.0299999999999994</v>
      </c>
    </row>
    <row r="22" spans="1:18" s="3" customFormat="1" ht="14.25" customHeight="1">
      <c r="A22" s="102">
        <v>44408</v>
      </c>
      <c r="B22" s="98">
        <v>80000000</v>
      </c>
      <c r="C22" s="15">
        <v>44399</v>
      </c>
      <c r="D22" s="15">
        <v>46128</v>
      </c>
      <c r="E22" s="17">
        <v>396180000</v>
      </c>
      <c r="F22" s="17">
        <v>316180000</v>
      </c>
      <c r="G22" s="17">
        <v>80000000</v>
      </c>
      <c r="H22" s="128">
        <v>395.22499999999997</v>
      </c>
      <c r="I22" s="17">
        <v>0</v>
      </c>
      <c r="J22" s="17">
        <v>80000000</v>
      </c>
      <c r="K22" s="18">
        <v>2883070000</v>
      </c>
      <c r="L22" s="29">
        <v>102.0132</v>
      </c>
      <c r="M22" s="29">
        <v>7.9740099999999998</v>
      </c>
      <c r="N22" s="29">
        <v>7.9</v>
      </c>
      <c r="O22" s="236"/>
      <c r="P22" s="17"/>
      <c r="Q22" s="29"/>
      <c r="R22" s="29"/>
    </row>
    <row r="23" spans="1:18" s="3" customFormat="1" ht="14.25" customHeight="1">
      <c r="A23" s="102">
        <v>44439</v>
      </c>
      <c r="B23" s="98">
        <v>80000000</v>
      </c>
      <c r="C23" s="15">
        <v>44427</v>
      </c>
      <c r="D23" s="15">
        <v>46128</v>
      </c>
      <c r="E23" s="17">
        <v>81760000</v>
      </c>
      <c r="F23" s="17">
        <v>1760000</v>
      </c>
      <c r="G23" s="17">
        <v>79760000</v>
      </c>
      <c r="H23" s="128">
        <v>2.1999999999999997</v>
      </c>
      <c r="I23" s="17">
        <v>0</v>
      </c>
      <c r="J23" s="17">
        <v>79760000</v>
      </c>
      <c r="K23" s="18">
        <v>2962830000</v>
      </c>
      <c r="L23" s="29">
        <v>102.46299</v>
      </c>
      <c r="M23" s="29">
        <v>7.8515300000000003</v>
      </c>
      <c r="N23" s="29">
        <v>7.73</v>
      </c>
      <c r="O23" s="236"/>
      <c r="P23" s="17"/>
      <c r="Q23" s="29"/>
      <c r="R23" s="29"/>
    </row>
    <row r="24" spans="1:18">
      <c r="A24" s="26">
        <v>44469</v>
      </c>
      <c r="B24" s="121">
        <v>250000000</v>
      </c>
      <c r="C24" s="103">
        <v>44441</v>
      </c>
      <c r="D24" s="103">
        <v>46127</v>
      </c>
      <c r="E24" s="98">
        <v>345700000</v>
      </c>
      <c r="F24" s="208">
        <v>95700000</v>
      </c>
      <c r="G24" s="98">
        <v>250000000</v>
      </c>
      <c r="H24" s="117">
        <v>38.279999999999994</v>
      </c>
      <c r="I24" s="209">
        <v>0</v>
      </c>
      <c r="J24" s="208">
        <v>250000000</v>
      </c>
      <c r="K24" s="207">
        <v>3248450000</v>
      </c>
      <c r="L24" s="158">
        <v>102.72526000000001</v>
      </c>
      <c r="M24" s="158">
        <v>7.78</v>
      </c>
      <c r="N24" s="158">
        <v>7.74</v>
      </c>
      <c r="O24" s="98">
        <v>35620000</v>
      </c>
      <c r="P24" s="158">
        <v>101.29609000000001</v>
      </c>
      <c r="Q24" s="199">
        <v>8.0216600000000007</v>
      </c>
      <c r="R24" s="107">
        <v>8.0399999999999991</v>
      </c>
    </row>
    <row r="25" spans="1:18">
      <c r="A25" s="123">
        <v>44500</v>
      </c>
      <c r="B25" s="120">
        <v>250000000</v>
      </c>
      <c r="C25" s="146">
        <v>44490</v>
      </c>
      <c r="D25" s="146">
        <v>46127</v>
      </c>
      <c r="E25" s="99">
        <v>509740000</v>
      </c>
      <c r="F25" s="210">
        <v>259740000</v>
      </c>
      <c r="G25" s="99">
        <v>350000000</v>
      </c>
      <c r="H25" s="118">
        <v>103.89600000000002</v>
      </c>
      <c r="I25" s="215">
        <v>0</v>
      </c>
      <c r="J25" s="210">
        <v>350000000</v>
      </c>
      <c r="K25" s="211">
        <v>3598450000</v>
      </c>
      <c r="L25" s="212">
        <v>100.31253</v>
      </c>
      <c r="M25" s="212">
        <v>8.4142299999999999</v>
      </c>
      <c r="N25" s="212">
        <v>7.65</v>
      </c>
      <c r="O25" s="99"/>
      <c r="P25" s="212"/>
      <c r="Q25" s="223"/>
      <c r="R25" s="140"/>
    </row>
    <row r="26" spans="1:18">
      <c r="A26" s="19">
        <v>44530</v>
      </c>
      <c r="B26" s="17">
        <v>80000000</v>
      </c>
      <c r="C26" s="15">
        <v>44511</v>
      </c>
      <c r="D26" s="15">
        <v>46127</v>
      </c>
      <c r="E26" s="17">
        <v>116700000</v>
      </c>
      <c r="F26" s="17">
        <v>36700000</v>
      </c>
      <c r="G26" s="17">
        <v>86700000</v>
      </c>
      <c r="H26" s="128">
        <v>45.875</v>
      </c>
      <c r="I26" s="17">
        <v>0</v>
      </c>
      <c r="J26" s="17">
        <v>86700000</v>
      </c>
      <c r="K26" s="18">
        <v>3685150000</v>
      </c>
      <c r="L26" s="29">
        <v>100.80844999999999</v>
      </c>
      <c r="M26" s="29">
        <v>8.2756299999999996</v>
      </c>
      <c r="N26" s="29">
        <v>8.25</v>
      </c>
      <c r="O26" s="19"/>
      <c r="P26" s="94"/>
      <c r="Q26" s="14"/>
      <c r="R26" s="195"/>
    </row>
    <row r="27" spans="1:18">
      <c r="A27" s="19">
        <v>44530</v>
      </c>
      <c r="B27" s="17"/>
      <c r="C27" s="15">
        <v>44518</v>
      </c>
      <c r="D27" s="15">
        <v>46127</v>
      </c>
      <c r="E27" s="17"/>
      <c r="F27" s="17"/>
      <c r="G27" s="17"/>
      <c r="H27" s="128"/>
      <c r="I27" s="17"/>
      <c r="J27" s="17"/>
      <c r="K27" s="18">
        <v>3733790000</v>
      </c>
      <c r="L27" s="29"/>
      <c r="M27" s="29"/>
      <c r="N27" s="29"/>
      <c r="O27" s="274">
        <v>48640000</v>
      </c>
      <c r="P27" s="29">
        <v>97.564899999999994</v>
      </c>
      <c r="Q27" s="29">
        <v>8.3949999999999996</v>
      </c>
      <c r="R27" s="29">
        <v>8.3949999999999996</v>
      </c>
    </row>
    <row r="28" spans="1:18">
      <c r="A28" s="21">
        <v>44561</v>
      </c>
      <c r="B28" s="24">
        <v>80000000</v>
      </c>
      <c r="C28" s="22">
        <v>44538</v>
      </c>
      <c r="D28" s="22">
        <v>46127</v>
      </c>
      <c r="E28" s="24">
        <v>246830000</v>
      </c>
      <c r="F28" s="24">
        <v>166830000</v>
      </c>
      <c r="G28" s="24">
        <v>80000000</v>
      </c>
      <c r="H28" s="129">
        <v>208.5</v>
      </c>
      <c r="I28" s="24">
        <v>0</v>
      </c>
      <c r="J28" s="24">
        <v>80000000</v>
      </c>
      <c r="K28" s="25">
        <v>3813790000</v>
      </c>
      <c r="L28" s="30">
        <v>100.5123</v>
      </c>
      <c r="M28" s="30">
        <v>8.3530899999999999</v>
      </c>
      <c r="N28" s="30">
        <v>8.1999999999999993</v>
      </c>
      <c r="O28" s="264"/>
      <c r="P28" s="30"/>
      <c r="Q28" s="30"/>
      <c r="R28" s="30"/>
    </row>
    <row r="29" spans="1:18">
      <c r="A29" s="19">
        <v>44592</v>
      </c>
      <c r="B29" s="17">
        <v>160000000</v>
      </c>
      <c r="C29" s="15">
        <v>44578</v>
      </c>
      <c r="D29" s="15">
        <v>46127</v>
      </c>
      <c r="E29" s="17">
        <v>180880000</v>
      </c>
      <c r="F29" s="17">
        <v>20880000</v>
      </c>
      <c r="G29" s="17">
        <v>160000000</v>
      </c>
      <c r="H29" s="144">
        <v>13.05</v>
      </c>
      <c r="I29" s="17">
        <v>0</v>
      </c>
      <c r="J29" s="17">
        <v>160000000</v>
      </c>
      <c r="K29" s="18">
        <v>3973790000</v>
      </c>
      <c r="L29" s="29">
        <v>100.30422</v>
      </c>
      <c r="M29" s="29">
        <v>8.4087300000000003</v>
      </c>
      <c r="N29" s="29">
        <v>8.1850000000000005</v>
      </c>
      <c r="O29" s="236"/>
      <c r="P29" s="17"/>
      <c r="Q29" s="29"/>
      <c r="R29" s="29"/>
    </row>
    <row r="30" spans="1:18">
      <c r="A30" s="19">
        <v>44620</v>
      </c>
      <c r="B30" s="17">
        <v>115000000</v>
      </c>
      <c r="C30" s="15">
        <v>44602</v>
      </c>
      <c r="D30" s="15">
        <v>46127</v>
      </c>
      <c r="E30" s="17">
        <v>198600000</v>
      </c>
      <c r="F30" s="17">
        <v>83600000</v>
      </c>
      <c r="G30" s="17">
        <v>115000000</v>
      </c>
      <c r="H30" s="144">
        <v>72.7</v>
      </c>
      <c r="I30" s="17">
        <v>0</v>
      </c>
      <c r="J30" s="17">
        <v>115000000</v>
      </c>
      <c r="K30" s="18">
        <v>4088790000</v>
      </c>
      <c r="L30" s="29">
        <v>100.0829</v>
      </c>
      <c r="M30" s="29">
        <v>8.4723699999999997</v>
      </c>
      <c r="N30" s="29">
        <v>8.5500000000000007</v>
      </c>
      <c r="O30" s="236"/>
      <c r="P30" s="17"/>
      <c r="Q30" s="29"/>
      <c r="R30" s="29"/>
    </row>
    <row r="31" spans="1:18">
      <c r="A31" s="102">
        <v>44651</v>
      </c>
      <c r="B31" s="17">
        <v>80000000</v>
      </c>
      <c r="C31" s="50">
        <v>44623</v>
      </c>
      <c r="D31" s="116">
        <v>46127</v>
      </c>
      <c r="E31" s="42">
        <v>149170000</v>
      </c>
      <c r="F31" s="42">
        <v>69170000</v>
      </c>
      <c r="G31" s="42">
        <v>80000000</v>
      </c>
      <c r="H31" s="296">
        <v>86.462499999999991</v>
      </c>
      <c r="I31" s="42">
        <v>0</v>
      </c>
      <c r="J31" s="42">
        <v>80000000</v>
      </c>
      <c r="K31" s="297">
        <v>4168790000</v>
      </c>
      <c r="L31" s="265">
        <v>99.611760000000004</v>
      </c>
      <c r="M31" s="265">
        <v>8.6118199999999998</v>
      </c>
      <c r="N31" s="265">
        <v>8.6769999999999996</v>
      </c>
      <c r="O31" s="236"/>
      <c r="P31" s="17"/>
      <c r="Q31" s="29"/>
      <c r="R31" s="29"/>
    </row>
    <row r="32" spans="1:18" s="3" customFormat="1" ht="14.25" customHeight="1">
      <c r="A32" s="102">
        <v>44681</v>
      </c>
      <c r="B32" s="98">
        <v>80000000</v>
      </c>
      <c r="C32" s="15">
        <v>44672</v>
      </c>
      <c r="D32" s="15">
        <v>46127</v>
      </c>
      <c r="E32" s="17">
        <v>137930000</v>
      </c>
      <c r="F32" s="17">
        <v>57930000</v>
      </c>
      <c r="G32" s="17">
        <v>79850000</v>
      </c>
      <c r="H32" s="128">
        <v>72.412500000000009</v>
      </c>
      <c r="I32" s="17">
        <v>0</v>
      </c>
      <c r="J32" s="17">
        <v>79850000</v>
      </c>
      <c r="K32" s="18">
        <v>4248640000</v>
      </c>
      <c r="L32" s="29">
        <v>99.48339</v>
      </c>
      <c r="M32" s="29">
        <v>8.6551100000000005</v>
      </c>
      <c r="N32" s="29">
        <v>8.7100000000000009</v>
      </c>
      <c r="O32" s="236"/>
      <c r="P32" s="17"/>
      <c r="Q32" s="29"/>
      <c r="R32" s="29"/>
    </row>
    <row r="33" spans="1:18" s="3" customFormat="1" ht="14.25" customHeight="1">
      <c r="A33" s="102">
        <v>44712</v>
      </c>
      <c r="B33" s="98">
        <v>15000000</v>
      </c>
      <c r="C33" s="15">
        <v>44693</v>
      </c>
      <c r="D33" s="15">
        <v>46127</v>
      </c>
      <c r="E33" s="17">
        <v>26070000</v>
      </c>
      <c r="F33" s="17">
        <v>11070000</v>
      </c>
      <c r="G33" s="17">
        <v>15000000</v>
      </c>
      <c r="H33" s="128">
        <v>73.8</v>
      </c>
      <c r="I33" s="17">
        <v>0</v>
      </c>
      <c r="J33" s="17">
        <v>15000000</v>
      </c>
      <c r="K33" s="18">
        <v>4263640000</v>
      </c>
      <c r="L33" s="29">
        <v>98.863330000000005</v>
      </c>
      <c r="M33" s="29">
        <v>8.8449100000000005</v>
      </c>
      <c r="N33" s="29">
        <v>8.8780000000000001</v>
      </c>
      <c r="O33" s="236"/>
      <c r="P33" s="17"/>
      <c r="Q33" s="29"/>
      <c r="R33" s="29"/>
    </row>
    <row r="34" spans="1:18" s="3" customFormat="1" ht="14.25" customHeight="1">
      <c r="A34" s="102">
        <v>44682</v>
      </c>
      <c r="B34" s="98">
        <v>15000000</v>
      </c>
      <c r="C34" s="15">
        <v>44705</v>
      </c>
      <c r="D34" s="15">
        <v>46127</v>
      </c>
      <c r="E34" s="17">
        <v>59790000</v>
      </c>
      <c r="F34" s="17">
        <v>44790000</v>
      </c>
      <c r="G34" s="17">
        <v>15000000</v>
      </c>
      <c r="H34" s="128">
        <v>298.60000000000002</v>
      </c>
      <c r="I34" s="17">
        <v>0</v>
      </c>
      <c r="J34" s="17">
        <v>15000000</v>
      </c>
      <c r="K34" s="18">
        <v>4278640000</v>
      </c>
      <c r="L34" s="29">
        <v>100.73566</v>
      </c>
      <c r="M34" s="29">
        <v>8.27</v>
      </c>
      <c r="N34" s="29">
        <v>8.27</v>
      </c>
      <c r="O34" s="236"/>
      <c r="P34" s="17"/>
      <c r="Q34" s="29"/>
      <c r="R34" s="29"/>
    </row>
    <row r="35" spans="1:18">
      <c r="A35" s="102">
        <v>44713</v>
      </c>
      <c r="B35" s="17">
        <v>15000000</v>
      </c>
      <c r="C35" s="50">
        <v>44721</v>
      </c>
      <c r="D35" s="116">
        <v>46127</v>
      </c>
      <c r="E35" s="42">
        <v>32490000</v>
      </c>
      <c r="F35" s="42">
        <v>17490000</v>
      </c>
      <c r="G35" s="42">
        <v>15000000</v>
      </c>
      <c r="H35" s="296">
        <v>116.6</v>
      </c>
      <c r="I35" s="42">
        <v>0</v>
      </c>
      <c r="J35" s="42">
        <v>15000000</v>
      </c>
      <c r="K35" s="297">
        <v>4293640000</v>
      </c>
      <c r="L35" s="265">
        <v>100.35621</v>
      </c>
      <c r="M35" s="265">
        <v>8.3830899999999993</v>
      </c>
      <c r="N35" s="265">
        <v>8.4190000000000005</v>
      </c>
      <c r="O35" s="323"/>
      <c r="P35" s="42"/>
      <c r="Q35" s="265"/>
      <c r="R35" s="29"/>
    </row>
    <row r="36" spans="1:18">
      <c r="A36" s="102">
        <v>44713</v>
      </c>
      <c r="B36" s="17">
        <v>15000000</v>
      </c>
      <c r="C36" s="50">
        <v>44735</v>
      </c>
      <c r="D36" s="116">
        <v>46127</v>
      </c>
      <c r="E36" s="42">
        <v>46420000</v>
      </c>
      <c r="F36" s="42">
        <v>31420000</v>
      </c>
      <c r="G36" s="42">
        <v>15000000</v>
      </c>
      <c r="H36" s="296">
        <v>209.46666666666664</v>
      </c>
      <c r="I36" s="42">
        <v>0</v>
      </c>
      <c r="J36" s="42">
        <v>15000000</v>
      </c>
      <c r="K36" s="297">
        <v>4308640000</v>
      </c>
      <c r="L36" s="265">
        <v>99.999809999999997</v>
      </c>
      <c r="M36" s="265">
        <v>8.49221</v>
      </c>
      <c r="N36" s="265">
        <v>8.5</v>
      </c>
      <c r="O36" s="323"/>
      <c r="P36" s="42"/>
      <c r="Q36" s="265"/>
      <c r="R36" s="29"/>
    </row>
    <row r="37" spans="1:18">
      <c r="A37" s="102">
        <v>44743</v>
      </c>
      <c r="B37" s="17">
        <v>120000000</v>
      </c>
      <c r="C37" s="50">
        <v>44761</v>
      </c>
      <c r="D37" s="116">
        <v>46127</v>
      </c>
      <c r="E37" s="42">
        <v>130030000</v>
      </c>
      <c r="F37" s="42">
        <v>10030000</v>
      </c>
      <c r="G37" s="42">
        <v>60030000</v>
      </c>
      <c r="H37" s="296">
        <v>8.3583333333333325</v>
      </c>
      <c r="I37" s="42">
        <v>0</v>
      </c>
      <c r="J37" s="42">
        <v>60030000</v>
      </c>
      <c r="K37" s="297">
        <v>4368670000</v>
      </c>
      <c r="L37" s="265">
        <v>97.758499999999998</v>
      </c>
      <c r="M37" s="265">
        <v>9.2123500000000007</v>
      </c>
      <c r="N37" s="265">
        <v>9.41</v>
      </c>
      <c r="O37" s="323"/>
      <c r="P37" s="42"/>
      <c r="Q37" s="265"/>
      <c r="R37" s="29"/>
    </row>
    <row r="38" spans="1:18">
      <c r="A38" s="19">
        <v>44774</v>
      </c>
      <c r="B38" s="17">
        <v>15000000</v>
      </c>
      <c r="C38" s="15">
        <v>44784</v>
      </c>
      <c r="D38" s="15">
        <v>46127</v>
      </c>
      <c r="E38" s="17">
        <v>30000000</v>
      </c>
      <c r="F38" s="17">
        <v>15000000</v>
      </c>
      <c r="G38" s="17">
        <v>15000000</v>
      </c>
      <c r="H38" s="296">
        <v>100</v>
      </c>
      <c r="I38" s="42">
        <v>0</v>
      </c>
      <c r="J38" s="17">
        <v>15000000</v>
      </c>
      <c r="K38" s="18">
        <v>4383670000</v>
      </c>
      <c r="L38" s="29">
        <v>99.136139999999997</v>
      </c>
      <c r="M38" s="29">
        <v>8.7706700000000009</v>
      </c>
      <c r="N38" s="29">
        <v>8.8040000000000003</v>
      </c>
      <c r="O38" s="236"/>
      <c r="P38" s="17"/>
      <c r="Q38" s="29"/>
      <c r="R38" s="29"/>
    </row>
    <row r="39" spans="1:18">
      <c r="A39" s="19">
        <v>44774</v>
      </c>
      <c r="B39" s="17">
        <v>15000000</v>
      </c>
      <c r="C39" s="15">
        <v>44797</v>
      </c>
      <c r="D39" s="15">
        <v>46127</v>
      </c>
      <c r="E39" s="17">
        <v>30500000</v>
      </c>
      <c r="F39" s="17">
        <v>15500000</v>
      </c>
      <c r="G39" s="17">
        <v>15000000</v>
      </c>
      <c r="H39" s="296">
        <v>103.33333333333334</v>
      </c>
      <c r="I39" s="42">
        <v>0</v>
      </c>
      <c r="J39" s="17">
        <v>15000000</v>
      </c>
      <c r="K39" s="18">
        <v>4398670000</v>
      </c>
      <c r="L39" s="29">
        <v>98.880030000000005</v>
      </c>
      <c r="M39" s="29">
        <v>8.8575999999999997</v>
      </c>
      <c r="N39" s="29">
        <v>8.7799999999999994</v>
      </c>
      <c r="O39" s="236"/>
      <c r="P39" s="17"/>
      <c r="Q39" s="29"/>
      <c r="R39" s="29"/>
    </row>
    <row r="40" spans="1:18">
      <c r="A40" s="19">
        <v>44805</v>
      </c>
      <c r="B40" s="17">
        <v>15000000</v>
      </c>
      <c r="C40" s="15">
        <v>44812</v>
      </c>
      <c r="D40" s="15">
        <v>46127</v>
      </c>
      <c r="E40" s="17">
        <v>39000000</v>
      </c>
      <c r="F40" s="17">
        <v>24000000</v>
      </c>
      <c r="G40" s="17">
        <v>34000000</v>
      </c>
      <c r="H40" s="296">
        <v>160</v>
      </c>
      <c r="I40" s="42">
        <v>0</v>
      </c>
      <c r="J40" s="17">
        <v>34000000</v>
      </c>
      <c r="K40" s="18">
        <v>4432670000</v>
      </c>
      <c r="L40" s="29">
        <v>98.274680000000004</v>
      </c>
      <c r="M40" s="29">
        <v>9.0640900000000002</v>
      </c>
      <c r="N40" s="29">
        <v>9.1479999999999997</v>
      </c>
      <c r="O40" s="236"/>
      <c r="P40" s="17"/>
      <c r="Q40" s="29"/>
      <c r="R40" s="29"/>
    </row>
    <row r="41" spans="1:18">
      <c r="A41" s="19">
        <v>44805</v>
      </c>
      <c r="B41" s="17">
        <v>15000000</v>
      </c>
      <c r="C41" s="15">
        <v>44833</v>
      </c>
      <c r="D41" s="15">
        <v>46127</v>
      </c>
      <c r="E41" s="17">
        <v>26160000</v>
      </c>
      <c r="F41" s="17">
        <v>11160000</v>
      </c>
      <c r="G41" s="17">
        <v>11160000</v>
      </c>
      <c r="H41" s="296">
        <v>74.400000000000006</v>
      </c>
      <c r="I41" s="42">
        <v>0</v>
      </c>
      <c r="J41" s="17">
        <v>11160000</v>
      </c>
      <c r="K41" s="18">
        <v>4443830000</v>
      </c>
      <c r="L41" s="29">
        <v>97.350350000000006</v>
      </c>
      <c r="M41" s="29">
        <v>9.3998699999999999</v>
      </c>
      <c r="N41" s="29">
        <v>9.5500000000000007</v>
      </c>
      <c r="O41" s="236"/>
      <c r="P41" s="17"/>
      <c r="Q41" s="29"/>
      <c r="R41" s="29"/>
    </row>
    <row r="42" spans="1:18">
      <c r="A42" s="19">
        <v>44835</v>
      </c>
      <c r="B42" s="17">
        <v>200000000</v>
      </c>
      <c r="C42" s="15">
        <v>44851</v>
      </c>
      <c r="D42" s="15">
        <v>46127</v>
      </c>
      <c r="E42" s="17">
        <v>314520000</v>
      </c>
      <c r="F42" s="17">
        <v>114520000</v>
      </c>
      <c r="G42" s="17">
        <v>314370000</v>
      </c>
      <c r="H42" s="296">
        <v>57.26</v>
      </c>
      <c r="I42" s="42">
        <v>0</v>
      </c>
      <c r="J42" s="17">
        <v>314370000</v>
      </c>
      <c r="K42" s="18">
        <v>4758200000</v>
      </c>
      <c r="L42" s="29">
        <v>97.053899999999999</v>
      </c>
      <c r="M42" s="29">
        <v>9.5102899999999995</v>
      </c>
      <c r="N42" s="29">
        <v>10.048</v>
      </c>
      <c r="O42" s="236"/>
      <c r="P42" s="17"/>
      <c r="Q42" s="29"/>
      <c r="R42" s="29"/>
    </row>
    <row r="43" spans="1:18">
      <c r="A43" s="19">
        <v>44835</v>
      </c>
      <c r="B43" s="17">
        <v>15000000</v>
      </c>
      <c r="C43" s="15">
        <v>44861</v>
      </c>
      <c r="D43" s="15">
        <v>46127</v>
      </c>
      <c r="E43" s="17">
        <v>64310000</v>
      </c>
      <c r="F43" s="17">
        <v>49310000</v>
      </c>
      <c r="G43" s="17">
        <v>15000000</v>
      </c>
      <c r="H43" s="296">
        <v>328.73333333333335</v>
      </c>
      <c r="I43" s="42">
        <v>0</v>
      </c>
      <c r="J43" s="17">
        <v>15000000</v>
      </c>
      <c r="K43" s="18">
        <v>4773200000</v>
      </c>
      <c r="L43" s="29">
        <v>96.92886</v>
      </c>
      <c r="M43" s="29">
        <v>9.5596899999999998</v>
      </c>
      <c r="N43" s="29">
        <v>9.43</v>
      </c>
      <c r="O43" s="236"/>
      <c r="P43" s="17"/>
      <c r="Q43" s="29"/>
      <c r="R43" s="29"/>
    </row>
    <row r="44" spans="1:18">
      <c r="A44" s="19">
        <v>44866</v>
      </c>
      <c r="B44" s="17">
        <v>15000000</v>
      </c>
      <c r="C44" s="15">
        <v>44868</v>
      </c>
      <c r="D44" s="15">
        <v>46127</v>
      </c>
      <c r="E44" s="17">
        <v>30550000</v>
      </c>
      <c r="F44" s="17">
        <v>15550000</v>
      </c>
      <c r="G44" s="17">
        <v>30050000</v>
      </c>
      <c r="H44" s="296">
        <v>103.66666666666666</v>
      </c>
      <c r="I44" s="42">
        <v>0</v>
      </c>
      <c r="J44" s="17">
        <v>30050000</v>
      </c>
      <c r="K44" s="18">
        <v>4803250000</v>
      </c>
      <c r="L44" s="29">
        <v>96.578980000000001</v>
      </c>
      <c r="M44" s="29">
        <v>9.6879500000000007</v>
      </c>
      <c r="N44" s="29">
        <v>9.7810000000000006</v>
      </c>
      <c r="O44" s="236"/>
      <c r="P44" s="17"/>
      <c r="Q44" s="29"/>
      <c r="R44" s="29"/>
    </row>
    <row r="45" spans="1:18">
      <c r="A45" s="19">
        <v>44866</v>
      </c>
      <c r="B45" s="17">
        <v>15000000</v>
      </c>
      <c r="C45" s="15">
        <v>44889</v>
      </c>
      <c r="D45" s="15">
        <v>46127</v>
      </c>
      <c r="E45" s="17">
        <v>52690000</v>
      </c>
      <c r="F45" s="17">
        <v>37690000</v>
      </c>
      <c r="G45" s="17">
        <v>16620000</v>
      </c>
      <c r="H45" s="296">
        <v>251.26666666666665</v>
      </c>
      <c r="I45" s="42">
        <v>0</v>
      </c>
      <c r="J45" s="17">
        <v>16620000</v>
      </c>
      <c r="K45" s="18">
        <v>4819870000</v>
      </c>
      <c r="L45" s="29">
        <v>97.873649999999998</v>
      </c>
      <c r="M45" s="29">
        <v>9.24</v>
      </c>
      <c r="N45" s="29">
        <v>9.2550000000000008</v>
      </c>
      <c r="O45" s="236"/>
      <c r="P45" s="17"/>
      <c r="Q45" s="29"/>
      <c r="R45" s="29"/>
    </row>
    <row r="46" spans="1:18">
      <c r="A46" s="19">
        <v>44896</v>
      </c>
      <c r="B46" s="17">
        <v>15000000</v>
      </c>
      <c r="C46" s="15">
        <v>44896</v>
      </c>
      <c r="D46" s="15">
        <v>46127</v>
      </c>
      <c r="E46" s="17">
        <v>49150000</v>
      </c>
      <c r="F46" s="17">
        <v>34150000</v>
      </c>
      <c r="G46" s="17">
        <v>16650000</v>
      </c>
      <c r="H46" s="296">
        <v>227.66666666666669</v>
      </c>
      <c r="I46" s="42">
        <v>0</v>
      </c>
      <c r="J46" s="17">
        <v>16650000</v>
      </c>
      <c r="K46" s="18">
        <v>4836520000</v>
      </c>
      <c r="L46" s="29">
        <v>98.140370000000004</v>
      </c>
      <c r="M46" s="29">
        <v>9.1482100000000006</v>
      </c>
      <c r="N46" s="29">
        <v>9.1999999999999993</v>
      </c>
      <c r="O46" s="236"/>
      <c r="P46" s="17"/>
      <c r="Q46" s="29"/>
      <c r="R46" s="29"/>
    </row>
    <row r="47" spans="1:18">
      <c r="A47" s="21">
        <v>44896</v>
      </c>
      <c r="B47" s="24">
        <v>15000000</v>
      </c>
      <c r="C47" s="22">
        <v>44903</v>
      </c>
      <c r="D47" s="22">
        <v>46127</v>
      </c>
      <c r="E47" s="24">
        <v>68600000</v>
      </c>
      <c r="F47" s="24">
        <v>53600000</v>
      </c>
      <c r="G47" s="24">
        <v>15000000</v>
      </c>
      <c r="H47" s="333">
        <v>357.33333333333331</v>
      </c>
      <c r="I47" s="187">
        <v>0</v>
      </c>
      <c r="J47" s="24">
        <v>15000000</v>
      </c>
      <c r="K47" s="25">
        <v>4851520000</v>
      </c>
      <c r="L47" s="30">
        <v>97.584940000000003</v>
      </c>
      <c r="M47" s="30">
        <v>9.35</v>
      </c>
      <c r="N47" s="30">
        <v>9.4</v>
      </c>
      <c r="O47" s="237"/>
      <c r="P47" s="24"/>
      <c r="Q47" s="30"/>
      <c r="R47" s="30"/>
    </row>
    <row r="48" spans="1:18">
      <c r="A48" s="19">
        <v>44927</v>
      </c>
      <c r="B48" s="17">
        <v>80000000</v>
      </c>
      <c r="C48" s="15">
        <v>44942</v>
      </c>
      <c r="D48" s="15">
        <v>46127</v>
      </c>
      <c r="E48" s="17">
        <v>120640000</v>
      </c>
      <c r="F48" s="17">
        <v>40640000</v>
      </c>
      <c r="G48" s="17">
        <v>80000000</v>
      </c>
      <c r="H48" s="296">
        <v>50.8</v>
      </c>
      <c r="I48" s="42"/>
      <c r="J48" s="17">
        <v>80000000</v>
      </c>
      <c r="K48" s="18">
        <v>4931520000</v>
      </c>
      <c r="L48" s="29">
        <v>99.404719999999998</v>
      </c>
      <c r="M48" s="29">
        <v>8.7085399999999993</v>
      </c>
      <c r="N48" s="29">
        <v>8.49</v>
      </c>
      <c r="O48" s="236"/>
      <c r="P48" s="17"/>
      <c r="Q48" s="29"/>
      <c r="R48" s="29"/>
    </row>
    <row r="49" spans="1:18">
      <c r="A49" s="19">
        <v>44958</v>
      </c>
      <c r="B49" s="17">
        <v>15000000</v>
      </c>
      <c r="C49" s="15">
        <v>44959</v>
      </c>
      <c r="D49" s="15">
        <v>46127</v>
      </c>
      <c r="E49" s="17">
        <v>41110000</v>
      </c>
      <c r="F49" s="17">
        <v>26110000</v>
      </c>
      <c r="G49" s="17">
        <v>15000000</v>
      </c>
      <c r="H49" s="296">
        <v>174.06666666666666</v>
      </c>
      <c r="I49" s="42">
        <v>0</v>
      </c>
      <c r="J49" s="17">
        <v>15000000</v>
      </c>
      <c r="K49" s="18">
        <v>4946520000</v>
      </c>
      <c r="L49" s="29">
        <v>99.727239999999995</v>
      </c>
      <c r="M49" s="29">
        <v>8.6199999999999992</v>
      </c>
      <c r="N49" s="29">
        <v>8.49</v>
      </c>
      <c r="O49" s="236"/>
      <c r="P49" s="17"/>
      <c r="Q49" s="29"/>
      <c r="R49" s="29"/>
    </row>
    <row r="50" spans="1:18">
      <c r="A50" s="19">
        <v>44958</v>
      </c>
      <c r="B50" s="17">
        <v>15000000</v>
      </c>
      <c r="C50" s="15">
        <v>44973</v>
      </c>
      <c r="D50" s="15">
        <v>46127</v>
      </c>
      <c r="E50" s="17">
        <v>67410000</v>
      </c>
      <c r="F50" s="17">
        <v>52410000</v>
      </c>
      <c r="G50" s="17">
        <v>15000000</v>
      </c>
      <c r="H50" s="296">
        <v>349.40000000000003</v>
      </c>
      <c r="I50" s="42">
        <v>0</v>
      </c>
      <c r="J50" s="17">
        <v>15000000</v>
      </c>
      <c r="K50" s="18">
        <v>4961520000</v>
      </c>
      <c r="L50" s="29">
        <v>99.319909999999993</v>
      </c>
      <c r="M50" s="29">
        <v>8.7466399999999993</v>
      </c>
      <c r="N50" s="29">
        <v>8.7799999999999994</v>
      </c>
      <c r="O50" s="236"/>
      <c r="P50" s="17"/>
      <c r="Q50" s="29"/>
      <c r="R50" s="29"/>
    </row>
    <row r="51" spans="1:18">
      <c r="A51" s="19">
        <v>44986</v>
      </c>
      <c r="B51" s="17">
        <v>15000000</v>
      </c>
      <c r="C51" s="15">
        <v>45008</v>
      </c>
      <c r="D51" s="15">
        <v>46127</v>
      </c>
      <c r="E51" s="17">
        <v>15500000</v>
      </c>
      <c r="F51" s="17">
        <v>500000</v>
      </c>
      <c r="G51" s="17">
        <v>15000000</v>
      </c>
      <c r="H51" s="296">
        <v>3.3333333333333335</v>
      </c>
      <c r="I51" s="42">
        <v>0</v>
      </c>
      <c r="J51" s="17">
        <v>15000000</v>
      </c>
      <c r="K51" s="18">
        <v>4976520000</v>
      </c>
      <c r="L51" s="29">
        <v>99.09581</v>
      </c>
      <c r="M51" s="29">
        <v>8.8477999999999994</v>
      </c>
      <c r="N51" s="29">
        <v>8.8559999999999999</v>
      </c>
      <c r="O51" s="236"/>
      <c r="P51" s="17"/>
      <c r="Q51" s="29"/>
      <c r="R51" s="29"/>
    </row>
    <row r="52" spans="1:18">
      <c r="A52" s="19">
        <v>45017</v>
      </c>
      <c r="B52" s="17">
        <v>20000000</v>
      </c>
      <c r="C52" s="15">
        <v>45033</v>
      </c>
      <c r="D52" s="15">
        <v>46127</v>
      </c>
      <c r="E52" s="17">
        <v>35920000</v>
      </c>
      <c r="F52" s="17">
        <v>15920000</v>
      </c>
      <c r="G52" s="17">
        <v>15870000</v>
      </c>
      <c r="H52" s="296">
        <v>79.600000000000009</v>
      </c>
      <c r="I52" s="42">
        <v>0</v>
      </c>
      <c r="J52" s="17">
        <v>15870000</v>
      </c>
      <c r="K52" s="18">
        <v>4992390000</v>
      </c>
      <c r="L52" s="29">
        <v>98.577669999999998</v>
      </c>
      <c r="M52" s="29">
        <v>9.0524199999999997</v>
      </c>
      <c r="N52" s="29">
        <v>9.01</v>
      </c>
      <c r="O52" s="236"/>
      <c r="P52" s="17"/>
      <c r="Q52" s="29"/>
      <c r="R52" s="29"/>
    </row>
    <row r="53" spans="1:18">
      <c r="A53" s="19">
        <v>45017</v>
      </c>
      <c r="B53" s="17"/>
      <c r="C53" s="15">
        <v>45036</v>
      </c>
      <c r="D53" s="15">
        <v>46127</v>
      </c>
      <c r="E53" s="17"/>
      <c r="F53" s="17">
        <v>0</v>
      </c>
      <c r="G53" s="17"/>
      <c r="H53" s="296"/>
      <c r="I53" s="42"/>
      <c r="J53" s="17">
        <v>0</v>
      </c>
      <c r="K53" s="18">
        <v>5210630000</v>
      </c>
      <c r="L53" s="29"/>
      <c r="M53" s="29"/>
      <c r="N53" s="29"/>
      <c r="O53" s="274"/>
      <c r="P53" s="29"/>
      <c r="Q53" s="29"/>
      <c r="R53" s="29"/>
    </row>
    <row r="54" spans="1:18">
      <c r="A54" s="19">
        <v>45017</v>
      </c>
      <c r="B54" s="17">
        <v>10000000</v>
      </c>
      <c r="C54" s="15">
        <v>45043</v>
      </c>
      <c r="D54" s="15">
        <v>46127</v>
      </c>
      <c r="E54" s="17">
        <v>34830000</v>
      </c>
      <c r="F54" s="17">
        <v>24830000</v>
      </c>
      <c r="G54" s="17">
        <v>10000000</v>
      </c>
      <c r="H54" s="296">
        <v>248.3</v>
      </c>
      <c r="I54" s="42">
        <v>0</v>
      </c>
      <c r="J54" s="17">
        <v>10000000</v>
      </c>
      <c r="K54" s="18">
        <v>5220630000</v>
      </c>
      <c r="L54" s="29">
        <v>98.476249999999993</v>
      </c>
      <c r="M54" s="29">
        <v>9.0949000000000009</v>
      </c>
      <c r="N54" s="29">
        <v>9.1199999999999992</v>
      </c>
      <c r="O54" s="274"/>
      <c r="P54" s="29"/>
      <c r="Q54" s="29"/>
      <c r="R54" s="29"/>
    </row>
    <row r="55" spans="1:18">
      <c r="A55" s="19">
        <v>45047</v>
      </c>
      <c r="B55" s="17">
        <v>10000000</v>
      </c>
      <c r="C55" s="15">
        <v>45056</v>
      </c>
      <c r="D55" s="15">
        <v>46127</v>
      </c>
      <c r="E55" s="17">
        <v>36600000</v>
      </c>
      <c r="F55" s="17">
        <v>26600000</v>
      </c>
      <c r="G55" s="17">
        <v>10000000</v>
      </c>
      <c r="H55" s="296">
        <v>266</v>
      </c>
      <c r="I55" s="42">
        <v>0</v>
      </c>
      <c r="J55" s="17">
        <v>10000000</v>
      </c>
      <c r="K55" s="18">
        <v>5230630000</v>
      </c>
      <c r="L55" s="29">
        <v>98.161529999999999</v>
      </c>
      <c r="M55" s="29">
        <v>9.2253100000000003</v>
      </c>
      <c r="N55" s="29">
        <v>9.2390000000000008</v>
      </c>
      <c r="O55" s="274"/>
      <c r="P55" s="29"/>
      <c r="Q55" s="29"/>
      <c r="R55" s="29"/>
    </row>
    <row r="56" spans="1:18">
      <c r="A56" s="19">
        <v>45047</v>
      </c>
      <c r="B56" s="17"/>
      <c r="C56" s="15">
        <v>45063</v>
      </c>
      <c r="D56" s="15">
        <v>46127</v>
      </c>
      <c r="E56" s="17"/>
      <c r="F56" s="17"/>
      <c r="G56" s="17"/>
      <c r="H56" s="296"/>
      <c r="I56" s="42"/>
      <c r="J56" s="17"/>
      <c r="K56" s="18">
        <v>5261640000</v>
      </c>
      <c r="L56" s="29"/>
      <c r="M56" s="29"/>
      <c r="N56" s="29"/>
      <c r="O56" s="274">
        <v>31010000</v>
      </c>
      <c r="P56" s="29">
        <v>97.526759999999996</v>
      </c>
      <c r="Q56" s="29">
        <v>9.7899999999999991</v>
      </c>
      <c r="R56" s="29">
        <v>9.7899999999999991</v>
      </c>
    </row>
    <row r="57" spans="1:18">
      <c r="A57" s="19">
        <v>45047</v>
      </c>
      <c r="B57" s="17">
        <v>10000000</v>
      </c>
      <c r="C57" s="15">
        <v>45070</v>
      </c>
      <c r="D57" s="15">
        <v>46127</v>
      </c>
      <c r="E57" s="17">
        <v>68760000</v>
      </c>
      <c r="F57" s="17">
        <v>58760000</v>
      </c>
      <c r="G57" s="17">
        <v>10000000</v>
      </c>
      <c r="H57" s="296">
        <v>587.6</v>
      </c>
      <c r="I57" s="42"/>
      <c r="J57" s="17">
        <v>10000000</v>
      </c>
      <c r="K57" s="18">
        <v>5271640000</v>
      </c>
      <c r="L57" s="29">
        <v>96.218100000000007</v>
      </c>
      <c r="M57" s="29">
        <v>10.030099999999999</v>
      </c>
      <c r="N57" s="29">
        <v>10.039999999999999</v>
      </c>
      <c r="O57" s="274"/>
      <c r="P57" s="29"/>
      <c r="Q57" s="29"/>
      <c r="R57" s="29"/>
    </row>
    <row r="58" spans="1:18">
      <c r="A58" s="19">
        <v>45078</v>
      </c>
      <c r="B58" s="17">
        <v>10000000</v>
      </c>
      <c r="C58" s="15">
        <v>45099</v>
      </c>
      <c r="D58" s="15">
        <v>46127</v>
      </c>
      <c r="E58" s="17">
        <v>59540000</v>
      </c>
      <c r="F58" s="17">
        <v>49540000</v>
      </c>
      <c r="G58" s="17">
        <v>10000000</v>
      </c>
      <c r="H58" s="296">
        <v>495.4</v>
      </c>
      <c r="I58" s="42"/>
      <c r="J58" s="17">
        <v>10000000</v>
      </c>
      <c r="K58" s="18">
        <v>5502870000</v>
      </c>
      <c r="L58" s="29">
        <v>97.133899999999997</v>
      </c>
      <c r="M58" s="29">
        <v>9.6761999999999997</v>
      </c>
      <c r="N58" s="29">
        <v>9.6780000000000008</v>
      </c>
      <c r="O58" s="274"/>
      <c r="P58" s="29"/>
      <c r="Q58" s="29"/>
      <c r="R58" s="29"/>
    </row>
    <row r="59" spans="1:18">
      <c r="A59" s="19">
        <v>45078</v>
      </c>
      <c r="B59" s="17">
        <v>10000000</v>
      </c>
      <c r="C59" s="15">
        <v>45106</v>
      </c>
      <c r="D59" s="15">
        <v>46127</v>
      </c>
      <c r="E59" s="17">
        <v>31000000</v>
      </c>
      <c r="F59" s="17">
        <v>21000000</v>
      </c>
      <c r="G59" s="17">
        <v>10000000</v>
      </c>
      <c r="H59" s="296">
        <v>210</v>
      </c>
      <c r="I59" s="42"/>
      <c r="J59" s="17">
        <v>10000000</v>
      </c>
      <c r="K59" s="18">
        <v>5512870000</v>
      </c>
      <c r="L59" s="29">
        <v>97.929779999999994</v>
      </c>
      <c r="M59" s="29">
        <v>9.3469999999999995</v>
      </c>
      <c r="N59" s="29">
        <v>9.3469999999999995</v>
      </c>
      <c r="O59" s="274"/>
      <c r="P59" s="29"/>
      <c r="Q59" s="29"/>
      <c r="R59" s="29"/>
    </row>
    <row r="60" spans="1:18">
      <c r="A60" s="19">
        <v>45108</v>
      </c>
      <c r="B60" s="17">
        <v>20000000</v>
      </c>
      <c r="C60" s="15">
        <v>45124</v>
      </c>
      <c r="D60" s="15">
        <v>46127</v>
      </c>
      <c r="E60" s="17">
        <v>44630000</v>
      </c>
      <c r="F60" s="17">
        <v>24630000</v>
      </c>
      <c r="G60" s="17">
        <v>24450000</v>
      </c>
      <c r="H60" s="296">
        <v>123.15</v>
      </c>
      <c r="I60" s="42">
        <v>0</v>
      </c>
      <c r="J60" s="17">
        <v>24450000</v>
      </c>
      <c r="K60" s="18">
        <v>5537320000</v>
      </c>
      <c r="L60" s="29">
        <v>97.885589999999993</v>
      </c>
      <c r="M60" s="29">
        <v>9.3784899999999993</v>
      </c>
      <c r="N60" s="29">
        <v>9.4700000000000006</v>
      </c>
      <c r="O60" s="274"/>
      <c r="P60" s="29"/>
      <c r="Q60" s="29"/>
      <c r="R60" s="29"/>
    </row>
    <row r="61" spans="1:18">
      <c r="A61" s="19">
        <v>45108</v>
      </c>
      <c r="B61" s="17">
        <v>10000000</v>
      </c>
      <c r="C61" s="15">
        <v>45134</v>
      </c>
      <c r="D61" s="15">
        <v>46127</v>
      </c>
      <c r="E61" s="17">
        <v>31780000</v>
      </c>
      <c r="F61" s="17">
        <v>21780000</v>
      </c>
      <c r="G61" s="17">
        <v>10000000</v>
      </c>
      <c r="H61" s="296">
        <v>217.79999999999998</v>
      </c>
      <c r="I61" s="42">
        <v>0</v>
      </c>
      <c r="J61" s="17">
        <v>10000000</v>
      </c>
      <c r="K61" s="18">
        <v>5547320000</v>
      </c>
      <c r="L61" s="29"/>
      <c r="M61" s="29"/>
      <c r="N61" s="29"/>
      <c r="O61" s="274"/>
      <c r="P61" s="29"/>
      <c r="Q61" s="29"/>
      <c r="R61" s="29"/>
    </row>
    <row r="62" spans="1:18">
      <c r="A62" s="19">
        <v>45139</v>
      </c>
      <c r="B62" s="17">
        <v>10000000</v>
      </c>
      <c r="C62" s="15">
        <v>45141</v>
      </c>
      <c r="D62" s="15">
        <v>46127</v>
      </c>
      <c r="E62" s="17">
        <v>78500000</v>
      </c>
      <c r="F62" s="17">
        <v>68500000</v>
      </c>
      <c r="G62" s="17">
        <v>10000000</v>
      </c>
      <c r="H62" s="296">
        <v>6.85</v>
      </c>
      <c r="I62" s="42"/>
      <c r="J62" s="17">
        <v>10000000</v>
      </c>
      <c r="K62" s="18">
        <v>5557320000</v>
      </c>
      <c r="L62" s="29">
        <v>98.568960000000004</v>
      </c>
      <c r="M62" s="29">
        <v>9.0971299999999999</v>
      </c>
      <c r="N62" s="29">
        <v>9.2899999999999991</v>
      </c>
      <c r="O62" s="274"/>
      <c r="P62" s="29"/>
      <c r="Q62" s="29"/>
      <c r="R62" s="29"/>
    </row>
    <row r="63" spans="1:18">
      <c r="A63" s="19">
        <v>45139</v>
      </c>
      <c r="B63" s="17">
        <v>10000000</v>
      </c>
      <c r="C63" s="15">
        <v>45155</v>
      </c>
      <c r="D63" s="15">
        <v>46127</v>
      </c>
      <c r="E63" s="17">
        <v>24250000</v>
      </c>
      <c r="F63" s="17">
        <v>14250000</v>
      </c>
      <c r="G63" s="17">
        <v>10000000</v>
      </c>
      <c r="H63" s="296">
        <v>1.425</v>
      </c>
      <c r="I63" s="42"/>
      <c r="J63" s="17">
        <v>10000000</v>
      </c>
      <c r="K63" s="18">
        <v>5567320000</v>
      </c>
      <c r="L63" s="29">
        <v>98.906490000000005</v>
      </c>
      <c r="M63" s="29">
        <v>8.9587500000000002</v>
      </c>
      <c r="N63" s="29">
        <v>9.08</v>
      </c>
      <c r="O63" s="274"/>
      <c r="P63" s="29"/>
      <c r="Q63" s="29"/>
      <c r="R63" s="29"/>
    </row>
    <row r="64" spans="1:18">
      <c r="A64" s="19">
        <v>45139</v>
      </c>
      <c r="B64" s="17"/>
      <c r="C64" s="15">
        <v>45162</v>
      </c>
      <c r="D64" s="15">
        <v>46127</v>
      </c>
      <c r="E64" s="17"/>
      <c r="F64" s="17">
        <v>0</v>
      </c>
      <c r="G64" s="17"/>
      <c r="H64" s="296"/>
      <c r="I64" s="42"/>
      <c r="J64" s="17"/>
      <c r="K64" s="18">
        <v>5597740000</v>
      </c>
      <c r="L64" s="29"/>
      <c r="M64" s="29"/>
      <c r="N64" s="29"/>
      <c r="O64" s="274">
        <v>30420000</v>
      </c>
      <c r="P64" s="29">
        <v>101.72386</v>
      </c>
      <c r="Q64" s="29">
        <v>9.0640000000000001</v>
      </c>
      <c r="R64" s="29"/>
    </row>
    <row r="65" spans="1:18">
      <c r="A65" s="19">
        <v>45170</v>
      </c>
      <c r="B65" s="17">
        <v>10000000</v>
      </c>
      <c r="C65" s="15">
        <v>45176</v>
      </c>
      <c r="D65" s="15">
        <v>46127</v>
      </c>
      <c r="E65" s="17">
        <v>99200000</v>
      </c>
      <c r="F65" s="17">
        <v>89200000</v>
      </c>
      <c r="G65" s="17">
        <v>10000000</v>
      </c>
      <c r="H65" s="296">
        <v>892</v>
      </c>
      <c r="I65" s="42"/>
      <c r="J65" s="17">
        <v>10000000</v>
      </c>
      <c r="K65" s="18">
        <v>5607740000</v>
      </c>
      <c r="L65" s="29">
        <v>98.922569999999993</v>
      </c>
      <c r="M65" s="29">
        <v>8.9623000000000008</v>
      </c>
      <c r="N65" s="29">
        <v>9</v>
      </c>
      <c r="O65" s="274"/>
      <c r="P65" s="29"/>
      <c r="Q65" s="29"/>
      <c r="R65" s="29"/>
    </row>
    <row r="66" spans="1:18">
      <c r="A66" s="19">
        <v>45170</v>
      </c>
      <c r="B66" s="17">
        <v>30000000</v>
      </c>
      <c r="C66" s="15">
        <v>45190</v>
      </c>
      <c r="D66" s="15">
        <v>46127</v>
      </c>
      <c r="E66" s="17">
        <v>155880000</v>
      </c>
      <c r="F66" s="17">
        <v>125880000</v>
      </c>
      <c r="G66" s="17">
        <v>30000000</v>
      </c>
      <c r="H66" s="296">
        <v>419.59999999999997</v>
      </c>
      <c r="I66" s="42"/>
      <c r="J66" s="17">
        <v>30000000</v>
      </c>
      <c r="K66" s="18">
        <v>5637740000</v>
      </c>
      <c r="L66" s="29">
        <v>99.115480000000005</v>
      </c>
      <c r="M66" s="29">
        <v>8.8999400000000009</v>
      </c>
      <c r="N66" s="29">
        <v>8.92</v>
      </c>
      <c r="O66" s="274"/>
      <c r="P66" s="29"/>
      <c r="Q66" s="29"/>
      <c r="R66" s="29"/>
    </row>
    <row r="67" spans="1:18">
      <c r="A67" s="19">
        <v>45171</v>
      </c>
      <c r="B67" s="17"/>
      <c r="C67" s="15">
        <v>45197</v>
      </c>
      <c r="D67" s="15">
        <v>46127</v>
      </c>
      <c r="E67" s="17"/>
      <c r="F67" s="17">
        <v>0</v>
      </c>
      <c r="G67" s="17"/>
      <c r="H67" s="296"/>
      <c r="I67" s="42"/>
      <c r="J67" s="17">
        <v>0</v>
      </c>
      <c r="K67" s="18">
        <v>5729190000</v>
      </c>
      <c r="L67" s="29"/>
      <c r="M67" s="29"/>
      <c r="N67" s="29"/>
      <c r="O67" s="274">
        <v>91450000</v>
      </c>
      <c r="P67" s="29">
        <v>97.9923</v>
      </c>
      <c r="Q67" s="29">
        <v>9.2295099999999994</v>
      </c>
      <c r="R67" s="29">
        <v>9.2669999999999995</v>
      </c>
    </row>
    <row r="68" spans="1:18">
      <c r="A68" s="19">
        <v>45201</v>
      </c>
      <c r="B68" s="17">
        <v>20000000</v>
      </c>
      <c r="C68" s="15">
        <v>45204</v>
      </c>
      <c r="D68" s="15">
        <v>46127</v>
      </c>
      <c r="E68" s="17">
        <v>93000000</v>
      </c>
      <c r="F68" s="17">
        <v>73000000</v>
      </c>
      <c r="G68" s="17">
        <v>50000000</v>
      </c>
      <c r="H68" s="296">
        <v>365</v>
      </c>
      <c r="I68" s="42"/>
      <c r="J68" s="17">
        <v>50000000</v>
      </c>
      <c r="K68" s="18">
        <v>5779190000</v>
      </c>
      <c r="L68" s="29">
        <v>98.919790000000006</v>
      </c>
      <c r="M68" s="29">
        <v>8.99</v>
      </c>
      <c r="N68" s="29">
        <v>8.99</v>
      </c>
      <c r="O68" s="274"/>
      <c r="P68" s="29"/>
      <c r="Q68" s="29"/>
      <c r="R68" s="29"/>
    </row>
    <row r="69" spans="1:18">
      <c r="A69" s="19">
        <v>45201</v>
      </c>
      <c r="B69" s="17">
        <v>100000000</v>
      </c>
      <c r="C69" s="15">
        <v>45215</v>
      </c>
      <c r="D69" s="15">
        <v>46127</v>
      </c>
      <c r="E69" s="17">
        <v>82810000</v>
      </c>
      <c r="F69" s="17">
        <v>-17190000</v>
      </c>
      <c r="G69" s="17">
        <v>16980000</v>
      </c>
      <c r="H69" s="296">
        <v>-17.190000000000001</v>
      </c>
      <c r="I69" s="42"/>
      <c r="J69" s="17">
        <v>16980000</v>
      </c>
      <c r="K69" s="18">
        <v>5796170000</v>
      </c>
      <c r="L69" s="29">
        <v>99.72672</v>
      </c>
      <c r="M69" s="29">
        <v>8.6237200000000005</v>
      </c>
      <c r="N69" s="29">
        <v>8.6549999999999994</v>
      </c>
      <c r="O69" s="274"/>
      <c r="P69" s="29"/>
      <c r="Q69" s="29"/>
      <c r="R69" s="29"/>
    </row>
    <row r="70" spans="1:18">
      <c r="A70" s="19">
        <v>45201</v>
      </c>
      <c r="B70" s="17">
        <v>40000000</v>
      </c>
      <c r="C70" s="15">
        <v>45218</v>
      </c>
      <c r="D70" s="15">
        <v>46127</v>
      </c>
      <c r="E70" s="17">
        <v>136250000</v>
      </c>
      <c r="F70" s="17">
        <v>96250000</v>
      </c>
      <c r="G70" s="17">
        <v>16250000</v>
      </c>
      <c r="H70" s="296">
        <v>240.625</v>
      </c>
      <c r="I70" s="42"/>
      <c r="J70" s="17">
        <v>16250000</v>
      </c>
      <c r="K70" s="18">
        <v>5812420000</v>
      </c>
      <c r="L70" s="29">
        <v>99.44914</v>
      </c>
      <c r="M70" s="29">
        <v>8.7500800000000005</v>
      </c>
      <c r="N70" s="29">
        <v>8.7739999999999991</v>
      </c>
      <c r="O70" s="274"/>
      <c r="P70" s="29"/>
      <c r="Q70" s="29"/>
      <c r="R70" s="29"/>
    </row>
    <row r="71" spans="1:18">
      <c r="A71" s="19">
        <v>45231</v>
      </c>
      <c r="B71" s="17"/>
      <c r="C71" s="15">
        <v>45232</v>
      </c>
      <c r="D71" s="15">
        <v>46127</v>
      </c>
      <c r="E71" s="17"/>
      <c r="F71" s="17">
        <v>0</v>
      </c>
      <c r="G71" s="17"/>
      <c r="H71" s="296"/>
      <c r="I71" s="42"/>
      <c r="J71" s="17">
        <v>0</v>
      </c>
      <c r="K71" s="18">
        <v>5848150000</v>
      </c>
      <c r="L71" s="29"/>
      <c r="M71" s="29"/>
      <c r="N71" s="29"/>
      <c r="O71" s="274">
        <v>35730000</v>
      </c>
      <c r="P71" s="29">
        <v>99.833950000000002</v>
      </c>
      <c r="Q71" s="29">
        <v>8.7662899999999997</v>
      </c>
      <c r="R71" s="29"/>
    </row>
    <row r="72" spans="1:18">
      <c r="A72" s="19">
        <v>45231</v>
      </c>
      <c r="B72" s="17">
        <v>10000000</v>
      </c>
      <c r="C72" s="15">
        <v>45232</v>
      </c>
      <c r="D72" s="15">
        <v>46127</v>
      </c>
      <c r="E72" s="17">
        <v>66300000</v>
      </c>
      <c r="F72" s="17">
        <v>56300000</v>
      </c>
      <c r="G72" s="17">
        <v>10000000</v>
      </c>
      <c r="H72" s="296">
        <v>563</v>
      </c>
      <c r="I72" s="42"/>
      <c r="J72" s="17">
        <v>10000000</v>
      </c>
      <c r="K72" s="18">
        <v>5858150000</v>
      </c>
      <c r="L72" s="29">
        <v>99.275080000000003</v>
      </c>
      <c r="M72" s="29">
        <v>8.83202</v>
      </c>
      <c r="N72" s="29">
        <v>8.8699999999999992</v>
      </c>
      <c r="O72" s="274"/>
      <c r="P72" s="29"/>
      <c r="Q72" s="29"/>
      <c r="R72" s="29"/>
    </row>
    <row r="73" spans="1:18">
      <c r="A73" s="19">
        <v>45231</v>
      </c>
      <c r="B73" s="17">
        <v>10000000</v>
      </c>
      <c r="C73" s="15">
        <v>45253</v>
      </c>
      <c r="D73" s="15">
        <v>46127</v>
      </c>
      <c r="E73" s="17">
        <v>60290000</v>
      </c>
      <c r="F73" s="17">
        <v>50290000</v>
      </c>
      <c r="G73" s="17">
        <v>34300000</v>
      </c>
      <c r="H73" s="296">
        <v>502.9</v>
      </c>
      <c r="I73" s="42"/>
      <c r="J73" s="17">
        <v>34300000</v>
      </c>
      <c r="K73" s="18">
        <v>5892450000</v>
      </c>
      <c r="L73" s="29">
        <v>99.241889999999998</v>
      </c>
      <c r="M73" s="29">
        <v>8.8499700000000008</v>
      </c>
      <c r="N73" s="29">
        <v>8.89</v>
      </c>
      <c r="O73" s="274"/>
      <c r="P73" s="29"/>
      <c r="Q73" s="29"/>
      <c r="R73" s="29"/>
    </row>
    <row r="74" spans="1:18">
      <c r="A74" s="19">
        <v>45261</v>
      </c>
      <c r="B74" s="17">
        <v>30000000</v>
      </c>
      <c r="C74" s="15">
        <f>C71+1</f>
        <v>45233</v>
      </c>
      <c r="D74" s="15">
        <v>46128</v>
      </c>
      <c r="E74" s="17">
        <v>71000000</v>
      </c>
      <c r="F74" s="17">
        <f t="shared" ref="F74" si="0">E74-B74</f>
        <v>41000000</v>
      </c>
      <c r="G74" s="17">
        <v>36000000</v>
      </c>
      <c r="H74" s="296">
        <v>136.666666666667</v>
      </c>
      <c r="I74" s="42"/>
      <c r="J74" s="17">
        <v>36000000</v>
      </c>
      <c r="K74" s="18">
        <v>5928450000</v>
      </c>
      <c r="L74" s="29">
        <v>98.966499999999996</v>
      </c>
      <c r="M74" s="29">
        <v>8.9858100000000007</v>
      </c>
      <c r="N74" s="29">
        <v>9.75</v>
      </c>
      <c r="P74" s="160"/>
      <c r="R74" s="160"/>
    </row>
    <row r="75" spans="1:18">
      <c r="A75" s="19">
        <v>45292</v>
      </c>
      <c r="B75" s="17">
        <v>50000000</v>
      </c>
      <c r="C75" s="15">
        <v>45306</v>
      </c>
      <c r="D75" s="15">
        <v>46127</v>
      </c>
      <c r="E75" s="17">
        <v>84040000</v>
      </c>
      <c r="F75" s="17">
        <v>34040000</v>
      </c>
      <c r="G75" s="17">
        <v>44040000</v>
      </c>
      <c r="H75" s="128">
        <v>68.08</v>
      </c>
      <c r="I75" s="17"/>
      <c r="J75" s="17">
        <v>44040000</v>
      </c>
      <c r="K75" s="18">
        <v>5972490000</v>
      </c>
      <c r="L75" s="29">
        <v>99.006280000000004</v>
      </c>
      <c r="M75" s="29">
        <v>8.98325</v>
      </c>
      <c r="N75" s="29">
        <v>9.75</v>
      </c>
      <c r="O75" s="236"/>
      <c r="P75" s="17"/>
      <c r="Q75" s="15"/>
      <c r="R75" s="15"/>
    </row>
    <row r="76" spans="1:18">
      <c r="A76" s="19">
        <v>45292</v>
      </c>
      <c r="B76" s="17">
        <v>15000000</v>
      </c>
      <c r="C76" s="15">
        <v>45316</v>
      </c>
      <c r="D76" s="15">
        <v>46127</v>
      </c>
      <c r="E76" s="17">
        <v>160110000</v>
      </c>
      <c r="F76" s="17">
        <v>145110000</v>
      </c>
      <c r="G76" s="17">
        <v>15000000</v>
      </c>
      <c r="H76" s="128">
        <v>967.4</v>
      </c>
      <c r="I76" s="17"/>
      <c r="J76" s="17">
        <v>15000000</v>
      </c>
      <c r="K76" s="18">
        <v>5987490000</v>
      </c>
      <c r="L76" s="29">
        <v>98.907110000000003</v>
      </c>
      <c r="M76" s="29">
        <v>9.0389999999999997</v>
      </c>
      <c r="N76" s="29">
        <v>9.0389999999999997</v>
      </c>
      <c r="O76" s="236"/>
      <c r="P76" s="17"/>
      <c r="Q76" s="15"/>
      <c r="R76" s="15"/>
    </row>
    <row r="77" spans="1:18">
      <c r="A77" s="19">
        <v>45323</v>
      </c>
      <c r="B77" s="17">
        <v>15000000</v>
      </c>
      <c r="C77" s="15">
        <v>45323</v>
      </c>
      <c r="D77" s="15">
        <v>46127</v>
      </c>
      <c r="E77" s="17">
        <v>131490000</v>
      </c>
      <c r="F77" s="17">
        <v>116490000</v>
      </c>
      <c r="G77" s="17">
        <v>64080000</v>
      </c>
      <c r="H77" s="128">
        <v>776.6</v>
      </c>
      <c r="I77" s="17"/>
      <c r="J77" s="17">
        <v>64080000</v>
      </c>
      <c r="K77" s="18">
        <v>6051570000</v>
      </c>
      <c r="L77" s="29">
        <v>98.895330000000001</v>
      </c>
      <c r="M77" s="29">
        <v>9.0493600000000001</v>
      </c>
      <c r="N77" s="29">
        <v>9.0589499999999994</v>
      </c>
      <c r="O77" s="362"/>
      <c r="P77" s="160"/>
      <c r="Q77" s="160"/>
      <c r="R77" s="160"/>
    </row>
    <row r="78" spans="1:18">
      <c r="A78" s="19">
        <v>45323</v>
      </c>
      <c r="B78" s="17">
        <v>15000000</v>
      </c>
      <c r="C78" s="15">
        <v>45337</v>
      </c>
      <c r="D78" s="15">
        <v>46127</v>
      </c>
      <c r="E78" s="17">
        <v>23000000</v>
      </c>
      <c r="F78" s="17">
        <v>8000000</v>
      </c>
      <c r="G78" s="17">
        <v>15000000</v>
      </c>
      <c r="H78" s="128">
        <v>53.333333333333336</v>
      </c>
      <c r="I78" s="17"/>
      <c r="J78" s="17">
        <v>15000000</v>
      </c>
      <c r="K78" s="18">
        <v>6066570000</v>
      </c>
      <c r="L78" s="29">
        <v>98.352450000000005</v>
      </c>
      <c r="M78" s="29">
        <v>9.3432700000000004</v>
      </c>
      <c r="N78" s="29">
        <v>9.4039999999999999</v>
      </c>
      <c r="O78" s="362"/>
      <c r="P78" s="160"/>
      <c r="Q78" s="160"/>
      <c r="R78" s="160"/>
    </row>
    <row r="79" spans="1:18">
      <c r="A79" s="19">
        <v>45323</v>
      </c>
      <c r="B79" s="17"/>
      <c r="C79" s="15">
        <v>45344</v>
      </c>
      <c r="D79" s="15">
        <v>46127</v>
      </c>
      <c r="E79" s="17"/>
      <c r="F79" s="17"/>
      <c r="G79" s="17"/>
      <c r="H79" s="128"/>
      <c r="I79" s="17"/>
      <c r="J79" s="17"/>
      <c r="K79" s="18">
        <v>6100040000</v>
      </c>
      <c r="L79" s="29"/>
      <c r="M79" s="29"/>
      <c r="N79" s="29"/>
      <c r="O79" s="274">
        <v>33470000</v>
      </c>
      <c r="P79" s="29">
        <v>101.49766</v>
      </c>
      <c r="Q79" s="29">
        <v>9.2882200000000008</v>
      </c>
      <c r="R79" s="29">
        <v>9.3992000000000004</v>
      </c>
    </row>
    <row r="80" spans="1:18">
      <c r="A80" s="19">
        <v>45352</v>
      </c>
      <c r="B80" s="17">
        <v>15000000</v>
      </c>
      <c r="C80" s="15">
        <v>45358</v>
      </c>
      <c r="D80" s="15">
        <v>46127</v>
      </c>
      <c r="E80" s="17">
        <v>136850000</v>
      </c>
      <c r="F80" s="17">
        <v>121850000</v>
      </c>
      <c r="G80" s="17">
        <v>15000000</v>
      </c>
      <c r="H80" s="128">
        <v>812.33333333333326</v>
      </c>
      <c r="I80" s="17">
        <v>0</v>
      </c>
      <c r="J80" s="17">
        <v>15000000</v>
      </c>
      <c r="K80" s="18">
        <v>6115040000</v>
      </c>
      <c r="L80" s="29">
        <v>99.268950000000004</v>
      </c>
      <c r="M80" s="29">
        <v>8.875</v>
      </c>
      <c r="N80" s="29">
        <v>9.0250000000000004</v>
      </c>
      <c r="O80" s="274"/>
      <c r="P80" s="29"/>
      <c r="Q80" s="29"/>
      <c r="R80" s="29"/>
    </row>
    <row r="81" spans="1:18">
      <c r="A81" s="19">
        <v>45352</v>
      </c>
      <c r="B81" s="17">
        <v>15000000</v>
      </c>
      <c r="C81" s="15">
        <v>45371</v>
      </c>
      <c r="D81" s="15">
        <v>46127</v>
      </c>
      <c r="E81" s="17">
        <v>55070000</v>
      </c>
      <c r="F81" s="17">
        <v>40070000</v>
      </c>
      <c r="G81" s="17">
        <v>30070000</v>
      </c>
      <c r="H81" s="128">
        <v>267.13333333333333</v>
      </c>
      <c r="I81" s="17">
        <v>0</v>
      </c>
      <c r="J81" s="17">
        <v>30070000</v>
      </c>
      <c r="K81" s="18">
        <v>6145110000</v>
      </c>
      <c r="L81" s="29">
        <v>98.330060000000003</v>
      </c>
      <c r="M81" s="29">
        <v>9.4156999999999993</v>
      </c>
      <c r="N81" s="29">
        <v>9.44</v>
      </c>
      <c r="O81" s="274"/>
      <c r="P81" s="29"/>
      <c r="Q81" s="29"/>
      <c r="R81" s="29"/>
    </row>
    <row r="82" spans="1:18">
      <c r="A82" s="19">
        <v>45383</v>
      </c>
      <c r="B82" s="17">
        <v>40000000</v>
      </c>
      <c r="C82" s="15">
        <v>45397</v>
      </c>
      <c r="D82" s="15">
        <v>46127</v>
      </c>
      <c r="E82" s="17">
        <v>172240000</v>
      </c>
      <c r="F82" s="17">
        <v>132240000</v>
      </c>
      <c r="G82" s="17">
        <v>40000000</v>
      </c>
      <c r="H82" s="128">
        <v>330.6</v>
      </c>
      <c r="I82" s="17">
        <v>0</v>
      </c>
      <c r="J82" s="17">
        <v>40000000</v>
      </c>
      <c r="K82" s="18">
        <v>6185110000</v>
      </c>
      <c r="L82" s="29">
        <v>98.323049999999995</v>
      </c>
      <c r="M82" s="29">
        <v>9.4396900000000006</v>
      </c>
      <c r="N82" s="29">
        <v>9.4559999999999995</v>
      </c>
      <c r="O82" s="274"/>
      <c r="P82" s="29"/>
      <c r="Q82" s="29"/>
      <c r="R82" s="29"/>
    </row>
    <row r="83" spans="1:18">
      <c r="A83" s="19">
        <v>45474</v>
      </c>
      <c r="B83" s="17">
        <v>50000000</v>
      </c>
      <c r="C83" s="15">
        <v>45488</v>
      </c>
      <c r="D83" s="15">
        <v>46127</v>
      </c>
      <c r="E83" s="17">
        <v>109360000</v>
      </c>
      <c r="F83" s="17">
        <v>59360000</v>
      </c>
      <c r="G83" s="17">
        <v>50000000</v>
      </c>
      <c r="H83" s="128">
        <v>118.72</v>
      </c>
      <c r="I83" s="17">
        <v>0</v>
      </c>
      <c r="J83" s="17">
        <v>50000000</v>
      </c>
      <c r="K83" s="18">
        <v>6235110000</v>
      </c>
      <c r="L83" s="29">
        <v>100.26519999999999</v>
      </c>
      <c r="M83" s="29">
        <v>8.3170000000000002</v>
      </c>
      <c r="N83" s="29">
        <v>8.3450000000000006</v>
      </c>
      <c r="O83" s="274"/>
      <c r="P83" s="29"/>
      <c r="Q83" s="29"/>
      <c r="R83" s="29"/>
    </row>
    <row r="84" spans="1:18">
      <c r="A84" s="19">
        <v>45566</v>
      </c>
      <c r="B84" s="17">
        <v>85000000</v>
      </c>
      <c r="C84" s="15">
        <v>45580</v>
      </c>
      <c r="D84" s="15">
        <v>46127</v>
      </c>
      <c r="E84" s="17">
        <v>105410000</v>
      </c>
      <c r="F84" s="17">
        <v>20410000</v>
      </c>
      <c r="G84" s="17">
        <v>85000000</v>
      </c>
      <c r="H84" s="128">
        <v>24.011764705882353</v>
      </c>
      <c r="I84" s="17">
        <v>0</v>
      </c>
      <c r="J84" s="17">
        <v>85000000</v>
      </c>
      <c r="K84" s="18">
        <v>6320110000</v>
      </c>
      <c r="L84" s="29">
        <v>100.52027</v>
      </c>
      <c r="M84" s="29">
        <v>8.1245999999999992</v>
      </c>
      <c r="N84" s="29">
        <v>8.1686999999999994</v>
      </c>
      <c r="O84" s="274"/>
      <c r="P84" s="29"/>
      <c r="Q84" s="29"/>
      <c r="R84" s="29"/>
    </row>
    <row r="85" spans="1:18">
      <c r="A85" s="19">
        <v>45671</v>
      </c>
      <c r="B85" s="17">
        <v>70000000</v>
      </c>
      <c r="C85" s="15">
        <v>45672</v>
      </c>
      <c r="D85" s="15">
        <v>46127</v>
      </c>
      <c r="E85" s="17">
        <v>99750000</v>
      </c>
      <c r="F85" s="17">
        <v>29750000</v>
      </c>
      <c r="G85" s="17">
        <v>70000000</v>
      </c>
      <c r="H85" s="128">
        <v>42.5</v>
      </c>
      <c r="I85" s="17">
        <v>0</v>
      </c>
      <c r="J85" s="17">
        <v>70000000</v>
      </c>
      <c r="K85" s="18">
        <v>6390110000</v>
      </c>
      <c r="L85" s="29">
        <v>99.899360000000001</v>
      </c>
      <c r="M85" s="29">
        <v>8.5726399999999998</v>
      </c>
      <c r="N85" s="29">
        <v>8.65</v>
      </c>
      <c r="O85" s="274"/>
      <c r="P85" s="29"/>
      <c r="Q85" s="29"/>
      <c r="R85" s="29"/>
    </row>
    <row r="86" spans="1:18">
      <c r="A86" s="19">
        <v>45777</v>
      </c>
      <c r="B86" s="17"/>
      <c r="C86" s="15">
        <v>45777</v>
      </c>
      <c r="D86" s="15">
        <v>46127</v>
      </c>
      <c r="E86" s="17"/>
      <c r="F86" s="17"/>
      <c r="G86" s="17"/>
      <c r="H86" s="128"/>
      <c r="I86" s="17"/>
      <c r="J86" s="17"/>
      <c r="K86" s="18">
        <v>5587870000</v>
      </c>
      <c r="L86" s="29"/>
      <c r="M86" s="29"/>
      <c r="N86" s="29"/>
      <c r="O86" s="274">
        <v>-802240000</v>
      </c>
      <c r="P86" s="29">
        <v>100.74957000000001</v>
      </c>
      <c r="Q86" s="29"/>
      <c r="R86" s="29"/>
    </row>
  </sheetData>
  <conditionalFormatting sqref="L4:N23">
    <cfRule type="cellIs" dxfId="128" priority="34467" stopIfTrue="1" operator="lessThan">
      <formula>0</formula>
    </cfRule>
  </conditionalFormatting>
  <conditionalFormatting sqref="L26:N86">
    <cfRule type="cellIs" dxfId="127" priority="2" stopIfTrue="1" operator="lessThan">
      <formula>0</formula>
    </cfRule>
  </conditionalFormatting>
  <conditionalFormatting sqref="P27:R28">
    <cfRule type="cellIs" dxfId="126" priority="30613" stopIfTrue="1" operator="lessThan">
      <formula>0</formula>
    </cfRule>
  </conditionalFormatting>
  <conditionalFormatting sqref="P53:R73">
    <cfRule type="cellIs" dxfId="125" priority="1027" stopIfTrue="1" operator="lessThan">
      <formula>0</formula>
    </cfRule>
  </conditionalFormatting>
  <conditionalFormatting sqref="P79:R86">
    <cfRule type="cellIs" dxfId="124" priority="1" stopIfTrue="1" operator="lessThan">
      <formula>0</formula>
    </cfRule>
  </conditionalFormatting>
  <conditionalFormatting sqref="Q9:Q23">
    <cfRule type="cellIs" dxfId="123" priority="34371" stopIfTrue="1" operator="lessThan">
      <formula>0</formula>
    </cfRule>
  </conditionalFormatting>
  <conditionalFormatting sqref="Q7:R7">
    <cfRule type="cellIs" dxfId="122" priority="70275" stopIfTrue="1" operator="lessThan">
      <formula>0</formula>
    </cfRule>
  </conditionalFormatting>
  <conditionalFormatting sqref="Q29:R52">
    <cfRule type="cellIs" dxfId="121" priority="11053" stopIfTrue="1" operator="lessThan">
      <formula>0</formula>
    </cfRule>
  </conditionalFormatting>
  <conditionalFormatting sqref="R9:R25 O24:R25">
    <cfRule type="cellIs" dxfId="120" priority="30973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1"/>
  <sheetViews>
    <sheetView zoomScale="91" zoomScaleNormal="91" workbookViewId="0">
      <pane xSplit="1" ySplit="3" topLeftCell="B141" activePane="bottomRight" state="frozen"/>
      <selection pane="topRight" activeCell="B1" sqref="B1"/>
      <selection pane="bottomLeft" activeCell="A4" sqref="A4"/>
      <selection pane="bottomRight" activeCell="C160" sqref="C160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8" max="8" width="7.81640625" customWidth="1"/>
    <col min="9" max="9" width="7.1796875" customWidth="1"/>
    <col min="10" max="10" width="9.1796875" bestFit="1" customWidth="1"/>
    <col min="11" max="11" width="15.54296875" customWidth="1"/>
    <col min="12" max="12" width="7.81640625" customWidth="1"/>
    <col min="13" max="13" width="6.08984375" customWidth="1"/>
    <col min="14" max="14" width="7.1796875" customWidth="1"/>
    <col min="15" max="15" width="9.08984375" style="194" customWidth="1"/>
    <col min="16" max="16" width="7" customWidth="1"/>
    <col min="17" max="17" width="7.1796875" customWidth="1"/>
    <col min="18" max="18" width="7.54296875" customWidth="1"/>
    <col min="19" max="19" width="4.81640625" customWidth="1"/>
    <col min="20" max="20" width="11.08984375" customWidth="1"/>
    <col min="21" max="21" width="9.36328125" bestFit="1" customWidth="1"/>
  </cols>
  <sheetData>
    <row r="1" spans="1:18" ht="16.2" thickBot="1">
      <c r="A1" s="9"/>
      <c r="B1" s="9" t="s">
        <v>44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4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40919</v>
      </c>
      <c r="B4" s="17">
        <v>20000000</v>
      </c>
      <c r="C4" s="15">
        <v>40928</v>
      </c>
      <c r="D4" s="15">
        <v>46402</v>
      </c>
      <c r="E4" s="17">
        <v>25000000</v>
      </c>
      <c r="F4" s="17">
        <v>5000000</v>
      </c>
      <c r="G4" s="17">
        <v>10000000</v>
      </c>
      <c r="H4" s="128">
        <v>25</v>
      </c>
      <c r="I4" s="17">
        <v>0</v>
      </c>
      <c r="J4" s="17">
        <v>10000000</v>
      </c>
      <c r="K4" s="18">
        <v>112400000</v>
      </c>
      <c r="L4" s="29">
        <v>88.608999999999995</v>
      </c>
      <c r="M4" s="29">
        <v>9.4499999999999993</v>
      </c>
      <c r="N4" s="29">
        <v>9.4499999999999993</v>
      </c>
      <c r="O4" s="236"/>
      <c r="P4" s="17"/>
      <c r="Q4" s="15"/>
      <c r="R4" s="15"/>
    </row>
    <row r="5" spans="1:18">
      <c r="A5" s="19">
        <v>41040</v>
      </c>
      <c r="B5" s="17">
        <v>30000000</v>
      </c>
      <c r="C5" s="15">
        <v>41040</v>
      </c>
      <c r="D5" s="15">
        <v>46402</v>
      </c>
      <c r="E5" s="17">
        <v>46260000</v>
      </c>
      <c r="F5" s="17">
        <v>16260000</v>
      </c>
      <c r="G5" s="17">
        <v>30000000</v>
      </c>
      <c r="H5" s="128">
        <v>54.2</v>
      </c>
      <c r="I5" s="17">
        <v>0</v>
      </c>
      <c r="J5" s="17">
        <v>30000000</v>
      </c>
      <c r="K5" s="18">
        <v>142400000</v>
      </c>
      <c r="L5" s="29">
        <v>91.721000000000004</v>
      </c>
      <c r="M5" s="29">
        <v>9.34</v>
      </c>
      <c r="N5" s="29">
        <v>9.43</v>
      </c>
      <c r="O5" s="236"/>
      <c r="P5" s="17"/>
      <c r="Q5" s="15"/>
      <c r="R5" s="15"/>
    </row>
    <row r="6" spans="1:18">
      <c r="A6" s="19">
        <v>41101</v>
      </c>
      <c r="B6" s="17">
        <v>30000000</v>
      </c>
      <c r="C6" s="15">
        <v>41110</v>
      </c>
      <c r="D6" s="15">
        <v>46402</v>
      </c>
      <c r="E6" s="17">
        <v>74900000</v>
      </c>
      <c r="F6" s="17">
        <v>44900000</v>
      </c>
      <c r="G6" s="17">
        <v>29850000</v>
      </c>
      <c r="H6" s="128">
        <v>149.66666666666666</v>
      </c>
      <c r="I6" s="17">
        <v>0</v>
      </c>
      <c r="J6" s="17">
        <v>29850000</v>
      </c>
      <c r="K6" s="18">
        <v>172250000</v>
      </c>
      <c r="L6" s="29">
        <v>95.628</v>
      </c>
      <c r="M6" s="29">
        <v>8.5299999999999994</v>
      </c>
      <c r="N6" s="29">
        <v>8.58</v>
      </c>
      <c r="O6" s="236"/>
      <c r="P6" s="17"/>
      <c r="Q6" s="15"/>
      <c r="R6" s="15"/>
    </row>
    <row r="7" spans="1:18">
      <c r="A7" s="19">
        <v>41163</v>
      </c>
      <c r="B7" s="17">
        <v>30000000</v>
      </c>
      <c r="C7" s="15">
        <v>41166</v>
      </c>
      <c r="D7" s="15">
        <v>46402</v>
      </c>
      <c r="E7" s="17">
        <v>65220000</v>
      </c>
      <c r="F7" s="17">
        <v>35220000</v>
      </c>
      <c r="G7" s="17">
        <v>30000000</v>
      </c>
      <c r="H7" s="128">
        <v>117.39999999999999</v>
      </c>
      <c r="I7" s="17">
        <v>0</v>
      </c>
      <c r="J7" s="17">
        <v>30000000</v>
      </c>
      <c r="K7" s="18">
        <v>202250000</v>
      </c>
      <c r="L7" s="29">
        <v>95.1678</v>
      </c>
      <c r="M7" s="29">
        <v>8.5889000000000006</v>
      </c>
      <c r="N7" s="29">
        <v>8.6150000000000002</v>
      </c>
      <c r="O7" s="236"/>
      <c r="P7" s="17"/>
      <c r="Q7" s="15"/>
      <c r="R7" s="15"/>
    </row>
    <row r="8" spans="1:18">
      <c r="A8" s="19">
        <v>41193</v>
      </c>
      <c r="B8" s="17">
        <v>110000000</v>
      </c>
      <c r="C8" s="15">
        <v>41197</v>
      </c>
      <c r="D8" s="15">
        <v>46402</v>
      </c>
      <c r="E8" s="17">
        <v>91900000</v>
      </c>
      <c r="F8" s="17">
        <v>-18100000</v>
      </c>
      <c r="G8" s="17">
        <v>91900000</v>
      </c>
      <c r="H8" s="128">
        <v>-16.454545454545453</v>
      </c>
      <c r="I8" s="17">
        <v>0</v>
      </c>
      <c r="J8" s="17">
        <v>91900000</v>
      </c>
      <c r="K8" s="18">
        <v>294150000</v>
      </c>
      <c r="L8" s="29">
        <v>93.281289999999998</v>
      </c>
      <c r="M8" s="29">
        <v>8.8333100000000009</v>
      </c>
      <c r="N8" s="29">
        <v>8.8699999999999992</v>
      </c>
      <c r="O8" s="236"/>
      <c r="P8" s="17"/>
      <c r="Q8" s="15"/>
      <c r="R8" s="15"/>
    </row>
    <row r="9" spans="1:18">
      <c r="A9" s="19">
        <v>41249</v>
      </c>
      <c r="B9" s="17">
        <v>30000000</v>
      </c>
      <c r="C9" s="15">
        <v>41250</v>
      </c>
      <c r="D9" s="15">
        <v>46402</v>
      </c>
      <c r="E9" s="17">
        <v>13200000</v>
      </c>
      <c r="F9" s="17">
        <v>-16800000</v>
      </c>
      <c r="G9" s="17">
        <v>13200000</v>
      </c>
      <c r="H9" s="128">
        <v>-56.000000000000007</v>
      </c>
      <c r="I9" s="17">
        <v>0</v>
      </c>
      <c r="J9" s="17">
        <v>13200000</v>
      </c>
      <c r="K9" s="18">
        <v>307350000</v>
      </c>
      <c r="L9" s="29">
        <v>95.100149999999999</v>
      </c>
      <c r="M9" s="29">
        <v>8.6013599999999997</v>
      </c>
      <c r="N9" s="29">
        <v>8.641</v>
      </c>
      <c r="O9" s="236"/>
      <c r="P9" s="17"/>
      <c r="Q9" s="15"/>
      <c r="R9" s="15"/>
    </row>
    <row r="75" spans="1:18">
      <c r="A75" s="19">
        <v>43112</v>
      </c>
      <c r="B75" s="17">
        <v>25000000</v>
      </c>
      <c r="C75" s="15">
        <v>43125</v>
      </c>
      <c r="D75" s="15">
        <v>46402</v>
      </c>
      <c r="E75" s="17">
        <v>41370000</v>
      </c>
      <c r="F75" s="17">
        <v>16370000</v>
      </c>
      <c r="G75" s="17">
        <v>25000000</v>
      </c>
      <c r="H75" s="128">
        <v>65.48</v>
      </c>
      <c r="I75" s="17">
        <v>0</v>
      </c>
      <c r="J75" s="17">
        <v>25000000</v>
      </c>
      <c r="K75" s="18">
        <v>2123780000</v>
      </c>
      <c r="L75" s="29">
        <v>88.286580000000001</v>
      </c>
      <c r="M75" s="29">
        <v>10.007999999999999</v>
      </c>
      <c r="N75" s="29">
        <v>10.018000000000001</v>
      </c>
      <c r="O75" s="236"/>
      <c r="P75" s="17"/>
      <c r="Q75" s="15"/>
      <c r="R75" s="15"/>
    </row>
    <row r="76" spans="1:18">
      <c r="A76" s="19">
        <v>43143</v>
      </c>
      <c r="B76" s="17"/>
      <c r="C76" s="15"/>
      <c r="D76" s="15"/>
      <c r="E76" s="17"/>
      <c r="F76" s="17"/>
      <c r="G76" s="17"/>
      <c r="H76" s="128"/>
      <c r="I76" s="17"/>
      <c r="J76" s="17"/>
      <c r="K76" s="18">
        <v>2202350000</v>
      </c>
      <c r="L76" s="29"/>
      <c r="M76" s="29"/>
      <c r="N76" s="29"/>
      <c r="O76" s="236">
        <v>78570000</v>
      </c>
      <c r="P76" s="17">
        <v>86.865790000000004</v>
      </c>
      <c r="Q76" s="15">
        <v>10.414429999999999</v>
      </c>
      <c r="R76" s="15">
        <v>11</v>
      </c>
    </row>
    <row r="77" spans="1:18">
      <c r="A77" s="19">
        <v>43143</v>
      </c>
      <c r="B77" s="17">
        <v>25000000</v>
      </c>
      <c r="C77" s="15">
        <v>43153</v>
      </c>
      <c r="D77" s="15">
        <v>46402</v>
      </c>
      <c r="E77" s="17">
        <v>89830000</v>
      </c>
      <c r="F77" s="17">
        <v>64830000</v>
      </c>
      <c r="G77" s="17">
        <v>25000000</v>
      </c>
      <c r="H77" s="128">
        <v>259.32</v>
      </c>
      <c r="I77" s="17">
        <v>0</v>
      </c>
      <c r="J77" s="17">
        <v>25000000</v>
      </c>
      <c r="K77" s="18">
        <v>2227350000</v>
      </c>
      <c r="L77" s="29">
        <v>88.45523</v>
      </c>
      <c r="M77" s="29">
        <v>9.9872200000000007</v>
      </c>
      <c r="N77" s="29">
        <v>10</v>
      </c>
      <c r="O77" s="236"/>
      <c r="P77" s="17"/>
      <c r="Q77" s="15"/>
      <c r="R77" s="15"/>
    </row>
    <row r="78" spans="1:18">
      <c r="A78" s="19">
        <v>43171</v>
      </c>
      <c r="B78" s="17">
        <v>25000000</v>
      </c>
      <c r="C78" s="15">
        <v>43188</v>
      </c>
      <c r="D78" s="15">
        <v>46402</v>
      </c>
      <c r="E78" s="17">
        <v>23500000</v>
      </c>
      <c r="F78" s="17">
        <v>-1500000</v>
      </c>
      <c r="G78" s="17">
        <v>23500000</v>
      </c>
      <c r="H78" s="128">
        <v>-6</v>
      </c>
      <c r="I78" s="17">
        <v>0</v>
      </c>
      <c r="J78" s="17">
        <v>23500000</v>
      </c>
      <c r="K78" s="18">
        <v>2250850000</v>
      </c>
      <c r="L78" s="29">
        <v>89.803849999999997</v>
      </c>
      <c r="M78" s="29">
        <v>9.7509599999999992</v>
      </c>
      <c r="N78" s="29">
        <v>9.7200000000000006</v>
      </c>
      <c r="O78" s="236"/>
      <c r="P78" s="17"/>
      <c r="Q78" s="15"/>
      <c r="R78" s="15"/>
    </row>
    <row r="79" spans="1:18">
      <c r="A79" s="19">
        <v>43202</v>
      </c>
      <c r="B79" s="17">
        <v>30000000</v>
      </c>
      <c r="C79" s="15">
        <v>43209</v>
      </c>
      <c r="D79" s="15">
        <v>46402</v>
      </c>
      <c r="E79" s="17">
        <v>40260000</v>
      </c>
      <c r="F79" s="17">
        <v>10260000</v>
      </c>
      <c r="G79" s="17">
        <v>30000000</v>
      </c>
      <c r="H79" s="128">
        <v>34.200000000000003</v>
      </c>
      <c r="I79" s="17">
        <v>0</v>
      </c>
      <c r="J79" s="17">
        <v>30000000</v>
      </c>
      <c r="K79" s="18">
        <v>2280850000</v>
      </c>
      <c r="L79" s="29">
        <v>88.810990000000004</v>
      </c>
      <c r="M79" s="29">
        <v>9.9445599999999992</v>
      </c>
      <c r="N79" s="29">
        <v>9.98</v>
      </c>
      <c r="O79" s="236"/>
      <c r="P79" s="17"/>
      <c r="Q79" s="15"/>
      <c r="R79" s="15"/>
    </row>
    <row r="80" spans="1:18">
      <c r="A80" s="19">
        <v>43202</v>
      </c>
      <c r="B80" s="17"/>
      <c r="C80" s="15">
        <v>43216</v>
      </c>
      <c r="D80" s="15">
        <v>46402</v>
      </c>
      <c r="E80" s="17"/>
      <c r="F80" s="17"/>
      <c r="G80" s="17"/>
      <c r="H80" s="128"/>
      <c r="I80" s="17"/>
      <c r="J80" s="17"/>
      <c r="K80" s="18">
        <v>2326570000</v>
      </c>
      <c r="L80" s="29"/>
      <c r="M80" s="29"/>
      <c r="N80" s="29"/>
      <c r="O80" s="236">
        <v>45720000</v>
      </c>
      <c r="P80" s="17">
        <v>90.154560000000004</v>
      </c>
      <c r="Q80" s="15">
        <v>10.112500000000001</v>
      </c>
      <c r="R80" s="15">
        <v>10.15</v>
      </c>
    </row>
    <row r="81" spans="1:18">
      <c r="A81" s="19">
        <v>43232</v>
      </c>
      <c r="B81" s="17">
        <v>30000000</v>
      </c>
      <c r="C81" s="15">
        <v>43237</v>
      </c>
      <c r="D81" s="15">
        <v>46402</v>
      </c>
      <c r="E81" s="17">
        <v>60000000</v>
      </c>
      <c r="F81" s="17">
        <v>30000000</v>
      </c>
      <c r="G81" s="17">
        <v>30000000</v>
      </c>
      <c r="H81" s="128">
        <v>100</v>
      </c>
      <c r="I81" s="17">
        <v>0</v>
      </c>
      <c r="J81" s="17">
        <v>30000000</v>
      </c>
      <c r="K81" s="18">
        <v>2356570000</v>
      </c>
      <c r="L81" s="29">
        <v>89.808227666666653</v>
      </c>
      <c r="M81" s="29">
        <v>10.2787333333333</v>
      </c>
      <c r="N81" s="29"/>
      <c r="O81" s="236"/>
      <c r="P81" s="17"/>
      <c r="Q81" s="15"/>
      <c r="R81" s="15"/>
    </row>
    <row r="82" spans="1:18">
      <c r="A82" s="19">
        <v>43263</v>
      </c>
      <c r="B82" s="17">
        <v>30000000</v>
      </c>
      <c r="C82" s="15">
        <v>43272</v>
      </c>
      <c r="D82" s="15">
        <v>46402</v>
      </c>
      <c r="E82" s="17">
        <v>87000000</v>
      </c>
      <c r="F82" s="17">
        <v>57000000</v>
      </c>
      <c r="G82" s="17">
        <v>30000000</v>
      </c>
      <c r="H82" s="128">
        <v>190</v>
      </c>
      <c r="I82" s="17">
        <v>0</v>
      </c>
      <c r="J82" s="17">
        <v>30000000</v>
      </c>
      <c r="K82" s="18">
        <v>2386570000</v>
      </c>
      <c r="L82" s="29">
        <v>85.010419999999996</v>
      </c>
      <c r="M82" s="29">
        <v>10.72</v>
      </c>
      <c r="N82" s="29">
        <v>10.72</v>
      </c>
      <c r="O82" s="236"/>
      <c r="P82" s="17"/>
      <c r="Q82" s="15"/>
      <c r="R82" s="15"/>
    </row>
    <row r="83" spans="1:18">
      <c r="A83" s="19">
        <v>43293</v>
      </c>
      <c r="B83" s="17">
        <v>80000000</v>
      </c>
      <c r="C83" s="15">
        <v>43297</v>
      </c>
      <c r="D83" s="15">
        <v>46402</v>
      </c>
      <c r="E83" s="17">
        <v>120800000</v>
      </c>
      <c r="F83" s="17">
        <v>40800000</v>
      </c>
      <c r="G83" s="17">
        <v>120800000</v>
      </c>
      <c r="H83" s="128">
        <v>51</v>
      </c>
      <c r="I83" s="17">
        <v>0</v>
      </c>
      <c r="J83" s="17">
        <v>120800000</v>
      </c>
      <c r="K83" s="18">
        <v>2507370000</v>
      </c>
      <c r="L83" s="29">
        <v>86.622249999999994</v>
      </c>
      <c r="M83" s="29">
        <v>10.410019999999999</v>
      </c>
      <c r="N83" s="29">
        <v>10.605</v>
      </c>
      <c r="O83" s="236"/>
      <c r="P83" s="17"/>
      <c r="Q83" s="15"/>
      <c r="R83" s="15"/>
    </row>
    <row r="84" spans="1:18">
      <c r="A84" s="19">
        <v>43324</v>
      </c>
      <c r="B84" s="17">
        <v>30000000</v>
      </c>
      <c r="C84" s="15">
        <v>43321</v>
      </c>
      <c r="D84" s="15">
        <v>46402</v>
      </c>
      <c r="E84" s="17">
        <v>82500000</v>
      </c>
      <c r="F84" s="17">
        <v>52500000</v>
      </c>
      <c r="G84" s="17">
        <v>30000000</v>
      </c>
      <c r="H84" s="128">
        <v>175</v>
      </c>
      <c r="I84" s="17">
        <v>0</v>
      </c>
      <c r="J84" s="17">
        <v>30000000</v>
      </c>
      <c r="K84" s="18">
        <v>2537370000</v>
      </c>
      <c r="L84" s="29">
        <v>87.414180000000002</v>
      </c>
      <c r="M84" s="29">
        <v>10.26333</v>
      </c>
      <c r="N84" s="29">
        <v>10.3</v>
      </c>
      <c r="O84" s="236"/>
      <c r="P84" s="17"/>
      <c r="Q84" s="15"/>
      <c r="R84" s="15"/>
    </row>
    <row r="85" spans="1:18">
      <c r="A85" s="19">
        <v>43355</v>
      </c>
      <c r="B85" s="17">
        <v>30000000</v>
      </c>
      <c r="C85" s="15">
        <v>43363</v>
      </c>
      <c r="D85" s="15">
        <v>46402</v>
      </c>
      <c r="E85" s="17">
        <v>147300000</v>
      </c>
      <c r="F85" s="17">
        <v>117300000</v>
      </c>
      <c r="G85" s="17">
        <v>30000000</v>
      </c>
      <c r="H85" s="128">
        <v>391</v>
      </c>
      <c r="I85" s="17">
        <v>0</v>
      </c>
      <c r="J85" s="17">
        <v>30000000</v>
      </c>
      <c r="K85" s="18">
        <v>2567370000</v>
      </c>
      <c r="L85" s="29">
        <v>86.259370000000004</v>
      </c>
      <c r="M85" s="29">
        <v>10.512</v>
      </c>
      <c r="N85" s="29">
        <v>10.635999999999999</v>
      </c>
      <c r="O85" s="236"/>
      <c r="P85" s="17"/>
      <c r="Q85" s="15"/>
      <c r="R85" s="15"/>
    </row>
    <row r="86" spans="1:18">
      <c r="A86" s="19">
        <v>43385</v>
      </c>
      <c r="B86" s="17">
        <v>50000000</v>
      </c>
      <c r="C86" s="15">
        <v>43391</v>
      </c>
      <c r="D86" s="15">
        <v>46402</v>
      </c>
      <c r="E86" s="17">
        <v>311000000</v>
      </c>
      <c r="F86" s="17">
        <v>261000000</v>
      </c>
      <c r="G86" s="17">
        <v>50000000</v>
      </c>
      <c r="H86" s="128">
        <v>522</v>
      </c>
      <c r="I86" s="17">
        <v>0</v>
      </c>
      <c r="J86" s="17">
        <v>50000000</v>
      </c>
      <c r="K86" s="18">
        <v>2617370000</v>
      </c>
      <c r="L86" s="29">
        <v>86.921999999999997</v>
      </c>
      <c r="M86" s="29">
        <v>10.393000000000001</v>
      </c>
      <c r="N86" s="29">
        <v>10.4</v>
      </c>
      <c r="O86" s="236"/>
      <c r="P86" s="17"/>
      <c r="Q86" s="15"/>
      <c r="R86" s="15"/>
    </row>
    <row r="87" spans="1:18">
      <c r="A87" s="19">
        <v>43416</v>
      </c>
      <c r="B87" s="17">
        <v>100000000</v>
      </c>
      <c r="C87" s="15">
        <v>43405</v>
      </c>
      <c r="D87" s="15">
        <v>46402</v>
      </c>
      <c r="E87" s="17">
        <v>313000000</v>
      </c>
      <c r="F87" s="17">
        <v>213000000</v>
      </c>
      <c r="G87" s="17">
        <v>100000000</v>
      </c>
      <c r="H87" s="128">
        <v>213</v>
      </c>
      <c r="I87" s="17">
        <v>0</v>
      </c>
      <c r="J87" s="17">
        <v>100000000</v>
      </c>
      <c r="K87" s="18">
        <v>2717370000</v>
      </c>
      <c r="L87" s="29">
        <v>87.074318000000005</v>
      </c>
      <c r="M87" s="29">
        <v>10.37</v>
      </c>
      <c r="N87" s="29">
        <v>10.37</v>
      </c>
      <c r="O87" s="236"/>
      <c r="P87" s="17"/>
      <c r="Q87" s="15"/>
      <c r="R87" s="15"/>
    </row>
    <row r="88" spans="1:18">
      <c r="A88" s="19">
        <v>43415</v>
      </c>
      <c r="B88" s="17">
        <v>40000000</v>
      </c>
      <c r="C88" s="15">
        <v>43433</v>
      </c>
      <c r="D88" s="15">
        <v>46402</v>
      </c>
      <c r="E88" s="17">
        <v>127000000</v>
      </c>
      <c r="F88" s="17">
        <v>87000000</v>
      </c>
      <c r="G88" s="17">
        <v>40000000</v>
      </c>
      <c r="H88" s="128">
        <v>217.49999999999997</v>
      </c>
      <c r="I88" s="17">
        <v>0</v>
      </c>
      <c r="J88" s="17">
        <v>40000000</v>
      </c>
      <c r="K88" s="18">
        <v>2757370000</v>
      </c>
      <c r="L88" s="29">
        <v>89.010720000000006</v>
      </c>
      <c r="M88" s="29">
        <v>9.9990000000000006</v>
      </c>
      <c r="N88" s="29">
        <v>10.050000000000001</v>
      </c>
      <c r="O88" s="236"/>
      <c r="P88" s="17"/>
      <c r="Q88" s="15"/>
      <c r="R88" s="15"/>
    </row>
    <row r="89" spans="1:18">
      <c r="A89" s="21">
        <v>43445</v>
      </c>
      <c r="B89" s="24">
        <v>150000000</v>
      </c>
      <c r="C89" s="22">
        <v>43440</v>
      </c>
      <c r="D89" s="22">
        <v>46402</v>
      </c>
      <c r="E89" s="24">
        <v>40000000</v>
      </c>
      <c r="F89" s="24">
        <v>-110000000</v>
      </c>
      <c r="G89" s="24">
        <v>40000000</v>
      </c>
      <c r="H89" s="129">
        <v>-73</v>
      </c>
      <c r="I89" s="24">
        <v>0</v>
      </c>
      <c r="J89" s="24">
        <v>40000000</v>
      </c>
      <c r="K89" s="25">
        <v>2797370000</v>
      </c>
      <c r="L89" s="30">
        <v>88.288600000000002</v>
      </c>
      <c r="M89" s="30">
        <v>10.1455</v>
      </c>
      <c r="N89" s="30">
        <v>10.51</v>
      </c>
      <c r="O89" s="237"/>
      <c r="P89" s="24"/>
      <c r="Q89" s="22"/>
      <c r="R89" s="22"/>
    </row>
    <row r="90" spans="1:18">
      <c r="A90" s="19">
        <v>43476</v>
      </c>
      <c r="B90" s="17">
        <v>25000000</v>
      </c>
      <c r="C90" s="15">
        <v>43489</v>
      </c>
      <c r="D90" s="15">
        <v>46402</v>
      </c>
      <c r="E90" s="17">
        <v>169000000</v>
      </c>
      <c r="F90" s="17">
        <v>144000000</v>
      </c>
      <c r="G90" s="17">
        <v>25000000</v>
      </c>
      <c r="H90" s="128">
        <v>576</v>
      </c>
      <c r="I90" s="17">
        <v>0</v>
      </c>
      <c r="J90" s="17">
        <v>25000000</v>
      </c>
      <c r="K90" s="18">
        <v>2822370000</v>
      </c>
      <c r="L90" s="29">
        <v>89.475579999999994</v>
      </c>
      <c r="M90" s="29">
        <v>9.9415999999999993</v>
      </c>
      <c r="N90" s="29">
        <v>9.9600000000000009</v>
      </c>
      <c r="O90" s="236"/>
      <c r="P90" s="17"/>
      <c r="Q90" s="15"/>
      <c r="R90" s="15"/>
    </row>
    <row r="91" spans="1:18">
      <c r="A91" s="19">
        <v>43520</v>
      </c>
      <c r="B91" s="17">
        <v>25000000</v>
      </c>
      <c r="C91" s="15">
        <v>43510</v>
      </c>
      <c r="D91" s="15">
        <v>46402</v>
      </c>
      <c r="E91" s="17">
        <v>267000000</v>
      </c>
      <c r="F91" s="17">
        <v>242000000</v>
      </c>
      <c r="G91" s="17">
        <v>25000000</v>
      </c>
      <c r="H91" s="128">
        <v>968</v>
      </c>
      <c r="I91" s="17">
        <v>0</v>
      </c>
      <c r="J91" s="17">
        <v>25000000</v>
      </c>
      <c r="K91" s="18">
        <v>2847370000</v>
      </c>
      <c r="L91" s="29">
        <v>90.842089999999999</v>
      </c>
      <c r="M91" s="29">
        <v>9.6812000000000005</v>
      </c>
      <c r="N91" s="29">
        <v>9.69</v>
      </c>
      <c r="O91" s="236"/>
      <c r="P91" s="17"/>
      <c r="Q91" s="15"/>
      <c r="R91" s="15"/>
    </row>
    <row r="92" spans="1:18">
      <c r="A92" s="19">
        <v>43548</v>
      </c>
      <c r="B92" s="17">
        <v>25000000</v>
      </c>
      <c r="C92" s="15">
        <v>43531</v>
      </c>
      <c r="D92" s="15">
        <v>46402</v>
      </c>
      <c r="E92" s="17">
        <v>96000000</v>
      </c>
      <c r="F92" s="17">
        <v>71000000</v>
      </c>
      <c r="G92" s="17">
        <v>25000000</v>
      </c>
      <c r="H92" s="128">
        <v>284</v>
      </c>
      <c r="I92" s="17">
        <v>0</v>
      </c>
      <c r="J92" s="17">
        <v>25000000</v>
      </c>
      <c r="K92" s="18">
        <v>2872370000</v>
      </c>
      <c r="L92" s="29">
        <v>91.86618</v>
      </c>
      <c r="M92" s="29">
        <v>9.49</v>
      </c>
      <c r="N92" s="29">
        <v>9.49</v>
      </c>
      <c r="O92" s="236"/>
      <c r="P92" s="17"/>
      <c r="Q92" s="15"/>
      <c r="R92" s="15"/>
    </row>
    <row r="93" spans="1:18">
      <c r="A93" s="19">
        <v>43579</v>
      </c>
      <c r="B93" s="17">
        <v>45000000</v>
      </c>
      <c r="C93" s="15">
        <v>43580</v>
      </c>
      <c r="D93" s="15">
        <v>46402</v>
      </c>
      <c r="E93" s="17">
        <v>149500000</v>
      </c>
      <c r="F93" s="17">
        <v>104500000</v>
      </c>
      <c r="G93" s="17">
        <v>45000000</v>
      </c>
      <c r="H93" s="128">
        <v>232.22222222222223</v>
      </c>
      <c r="I93" s="17">
        <v>0</v>
      </c>
      <c r="J93" s="17">
        <v>45000000</v>
      </c>
      <c r="K93" s="18">
        <v>2917370000</v>
      </c>
      <c r="L93" s="29">
        <v>95.110770000000002</v>
      </c>
      <c r="M93" s="29">
        <v>8.8877799999999993</v>
      </c>
      <c r="N93" s="29">
        <v>9.31</v>
      </c>
      <c r="O93" s="236"/>
      <c r="P93" s="17"/>
      <c r="Q93" s="15"/>
      <c r="R93" s="15"/>
    </row>
    <row r="94" spans="1:18">
      <c r="A94" s="19">
        <v>43609</v>
      </c>
      <c r="B94" s="17">
        <v>45000000</v>
      </c>
      <c r="C94" s="15">
        <v>43601</v>
      </c>
      <c r="D94" s="15">
        <v>46402</v>
      </c>
      <c r="E94" s="17">
        <v>135000000</v>
      </c>
      <c r="F94" s="17">
        <v>90000000</v>
      </c>
      <c r="G94" s="17">
        <v>45000000</v>
      </c>
      <c r="H94" s="128">
        <v>200</v>
      </c>
      <c r="I94" s="17">
        <v>0</v>
      </c>
      <c r="J94" s="17">
        <v>45000000</v>
      </c>
      <c r="K94" s="18">
        <v>2962370000</v>
      </c>
      <c r="L94" s="29">
        <v>93.538659999999993</v>
      </c>
      <c r="M94" s="29">
        <v>9.1933299999999996</v>
      </c>
      <c r="N94" s="29">
        <v>9.2200000000000006</v>
      </c>
      <c r="O94" s="236"/>
      <c r="P94" s="17"/>
      <c r="Q94" s="15"/>
      <c r="R94" s="15"/>
    </row>
    <row r="95" spans="1:18">
      <c r="A95" s="19">
        <v>43608</v>
      </c>
      <c r="B95" s="17"/>
      <c r="C95" s="15"/>
      <c r="D95" s="15"/>
      <c r="E95" s="17"/>
      <c r="F95" s="17"/>
      <c r="G95" s="17"/>
      <c r="H95" s="128"/>
      <c r="I95" s="17"/>
      <c r="J95" s="17"/>
      <c r="K95" s="18">
        <v>3070300000</v>
      </c>
      <c r="L95" s="29"/>
      <c r="M95" s="29"/>
      <c r="N95" s="29"/>
      <c r="O95" s="236">
        <v>107930000</v>
      </c>
      <c r="P95" s="243">
        <v>96.378839999999997</v>
      </c>
      <c r="Q95" s="243">
        <v>9.1893200000000004</v>
      </c>
      <c r="R95" s="243">
        <v>9.1999999999999993</v>
      </c>
    </row>
    <row r="96" spans="1:18">
      <c r="A96" s="19">
        <v>43639</v>
      </c>
      <c r="B96" s="17">
        <v>45000000</v>
      </c>
      <c r="C96" s="15">
        <v>43636</v>
      </c>
      <c r="D96" s="15">
        <v>46402</v>
      </c>
      <c r="E96" s="17">
        <v>85000000</v>
      </c>
      <c r="F96" s="17">
        <v>40000000</v>
      </c>
      <c r="G96" s="17">
        <v>45000000</v>
      </c>
      <c r="H96" s="128">
        <v>88.888888888888886</v>
      </c>
      <c r="I96" s="17">
        <v>0</v>
      </c>
      <c r="J96" s="17">
        <v>45000000</v>
      </c>
      <c r="K96" s="18">
        <v>3115300000</v>
      </c>
      <c r="L96" s="29">
        <v>94.517700000000005</v>
      </c>
      <c r="M96" s="29">
        <v>9.0166699999999995</v>
      </c>
      <c r="N96" s="29">
        <v>9.1</v>
      </c>
      <c r="O96" s="236"/>
      <c r="P96" s="17"/>
      <c r="Q96" s="15"/>
      <c r="R96" s="15"/>
    </row>
    <row r="97" spans="1:18">
      <c r="A97" s="19">
        <v>43669</v>
      </c>
      <c r="B97" s="17">
        <v>45000000</v>
      </c>
      <c r="C97" s="15">
        <v>43664</v>
      </c>
      <c r="D97" s="15">
        <v>46402</v>
      </c>
      <c r="E97" s="17">
        <v>225000000</v>
      </c>
      <c r="F97" s="17">
        <v>180000000</v>
      </c>
      <c r="G97" s="17">
        <v>45000000</v>
      </c>
      <c r="H97" s="128">
        <v>400</v>
      </c>
      <c r="I97" s="17">
        <v>0</v>
      </c>
      <c r="J97" s="17">
        <v>45000000</v>
      </c>
      <c r="K97" s="18">
        <f>K96+J97+O97</f>
        <v>3160300000</v>
      </c>
      <c r="L97" s="29">
        <v>95.745009999999994</v>
      </c>
      <c r="M97" s="29">
        <v>8.7868600000000008</v>
      </c>
      <c r="N97" s="29">
        <v>8.8000000000000007</v>
      </c>
      <c r="O97" s="236"/>
      <c r="P97" s="17"/>
      <c r="Q97" s="15"/>
      <c r="R97" s="15"/>
    </row>
    <row r="98" spans="1:18">
      <c r="A98" s="19">
        <v>43696</v>
      </c>
      <c r="B98" s="17">
        <v>45000000</v>
      </c>
      <c r="C98" s="15">
        <v>43699</v>
      </c>
      <c r="D98" s="15">
        <v>46402</v>
      </c>
      <c r="E98" s="17">
        <v>95550000</v>
      </c>
      <c r="F98" s="17">
        <v>50550000</v>
      </c>
      <c r="G98" s="17">
        <v>45000000</v>
      </c>
      <c r="H98" s="128">
        <v>1.1233333333333333</v>
      </c>
      <c r="I98" s="17">
        <v>0</v>
      </c>
      <c r="J98" s="17">
        <v>45000000</v>
      </c>
      <c r="K98" s="18">
        <v>3205300000</v>
      </c>
      <c r="L98" s="29">
        <v>94.408869999999993</v>
      </c>
      <c r="M98" s="29">
        <v>9.0492500000000007</v>
      </c>
      <c r="N98" s="29">
        <v>9.0690000000000008</v>
      </c>
      <c r="O98" s="236"/>
      <c r="P98" s="17"/>
      <c r="Q98" s="15"/>
      <c r="R98" s="15"/>
    </row>
    <row r="99" spans="1:18">
      <c r="A99" s="19">
        <v>43696</v>
      </c>
      <c r="B99" s="17"/>
      <c r="C99" s="15">
        <v>43685</v>
      </c>
      <c r="D99" s="15">
        <v>46402</v>
      </c>
      <c r="E99" s="17"/>
      <c r="F99" s="17"/>
      <c r="G99" s="17"/>
      <c r="H99" s="128"/>
      <c r="I99" s="17"/>
      <c r="J99" s="17"/>
      <c r="K99" s="18">
        <v>3326220000</v>
      </c>
      <c r="L99" s="29"/>
      <c r="M99" s="29"/>
      <c r="N99" s="29"/>
      <c r="O99" s="236">
        <v>120920000</v>
      </c>
      <c r="P99" s="17">
        <v>94.282039999999995</v>
      </c>
      <c r="Q99" s="242">
        <v>9.1742600000000003</v>
      </c>
      <c r="R99" s="242">
        <v>9.1999999999999993</v>
      </c>
    </row>
    <row r="100" spans="1:18">
      <c r="A100" s="19">
        <v>43727</v>
      </c>
      <c r="B100" s="17">
        <v>45000000</v>
      </c>
      <c r="C100" s="15">
        <v>43727</v>
      </c>
      <c r="D100" s="15">
        <v>46402</v>
      </c>
      <c r="E100" s="17">
        <v>66680000</v>
      </c>
      <c r="F100" s="17">
        <v>21680000</v>
      </c>
      <c r="G100" s="17">
        <v>45000000</v>
      </c>
      <c r="H100" s="117">
        <v>48.177777777777777</v>
      </c>
      <c r="I100" s="17">
        <v>0</v>
      </c>
      <c r="J100" s="17">
        <v>45000000</v>
      </c>
      <c r="K100" s="18">
        <v>3371220000</v>
      </c>
      <c r="L100" s="29">
        <v>94.796670000000006</v>
      </c>
      <c r="M100" s="29">
        <v>8.9790299999999998</v>
      </c>
      <c r="N100" s="29">
        <v>8.9299800000000005</v>
      </c>
      <c r="O100" s="236"/>
      <c r="P100" s="17"/>
      <c r="Q100" s="242"/>
      <c r="R100" s="242"/>
    </row>
    <row r="101" spans="1:18">
      <c r="A101" s="19">
        <v>43769</v>
      </c>
      <c r="B101" s="17">
        <v>45000000</v>
      </c>
      <c r="C101" s="15">
        <v>43755</v>
      </c>
      <c r="D101" s="15">
        <v>46402</v>
      </c>
      <c r="E101" s="17">
        <v>243000000</v>
      </c>
      <c r="F101" s="17">
        <v>198000000</v>
      </c>
      <c r="G101" s="17">
        <v>45000000</v>
      </c>
      <c r="H101" s="117">
        <v>440.00000000000006</v>
      </c>
      <c r="I101" s="17">
        <v>0</v>
      </c>
      <c r="J101" s="17">
        <v>45000000</v>
      </c>
      <c r="K101" s="18">
        <v>3416220000</v>
      </c>
      <c r="L101" s="29">
        <v>94.782830000000004</v>
      </c>
      <c r="M101" s="29">
        <v>8.9879999999999995</v>
      </c>
      <c r="N101" s="29">
        <v>8.9979999999999993</v>
      </c>
      <c r="O101" s="236"/>
      <c r="P101" s="17"/>
      <c r="Q101" s="242"/>
      <c r="R101" s="242"/>
    </row>
    <row r="102" spans="1:18">
      <c r="A102" s="19">
        <v>43799</v>
      </c>
      <c r="B102" s="17">
        <v>50000000</v>
      </c>
      <c r="C102" s="15">
        <v>43797</v>
      </c>
      <c r="D102" s="15">
        <v>46402</v>
      </c>
      <c r="E102" s="17">
        <v>116000000</v>
      </c>
      <c r="F102" s="17">
        <v>66000000</v>
      </c>
      <c r="G102" s="17">
        <v>50000000</v>
      </c>
      <c r="H102" s="117">
        <v>132</v>
      </c>
      <c r="I102" s="17">
        <v>0</v>
      </c>
      <c r="J102" s="17">
        <v>50000000</v>
      </c>
      <c r="K102" s="18">
        <v>3618180000</v>
      </c>
      <c r="L102" s="29">
        <v>92.809079999999994</v>
      </c>
      <c r="M102" s="29">
        <v>9.3983000000000008</v>
      </c>
      <c r="N102" s="29">
        <v>9.41</v>
      </c>
      <c r="O102" s="236">
        <v>151960000</v>
      </c>
      <c r="P102" s="17">
        <v>96.659710000000004</v>
      </c>
      <c r="Q102" s="242">
        <v>9.1876700000000007</v>
      </c>
      <c r="R102" s="242">
        <v>9.24</v>
      </c>
    </row>
    <row r="103" spans="1:18">
      <c r="A103" s="21">
        <v>43830</v>
      </c>
      <c r="B103" s="24">
        <v>135000000</v>
      </c>
      <c r="C103" s="22">
        <v>43804</v>
      </c>
      <c r="D103" s="22">
        <v>46402</v>
      </c>
      <c r="E103" s="24">
        <v>174500000</v>
      </c>
      <c r="F103" s="24">
        <v>39500000</v>
      </c>
      <c r="G103" s="24">
        <v>135000000</v>
      </c>
      <c r="H103" s="118">
        <v>29.259259259259256</v>
      </c>
      <c r="I103" s="24">
        <v>0</v>
      </c>
      <c r="J103" s="24">
        <v>135000000</v>
      </c>
      <c r="K103" s="25">
        <v>3753180000</v>
      </c>
      <c r="L103" s="30">
        <v>93.036320000000003</v>
      </c>
      <c r="M103" s="30">
        <v>9.4540000000000006</v>
      </c>
      <c r="N103" s="30">
        <v>9.4540000000000006</v>
      </c>
      <c r="O103" s="237"/>
      <c r="P103" s="30"/>
      <c r="Q103" s="30"/>
      <c r="R103" s="30"/>
    </row>
    <row r="104" spans="1:18" s="8" customFormat="1" ht="15" customHeight="1">
      <c r="A104" s="26">
        <v>43861</v>
      </c>
      <c r="B104" s="121">
        <v>50000000</v>
      </c>
      <c r="C104" s="15">
        <v>43853</v>
      </c>
      <c r="D104" s="15">
        <v>46402</v>
      </c>
      <c r="E104" s="17">
        <v>146650000</v>
      </c>
      <c r="F104" s="43">
        <v>96650000</v>
      </c>
      <c r="G104" s="17">
        <v>50000000</v>
      </c>
      <c r="H104" s="117">
        <v>193.3</v>
      </c>
      <c r="I104" s="108">
        <v>0</v>
      </c>
      <c r="J104" s="43">
        <v>50000000</v>
      </c>
      <c r="K104" s="44">
        <v>3803180000</v>
      </c>
      <c r="L104" s="107">
        <v>94.675269999999998</v>
      </c>
      <c r="M104" s="107">
        <v>9.0449999999999999</v>
      </c>
      <c r="N104" s="107">
        <v>9.0549999999999997</v>
      </c>
      <c r="O104" s="17"/>
      <c r="P104" s="107"/>
      <c r="Q104" s="107"/>
      <c r="R104" s="107"/>
    </row>
    <row r="105" spans="1:18" s="8" customFormat="1" ht="15" customHeight="1">
      <c r="A105" s="26">
        <v>43890</v>
      </c>
      <c r="B105" s="121">
        <v>50000000</v>
      </c>
      <c r="C105" s="15">
        <v>43874</v>
      </c>
      <c r="D105" s="15">
        <v>46402</v>
      </c>
      <c r="E105" s="17">
        <v>107350000</v>
      </c>
      <c r="F105" s="43">
        <v>57350000</v>
      </c>
      <c r="G105" s="17">
        <v>50000000</v>
      </c>
      <c r="H105" s="117">
        <v>114.7</v>
      </c>
      <c r="I105" s="108"/>
      <c r="J105" s="43">
        <v>50000000</v>
      </c>
      <c r="K105" s="44">
        <v>3853180000</v>
      </c>
      <c r="L105" s="107">
        <v>95.249200000000002</v>
      </c>
      <c r="M105" s="107">
        <v>8.93323</v>
      </c>
      <c r="N105" s="107">
        <v>9</v>
      </c>
      <c r="O105" s="17"/>
      <c r="P105" s="107"/>
      <c r="Q105" s="107"/>
      <c r="R105" s="107"/>
    </row>
    <row r="106" spans="1:18" s="8" customFormat="1" ht="15" customHeight="1">
      <c r="A106" s="26">
        <v>43890</v>
      </c>
      <c r="B106" s="121"/>
      <c r="C106" s="15">
        <v>43888</v>
      </c>
      <c r="D106" s="15"/>
      <c r="E106" s="17"/>
      <c r="F106" s="43"/>
      <c r="G106" s="17"/>
      <c r="H106" s="117"/>
      <c r="I106" s="108"/>
      <c r="J106" s="43"/>
      <c r="K106" s="44">
        <v>3905370000</v>
      </c>
      <c r="L106" s="107"/>
      <c r="M106" s="107"/>
      <c r="N106" s="107"/>
      <c r="O106" s="17">
        <v>52190000</v>
      </c>
      <c r="P106" s="107">
        <v>96.125470000000007</v>
      </c>
      <c r="Q106" s="107">
        <v>8.94998</v>
      </c>
      <c r="R106" s="107">
        <v>9</v>
      </c>
    </row>
    <row r="107" spans="1:18" s="8" customFormat="1" ht="15" customHeight="1">
      <c r="A107" s="26">
        <v>43921</v>
      </c>
      <c r="B107" s="121">
        <v>50000000</v>
      </c>
      <c r="C107" s="15">
        <v>43895</v>
      </c>
      <c r="D107" s="15">
        <v>46402</v>
      </c>
      <c r="E107" s="17">
        <v>126400000</v>
      </c>
      <c r="F107" s="43">
        <v>76400000</v>
      </c>
      <c r="G107" s="17">
        <v>50000000</v>
      </c>
      <c r="H107" s="117">
        <v>152.80000000000001</v>
      </c>
      <c r="I107" s="108">
        <v>0</v>
      </c>
      <c r="J107" s="43">
        <v>50000000</v>
      </c>
      <c r="K107" s="44">
        <v>3955370000</v>
      </c>
      <c r="L107" s="107">
        <v>95.608689999999996</v>
      </c>
      <c r="M107" s="107">
        <v>8.8650000000000002</v>
      </c>
      <c r="N107" s="107">
        <v>8.8650000000000002</v>
      </c>
      <c r="O107" s="17"/>
      <c r="P107" s="107"/>
      <c r="Q107" s="107"/>
      <c r="R107" s="107"/>
    </row>
    <row r="108" spans="1:18" s="8" customFormat="1" ht="15" customHeight="1">
      <c r="A108" s="26">
        <v>43982</v>
      </c>
      <c r="B108" s="121">
        <v>50000000</v>
      </c>
      <c r="C108" s="15">
        <v>43965</v>
      </c>
      <c r="D108" s="15">
        <v>46402</v>
      </c>
      <c r="E108" s="17">
        <v>294200000</v>
      </c>
      <c r="F108" s="43">
        <v>244200000</v>
      </c>
      <c r="G108" s="17">
        <v>50000000</v>
      </c>
      <c r="H108" s="117">
        <v>488.4</v>
      </c>
      <c r="I108" s="108">
        <v>0</v>
      </c>
      <c r="J108" s="43">
        <v>50000000</v>
      </c>
      <c r="K108" s="44">
        <v>4005370000</v>
      </c>
      <c r="L108" s="107">
        <v>97.590810000000005</v>
      </c>
      <c r="M108" s="107">
        <v>8.5</v>
      </c>
      <c r="N108" s="107">
        <v>8.8650000000000002</v>
      </c>
      <c r="O108" s="17"/>
      <c r="P108" s="107"/>
      <c r="Q108" s="107"/>
      <c r="R108" s="107"/>
    </row>
    <row r="109" spans="1:18" s="8" customFormat="1" ht="15" customHeight="1">
      <c r="A109" s="26">
        <v>44012</v>
      </c>
      <c r="B109" s="121">
        <v>50000000</v>
      </c>
      <c r="C109" s="15">
        <v>43993</v>
      </c>
      <c r="D109" s="15">
        <v>46403</v>
      </c>
      <c r="E109" s="17">
        <v>274680000</v>
      </c>
      <c r="F109" s="43">
        <v>224680000</v>
      </c>
      <c r="G109" s="17">
        <v>50000000</v>
      </c>
      <c r="H109" s="117">
        <v>449.35999999999996</v>
      </c>
      <c r="I109" s="108">
        <v>0</v>
      </c>
      <c r="J109" s="43">
        <v>50000000</v>
      </c>
      <c r="K109" s="44">
        <v>4055370000</v>
      </c>
      <c r="L109" s="107">
        <v>99.866780000000006</v>
      </c>
      <c r="M109" s="107">
        <v>8.0258000000000003</v>
      </c>
      <c r="N109" s="107">
        <v>8.0399999999999991</v>
      </c>
      <c r="O109" s="17"/>
      <c r="P109" s="107"/>
      <c r="Q109" s="107"/>
      <c r="R109" s="107"/>
    </row>
    <row r="110" spans="1:18" s="8" customFormat="1" ht="15" customHeight="1">
      <c r="A110" s="26">
        <v>44043</v>
      </c>
      <c r="B110" s="121">
        <v>150000000</v>
      </c>
      <c r="C110" s="15">
        <v>44035</v>
      </c>
      <c r="D110" s="15">
        <v>46402</v>
      </c>
      <c r="E110" s="17">
        <v>264260000</v>
      </c>
      <c r="F110" s="43">
        <v>114260000</v>
      </c>
      <c r="G110" s="17">
        <v>150000000</v>
      </c>
      <c r="H110" s="117">
        <v>76.173333333333332</v>
      </c>
      <c r="I110" s="108">
        <v>0</v>
      </c>
      <c r="J110" s="43">
        <v>150000000</v>
      </c>
      <c r="K110" s="44">
        <v>4205370000</v>
      </c>
      <c r="L110" s="107">
        <v>99.809079999999994</v>
      </c>
      <c r="M110" s="107">
        <v>8.0374400000000001</v>
      </c>
      <c r="N110" s="107">
        <v>7.8319999999999999</v>
      </c>
      <c r="O110" s="17"/>
      <c r="P110" s="107"/>
      <c r="Q110" s="107"/>
      <c r="R110" s="107"/>
    </row>
    <row r="111" spans="1:18" s="8" customFormat="1" ht="15" customHeight="1">
      <c r="A111" s="26">
        <v>44074</v>
      </c>
      <c r="B111" s="121"/>
      <c r="C111" s="15">
        <v>44048</v>
      </c>
      <c r="D111" s="15">
        <v>46402</v>
      </c>
      <c r="E111" s="17"/>
      <c r="F111" s="43">
        <v>0</v>
      </c>
      <c r="G111" s="17"/>
      <c r="H111" s="117"/>
      <c r="I111" s="108">
        <v>0</v>
      </c>
      <c r="J111" s="43">
        <v>0</v>
      </c>
      <c r="K111" s="44">
        <v>4260950000</v>
      </c>
      <c r="L111" s="107"/>
      <c r="M111" s="107"/>
      <c r="N111" s="107"/>
      <c r="O111" s="17">
        <v>55580000</v>
      </c>
      <c r="P111" s="107">
        <v>89.170029999999997</v>
      </c>
      <c r="Q111" s="107">
        <v>8.1405700000000003</v>
      </c>
      <c r="R111" s="107">
        <v>8.3699999999999992</v>
      </c>
    </row>
    <row r="112" spans="1:18" s="8" customFormat="1" ht="15" customHeight="1">
      <c r="A112" s="123">
        <v>44104</v>
      </c>
      <c r="B112" s="120"/>
      <c r="C112" s="22"/>
      <c r="D112" s="22"/>
      <c r="E112" s="24"/>
      <c r="F112" s="45"/>
      <c r="G112" s="24"/>
      <c r="H112" s="118"/>
      <c r="I112" s="126"/>
      <c r="J112" s="45"/>
      <c r="K112" s="46">
        <v>4292770000</v>
      </c>
      <c r="L112" s="46"/>
      <c r="M112" s="140"/>
      <c r="N112" s="140"/>
      <c r="O112" s="24">
        <v>31820000</v>
      </c>
      <c r="P112" s="24">
        <v>100.23963000000001</v>
      </c>
      <c r="Q112" s="140">
        <v>8.20167</v>
      </c>
      <c r="R112" s="140">
        <v>8.3800000000000008</v>
      </c>
    </row>
    <row r="113" spans="1:18" s="8" customFormat="1" ht="15" customHeight="1">
      <c r="A113" s="26">
        <v>44350</v>
      </c>
      <c r="B113" s="121">
        <v>50000000</v>
      </c>
      <c r="C113" s="15">
        <v>44350</v>
      </c>
      <c r="D113" s="15">
        <v>46402</v>
      </c>
      <c r="E113" s="17">
        <v>180529000</v>
      </c>
      <c r="F113" s="43">
        <v>130529000</v>
      </c>
      <c r="G113" s="17">
        <v>130520000</v>
      </c>
      <c r="H113" s="117">
        <v>261.05799999999999</v>
      </c>
      <c r="I113" s="108">
        <v>0</v>
      </c>
      <c r="J113" s="43">
        <v>130520000</v>
      </c>
      <c r="K113" s="44">
        <v>4423290000</v>
      </c>
      <c r="L113" s="107">
        <v>99.460380000000001</v>
      </c>
      <c r="M113" s="107">
        <v>8.1240500000000004</v>
      </c>
      <c r="N113" s="107">
        <v>7.93</v>
      </c>
      <c r="O113" s="17"/>
      <c r="P113" s="107"/>
      <c r="Q113" s="107"/>
      <c r="R113" s="107"/>
    </row>
    <row r="114" spans="1:18" s="8" customFormat="1" ht="15" customHeight="1">
      <c r="A114" s="26">
        <v>44442</v>
      </c>
      <c r="B114" s="121">
        <v>50000000</v>
      </c>
      <c r="C114" s="15">
        <v>44441</v>
      </c>
      <c r="D114" s="15">
        <v>46403</v>
      </c>
      <c r="E114" s="17">
        <v>78500000</v>
      </c>
      <c r="F114" s="43">
        <v>28500000</v>
      </c>
      <c r="G114" s="17">
        <v>50000000</v>
      </c>
      <c r="H114" s="117">
        <v>56.999999999999993</v>
      </c>
      <c r="I114" s="108">
        <v>0</v>
      </c>
      <c r="J114" s="43">
        <v>50000000</v>
      </c>
      <c r="K114" s="44">
        <v>4473290000</v>
      </c>
      <c r="L114" s="107">
        <v>99.775120000000001</v>
      </c>
      <c r="M114" s="107">
        <v>8.0467999999999993</v>
      </c>
      <c r="N114" s="107">
        <v>8.0419999999999998</v>
      </c>
      <c r="O114" s="17"/>
      <c r="P114" s="107"/>
      <c r="Q114" s="107"/>
      <c r="R114" s="107"/>
    </row>
    <row r="115" spans="1:18">
      <c r="A115" s="123">
        <v>44472</v>
      </c>
      <c r="B115" s="120">
        <v>80000000</v>
      </c>
      <c r="C115" s="22">
        <v>44490</v>
      </c>
      <c r="D115" s="22">
        <v>46402</v>
      </c>
      <c r="E115" s="24">
        <v>170060000</v>
      </c>
      <c r="F115" s="45">
        <v>90060000</v>
      </c>
      <c r="G115" s="24">
        <v>80000000</v>
      </c>
      <c r="H115" s="118">
        <v>112.575</v>
      </c>
      <c r="I115" s="126">
        <v>0</v>
      </c>
      <c r="J115" s="45">
        <v>80000000</v>
      </c>
      <c r="K115" s="46">
        <v>4553290000</v>
      </c>
      <c r="L115" s="173">
        <v>97.283249999999995</v>
      </c>
      <c r="M115" s="140">
        <v>8.6470199999999995</v>
      </c>
      <c r="N115" s="140">
        <v>8</v>
      </c>
      <c r="O115" s="24"/>
      <c r="P115" s="24"/>
      <c r="Q115" s="140"/>
      <c r="R115" s="140"/>
    </row>
    <row r="116" spans="1:18" s="8" customFormat="1" ht="15" customHeight="1">
      <c r="A116" s="26">
        <v>44564</v>
      </c>
      <c r="B116" s="121">
        <v>100000000</v>
      </c>
      <c r="C116" s="15">
        <v>44578</v>
      </c>
      <c r="D116" s="15">
        <v>46403</v>
      </c>
      <c r="E116" s="17">
        <v>66640000</v>
      </c>
      <c r="F116" s="43">
        <v>-33360000</v>
      </c>
      <c r="G116" s="17">
        <v>66640000</v>
      </c>
      <c r="H116" s="144">
        <v>-33.36</v>
      </c>
      <c r="I116" s="108">
        <v>0</v>
      </c>
      <c r="J116" s="43">
        <v>66640000</v>
      </c>
      <c r="K116" s="44">
        <v>4619930000</v>
      </c>
      <c r="L116" s="107">
        <v>97.064440000000005</v>
      </c>
      <c r="M116" s="107">
        <v>8.7377199999999995</v>
      </c>
      <c r="N116" s="107">
        <v>8.4</v>
      </c>
      <c r="O116" s="17"/>
      <c r="P116" s="107"/>
      <c r="Q116" s="107"/>
      <c r="R116" s="107"/>
    </row>
    <row r="117" spans="1:18">
      <c r="A117" s="26">
        <v>45019</v>
      </c>
      <c r="B117" s="121">
        <v>20000000</v>
      </c>
      <c r="C117" s="15">
        <v>45034</v>
      </c>
      <c r="D117" s="15">
        <v>46402</v>
      </c>
      <c r="E117" s="17">
        <v>30600000</v>
      </c>
      <c r="F117" s="340">
        <v>10600000</v>
      </c>
      <c r="G117" s="17">
        <v>20000000</v>
      </c>
      <c r="H117" s="144">
        <v>53</v>
      </c>
      <c r="I117" s="341">
        <v>0</v>
      </c>
      <c r="J117" s="340">
        <v>20000000</v>
      </c>
      <c r="K117" s="342">
        <v>4639930000</v>
      </c>
      <c r="L117" s="107">
        <v>95.746759999999995</v>
      </c>
      <c r="M117" s="107">
        <v>9.3704999999999998</v>
      </c>
      <c r="N117" s="107">
        <v>9.298</v>
      </c>
      <c r="O117" s="17"/>
      <c r="P117" s="107"/>
      <c r="Q117" s="107"/>
      <c r="R117" s="107"/>
    </row>
    <row r="118" spans="1:18">
      <c r="A118" s="26">
        <v>45019</v>
      </c>
      <c r="B118" s="121"/>
      <c r="C118" s="15">
        <v>45036</v>
      </c>
      <c r="D118" s="15">
        <v>46402</v>
      </c>
      <c r="E118" s="17"/>
      <c r="F118" s="340"/>
      <c r="G118" s="17"/>
      <c r="H118" s="144"/>
      <c r="I118" s="341"/>
      <c r="J118" s="340">
        <v>0</v>
      </c>
      <c r="K118" s="342">
        <v>4686550000</v>
      </c>
      <c r="L118" s="107"/>
      <c r="M118" s="107"/>
      <c r="N118" s="107"/>
      <c r="O118" s="17">
        <v>46620000</v>
      </c>
      <c r="P118" s="107">
        <v>97.067980000000006</v>
      </c>
      <c r="Q118" s="107">
        <v>9.6270600000000002</v>
      </c>
      <c r="R118" s="107">
        <v>9.6314899999999994</v>
      </c>
    </row>
    <row r="119" spans="1:18">
      <c r="A119" s="26">
        <v>45078</v>
      </c>
      <c r="B119" s="121"/>
      <c r="C119" s="15">
        <v>45085</v>
      </c>
      <c r="D119" s="15">
        <v>46402</v>
      </c>
      <c r="E119" s="17"/>
      <c r="F119" s="340"/>
      <c r="G119" s="17"/>
      <c r="H119" s="144"/>
      <c r="I119" s="341"/>
      <c r="J119" s="340"/>
      <c r="K119" s="342">
        <v>4697000000</v>
      </c>
      <c r="L119" s="107"/>
      <c r="M119" s="107"/>
      <c r="N119" s="107"/>
      <c r="O119" s="17">
        <v>10450000</v>
      </c>
      <c r="P119" s="107">
        <v>96.837400000000002</v>
      </c>
      <c r="Q119" s="107">
        <v>10.141</v>
      </c>
      <c r="R119" s="107">
        <v>10.156000000000001</v>
      </c>
    </row>
    <row r="120" spans="1:18">
      <c r="A120" s="26">
        <v>45108</v>
      </c>
      <c r="B120" s="121"/>
      <c r="C120" s="15">
        <v>45113</v>
      </c>
      <c r="D120" s="15">
        <v>46402</v>
      </c>
      <c r="E120" s="17"/>
      <c r="F120" s="340">
        <v>0</v>
      </c>
      <c r="G120" s="17"/>
      <c r="H120" s="144"/>
      <c r="I120" s="341"/>
      <c r="J120" s="340">
        <v>0</v>
      </c>
      <c r="K120" s="342">
        <v>4710690000</v>
      </c>
      <c r="L120" s="107"/>
      <c r="M120" s="107"/>
      <c r="N120" s="107"/>
      <c r="O120" s="17">
        <v>13690000</v>
      </c>
      <c r="P120" s="107">
        <v>94.828739999999996</v>
      </c>
      <c r="Q120" s="107">
        <v>9.7008500000000009</v>
      </c>
      <c r="R120" s="107">
        <v>9.7134999999999998</v>
      </c>
    </row>
    <row r="121" spans="1:18">
      <c r="A121" s="26">
        <v>45108</v>
      </c>
      <c r="B121" s="121">
        <v>20000000</v>
      </c>
      <c r="C121" s="15">
        <v>45124</v>
      </c>
      <c r="D121" s="15">
        <v>46402</v>
      </c>
      <c r="E121" s="17">
        <v>61010000</v>
      </c>
      <c r="F121" s="340">
        <v>41010000</v>
      </c>
      <c r="G121" s="17">
        <v>20940000</v>
      </c>
      <c r="H121" s="144">
        <v>205.05</v>
      </c>
      <c r="I121" s="341"/>
      <c r="J121" s="340">
        <v>20940000</v>
      </c>
      <c r="K121" s="342">
        <v>4731630000</v>
      </c>
      <c r="L121" s="107">
        <v>95.239879999999999</v>
      </c>
      <c r="M121" s="107">
        <v>9.6361299999999996</v>
      </c>
      <c r="N121" s="107">
        <v>9.6869999999999994</v>
      </c>
      <c r="O121" s="17"/>
      <c r="P121" s="107"/>
      <c r="Q121" s="107"/>
      <c r="R121" s="107"/>
    </row>
    <row r="122" spans="1:18">
      <c r="A122" s="26">
        <v>45139</v>
      </c>
      <c r="B122" s="121"/>
      <c r="C122" s="15">
        <v>45162</v>
      </c>
      <c r="D122" s="15">
        <v>46403</v>
      </c>
      <c r="E122" s="17"/>
      <c r="F122" s="340"/>
      <c r="G122" s="17"/>
      <c r="H122" s="144"/>
      <c r="I122" s="341"/>
      <c r="J122" s="340">
        <v>0</v>
      </c>
      <c r="K122" s="342">
        <v>4763610000</v>
      </c>
      <c r="L122" s="107"/>
      <c r="M122" s="107"/>
      <c r="N122" s="107"/>
      <c r="O122" s="17">
        <v>31980000</v>
      </c>
      <c r="P122" s="107">
        <v>96.773089999999996</v>
      </c>
      <c r="Q122" s="107">
        <v>9.4339999999999993</v>
      </c>
      <c r="R122" s="107">
        <v>9.4540000000000006</v>
      </c>
    </row>
    <row r="123" spans="1:18">
      <c r="A123" s="26">
        <v>45170</v>
      </c>
      <c r="B123" s="121"/>
      <c r="C123" s="15">
        <v>45197</v>
      </c>
      <c r="D123" s="15">
        <v>46403</v>
      </c>
      <c r="E123" s="17"/>
      <c r="F123" s="340"/>
      <c r="G123" s="17"/>
      <c r="H123" s="144"/>
      <c r="I123" s="341"/>
      <c r="J123" s="340"/>
      <c r="K123" s="342">
        <v>4863990000</v>
      </c>
      <c r="L123" s="107"/>
      <c r="M123" s="107"/>
      <c r="N123" s="107"/>
      <c r="O123" s="17">
        <v>100380000</v>
      </c>
      <c r="P123" s="107">
        <v>96.509730000000005</v>
      </c>
      <c r="Q123" s="107">
        <v>9.8485099999999992</v>
      </c>
      <c r="R123" s="107">
        <v>9.8580000000000005</v>
      </c>
    </row>
    <row r="124" spans="1:18">
      <c r="A124" s="26">
        <v>45200</v>
      </c>
      <c r="B124" s="121">
        <v>60000000</v>
      </c>
      <c r="C124" s="15">
        <v>45215</v>
      </c>
      <c r="D124" s="15">
        <v>46404</v>
      </c>
      <c r="E124" s="17">
        <v>125310000</v>
      </c>
      <c r="F124" s="340">
        <v>65310000</v>
      </c>
      <c r="G124" s="17">
        <v>33060000</v>
      </c>
      <c r="H124" s="144">
        <v>108.85000000000001</v>
      </c>
      <c r="I124" s="341"/>
      <c r="J124" s="340">
        <v>33060000</v>
      </c>
      <c r="K124" s="342">
        <v>4897050000</v>
      </c>
      <c r="L124" s="107">
        <v>96.816140000000004</v>
      </c>
      <c r="M124" s="107">
        <v>9.1411200000000008</v>
      </c>
      <c r="N124" s="107">
        <v>9.18</v>
      </c>
      <c r="O124" s="17"/>
      <c r="P124" s="107"/>
      <c r="Q124" s="107"/>
      <c r="R124" s="107"/>
    </row>
    <row r="125" spans="1:18">
      <c r="A125" s="26">
        <v>45231</v>
      </c>
      <c r="B125" s="121"/>
      <c r="C125" s="15">
        <v>45232</v>
      </c>
      <c r="D125" s="15">
        <v>46402</v>
      </c>
      <c r="E125" s="17"/>
      <c r="F125" s="340">
        <v>0</v>
      </c>
      <c r="G125" s="17"/>
      <c r="H125" s="144"/>
      <c r="I125" s="341"/>
      <c r="J125" s="340">
        <v>0</v>
      </c>
      <c r="K125" s="342">
        <v>4949570000</v>
      </c>
      <c r="L125" s="107"/>
      <c r="M125" s="107"/>
      <c r="N125" s="107"/>
      <c r="O125" s="17">
        <v>52520000</v>
      </c>
      <c r="P125" s="107">
        <v>99.00779</v>
      </c>
      <c r="Q125" s="107">
        <v>9.2370000000000001</v>
      </c>
      <c r="R125" s="107"/>
    </row>
    <row r="126" spans="1:18">
      <c r="A126" s="26">
        <v>45292</v>
      </c>
      <c r="B126" s="121">
        <v>70000000</v>
      </c>
      <c r="C126" s="15">
        <v>45306</v>
      </c>
      <c r="D126" s="15">
        <v>46402</v>
      </c>
      <c r="E126" s="17">
        <v>138020000</v>
      </c>
      <c r="F126" s="340">
        <v>68020000</v>
      </c>
      <c r="G126" s="17">
        <v>64420000</v>
      </c>
      <c r="H126" s="128">
        <v>97.171428571428578</v>
      </c>
      <c r="I126" s="341"/>
      <c r="J126" s="340">
        <v>64420000</v>
      </c>
      <c r="K126" s="342">
        <v>5013990000</v>
      </c>
      <c r="L126" s="107">
        <v>97.157679999999999</v>
      </c>
      <c r="M126" s="107">
        <v>9.10398</v>
      </c>
      <c r="N126" s="107">
        <v>9.1479999999999997</v>
      </c>
      <c r="O126" s="17"/>
      <c r="P126" s="107"/>
      <c r="Q126" s="107"/>
      <c r="R126" s="107"/>
    </row>
    <row r="127" spans="1:18">
      <c r="A127" s="26">
        <v>45323</v>
      </c>
      <c r="B127" s="121"/>
      <c r="C127" s="15">
        <v>45344</v>
      </c>
      <c r="D127" s="15"/>
      <c r="E127" s="17"/>
      <c r="F127" s="340"/>
      <c r="G127" s="17"/>
      <c r="H127" s="144"/>
      <c r="I127" s="341"/>
      <c r="J127" s="340"/>
      <c r="K127" s="342">
        <v>5024750000</v>
      </c>
      <c r="L127" s="107"/>
      <c r="M127" s="107"/>
      <c r="N127" s="107"/>
      <c r="O127" s="17">
        <v>10760000</v>
      </c>
      <c r="P127" s="107">
        <v>97.100819999999999</v>
      </c>
      <c r="Q127" s="107">
        <v>9.4992000000000001</v>
      </c>
      <c r="R127" s="107">
        <v>9.4992000000000001</v>
      </c>
    </row>
    <row r="128" spans="1:18">
      <c r="A128" s="382">
        <v>45383</v>
      </c>
      <c r="B128" s="121">
        <v>25000000</v>
      </c>
      <c r="C128" s="15">
        <v>45397</v>
      </c>
      <c r="D128" s="15">
        <v>46402</v>
      </c>
      <c r="E128" s="17">
        <v>163020000</v>
      </c>
      <c r="F128" s="340">
        <v>138020000</v>
      </c>
      <c r="G128" s="381">
        <v>25000000</v>
      </c>
      <c r="H128" s="144">
        <v>552.08000000000004</v>
      </c>
      <c r="I128" s="341"/>
      <c r="J128" s="340">
        <v>25000000</v>
      </c>
      <c r="K128" s="342">
        <v>5049750000</v>
      </c>
      <c r="L128" s="107">
        <v>95.941370000000006</v>
      </c>
      <c r="M128" s="107">
        <v>9.7092799999999997</v>
      </c>
      <c r="N128" s="107">
        <v>9.75</v>
      </c>
      <c r="O128" s="17"/>
      <c r="P128" s="107"/>
      <c r="Q128" s="107"/>
      <c r="R128" s="107"/>
    </row>
    <row r="129" spans="1:18">
      <c r="A129" s="382">
        <v>45383</v>
      </c>
      <c r="B129" s="121">
        <v>35000000</v>
      </c>
      <c r="C129" s="15">
        <v>45400</v>
      </c>
      <c r="D129" s="15">
        <v>46402</v>
      </c>
      <c r="E129" s="17">
        <v>199170000</v>
      </c>
      <c r="F129" s="340">
        <v>164170000</v>
      </c>
      <c r="G129" s="381">
        <v>44160000</v>
      </c>
      <c r="H129" s="144">
        <v>469.05714285714282</v>
      </c>
      <c r="I129" s="341"/>
      <c r="J129" s="340">
        <v>44160000</v>
      </c>
      <c r="K129" s="342">
        <v>5093910000</v>
      </c>
      <c r="L129" s="107">
        <v>95.822230000000005</v>
      </c>
      <c r="M129" s="107">
        <v>9.7658299999999993</v>
      </c>
      <c r="N129" s="107">
        <v>9.7865000000000002</v>
      </c>
      <c r="O129" s="17"/>
      <c r="P129" s="107"/>
      <c r="Q129" s="107"/>
      <c r="R129" s="107"/>
    </row>
    <row r="130" spans="1:18">
      <c r="A130" s="382">
        <v>45383</v>
      </c>
      <c r="B130" s="121"/>
      <c r="C130" s="15">
        <v>45407</v>
      </c>
      <c r="D130" s="15">
        <v>46403</v>
      </c>
      <c r="E130" s="17"/>
      <c r="F130" s="340">
        <v>0</v>
      </c>
      <c r="G130" s="17"/>
      <c r="H130" s="144"/>
      <c r="I130" s="341"/>
      <c r="J130" s="340">
        <v>0</v>
      </c>
      <c r="K130" s="342">
        <v>5116610000</v>
      </c>
      <c r="L130" s="107"/>
      <c r="M130" s="107"/>
      <c r="N130" s="107"/>
      <c r="O130" s="381">
        <v>22700000</v>
      </c>
      <c r="P130" s="107">
        <v>97.625690000000006</v>
      </c>
      <c r="Q130" s="107">
        <v>9.9576200000000004</v>
      </c>
      <c r="R130" s="107">
        <v>9.9</v>
      </c>
    </row>
    <row r="131" spans="1:18">
      <c r="A131" s="26">
        <v>45413</v>
      </c>
      <c r="B131" s="121">
        <v>35000000</v>
      </c>
      <c r="C131" s="15">
        <v>45420</v>
      </c>
      <c r="D131" s="15">
        <v>46402</v>
      </c>
      <c r="E131" s="17">
        <v>179300000</v>
      </c>
      <c r="F131" s="340">
        <v>144300000</v>
      </c>
      <c r="G131" s="17">
        <v>50000000</v>
      </c>
      <c r="H131" s="144">
        <v>4.1228571428571428</v>
      </c>
      <c r="I131" s="341"/>
      <c r="J131" s="340">
        <v>50000000</v>
      </c>
      <c r="K131" s="342">
        <v>5166610000</v>
      </c>
      <c r="L131" s="107">
        <v>96.461799999999997</v>
      </c>
      <c r="M131" s="107">
        <v>9.5168999999999997</v>
      </c>
      <c r="N131" s="107">
        <v>9.5570000000000004</v>
      </c>
      <c r="O131" s="17"/>
      <c r="P131" s="107">
        <v>96.46</v>
      </c>
      <c r="Q131" s="107">
        <v>9.52</v>
      </c>
      <c r="R131" s="107">
        <v>9.56</v>
      </c>
    </row>
    <row r="132" spans="1:18">
      <c r="A132" s="26">
        <v>45413</v>
      </c>
      <c r="B132" s="121">
        <v>30000000</v>
      </c>
      <c r="C132" s="15">
        <v>45435</v>
      </c>
      <c r="D132" s="15">
        <v>46402</v>
      </c>
      <c r="E132" s="17">
        <v>155350000</v>
      </c>
      <c r="F132" s="340">
        <v>125350000</v>
      </c>
      <c r="G132" s="17">
        <v>30000000</v>
      </c>
      <c r="H132" s="144">
        <v>4.1783333333333337</v>
      </c>
      <c r="I132" s="341"/>
      <c r="J132" s="340">
        <v>30000000</v>
      </c>
      <c r="K132" s="342">
        <v>5196610000</v>
      </c>
      <c r="L132" s="107">
        <v>97.164739999999995</v>
      </c>
      <c r="M132" s="107">
        <v>9.2274899999999995</v>
      </c>
      <c r="N132" s="107">
        <v>9.25</v>
      </c>
      <c r="O132" s="17"/>
      <c r="P132" s="107">
        <v>97.16</v>
      </c>
      <c r="Q132" s="107">
        <v>9.23</v>
      </c>
      <c r="R132" s="107">
        <v>9.25</v>
      </c>
    </row>
    <row r="133" spans="1:18">
      <c r="A133" s="26">
        <v>45444</v>
      </c>
      <c r="B133" s="121"/>
      <c r="C133" s="15">
        <v>45449</v>
      </c>
      <c r="D133" s="15">
        <v>46402</v>
      </c>
      <c r="E133" s="17"/>
      <c r="F133" s="340">
        <v>0</v>
      </c>
      <c r="G133" s="17"/>
      <c r="H133" s="117"/>
      <c r="I133" s="341"/>
      <c r="J133" s="340">
        <v>0</v>
      </c>
      <c r="K133" s="342">
        <v>5318410000</v>
      </c>
      <c r="L133" s="107"/>
      <c r="M133" s="107"/>
      <c r="N133" s="107"/>
      <c r="O133" s="17">
        <v>121800000</v>
      </c>
      <c r="P133" s="107">
        <v>99.700869999999995</v>
      </c>
      <c r="Q133" s="107">
        <v>9.4466800000000006</v>
      </c>
      <c r="R133" s="107">
        <v>9.49</v>
      </c>
    </row>
    <row r="134" spans="1:18">
      <c r="A134" s="26">
        <v>45444</v>
      </c>
      <c r="B134" s="121">
        <v>35000000</v>
      </c>
      <c r="C134" s="15">
        <v>45463</v>
      </c>
      <c r="D134" s="15">
        <v>46402</v>
      </c>
      <c r="E134" s="17">
        <v>99650000</v>
      </c>
      <c r="F134" s="340">
        <v>64650000</v>
      </c>
      <c r="G134" s="17">
        <v>35000000</v>
      </c>
      <c r="H134" s="117">
        <v>184.71428571428572</v>
      </c>
      <c r="I134" s="341"/>
      <c r="J134" s="340">
        <v>35000000</v>
      </c>
      <c r="K134" s="342">
        <v>5353410000</v>
      </c>
      <c r="L134" s="107">
        <v>98.089609999999993</v>
      </c>
      <c r="M134" s="107">
        <v>8.8530499999999996</v>
      </c>
      <c r="N134" s="107">
        <v>8.9139999999999997</v>
      </c>
      <c r="O134" s="17"/>
      <c r="P134" s="107"/>
      <c r="Q134" s="107"/>
      <c r="R134" s="107"/>
    </row>
    <row r="135" spans="1:18">
      <c r="A135" s="26">
        <v>45444</v>
      </c>
      <c r="B135" s="121">
        <v>30000000</v>
      </c>
      <c r="C135" s="15">
        <v>45470</v>
      </c>
      <c r="D135" s="15">
        <v>46402</v>
      </c>
      <c r="E135" s="17">
        <v>63100000</v>
      </c>
      <c r="F135" s="340">
        <v>33100000</v>
      </c>
      <c r="G135" s="17">
        <v>30800000</v>
      </c>
      <c r="H135" s="117">
        <v>110.33333333333333</v>
      </c>
      <c r="I135" s="341"/>
      <c r="J135" s="340">
        <v>30800000</v>
      </c>
      <c r="K135" s="342">
        <v>5384210000</v>
      </c>
      <c r="L135" s="107">
        <v>97.690799999999996</v>
      </c>
      <c r="M135" s="107">
        <v>9.0367700000000006</v>
      </c>
      <c r="N135" s="107">
        <v>9.0890000000000004</v>
      </c>
      <c r="O135" s="17"/>
      <c r="P135" s="107"/>
      <c r="Q135" s="107"/>
      <c r="R135" s="107"/>
    </row>
    <row r="136" spans="1:18">
      <c r="A136" s="26">
        <v>45474</v>
      </c>
      <c r="B136" s="121"/>
      <c r="C136" s="15">
        <v>45477</v>
      </c>
      <c r="D136" s="15">
        <v>46402</v>
      </c>
      <c r="E136" s="17"/>
      <c r="F136" s="340">
        <v>0</v>
      </c>
      <c r="G136" s="17"/>
      <c r="H136" s="117"/>
      <c r="I136" s="341"/>
      <c r="J136" s="340">
        <v>0</v>
      </c>
      <c r="K136" s="342">
        <v>5442840000</v>
      </c>
      <c r="L136" s="107"/>
      <c r="M136" s="107"/>
      <c r="N136" s="107"/>
      <c r="O136" s="17">
        <v>58630000</v>
      </c>
      <c r="P136" s="107">
        <v>97.258319999999998</v>
      </c>
      <c r="Q136" s="107">
        <v>9.1314100000000007</v>
      </c>
      <c r="R136" s="107">
        <v>9.1489999999999991</v>
      </c>
    </row>
    <row r="137" spans="1:18">
      <c r="A137" s="26">
        <v>45474</v>
      </c>
      <c r="B137" s="121">
        <v>60000000</v>
      </c>
      <c r="C137" s="15">
        <v>45488</v>
      </c>
      <c r="D137" s="15">
        <v>46402</v>
      </c>
      <c r="E137" s="17">
        <v>199860000</v>
      </c>
      <c r="F137" s="340">
        <v>139860000</v>
      </c>
      <c r="G137" s="17">
        <v>60000000</v>
      </c>
      <c r="H137" s="117">
        <v>233.1</v>
      </c>
      <c r="I137" s="341"/>
      <c r="J137" s="340">
        <v>60000000</v>
      </c>
      <c r="K137" s="342">
        <v>5502840000</v>
      </c>
      <c r="L137" s="107">
        <v>98.686580000000006</v>
      </c>
      <c r="M137" s="107">
        <v>8.5950000000000006</v>
      </c>
      <c r="N137" s="107">
        <v>8.6950000000000003</v>
      </c>
      <c r="O137" s="17"/>
      <c r="P137" s="107"/>
      <c r="Q137" s="107"/>
      <c r="R137" s="107"/>
    </row>
    <row r="138" spans="1:18">
      <c r="A138" s="26">
        <v>45474</v>
      </c>
      <c r="B138" s="121">
        <v>35000000</v>
      </c>
      <c r="C138" s="15">
        <v>45498</v>
      </c>
      <c r="D138" s="15">
        <v>46402</v>
      </c>
      <c r="E138" s="17">
        <v>19230000</v>
      </c>
      <c r="F138" s="340">
        <v>-15770000</v>
      </c>
      <c r="G138" s="17">
        <v>14130000</v>
      </c>
      <c r="H138" s="117">
        <v>-45.057142857142857</v>
      </c>
      <c r="I138" s="341"/>
      <c r="J138" s="340">
        <v>14130000</v>
      </c>
      <c r="K138" s="342">
        <v>5516970000</v>
      </c>
      <c r="L138" s="107">
        <v>98.673869999999994</v>
      </c>
      <c r="M138" s="107">
        <v>8.60398</v>
      </c>
      <c r="N138" s="107">
        <v>8.6509999999999998</v>
      </c>
      <c r="O138" s="17"/>
      <c r="P138" s="107"/>
      <c r="Q138" s="107"/>
      <c r="R138" s="107"/>
    </row>
    <row r="139" spans="1:18">
      <c r="A139" s="26">
        <v>45505</v>
      </c>
      <c r="B139" s="121">
        <v>35000000</v>
      </c>
      <c r="C139" s="15">
        <v>45512</v>
      </c>
      <c r="D139" s="15">
        <v>46402</v>
      </c>
      <c r="E139" s="17">
        <v>55000000</v>
      </c>
      <c r="F139" s="340">
        <v>20000000</v>
      </c>
      <c r="G139" s="17">
        <v>55000000</v>
      </c>
      <c r="H139" s="117">
        <v>57.142857142857139</v>
      </c>
      <c r="I139" s="341"/>
      <c r="J139" s="340">
        <v>55000000</v>
      </c>
      <c r="K139" s="342">
        <v>5571970000</v>
      </c>
      <c r="L139" s="107">
        <v>98.915719999999993</v>
      </c>
      <c r="M139" s="107">
        <v>8.5574499999999993</v>
      </c>
      <c r="N139" s="107">
        <v>8.68</v>
      </c>
      <c r="O139" s="17"/>
      <c r="P139" s="107"/>
      <c r="Q139" s="107"/>
      <c r="R139" s="107"/>
    </row>
    <row r="140" spans="1:18">
      <c r="A140" s="26">
        <v>45505</v>
      </c>
      <c r="B140" s="121"/>
      <c r="C140" s="15">
        <v>45519</v>
      </c>
      <c r="D140" s="15">
        <v>46402</v>
      </c>
      <c r="E140" s="17"/>
      <c r="F140" s="340">
        <v>0</v>
      </c>
      <c r="G140" s="17"/>
      <c r="H140" s="117"/>
      <c r="I140" s="341"/>
      <c r="J140" s="340">
        <v>0</v>
      </c>
      <c r="K140" s="342">
        <v>5582400000</v>
      </c>
      <c r="L140" s="107"/>
      <c r="M140" s="107"/>
      <c r="N140" s="107"/>
      <c r="O140" s="17">
        <v>10430000</v>
      </c>
      <c r="P140" s="107">
        <v>99.526870000000002</v>
      </c>
      <c r="Q140" s="107">
        <v>8.5299999999999994</v>
      </c>
      <c r="R140" s="107">
        <v>8.5299999999999994</v>
      </c>
    </row>
    <row r="141" spans="1:18">
      <c r="A141" s="26">
        <v>45505</v>
      </c>
      <c r="B141" s="121">
        <v>30000000</v>
      </c>
      <c r="C141" s="15">
        <v>45526</v>
      </c>
      <c r="D141" s="15">
        <v>46402</v>
      </c>
      <c r="E141" s="17">
        <v>62100000</v>
      </c>
      <c r="F141" s="340">
        <v>32100000</v>
      </c>
      <c r="G141" s="17">
        <v>32660000</v>
      </c>
      <c r="H141" s="117">
        <v>107</v>
      </c>
      <c r="I141" s="341"/>
      <c r="J141" s="340">
        <v>32660000</v>
      </c>
      <c r="K141" s="342">
        <v>5615060000</v>
      </c>
      <c r="L141" s="107">
        <v>99.014600000000002</v>
      </c>
      <c r="M141" s="107">
        <v>8.4532600000000002</v>
      </c>
      <c r="N141" s="107">
        <v>8.49</v>
      </c>
      <c r="O141" s="17"/>
      <c r="P141" s="107"/>
      <c r="Q141" s="107"/>
      <c r="R141" s="107"/>
    </row>
    <row r="142" spans="1:18">
      <c r="A142" s="26">
        <v>45536</v>
      </c>
      <c r="B142" s="121">
        <v>65000000</v>
      </c>
      <c r="C142" s="15">
        <v>45540</v>
      </c>
      <c r="D142" s="15">
        <v>46402</v>
      </c>
      <c r="E142" s="17">
        <v>129900000</v>
      </c>
      <c r="F142" s="340">
        <v>64900000</v>
      </c>
      <c r="G142" s="17">
        <v>85300000</v>
      </c>
      <c r="H142" s="117">
        <v>99.846153846153854</v>
      </c>
      <c r="I142" s="341"/>
      <c r="J142" s="340">
        <v>85300000</v>
      </c>
      <c r="K142" s="342">
        <v>5700360000</v>
      </c>
      <c r="L142" s="107">
        <v>99.132019999999997</v>
      </c>
      <c r="M142" s="107">
        <v>8.4009599999999995</v>
      </c>
      <c r="N142" s="107">
        <v>8.4309999999999992</v>
      </c>
      <c r="O142" s="17"/>
      <c r="P142" s="107"/>
      <c r="Q142" s="107"/>
      <c r="R142" s="107"/>
    </row>
    <row r="143" spans="1:18">
      <c r="A143" s="26">
        <v>45536</v>
      </c>
      <c r="B143" s="121">
        <v>60000000</v>
      </c>
      <c r="C143" s="15">
        <v>45554</v>
      </c>
      <c r="D143" s="15">
        <v>46402</v>
      </c>
      <c r="E143" s="17">
        <v>47500000</v>
      </c>
      <c r="F143" s="340">
        <v>-12500000</v>
      </c>
      <c r="G143" s="17">
        <v>45000000</v>
      </c>
      <c r="H143" s="117">
        <v>-20.833333333333336</v>
      </c>
      <c r="I143" s="341"/>
      <c r="J143" s="340">
        <v>45000000</v>
      </c>
      <c r="K143" s="342">
        <v>5745360000</v>
      </c>
      <c r="L143" s="107">
        <v>99.39246</v>
      </c>
      <c r="M143" s="107">
        <v>8.2784399999999998</v>
      </c>
      <c r="N143" s="107">
        <v>8.3070000000000004</v>
      </c>
      <c r="O143" s="17"/>
      <c r="P143" s="107"/>
      <c r="Q143" s="107"/>
      <c r="R143" s="107"/>
    </row>
    <row r="144" spans="1:18">
      <c r="A144" s="26">
        <v>45536</v>
      </c>
      <c r="B144" s="121"/>
      <c r="C144" s="15">
        <v>45561</v>
      </c>
      <c r="D144" s="15">
        <v>46402</v>
      </c>
      <c r="E144" s="17"/>
      <c r="F144" s="340">
        <v>0</v>
      </c>
      <c r="G144" s="17"/>
      <c r="H144" s="117"/>
      <c r="I144" s="341"/>
      <c r="J144" s="340">
        <v>0</v>
      </c>
      <c r="K144" s="342">
        <v>5809760000</v>
      </c>
      <c r="L144" s="107"/>
      <c r="M144" s="107"/>
      <c r="N144" s="107"/>
      <c r="O144" s="17">
        <v>64400000</v>
      </c>
      <c r="P144" s="107">
        <v>100.67572</v>
      </c>
      <c r="Q144" s="107">
        <v>8.4342299999999994</v>
      </c>
      <c r="R144" s="107">
        <v>8.4559999999999995</v>
      </c>
    </row>
    <row r="145" spans="1:18">
      <c r="A145" s="26">
        <v>45566</v>
      </c>
      <c r="B145" s="121">
        <v>65000000</v>
      </c>
      <c r="C145" s="15">
        <v>45568</v>
      </c>
      <c r="D145" s="15">
        <v>46402</v>
      </c>
      <c r="E145" s="17">
        <v>56500000</v>
      </c>
      <c r="F145" s="340">
        <v>-8500000</v>
      </c>
      <c r="G145" s="17">
        <v>46500000</v>
      </c>
      <c r="H145" s="117">
        <v>-13.076923076923078</v>
      </c>
      <c r="I145" s="341"/>
      <c r="J145" s="340">
        <v>46500000</v>
      </c>
      <c r="K145" s="342">
        <v>5856260000</v>
      </c>
      <c r="L145" s="107">
        <v>98.845920000000007</v>
      </c>
      <c r="M145" s="107">
        <v>8.5501100000000001</v>
      </c>
      <c r="N145" s="107">
        <v>8.6189999999999998</v>
      </c>
      <c r="O145" s="17"/>
      <c r="P145" s="107"/>
      <c r="Q145" s="107"/>
      <c r="R145" s="107"/>
    </row>
    <row r="146" spans="1:18">
      <c r="A146" s="26">
        <v>45566</v>
      </c>
      <c r="B146" s="121">
        <v>110000000</v>
      </c>
      <c r="C146" s="15">
        <v>45580</v>
      </c>
      <c r="D146" s="15">
        <v>46402</v>
      </c>
      <c r="E146" s="17">
        <v>163530000</v>
      </c>
      <c r="F146" s="340">
        <v>53530000</v>
      </c>
      <c r="G146" s="17">
        <v>110000000</v>
      </c>
      <c r="H146" s="117">
        <v>48.663636363636364</v>
      </c>
      <c r="I146" s="341"/>
      <c r="J146" s="340">
        <v>110000000</v>
      </c>
      <c r="K146" s="342">
        <v>5966260000</v>
      </c>
      <c r="L146" s="107">
        <v>98.870320000000007</v>
      </c>
      <c r="M146" s="107">
        <v>8.5439000000000007</v>
      </c>
      <c r="N146" s="107">
        <v>8.6</v>
      </c>
      <c r="O146" s="17"/>
      <c r="P146" s="107"/>
      <c r="Q146" s="107"/>
      <c r="R146" s="107"/>
    </row>
    <row r="147" spans="1:18">
      <c r="A147" s="26">
        <v>45566</v>
      </c>
      <c r="B147" s="121">
        <v>65000000</v>
      </c>
      <c r="C147" s="15">
        <v>45595</v>
      </c>
      <c r="D147" s="15">
        <v>46402</v>
      </c>
      <c r="E147" s="17">
        <v>162880000</v>
      </c>
      <c r="F147" s="340">
        <v>97880000</v>
      </c>
      <c r="G147" s="17">
        <v>102880000</v>
      </c>
      <c r="H147" s="117">
        <v>150.58461538461538</v>
      </c>
      <c r="I147" s="341"/>
      <c r="J147" s="340">
        <v>102880000</v>
      </c>
      <c r="K147" s="342">
        <v>6069140000</v>
      </c>
      <c r="L147" s="107">
        <v>98.569839999999999</v>
      </c>
      <c r="M147" s="107">
        <v>8.7060600000000008</v>
      </c>
      <c r="N147" s="107">
        <v>8.8000000000000007</v>
      </c>
      <c r="O147" s="17"/>
      <c r="P147" s="107"/>
      <c r="Q147" s="107"/>
      <c r="R147" s="107"/>
    </row>
    <row r="148" spans="1:18">
      <c r="A148" s="26">
        <v>45597</v>
      </c>
      <c r="B148" s="121"/>
      <c r="C148" s="15">
        <v>45603</v>
      </c>
      <c r="D148" s="15">
        <v>46402</v>
      </c>
      <c r="E148" s="17"/>
      <c r="F148" s="340">
        <v>0</v>
      </c>
      <c r="G148" s="17"/>
      <c r="H148" s="117"/>
      <c r="I148" s="341"/>
      <c r="J148" s="340">
        <v>0</v>
      </c>
      <c r="K148" s="342">
        <v>6139200000</v>
      </c>
      <c r="L148" s="107"/>
      <c r="M148" s="107"/>
      <c r="N148" s="107"/>
      <c r="O148" s="17">
        <v>70060000</v>
      </c>
      <c r="P148" s="107">
        <v>100.74691</v>
      </c>
      <c r="Q148" s="107">
        <v>8.8889999999999993</v>
      </c>
      <c r="R148" s="107">
        <v>8.8889999999999993</v>
      </c>
    </row>
    <row r="149" spans="1:18">
      <c r="A149" s="26">
        <v>45597</v>
      </c>
      <c r="B149" s="121">
        <v>55000000</v>
      </c>
      <c r="C149" s="15">
        <v>45610</v>
      </c>
      <c r="D149" s="15">
        <v>46402</v>
      </c>
      <c r="E149" s="17">
        <v>101960000</v>
      </c>
      <c r="F149" s="340">
        <v>46960000</v>
      </c>
      <c r="G149" s="17">
        <v>101960000</v>
      </c>
      <c r="H149" s="117">
        <v>85.381818181818176</v>
      </c>
      <c r="I149" s="341"/>
      <c r="J149" s="340">
        <v>101960000</v>
      </c>
      <c r="K149" s="342">
        <v>6241160000</v>
      </c>
      <c r="L149" s="107">
        <v>98.49906</v>
      </c>
      <c r="M149" s="107">
        <v>8.7537699999999994</v>
      </c>
      <c r="N149" s="107">
        <v>8.8450000000000006</v>
      </c>
      <c r="O149" s="17"/>
      <c r="P149" s="107"/>
      <c r="Q149" s="107"/>
      <c r="R149" s="107"/>
    </row>
    <row r="150" spans="1:18">
      <c r="A150" s="26">
        <v>45627</v>
      </c>
      <c r="B150" s="121">
        <v>55000000</v>
      </c>
      <c r="C150" s="15">
        <v>45631</v>
      </c>
      <c r="D150" s="15">
        <v>46402</v>
      </c>
      <c r="E150" s="17">
        <v>101040000</v>
      </c>
      <c r="F150" s="340">
        <v>46040000</v>
      </c>
      <c r="G150" s="17">
        <v>101040000</v>
      </c>
      <c r="H150" s="117">
        <f>0.837090909090909*100</f>
        <v>83.709090909090904</v>
      </c>
      <c r="I150" s="341"/>
      <c r="J150" s="340">
        <v>101040000</v>
      </c>
      <c r="K150" s="342">
        <v>6342200000</v>
      </c>
      <c r="L150" s="107">
        <v>98.634919999999994</v>
      </c>
      <c r="M150" s="107">
        <v>8.70031</v>
      </c>
      <c r="N150" s="107">
        <v>8.8450000000000006</v>
      </c>
      <c r="O150" s="17"/>
      <c r="P150" s="107"/>
      <c r="Q150" s="107"/>
      <c r="R150" s="107"/>
    </row>
    <row r="151" spans="1:18">
      <c r="A151" s="26">
        <v>45658</v>
      </c>
      <c r="B151" s="121">
        <v>76000000</v>
      </c>
      <c r="C151" s="15">
        <v>45672</v>
      </c>
      <c r="D151" s="15">
        <v>46402</v>
      </c>
      <c r="E151" s="17">
        <v>96970000</v>
      </c>
      <c r="F151" s="340">
        <v>20970000</v>
      </c>
      <c r="G151" s="17">
        <v>87970000</v>
      </c>
      <c r="H151" s="117">
        <v>27.592105263157897</v>
      </c>
      <c r="I151" s="341"/>
      <c r="J151" s="340">
        <v>87970000</v>
      </c>
      <c r="K151" s="342">
        <v>6430170000</v>
      </c>
      <c r="L151" s="107">
        <v>98.206540000000004</v>
      </c>
      <c r="M151" s="107">
        <v>8.9998299999999993</v>
      </c>
      <c r="N151" s="107">
        <v>9.0449999999999999</v>
      </c>
      <c r="O151" s="17"/>
      <c r="P151" s="107"/>
      <c r="Q151" s="107"/>
      <c r="R151" s="107"/>
    </row>
    <row r="152" spans="1:18">
      <c r="A152" s="26">
        <v>45658</v>
      </c>
      <c r="B152" s="121">
        <v>30000000</v>
      </c>
      <c r="C152" s="15">
        <v>45680</v>
      </c>
      <c r="D152" s="15">
        <v>46402</v>
      </c>
      <c r="E152" s="17">
        <v>158570000</v>
      </c>
      <c r="F152" s="340">
        <v>128570000</v>
      </c>
      <c r="G152" s="17">
        <v>30000000</v>
      </c>
      <c r="H152" s="117">
        <v>428.56666666666666</v>
      </c>
      <c r="I152" s="341"/>
      <c r="J152" s="340">
        <v>30000000</v>
      </c>
      <c r="K152" s="342">
        <v>6460170000</v>
      </c>
      <c r="L152" s="107">
        <v>98.55641</v>
      </c>
      <c r="M152" s="107">
        <v>8.81</v>
      </c>
      <c r="N152" s="107">
        <v>8.81</v>
      </c>
      <c r="O152" s="17"/>
      <c r="P152" s="107"/>
      <c r="Q152" s="107"/>
      <c r="R152" s="107"/>
    </row>
    <row r="153" spans="1:18">
      <c r="A153" s="26">
        <v>45689</v>
      </c>
      <c r="B153" s="121">
        <v>55000000</v>
      </c>
      <c r="C153" s="15">
        <v>45694</v>
      </c>
      <c r="D153" s="15">
        <v>46402</v>
      </c>
      <c r="E153" s="17">
        <v>189370000</v>
      </c>
      <c r="F153" s="340">
        <v>134370000</v>
      </c>
      <c r="G153" s="17">
        <v>90480000</v>
      </c>
      <c r="H153" s="117">
        <v>244.30909090909091</v>
      </c>
      <c r="I153" s="341"/>
      <c r="J153" s="340">
        <v>90480000</v>
      </c>
      <c r="K153" s="342">
        <v>6550650000</v>
      </c>
      <c r="L153" s="107">
        <v>98.757599999999996</v>
      </c>
      <c r="M153" s="107">
        <v>8.7072000000000003</v>
      </c>
      <c r="N153" s="107">
        <v>8.7189999999999994</v>
      </c>
      <c r="O153" s="17"/>
      <c r="P153" s="107"/>
      <c r="Q153" s="107"/>
      <c r="R153" s="107"/>
    </row>
    <row r="154" spans="1:18">
      <c r="A154" s="26">
        <v>45689</v>
      </c>
      <c r="B154" s="121">
        <v>30000000</v>
      </c>
      <c r="C154" s="15">
        <v>45708</v>
      </c>
      <c r="D154" s="15">
        <v>46402</v>
      </c>
      <c r="E154" s="17">
        <v>166710000</v>
      </c>
      <c r="F154" s="340">
        <v>136710000</v>
      </c>
      <c r="G154" s="17">
        <v>30000000</v>
      </c>
      <c r="H154" s="117">
        <v>455.70000000000005</v>
      </c>
      <c r="I154" s="341"/>
      <c r="J154" s="340">
        <v>30000000</v>
      </c>
      <c r="K154" s="342">
        <v>6580650000</v>
      </c>
      <c r="L154" s="107">
        <v>98.812899999999999</v>
      </c>
      <c r="M154" s="107">
        <v>8.6869999999999994</v>
      </c>
      <c r="N154" s="107">
        <v>8.7409999999999997</v>
      </c>
      <c r="O154" s="17"/>
      <c r="P154" s="107"/>
      <c r="Q154" s="107"/>
      <c r="R154" s="107"/>
    </row>
    <row r="155" spans="1:18">
      <c r="A155" s="26">
        <v>45689</v>
      </c>
      <c r="B155" s="121"/>
      <c r="C155" s="15">
        <v>45715</v>
      </c>
      <c r="D155" s="15">
        <v>46402</v>
      </c>
      <c r="E155" s="17"/>
      <c r="F155" s="340"/>
      <c r="G155" s="17"/>
      <c r="H155" s="117"/>
      <c r="I155" s="341"/>
      <c r="J155" s="340">
        <v>0</v>
      </c>
      <c r="K155" s="342">
        <v>6675490000</v>
      </c>
      <c r="L155" s="107"/>
      <c r="M155" s="107"/>
      <c r="N155" s="107"/>
      <c r="O155" s="17">
        <v>94840000</v>
      </c>
      <c r="P155" s="107">
        <v>99.804249999999996</v>
      </c>
      <c r="Q155" s="107">
        <v>8.6642700000000001</v>
      </c>
      <c r="R155" s="107">
        <v>8.7799999999999994</v>
      </c>
    </row>
    <row r="156" spans="1:18">
      <c r="A156" s="26">
        <v>45717</v>
      </c>
      <c r="B156" s="121">
        <v>50000000</v>
      </c>
      <c r="C156" s="15">
        <v>45722</v>
      </c>
      <c r="D156" s="15">
        <v>46402</v>
      </c>
      <c r="E156" s="17">
        <v>211130000</v>
      </c>
      <c r="F156" s="340">
        <v>161130000</v>
      </c>
      <c r="G156" s="17">
        <v>119480000</v>
      </c>
      <c r="H156" s="117">
        <v>322.26</v>
      </c>
      <c r="I156" s="341"/>
      <c r="J156" s="340">
        <v>119480000</v>
      </c>
      <c r="K156" s="342">
        <v>6794970000</v>
      </c>
      <c r="L156" s="107">
        <v>99.024330000000006</v>
      </c>
      <c r="M156" s="107">
        <v>8.5735600000000005</v>
      </c>
      <c r="N156" s="107">
        <v>8.6</v>
      </c>
      <c r="O156" s="17"/>
      <c r="P156" s="107"/>
      <c r="Q156" s="107"/>
      <c r="R156" s="107"/>
    </row>
    <row r="157" spans="1:18">
      <c r="A157" s="26">
        <v>45717</v>
      </c>
      <c r="B157" s="121">
        <v>30000000</v>
      </c>
      <c r="C157" s="15">
        <v>45743</v>
      </c>
      <c r="D157" s="15">
        <v>46402</v>
      </c>
      <c r="E157" s="17">
        <v>291300000</v>
      </c>
      <c r="F157" s="340">
        <v>261300000</v>
      </c>
      <c r="G157" s="17">
        <v>36550000</v>
      </c>
      <c r="H157" s="117">
        <v>871.00000000000011</v>
      </c>
      <c r="I157" s="341"/>
      <c r="J157" s="340">
        <v>36550000</v>
      </c>
      <c r="K157" s="342">
        <v>6831520000</v>
      </c>
      <c r="L157" s="107">
        <v>99.178659999999994</v>
      </c>
      <c r="M157" s="107">
        <v>8.49648</v>
      </c>
      <c r="N157" s="107">
        <v>8.4979999999999993</v>
      </c>
      <c r="O157" s="17"/>
      <c r="P157" s="107"/>
      <c r="Q157" s="107"/>
      <c r="R157" s="107"/>
    </row>
    <row r="158" spans="1:18">
      <c r="A158" s="26">
        <v>45748</v>
      </c>
      <c r="B158" s="121">
        <v>45000000</v>
      </c>
      <c r="C158" s="15">
        <v>45762</v>
      </c>
      <c r="D158" s="15">
        <v>46402</v>
      </c>
      <c r="E158" s="17">
        <v>471860000</v>
      </c>
      <c r="F158" s="340">
        <v>426860000</v>
      </c>
      <c r="G158" s="17">
        <v>454360000</v>
      </c>
      <c r="H158" s="117">
        <v>948.57777777777767</v>
      </c>
      <c r="I158" s="341"/>
      <c r="J158" s="340">
        <v>454360000</v>
      </c>
      <c r="K158" s="342">
        <v>7285880000</v>
      </c>
      <c r="L158" s="107">
        <v>99.313450000000003</v>
      </c>
      <c r="M158" s="107">
        <v>8.4271499999999993</v>
      </c>
      <c r="N158" s="107">
        <v>8.5</v>
      </c>
      <c r="O158" s="17"/>
      <c r="P158" s="107"/>
      <c r="Q158" s="107"/>
      <c r="R158" s="107"/>
    </row>
    <row r="159" spans="1:18">
      <c r="A159" s="26">
        <v>45748</v>
      </c>
      <c r="B159" s="121">
        <v>15000000</v>
      </c>
      <c r="C159" s="15">
        <v>45771</v>
      </c>
      <c r="D159" s="15">
        <v>46402</v>
      </c>
      <c r="E159" s="17">
        <v>81940000</v>
      </c>
      <c r="F159" s="340">
        <v>66940000</v>
      </c>
      <c r="G159" s="17">
        <v>79890000</v>
      </c>
      <c r="H159" s="117">
        <v>446.26666666666665</v>
      </c>
      <c r="I159" s="341"/>
      <c r="J159" s="340">
        <v>79890000</v>
      </c>
      <c r="K159" s="342">
        <v>7365770000</v>
      </c>
      <c r="L159" s="107">
        <v>99.351770000000002</v>
      </c>
      <c r="M159" s="107">
        <v>8.4096499999999992</v>
      </c>
      <c r="N159" s="107">
        <v>8.4890000000000008</v>
      </c>
      <c r="O159" s="17"/>
      <c r="P159" s="107"/>
      <c r="Q159" s="107"/>
      <c r="R159" s="107"/>
    </row>
    <row r="160" spans="1:18">
      <c r="A160" s="26">
        <v>45748</v>
      </c>
      <c r="B160" s="121"/>
      <c r="C160" s="15">
        <v>45777</v>
      </c>
      <c r="D160" s="15"/>
      <c r="E160" s="17"/>
      <c r="F160" s="340"/>
      <c r="G160" s="17"/>
      <c r="H160" s="117"/>
      <c r="I160" s="341"/>
      <c r="J160" s="340"/>
      <c r="K160" s="342">
        <v>7492160000</v>
      </c>
      <c r="L160" s="107"/>
      <c r="M160" s="107"/>
      <c r="N160" s="107"/>
      <c r="O160" s="17">
        <v>126390000</v>
      </c>
      <c r="P160" s="107">
        <v>101.66381</v>
      </c>
      <c r="Q160" s="107">
        <v>8.4074200000000001</v>
      </c>
      <c r="R160" s="107">
        <v>8.9499999999999993</v>
      </c>
    </row>
    <row r="161" spans="15:15">
      <c r="O161" s="386"/>
    </row>
  </sheetData>
  <conditionalFormatting sqref="L4:N111">
    <cfRule type="cellIs" dxfId="119" priority="7065" stopIfTrue="1" operator="lessThan">
      <formula>0</formula>
    </cfRule>
  </conditionalFormatting>
  <conditionalFormatting sqref="L113:N114">
    <cfRule type="cellIs" dxfId="118" priority="5769" stopIfTrue="1" operator="lessThan">
      <formula>0</formula>
    </cfRule>
  </conditionalFormatting>
  <conditionalFormatting sqref="L116:N160">
    <cfRule type="cellIs" dxfId="117" priority="2" stopIfTrue="1" operator="lessThan">
      <formula>0</formula>
    </cfRule>
  </conditionalFormatting>
  <conditionalFormatting sqref="P95:R111">
    <cfRule type="cellIs" dxfId="116" priority="6657" stopIfTrue="1" operator="lessThan">
      <formula>0</formula>
    </cfRule>
  </conditionalFormatting>
  <conditionalFormatting sqref="P113:R114">
    <cfRule type="cellIs" dxfId="115" priority="5361" stopIfTrue="1" operator="lessThan">
      <formula>0</formula>
    </cfRule>
  </conditionalFormatting>
  <conditionalFormatting sqref="P116:R160">
    <cfRule type="cellIs" dxfId="114" priority="1" stopIfTrue="1" operator="lessThan">
      <formula>0</formula>
    </cfRule>
  </conditionalFormatting>
  <conditionalFormatting sqref="Z46:AB46 AN46:AP46 BB46:BD46 BP46:BR46 CD46:CF46 CR46:CT46 DF46:DH46 DT46:DV46 EH46:EJ46 EV46:EX46 FJ46:FL46 FX46:FZ46 GL46:GN46 GZ46:HB46 HN46:HP46 IB46:ID46 IP46:IR46">
    <cfRule type="cellIs" dxfId="113" priority="72724" stopIfTrue="1" operator="lessThan">
      <formula>0</formula>
    </cfRule>
  </conditionalFormatting>
  <conditionalFormatting sqref="Z50:AB50 AN50:AP50 BB50:BD50 BP50:BR50 CD50:CF50 CR50:CT50 DF50:DH50 DT50:DV50 EH50:EJ50 EV50:EX50 FJ50:FL50 FX50:FZ50 GL50:GN50 GZ50:HB50 HN50:HP50 IB50:ID50 IP50:IR50">
    <cfRule type="cellIs" dxfId="112" priority="71786" stopIfTrue="1" operator="lessThan">
      <formula>0</formula>
    </cfRule>
  </conditionalFormatting>
  <conditionalFormatting sqref="Z52:AB55 AN52:AP55 BB52:BD55 BP52:BR55 CD52:CF55 CR52:CT55 DF52:DH55 DT52:DV55 EH52:EJ55 EV52:EX55 FJ52:FL55 FX52:FZ55 GL52:GN55 GZ52:HB55 HN52:HP55 IB52:ID55 IP52:IR55">
    <cfRule type="cellIs" dxfId="111" priority="65528" stopIfTrue="1" operator="lessThan">
      <formula>0</formula>
    </cfRule>
  </conditionalFormatting>
  <conditionalFormatting sqref="Z58:AB66 AN58:AP66 BB58:BD66 BP58:BR66 CD58:CF66 CR58:CT66 DF58:DH66 DT58:DV66 EH58:EJ66 EV58:EX66 FJ58:FL66 FX58:FZ66 GL58:GN66 GZ58:HB66 HN58:HP66 IB58:ID66 IP58:IR66">
    <cfRule type="cellIs" dxfId="110" priority="49638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E29-6940-4F13-B368-A7C5993CB7BF}">
  <dimension ref="A1:N85"/>
  <sheetViews>
    <sheetView workbookViewId="0">
      <pane ySplit="3" topLeftCell="A67" activePane="bottomLeft" state="frozen"/>
      <selection pane="bottomLeft" activeCell="A85" sqref="A85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1.1796875" customWidth="1"/>
    <col min="15" max="15" width="13.54296875" bestFit="1" customWidth="1"/>
  </cols>
  <sheetData>
    <row r="1" spans="1:14" ht="16.2" thickBot="1">
      <c r="A1" s="9"/>
      <c r="B1" s="9" t="s">
        <v>73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>
      <c r="A4" s="26">
        <v>44348</v>
      </c>
      <c r="B4" s="277">
        <v>100000000</v>
      </c>
      <c r="C4" s="15">
        <v>44350</v>
      </c>
      <c r="D4" s="15">
        <v>46675</v>
      </c>
      <c r="E4" s="17">
        <v>219790000</v>
      </c>
      <c r="F4" s="43">
        <v>119790000</v>
      </c>
      <c r="G4" s="17">
        <v>100000000</v>
      </c>
      <c r="H4" s="117">
        <v>119.78999999999999</v>
      </c>
      <c r="I4" s="108">
        <v>0</v>
      </c>
      <c r="J4" s="43">
        <v>100000000</v>
      </c>
      <c r="K4" s="44">
        <v>100000000</v>
      </c>
      <c r="L4" s="107">
        <v>94.641249999999999</v>
      </c>
      <c r="M4" s="107">
        <v>4.9917899999999999</v>
      </c>
      <c r="N4" s="107">
        <v>4.5</v>
      </c>
    </row>
    <row r="5" spans="1:14">
      <c r="A5" s="26">
        <v>44378</v>
      </c>
      <c r="B5" s="105">
        <v>25000000</v>
      </c>
      <c r="C5" s="15">
        <v>44399</v>
      </c>
      <c r="D5" s="15">
        <v>46675</v>
      </c>
      <c r="E5" s="17">
        <v>112670000</v>
      </c>
      <c r="F5" s="43">
        <v>87670000</v>
      </c>
      <c r="G5" s="17">
        <v>25000000</v>
      </c>
      <c r="H5" s="117">
        <v>350.68</v>
      </c>
      <c r="I5" s="108">
        <v>0</v>
      </c>
      <c r="J5" s="43">
        <v>25000000</v>
      </c>
      <c r="K5" s="44">
        <v>125000000</v>
      </c>
      <c r="L5" s="107">
        <v>95.078659999999999</v>
      </c>
      <c r="M5" s="107">
        <v>4.9249499999999999</v>
      </c>
      <c r="N5" s="107">
        <v>4.7889999999999997</v>
      </c>
    </row>
    <row r="6" spans="1:14">
      <c r="A6" s="26">
        <v>44409</v>
      </c>
      <c r="B6" s="105">
        <v>25000000</v>
      </c>
      <c r="C6" s="15">
        <v>44433</v>
      </c>
      <c r="D6" s="15">
        <v>46675</v>
      </c>
      <c r="E6" s="17">
        <v>124320000</v>
      </c>
      <c r="F6" s="43">
        <v>99320000</v>
      </c>
      <c r="G6" s="17">
        <v>25000000</v>
      </c>
      <c r="H6" s="117">
        <v>397.28</v>
      </c>
      <c r="I6" s="108">
        <v>0</v>
      </c>
      <c r="J6" s="43">
        <v>25000000</v>
      </c>
      <c r="K6" s="44">
        <v>150000000</v>
      </c>
      <c r="L6" s="107">
        <v>95.739400000000003</v>
      </c>
      <c r="M6" s="107">
        <v>4.8080299999999996</v>
      </c>
      <c r="N6" s="107">
        <v>4.91</v>
      </c>
    </row>
    <row r="7" spans="1:14">
      <c r="A7" s="26">
        <v>44440</v>
      </c>
      <c r="B7" s="105">
        <v>100000000</v>
      </c>
      <c r="C7" s="15">
        <v>44441</v>
      </c>
      <c r="D7" s="15">
        <v>46675</v>
      </c>
      <c r="E7" s="17">
        <v>202710000</v>
      </c>
      <c r="F7" s="43">
        <v>102710000</v>
      </c>
      <c r="G7" s="17">
        <v>100000000</v>
      </c>
      <c r="H7" s="117">
        <v>102.71</v>
      </c>
      <c r="I7" s="108">
        <v>0</v>
      </c>
      <c r="J7" s="43">
        <v>100000000</v>
      </c>
      <c r="K7" s="44">
        <v>250000000</v>
      </c>
      <c r="L7" s="107">
        <v>95.794309999999996</v>
      </c>
      <c r="M7" s="107">
        <v>4.7999000000000001</v>
      </c>
      <c r="N7" s="107">
        <v>4.82</v>
      </c>
    </row>
    <row r="8" spans="1:14">
      <c r="A8" s="26">
        <v>44470</v>
      </c>
      <c r="B8" s="105">
        <v>100000000</v>
      </c>
      <c r="C8" s="15">
        <v>44490</v>
      </c>
      <c r="D8" s="15">
        <v>46675</v>
      </c>
      <c r="E8" s="17">
        <v>251280000</v>
      </c>
      <c r="F8" s="43">
        <v>151280000</v>
      </c>
      <c r="G8" s="17">
        <v>100000000</v>
      </c>
      <c r="H8" s="117">
        <v>151.28</v>
      </c>
      <c r="I8" s="108">
        <v>0</v>
      </c>
      <c r="J8" s="43">
        <v>100000000</v>
      </c>
      <c r="K8" s="44">
        <v>350000000</v>
      </c>
      <c r="L8" s="107">
        <v>95.651330000000002</v>
      </c>
      <c r="M8" s="107">
        <v>4.8458199999999998</v>
      </c>
      <c r="N8" s="107">
        <v>4.6900000000000004</v>
      </c>
    </row>
    <row r="9" spans="1:14">
      <c r="A9" s="276">
        <v>44470</v>
      </c>
      <c r="B9" s="17">
        <v>175860000</v>
      </c>
      <c r="C9" s="15">
        <v>44497</v>
      </c>
      <c r="D9" s="15">
        <v>46675</v>
      </c>
      <c r="E9" s="17">
        <v>175860000</v>
      </c>
      <c r="F9" s="17">
        <v>0</v>
      </c>
      <c r="G9" s="17">
        <v>175860000</v>
      </c>
      <c r="H9" s="128">
        <v>0</v>
      </c>
      <c r="I9" s="17">
        <v>0</v>
      </c>
      <c r="J9" s="17">
        <v>175860000</v>
      </c>
      <c r="K9" s="18">
        <v>525860000</v>
      </c>
      <c r="L9" s="29">
        <v>94.753579999999999</v>
      </c>
      <c r="M9" s="29">
        <v>5.05769</v>
      </c>
      <c r="N9" s="29">
        <v>4.95</v>
      </c>
    </row>
    <row r="10" spans="1:14">
      <c r="A10" s="19">
        <v>44501</v>
      </c>
      <c r="B10" s="17">
        <v>25000000</v>
      </c>
      <c r="C10" s="15">
        <v>44525</v>
      </c>
      <c r="D10" s="15">
        <v>46675</v>
      </c>
      <c r="E10" s="17">
        <v>48780000</v>
      </c>
      <c r="F10" s="17">
        <v>23780000</v>
      </c>
      <c r="G10" s="17">
        <v>25000000</v>
      </c>
      <c r="H10" s="128">
        <v>95.12</v>
      </c>
      <c r="I10" s="17">
        <v>0</v>
      </c>
      <c r="J10" s="17">
        <v>25000000</v>
      </c>
      <c r="K10" s="18">
        <v>550860000</v>
      </c>
      <c r="L10" s="29">
        <v>94.396649999999994</v>
      </c>
      <c r="M10" s="29">
        <v>5.1135999999999999</v>
      </c>
      <c r="N10" s="29">
        <v>5.0199999999999996</v>
      </c>
    </row>
    <row r="11" spans="1:14">
      <c r="A11" s="21">
        <v>44531</v>
      </c>
      <c r="B11" s="24">
        <v>25000000</v>
      </c>
      <c r="C11" s="22">
        <v>44538</v>
      </c>
      <c r="D11" s="22">
        <v>46675</v>
      </c>
      <c r="E11" s="24">
        <v>65790000</v>
      </c>
      <c r="F11" s="24">
        <v>40790000</v>
      </c>
      <c r="G11" s="24">
        <v>35000000</v>
      </c>
      <c r="H11" s="129">
        <v>163.19999999999999</v>
      </c>
      <c r="I11" s="24"/>
      <c r="J11" s="24">
        <v>35000000</v>
      </c>
      <c r="K11" s="25">
        <v>585860000</v>
      </c>
      <c r="L11" s="30">
        <v>94.321839999999995</v>
      </c>
      <c r="M11" s="30">
        <v>5.1350100000000003</v>
      </c>
      <c r="N11" s="30">
        <v>5.0999999999999996</v>
      </c>
    </row>
    <row r="12" spans="1:14">
      <c r="A12" s="19">
        <v>44562</v>
      </c>
      <c r="B12" s="17">
        <v>25000000</v>
      </c>
      <c r="C12" s="15">
        <v>44581</v>
      </c>
      <c r="D12" s="15">
        <v>46675</v>
      </c>
      <c r="E12" s="17">
        <v>45280000</v>
      </c>
      <c r="F12" s="17">
        <v>20280000</v>
      </c>
      <c r="G12" s="17">
        <v>25000000</v>
      </c>
      <c r="H12" s="144">
        <v>81.12</v>
      </c>
      <c r="I12" s="17"/>
      <c r="J12" s="17">
        <v>25000000</v>
      </c>
      <c r="K12" s="18">
        <v>610860000</v>
      </c>
      <c r="L12" s="29">
        <v>94.754159999999999</v>
      </c>
      <c r="M12" s="29">
        <v>5.0650000000000004</v>
      </c>
      <c r="N12" s="29">
        <v>5.0350000000000001</v>
      </c>
    </row>
    <row r="13" spans="1:14">
      <c r="A13" s="106">
        <v>44593</v>
      </c>
      <c r="B13" s="121">
        <v>25000000</v>
      </c>
      <c r="C13" s="15">
        <v>44609</v>
      </c>
      <c r="D13" s="15">
        <v>46675</v>
      </c>
      <c r="E13" s="17">
        <v>105610000</v>
      </c>
      <c r="F13" s="43">
        <v>80610000</v>
      </c>
      <c r="G13" s="17">
        <v>25000000</v>
      </c>
      <c r="H13" s="117">
        <v>322.44</v>
      </c>
      <c r="I13" s="108"/>
      <c r="J13" s="43">
        <v>25000000</v>
      </c>
      <c r="K13" s="44">
        <v>635860000</v>
      </c>
      <c r="L13" s="107">
        <v>95.397599999999997</v>
      </c>
      <c r="M13" s="107">
        <v>4.9423000000000004</v>
      </c>
      <c r="N13" s="107">
        <v>5.0149999999999997</v>
      </c>
    </row>
    <row r="14" spans="1:14">
      <c r="A14" s="26">
        <v>44621</v>
      </c>
      <c r="B14" s="141">
        <v>25000000</v>
      </c>
      <c r="C14" s="116">
        <v>44637</v>
      </c>
      <c r="D14" s="116">
        <v>46675</v>
      </c>
      <c r="E14" s="42">
        <v>103830000</v>
      </c>
      <c r="F14" s="176">
        <v>78830000</v>
      </c>
      <c r="G14" s="42">
        <v>25000000</v>
      </c>
      <c r="H14" s="298">
        <v>315.32</v>
      </c>
      <c r="I14" s="299">
        <v>0</v>
      </c>
      <c r="J14" s="176">
        <v>25000000</v>
      </c>
      <c r="K14" s="178">
        <v>660860000</v>
      </c>
      <c r="L14" s="258">
        <v>96.847620000000006</v>
      </c>
      <c r="M14" s="258">
        <v>4.6482200000000002</v>
      </c>
      <c r="N14" s="107">
        <v>4.67</v>
      </c>
    </row>
    <row r="15" spans="1:14">
      <c r="A15" s="26">
        <v>44652</v>
      </c>
      <c r="B15" s="141">
        <v>20000000</v>
      </c>
      <c r="C15" s="116">
        <v>44672</v>
      </c>
      <c r="D15" s="116">
        <v>46675</v>
      </c>
      <c r="E15" s="42">
        <v>106460000</v>
      </c>
      <c r="F15" s="176">
        <v>86460000</v>
      </c>
      <c r="G15" s="42">
        <v>20000000</v>
      </c>
      <c r="H15" s="298">
        <v>432.30000000000007</v>
      </c>
      <c r="I15" s="299">
        <v>0</v>
      </c>
      <c r="J15" s="176">
        <v>20000000</v>
      </c>
      <c r="K15" s="178">
        <v>680860000</v>
      </c>
      <c r="L15" s="258">
        <v>97.978920000000002</v>
      </c>
      <c r="M15" s="258">
        <v>4.4188799999999997</v>
      </c>
      <c r="N15" s="107">
        <v>4.58</v>
      </c>
    </row>
    <row r="16" spans="1:14">
      <c r="A16" s="26">
        <v>44682</v>
      </c>
      <c r="B16" s="141">
        <v>10000000</v>
      </c>
      <c r="C16" s="116">
        <v>44693</v>
      </c>
      <c r="D16" s="116">
        <v>46675</v>
      </c>
      <c r="E16" s="42">
        <v>36250000</v>
      </c>
      <c r="F16" s="176">
        <v>26250000</v>
      </c>
      <c r="G16" s="42">
        <v>10000000</v>
      </c>
      <c r="H16" s="298">
        <v>262.5</v>
      </c>
      <c r="I16" s="299">
        <v>0</v>
      </c>
      <c r="J16" s="176">
        <v>10000000</v>
      </c>
      <c r="K16" s="178">
        <v>690860000</v>
      </c>
      <c r="L16" s="258">
        <v>98.653440000000003</v>
      </c>
      <c r="M16" s="258">
        <v>4.28</v>
      </c>
      <c r="N16" s="107">
        <v>4.28</v>
      </c>
    </row>
    <row r="17" spans="1:14">
      <c r="A17" s="26">
        <v>44682</v>
      </c>
      <c r="B17" s="141">
        <v>10000000</v>
      </c>
      <c r="C17" s="116">
        <v>44705</v>
      </c>
      <c r="D17" s="116">
        <v>46675</v>
      </c>
      <c r="E17" s="42">
        <v>45260000</v>
      </c>
      <c r="F17" s="176">
        <v>35260000</v>
      </c>
      <c r="G17" s="42">
        <v>10000000</v>
      </c>
      <c r="H17" s="298">
        <v>352.59999999999997</v>
      </c>
      <c r="I17" s="299">
        <v>0</v>
      </c>
      <c r="J17" s="176">
        <v>10000000</v>
      </c>
      <c r="K17" s="178">
        <v>700860000</v>
      </c>
      <c r="L17" s="258">
        <v>99.995519999999999</v>
      </c>
      <c r="M17" s="258">
        <v>4</v>
      </c>
      <c r="N17" s="107">
        <v>4</v>
      </c>
    </row>
    <row r="18" spans="1:14">
      <c r="A18" s="26">
        <v>44713</v>
      </c>
      <c r="B18" s="105">
        <v>10000000</v>
      </c>
      <c r="C18" s="50">
        <v>44721</v>
      </c>
      <c r="D18" s="15">
        <v>46675</v>
      </c>
      <c r="E18" s="115">
        <v>38310000</v>
      </c>
      <c r="F18" s="43">
        <v>28310000</v>
      </c>
      <c r="G18" s="115">
        <v>10000000</v>
      </c>
      <c r="H18" s="117">
        <v>283.10000000000002</v>
      </c>
      <c r="I18" s="245">
        <v>0</v>
      </c>
      <c r="J18" s="43">
        <v>10000000</v>
      </c>
      <c r="K18" s="273">
        <v>710860000</v>
      </c>
      <c r="L18" s="107">
        <v>100.21160999999999</v>
      </c>
      <c r="M18" s="199">
        <v>3.95452</v>
      </c>
      <c r="N18" s="107">
        <v>3.9889999999999999</v>
      </c>
    </row>
    <row r="19" spans="1:14">
      <c r="A19" s="26">
        <v>44713</v>
      </c>
      <c r="B19" s="105">
        <v>10000000</v>
      </c>
      <c r="C19" s="50">
        <v>44735</v>
      </c>
      <c r="D19" s="15">
        <v>46675</v>
      </c>
      <c r="E19" s="115">
        <v>22850000</v>
      </c>
      <c r="F19" s="43">
        <v>12850000</v>
      </c>
      <c r="G19" s="115">
        <v>10000000</v>
      </c>
      <c r="H19" s="117">
        <v>128.5</v>
      </c>
      <c r="I19" s="245">
        <v>0</v>
      </c>
      <c r="J19" s="43">
        <v>10000000</v>
      </c>
      <c r="K19" s="273">
        <v>720860000</v>
      </c>
      <c r="L19" s="107">
        <v>100.14404</v>
      </c>
      <c r="M19" s="199">
        <v>3.97</v>
      </c>
      <c r="N19" s="107">
        <v>3.97</v>
      </c>
    </row>
    <row r="20" spans="1:14">
      <c r="A20" s="26">
        <v>44743</v>
      </c>
      <c r="B20" s="105">
        <v>20000000</v>
      </c>
      <c r="C20" s="50">
        <v>44761</v>
      </c>
      <c r="D20" s="15">
        <v>46675</v>
      </c>
      <c r="E20" s="115">
        <v>42190000</v>
      </c>
      <c r="F20" s="43">
        <v>22190000</v>
      </c>
      <c r="G20" s="115">
        <v>30000000</v>
      </c>
      <c r="H20" s="117">
        <v>110.94999999999999</v>
      </c>
      <c r="I20" s="245">
        <v>0</v>
      </c>
      <c r="J20" s="43">
        <v>30000000</v>
      </c>
      <c r="K20" s="273">
        <v>750860000</v>
      </c>
      <c r="L20" s="107">
        <v>100.04205</v>
      </c>
      <c r="M20" s="199">
        <v>3.97</v>
      </c>
      <c r="N20" s="107">
        <v>4.2</v>
      </c>
    </row>
    <row r="21" spans="1:14">
      <c r="A21" s="106">
        <v>44774</v>
      </c>
      <c r="B21" s="105">
        <v>10000000</v>
      </c>
      <c r="C21" s="15">
        <v>44784</v>
      </c>
      <c r="D21" s="15">
        <v>46675</v>
      </c>
      <c r="E21" s="17">
        <v>12000000</v>
      </c>
      <c r="F21" s="43">
        <v>2000000</v>
      </c>
      <c r="G21" s="17">
        <v>7000000</v>
      </c>
      <c r="H21" s="117">
        <v>20</v>
      </c>
      <c r="I21" s="108">
        <v>0</v>
      </c>
      <c r="J21" s="43">
        <v>7000000</v>
      </c>
      <c r="K21" s="44">
        <v>757860000</v>
      </c>
      <c r="L21" s="107">
        <v>99.991929999999996</v>
      </c>
      <c r="M21" s="107">
        <v>4</v>
      </c>
      <c r="N21" s="107">
        <v>4</v>
      </c>
    </row>
    <row r="22" spans="1:14">
      <c r="A22" s="106">
        <v>44774</v>
      </c>
      <c r="B22" s="105">
        <v>10000000</v>
      </c>
      <c r="C22" s="15">
        <v>44797</v>
      </c>
      <c r="D22" s="15">
        <v>46675</v>
      </c>
      <c r="E22" s="17">
        <v>30000000</v>
      </c>
      <c r="F22" s="43">
        <v>20000000</v>
      </c>
      <c r="G22" s="17">
        <v>10000000</v>
      </c>
      <c r="H22" s="117">
        <v>200</v>
      </c>
      <c r="I22" s="108">
        <v>0</v>
      </c>
      <c r="J22" s="43">
        <v>10000000</v>
      </c>
      <c r="K22" s="44">
        <v>767860000</v>
      </c>
      <c r="L22" s="107">
        <v>101.7373</v>
      </c>
      <c r="M22" s="107">
        <v>3.625</v>
      </c>
      <c r="N22" s="107">
        <v>3.65</v>
      </c>
    </row>
    <row r="23" spans="1:14">
      <c r="A23" s="106">
        <v>44805</v>
      </c>
      <c r="B23" s="105">
        <v>10000000</v>
      </c>
      <c r="C23" s="15">
        <v>44812</v>
      </c>
      <c r="D23" s="15">
        <v>46675</v>
      </c>
      <c r="E23" s="17">
        <v>18900000</v>
      </c>
      <c r="F23" s="43">
        <v>8900000</v>
      </c>
      <c r="G23" s="17">
        <v>10000000</v>
      </c>
      <c r="H23" s="117">
        <v>89</v>
      </c>
      <c r="I23" s="108">
        <v>0</v>
      </c>
      <c r="J23" s="43">
        <v>10000000</v>
      </c>
      <c r="K23" s="44">
        <v>777860000</v>
      </c>
      <c r="L23" s="107">
        <v>102.26322</v>
      </c>
      <c r="M23" s="107">
        <v>3.51</v>
      </c>
      <c r="N23" s="107">
        <v>3.51</v>
      </c>
    </row>
    <row r="24" spans="1:14">
      <c r="A24" s="106">
        <v>44805</v>
      </c>
      <c r="B24" s="105">
        <v>10000000</v>
      </c>
      <c r="C24" s="15">
        <v>44833</v>
      </c>
      <c r="D24" s="15">
        <v>46675</v>
      </c>
      <c r="E24" s="17">
        <v>18900000</v>
      </c>
      <c r="F24" s="43">
        <v>8900000</v>
      </c>
      <c r="G24" s="17">
        <v>10000000</v>
      </c>
      <c r="H24" s="117">
        <v>89</v>
      </c>
      <c r="I24" s="108">
        <v>0</v>
      </c>
      <c r="J24" s="43">
        <v>10000000</v>
      </c>
      <c r="K24" s="44">
        <v>787860000</v>
      </c>
      <c r="L24" s="107">
        <v>102.64488</v>
      </c>
      <c r="M24" s="107">
        <v>3.4249999999999998</v>
      </c>
      <c r="N24" s="107">
        <v>3.45</v>
      </c>
    </row>
    <row r="25" spans="1:14">
      <c r="A25" s="106">
        <v>44835</v>
      </c>
      <c r="B25" s="105">
        <v>300000000</v>
      </c>
      <c r="C25" s="15">
        <v>44851</v>
      </c>
      <c r="D25" s="15">
        <v>46675</v>
      </c>
      <c r="E25" s="17">
        <v>68520000</v>
      </c>
      <c r="F25" s="43">
        <v>-231480000</v>
      </c>
      <c r="G25" s="17">
        <v>18520000</v>
      </c>
      <c r="H25" s="117">
        <v>-77.16</v>
      </c>
      <c r="I25" s="108">
        <v>0</v>
      </c>
      <c r="J25" s="43">
        <v>18520000</v>
      </c>
      <c r="K25" s="44">
        <v>806380000</v>
      </c>
      <c r="L25" s="107">
        <v>100.67661</v>
      </c>
      <c r="M25" s="107">
        <v>3.8497599999999998</v>
      </c>
      <c r="N25" s="107">
        <v>4.04</v>
      </c>
    </row>
    <row r="26" spans="1:14">
      <c r="A26" s="106">
        <v>44835</v>
      </c>
      <c r="B26" s="105">
        <v>10000000</v>
      </c>
      <c r="C26" s="15">
        <v>44861</v>
      </c>
      <c r="D26" s="15">
        <v>46675</v>
      </c>
      <c r="E26" s="17">
        <v>16000000</v>
      </c>
      <c r="F26" s="43">
        <v>6000000</v>
      </c>
      <c r="G26" s="17">
        <v>10000000</v>
      </c>
      <c r="H26" s="117">
        <v>60</v>
      </c>
      <c r="I26" s="108">
        <v>0</v>
      </c>
      <c r="J26" s="43">
        <v>10000000</v>
      </c>
      <c r="K26" s="44">
        <v>816380000</v>
      </c>
      <c r="L26" s="107">
        <v>100.28985</v>
      </c>
      <c r="M26" s="107">
        <v>3.9350000000000001</v>
      </c>
      <c r="N26" s="107">
        <v>4.01</v>
      </c>
    </row>
    <row r="27" spans="1:14">
      <c r="A27" s="106">
        <v>44866</v>
      </c>
      <c r="B27" s="105">
        <v>10000000</v>
      </c>
      <c r="C27" s="15">
        <v>44868</v>
      </c>
      <c r="D27" s="15">
        <v>46675</v>
      </c>
      <c r="E27" s="17">
        <v>25200000</v>
      </c>
      <c r="F27" s="43">
        <v>15200000</v>
      </c>
      <c r="G27" s="17">
        <v>10000000</v>
      </c>
      <c r="H27" s="117">
        <v>152</v>
      </c>
      <c r="I27" s="108">
        <v>0</v>
      </c>
      <c r="J27" s="43">
        <v>10000000</v>
      </c>
      <c r="K27" s="44">
        <v>826380000</v>
      </c>
      <c r="L27" s="107">
        <v>100.28842</v>
      </c>
      <c r="M27" s="107">
        <v>3.9350000000000001</v>
      </c>
      <c r="N27" s="107">
        <v>3.9350000000000001</v>
      </c>
    </row>
    <row r="28" spans="1:14">
      <c r="A28" s="106">
        <v>44866</v>
      </c>
      <c r="B28" s="105">
        <v>10000000</v>
      </c>
      <c r="C28" s="15">
        <v>44889</v>
      </c>
      <c r="D28" s="15">
        <v>46675</v>
      </c>
      <c r="E28" s="17">
        <v>10680000</v>
      </c>
      <c r="F28" s="43">
        <v>680000</v>
      </c>
      <c r="G28" s="17">
        <v>680000</v>
      </c>
      <c r="H28" s="117">
        <v>6.8000000000000007</v>
      </c>
      <c r="I28" s="108">
        <v>0</v>
      </c>
      <c r="J28" s="43">
        <v>680000</v>
      </c>
      <c r="K28" s="44">
        <v>827060000</v>
      </c>
      <c r="L28" s="107">
        <v>100.29617</v>
      </c>
      <c r="M28" s="107">
        <v>3.9323600000000001</v>
      </c>
      <c r="N28" s="107">
        <v>3.95</v>
      </c>
    </row>
    <row r="29" spans="1:14">
      <c r="A29" s="106">
        <v>44896</v>
      </c>
      <c r="B29" s="105">
        <v>10000000</v>
      </c>
      <c r="C29" s="15">
        <v>44896</v>
      </c>
      <c r="D29" s="15">
        <v>46675</v>
      </c>
      <c r="E29" s="17">
        <v>8700000</v>
      </c>
      <c r="F29" s="43">
        <v>-1300000</v>
      </c>
      <c r="G29" s="17">
        <v>1000000</v>
      </c>
      <c r="H29" s="117">
        <v>-13</v>
      </c>
      <c r="I29" s="108">
        <v>0</v>
      </c>
      <c r="J29" s="43">
        <v>1000000</v>
      </c>
      <c r="K29" s="44">
        <v>828060000</v>
      </c>
      <c r="L29" s="107">
        <v>86.805260000000004</v>
      </c>
      <c r="M29" s="107">
        <v>6.2470600000000003</v>
      </c>
      <c r="N29" s="107">
        <v>3.95</v>
      </c>
    </row>
    <row r="30" spans="1:14">
      <c r="A30" s="106">
        <v>44896</v>
      </c>
      <c r="B30" s="105">
        <v>10000000</v>
      </c>
      <c r="C30" s="15">
        <v>44903</v>
      </c>
      <c r="D30" s="15">
        <v>46675</v>
      </c>
      <c r="E30" s="17">
        <v>11500000</v>
      </c>
      <c r="F30" s="43">
        <v>1500000</v>
      </c>
      <c r="G30" s="17">
        <v>1500000</v>
      </c>
      <c r="H30" s="117">
        <v>15</v>
      </c>
      <c r="I30" s="108">
        <v>0</v>
      </c>
      <c r="J30" s="43">
        <v>1500000</v>
      </c>
      <c r="K30" s="44">
        <v>829560000</v>
      </c>
      <c r="L30" s="107">
        <v>99.081180000000003</v>
      </c>
      <c r="M30" s="107">
        <v>4.2107400000000004</v>
      </c>
      <c r="N30" s="107">
        <v>3.9489999999999998</v>
      </c>
    </row>
    <row r="31" spans="1:14">
      <c r="A31" s="106">
        <v>44927</v>
      </c>
      <c r="B31" s="105">
        <v>30000000</v>
      </c>
      <c r="C31" s="15">
        <v>44942</v>
      </c>
      <c r="D31" s="15">
        <v>46675</v>
      </c>
      <c r="E31" s="17">
        <v>23600000</v>
      </c>
      <c r="F31" s="43">
        <v>-6400000</v>
      </c>
      <c r="G31" s="17">
        <v>3600000</v>
      </c>
      <c r="H31" s="117">
        <v>-21.333333333333336</v>
      </c>
      <c r="I31" s="108">
        <v>0</v>
      </c>
      <c r="J31" s="43">
        <v>3600000</v>
      </c>
      <c r="K31" s="44">
        <v>833160000</v>
      </c>
      <c r="L31" s="107">
        <v>101.03677999999999</v>
      </c>
      <c r="M31" s="107">
        <v>4.5882300000000003</v>
      </c>
      <c r="N31" s="107">
        <v>3.8969999999999998</v>
      </c>
    </row>
    <row r="32" spans="1:14">
      <c r="A32" s="106">
        <v>44958</v>
      </c>
      <c r="B32" s="105">
        <v>10000000</v>
      </c>
      <c r="C32" s="15">
        <v>44959</v>
      </c>
      <c r="D32" s="15">
        <v>46675</v>
      </c>
      <c r="E32" s="17">
        <v>10400000</v>
      </c>
      <c r="F32" s="43">
        <v>400000</v>
      </c>
      <c r="G32" s="17">
        <v>5400000</v>
      </c>
      <c r="H32" s="117">
        <v>4</v>
      </c>
      <c r="I32" s="108">
        <v>0</v>
      </c>
      <c r="J32" s="43">
        <v>5400000</v>
      </c>
      <c r="K32" s="44">
        <v>838560000</v>
      </c>
      <c r="L32" s="107">
        <v>100.98699000000001</v>
      </c>
      <c r="M32" s="107">
        <v>3.7685200000000001</v>
      </c>
      <c r="N32" s="107">
        <v>3.8</v>
      </c>
    </row>
    <row r="33" spans="1:14">
      <c r="A33" s="106">
        <v>44958</v>
      </c>
      <c r="B33" s="105">
        <v>10000000</v>
      </c>
      <c r="C33" s="15">
        <v>44973</v>
      </c>
      <c r="D33" s="15">
        <v>46675</v>
      </c>
      <c r="E33" s="17">
        <v>14570000</v>
      </c>
      <c r="F33" s="43">
        <v>4570000</v>
      </c>
      <c r="G33" s="17">
        <v>4570000</v>
      </c>
      <c r="H33" s="117">
        <v>45.7</v>
      </c>
      <c r="I33" s="108">
        <v>0</v>
      </c>
      <c r="J33" s="43">
        <v>4570000</v>
      </c>
      <c r="K33" s="44">
        <v>843130000</v>
      </c>
      <c r="L33" s="107">
        <v>101.17941999999999</v>
      </c>
      <c r="M33" s="107">
        <v>3.3740000000000001</v>
      </c>
      <c r="N33" s="107">
        <v>3.75</v>
      </c>
    </row>
    <row r="34" spans="1:14">
      <c r="A34" s="106">
        <v>44986</v>
      </c>
      <c r="B34" s="105">
        <v>10000000</v>
      </c>
      <c r="C34" s="15">
        <v>45008</v>
      </c>
      <c r="D34" s="15">
        <v>46675</v>
      </c>
      <c r="E34" s="17">
        <v>20000000</v>
      </c>
      <c r="F34" s="43">
        <v>10000000</v>
      </c>
      <c r="G34" s="17">
        <v>10000000</v>
      </c>
      <c r="H34" s="117">
        <v>100</v>
      </c>
      <c r="I34" s="108">
        <v>0</v>
      </c>
      <c r="J34" s="43">
        <v>10000000</v>
      </c>
      <c r="K34" s="44">
        <v>853130000</v>
      </c>
      <c r="L34" s="107">
        <v>101.2929</v>
      </c>
      <c r="M34" s="107">
        <v>3.69</v>
      </c>
      <c r="N34" s="107">
        <v>3.7</v>
      </c>
    </row>
    <row r="35" spans="1:14">
      <c r="A35" s="106">
        <v>45017</v>
      </c>
      <c r="B35" s="105">
        <v>30000000</v>
      </c>
      <c r="C35" s="15">
        <v>45033</v>
      </c>
      <c r="D35" s="15">
        <v>46675</v>
      </c>
      <c r="E35" s="17">
        <v>7640000</v>
      </c>
      <c r="F35" s="43">
        <v>-22360000</v>
      </c>
      <c r="G35" s="17">
        <v>2640000</v>
      </c>
      <c r="H35" s="117">
        <v>-74.533333333333331</v>
      </c>
      <c r="I35" s="108">
        <v>0</v>
      </c>
      <c r="J35" s="43">
        <v>2640000</v>
      </c>
      <c r="K35" s="44">
        <v>855770000</v>
      </c>
      <c r="L35" s="107"/>
      <c r="M35" s="107"/>
      <c r="N35" s="107"/>
    </row>
    <row r="36" spans="1:14">
      <c r="A36" s="106">
        <v>45017</v>
      </c>
      <c r="B36" s="105">
        <v>10000000</v>
      </c>
      <c r="C36" s="15">
        <v>45043</v>
      </c>
      <c r="D36" s="15">
        <v>46675</v>
      </c>
      <c r="E36" s="17">
        <v>11870000</v>
      </c>
      <c r="F36" s="43">
        <v>1870000</v>
      </c>
      <c r="G36" s="17">
        <v>1870000</v>
      </c>
      <c r="H36" s="117">
        <v>18.7</v>
      </c>
      <c r="I36" s="108"/>
      <c r="J36" s="43">
        <v>1870000</v>
      </c>
      <c r="K36" s="44">
        <v>857640000</v>
      </c>
      <c r="L36" s="107">
        <v>101.67913</v>
      </c>
      <c r="M36" s="107">
        <v>3.5893999999999999</v>
      </c>
      <c r="N36" s="107">
        <v>3.59</v>
      </c>
    </row>
    <row r="37" spans="1:14">
      <c r="A37" s="106">
        <v>45047</v>
      </c>
      <c r="B37" s="105">
        <v>10000000</v>
      </c>
      <c r="C37" s="15">
        <v>45057</v>
      </c>
      <c r="D37" s="15">
        <v>46675</v>
      </c>
      <c r="E37" s="17">
        <v>10600000</v>
      </c>
      <c r="F37" s="43">
        <v>600000</v>
      </c>
      <c r="G37" s="17">
        <v>600000</v>
      </c>
      <c r="H37" s="117">
        <v>6</v>
      </c>
      <c r="I37" s="108"/>
      <c r="J37" s="43">
        <v>600000</v>
      </c>
      <c r="K37" s="44">
        <v>858240000</v>
      </c>
      <c r="L37" s="107">
        <v>101.25302000000001</v>
      </c>
      <c r="M37" s="107">
        <v>3.69</v>
      </c>
      <c r="N37" s="107">
        <v>3.69</v>
      </c>
    </row>
    <row r="38" spans="1:14">
      <c r="A38" s="106">
        <v>45047</v>
      </c>
      <c r="B38" s="105">
        <v>10000000</v>
      </c>
      <c r="C38" s="15">
        <v>45070</v>
      </c>
      <c r="D38" s="15">
        <v>46675</v>
      </c>
      <c r="E38" s="17">
        <v>11070000</v>
      </c>
      <c r="F38" s="43">
        <v>1070000</v>
      </c>
      <c r="G38" s="17">
        <v>10000000</v>
      </c>
      <c r="H38" s="117">
        <v>10.7</v>
      </c>
      <c r="I38" s="108"/>
      <c r="J38" s="43">
        <v>10000000</v>
      </c>
      <c r="K38" s="44">
        <v>868240000</v>
      </c>
      <c r="L38" s="107">
        <v>100.49572000000001</v>
      </c>
      <c r="M38" s="107">
        <v>3.8751099999999998</v>
      </c>
      <c r="N38" s="107">
        <v>3.8980000000000001</v>
      </c>
    </row>
    <row r="39" spans="1:14">
      <c r="A39" s="106">
        <v>45078</v>
      </c>
      <c r="B39" s="105">
        <v>10000000</v>
      </c>
      <c r="C39" s="15">
        <v>45099</v>
      </c>
      <c r="D39" s="15">
        <v>46675</v>
      </c>
      <c r="E39" s="17">
        <v>20070000</v>
      </c>
      <c r="F39" s="43">
        <v>10070000</v>
      </c>
      <c r="G39" s="17">
        <v>10000000</v>
      </c>
      <c r="H39" s="117">
        <v>100.69999999999999</v>
      </c>
      <c r="I39" s="108"/>
      <c r="J39" s="43">
        <v>10000000</v>
      </c>
      <c r="K39" s="44">
        <v>878240000</v>
      </c>
      <c r="L39" s="107">
        <v>97.133899999999997</v>
      </c>
      <c r="M39" s="107">
        <v>3.948</v>
      </c>
      <c r="N39" s="107">
        <v>3.948</v>
      </c>
    </row>
    <row r="40" spans="1:14">
      <c r="A40" s="106">
        <v>45078</v>
      </c>
      <c r="B40" s="105">
        <v>10000000</v>
      </c>
      <c r="C40" s="15">
        <v>45106</v>
      </c>
      <c r="D40" s="15">
        <v>46675</v>
      </c>
      <c r="E40" s="17">
        <v>10000000</v>
      </c>
      <c r="F40" s="43">
        <v>0</v>
      </c>
      <c r="G40" s="17">
        <v>10000000</v>
      </c>
      <c r="H40" s="117">
        <v>0</v>
      </c>
      <c r="I40" s="108"/>
      <c r="J40" s="43">
        <v>10000000</v>
      </c>
      <c r="K40" s="44">
        <v>888240000</v>
      </c>
      <c r="L40" s="107">
        <v>100.1104</v>
      </c>
      <c r="M40" s="107">
        <v>3.97</v>
      </c>
      <c r="N40" s="107">
        <v>3.97</v>
      </c>
    </row>
    <row r="41" spans="1:14">
      <c r="A41" s="106">
        <v>45108</v>
      </c>
      <c r="B41" s="105">
        <v>20000000</v>
      </c>
      <c r="C41" s="15">
        <v>45124</v>
      </c>
      <c r="D41" s="15">
        <v>46675</v>
      </c>
      <c r="E41" s="17">
        <v>10720000</v>
      </c>
      <c r="F41" s="43">
        <v>-9280000</v>
      </c>
      <c r="G41" s="17">
        <v>10720000</v>
      </c>
      <c r="H41" s="117">
        <v>-46.400000000000006</v>
      </c>
      <c r="I41" s="108"/>
      <c r="J41" s="43">
        <v>10720000</v>
      </c>
      <c r="K41" s="44">
        <v>898960000</v>
      </c>
      <c r="L41" s="107">
        <v>99.475309999999993</v>
      </c>
      <c r="M41" s="107">
        <v>4.1339600000000001</v>
      </c>
      <c r="N41" s="107">
        <v>4.1900000000000004</v>
      </c>
    </row>
    <row r="42" spans="1:14">
      <c r="A42" s="106">
        <v>45108</v>
      </c>
      <c r="B42" s="105">
        <v>10000000</v>
      </c>
      <c r="C42" s="15">
        <v>45134</v>
      </c>
      <c r="D42" s="15">
        <v>46675</v>
      </c>
      <c r="E42" s="17">
        <v>8100000</v>
      </c>
      <c r="F42" s="43">
        <v>-1900000</v>
      </c>
      <c r="G42" s="17">
        <v>8100000</v>
      </c>
      <c r="H42" s="117">
        <v>-19</v>
      </c>
      <c r="I42" s="108"/>
      <c r="J42" s="43">
        <v>8100000</v>
      </c>
      <c r="K42" s="44">
        <v>907060000</v>
      </c>
      <c r="L42" s="107">
        <v>99.010599999999997</v>
      </c>
      <c r="M42" s="107">
        <v>4.2565400000000002</v>
      </c>
      <c r="N42" s="107">
        <v>4.298</v>
      </c>
    </row>
    <row r="43" spans="1:14">
      <c r="A43" s="106">
        <v>45139</v>
      </c>
      <c r="B43" s="105">
        <v>10000000</v>
      </c>
      <c r="C43" s="15">
        <v>45141</v>
      </c>
      <c r="D43" s="15">
        <v>46675</v>
      </c>
      <c r="E43" s="17">
        <v>7400000</v>
      </c>
      <c r="F43" s="43">
        <v>-2600000</v>
      </c>
      <c r="G43" s="17">
        <v>2400000</v>
      </c>
      <c r="H43" s="117">
        <v>-26</v>
      </c>
      <c r="I43" s="108"/>
      <c r="J43" s="43">
        <v>2400000</v>
      </c>
      <c r="K43" s="44">
        <v>909460000</v>
      </c>
      <c r="L43" s="107">
        <v>98.891720000000007</v>
      </c>
      <c r="M43" s="107">
        <v>4.2889999999999997</v>
      </c>
      <c r="N43" s="107">
        <v>4.2889999999999997</v>
      </c>
    </row>
    <row r="44" spans="1:14">
      <c r="A44" s="106">
        <v>45139</v>
      </c>
      <c r="B44" s="105">
        <v>10000000</v>
      </c>
      <c r="C44" s="15">
        <v>45155</v>
      </c>
      <c r="D44" s="15">
        <v>46675</v>
      </c>
      <c r="E44" s="17">
        <v>11500000</v>
      </c>
      <c r="F44" s="43">
        <v>1500000</v>
      </c>
      <c r="G44" s="17">
        <v>10000000</v>
      </c>
      <c r="H44" s="117">
        <v>15</v>
      </c>
      <c r="I44" s="108"/>
      <c r="J44" s="43">
        <v>10000000</v>
      </c>
      <c r="K44" s="44">
        <v>919460000</v>
      </c>
      <c r="L44" s="107">
        <v>98.522909999999996</v>
      </c>
      <c r="M44" s="107">
        <v>4.3899999999999997</v>
      </c>
      <c r="N44" s="107">
        <v>4.3899999999999997</v>
      </c>
    </row>
    <row r="45" spans="1:14">
      <c r="A45" s="106">
        <v>45170</v>
      </c>
      <c r="B45" s="105">
        <v>10000000</v>
      </c>
      <c r="C45" s="15">
        <v>45176</v>
      </c>
      <c r="D45" s="15">
        <v>46675</v>
      </c>
      <c r="E45" s="17">
        <v>13360000</v>
      </c>
      <c r="F45" s="43">
        <v>3360000</v>
      </c>
      <c r="G45" s="17">
        <v>10000000</v>
      </c>
      <c r="H45" s="117">
        <v>33.6</v>
      </c>
      <c r="I45" s="108"/>
      <c r="J45" s="43">
        <v>10000000</v>
      </c>
      <c r="K45" s="44">
        <v>929460000</v>
      </c>
      <c r="L45" s="107">
        <v>98.368600000000001</v>
      </c>
      <c r="M45" s="107">
        <v>4.4370599999999998</v>
      </c>
      <c r="N45" s="107">
        <v>4.45</v>
      </c>
    </row>
    <row r="46" spans="1:14">
      <c r="A46" s="106">
        <v>45170</v>
      </c>
      <c r="B46" s="105">
        <v>10000000</v>
      </c>
      <c r="C46" s="15">
        <v>45190</v>
      </c>
      <c r="D46" s="15">
        <v>46675</v>
      </c>
      <c r="E46" s="17">
        <v>10330000</v>
      </c>
      <c r="F46" s="43">
        <v>330000</v>
      </c>
      <c r="G46" s="17">
        <v>330000</v>
      </c>
      <c r="H46" s="117">
        <f>F46/B46*100</f>
        <v>3.3000000000000003</v>
      </c>
      <c r="I46" s="108"/>
      <c r="J46" s="43">
        <v>330000</v>
      </c>
      <c r="K46" s="44">
        <v>929790000</v>
      </c>
      <c r="L46" s="107">
        <v>98.383619999999993</v>
      </c>
      <c r="M46" s="107">
        <v>4.44001</v>
      </c>
      <c r="N46" s="107">
        <v>4.4400000000000004</v>
      </c>
    </row>
    <row r="47" spans="1:14">
      <c r="A47" s="106">
        <v>45200</v>
      </c>
      <c r="B47" s="105">
        <v>20000000</v>
      </c>
      <c r="C47" s="15">
        <v>45204</v>
      </c>
      <c r="D47" s="15">
        <v>46675</v>
      </c>
      <c r="E47" s="17">
        <v>20000000</v>
      </c>
      <c r="F47" s="43">
        <v>0</v>
      </c>
      <c r="G47" s="17">
        <v>20000000</v>
      </c>
      <c r="H47" s="117">
        <v>0</v>
      </c>
      <c r="I47" s="108"/>
      <c r="J47" s="43">
        <v>20000000</v>
      </c>
      <c r="K47" s="44">
        <v>949790000</v>
      </c>
      <c r="L47" s="107">
        <v>98.032830000000004</v>
      </c>
      <c r="M47" s="107">
        <v>4.51</v>
      </c>
      <c r="N47" s="107">
        <v>4.51</v>
      </c>
    </row>
    <row r="48" spans="1:14">
      <c r="A48" s="106">
        <v>45201</v>
      </c>
      <c r="B48" s="105">
        <v>40000000</v>
      </c>
      <c r="C48" s="15">
        <v>45215</v>
      </c>
      <c r="D48" s="15">
        <v>46675</v>
      </c>
      <c r="E48" s="17">
        <v>16720000</v>
      </c>
      <c r="F48" s="43">
        <v>-23280000</v>
      </c>
      <c r="G48" s="17">
        <v>15360000</v>
      </c>
      <c r="H48" s="117">
        <v>-58.199999999999996</v>
      </c>
      <c r="I48" s="108"/>
      <c r="J48" s="43">
        <v>15360000</v>
      </c>
      <c r="K48" s="44">
        <v>965150000</v>
      </c>
      <c r="L48" s="107">
        <v>97.554630000000003</v>
      </c>
      <c r="M48" s="107">
        <v>4.6778000000000004</v>
      </c>
      <c r="N48" s="107">
        <v>4.6470000000000002</v>
      </c>
    </row>
    <row r="49" spans="1:14">
      <c r="A49" s="106">
        <v>45201</v>
      </c>
      <c r="B49" s="105">
        <v>40000000</v>
      </c>
      <c r="C49" s="15">
        <v>45218</v>
      </c>
      <c r="D49" s="15">
        <v>46675</v>
      </c>
      <c r="E49" s="17">
        <v>52610000</v>
      </c>
      <c r="F49" s="43">
        <v>12610000</v>
      </c>
      <c r="G49" s="17">
        <v>40000000</v>
      </c>
      <c r="H49" s="117">
        <v>31.524999999999999</v>
      </c>
      <c r="I49" s="108"/>
      <c r="J49" s="43">
        <v>40000000</v>
      </c>
      <c r="K49" s="44">
        <v>1005150000</v>
      </c>
      <c r="L49" s="107">
        <v>97.444540000000003</v>
      </c>
      <c r="M49" s="107">
        <v>4.71</v>
      </c>
      <c r="N49" s="107">
        <v>4.72</v>
      </c>
    </row>
    <row r="50" spans="1:14">
      <c r="A50" s="106">
        <v>45231</v>
      </c>
      <c r="B50" s="105">
        <v>10000000</v>
      </c>
      <c r="C50" s="15">
        <v>45239</v>
      </c>
      <c r="D50" s="15">
        <v>46675</v>
      </c>
      <c r="E50" s="17">
        <v>15010000</v>
      </c>
      <c r="F50" s="43">
        <v>5010000</v>
      </c>
      <c r="G50" s="42">
        <v>10000000</v>
      </c>
      <c r="H50" s="128">
        <v>50.1</v>
      </c>
      <c r="I50" s="209"/>
      <c r="J50" s="43">
        <v>10000000</v>
      </c>
      <c r="K50" s="44">
        <v>1015150000</v>
      </c>
      <c r="L50" s="107">
        <v>97.374560000000002</v>
      </c>
      <c r="M50" s="107">
        <v>4.7387699999999997</v>
      </c>
      <c r="N50" s="107">
        <v>4.7510000000000003</v>
      </c>
    </row>
    <row r="51" spans="1:14">
      <c r="A51" s="106">
        <v>45231</v>
      </c>
      <c r="B51" s="105">
        <v>10000000</v>
      </c>
      <c r="C51" s="15">
        <v>45253</v>
      </c>
      <c r="D51" s="15">
        <v>46675</v>
      </c>
      <c r="E51" s="17">
        <v>13680000</v>
      </c>
      <c r="F51" s="43">
        <v>3680000</v>
      </c>
      <c r="G51" s="42">
        <v>12930000</v>
      </c>
      <c r="H51" s="128">
        <v>36.799999999999997</v>
      </c>
      <c r="I51" s="209">
        <v>0</v>
      </c>
      <c r="J51" s="43">
        <v>12930000</v>
      </c>
      <c r="K51" s="44">
        <v>1028080000</v>
      </c>
      <c r="L51" s="107">
        <v>97.378079999999997</v>
      </c>
      <c r="M51" s="107">
        <v>4.7440100000000003</v>
      </c>
      <c r="N51" s="107">
        <v>4.76</v>
      </c>
    </row>
    <row r="52" spans="1:14">
      <c r="A52" s="106">
        <v>45261</v>
      </c>
      <c r="B52" s="105">
        <v>20000000</v>
      </c>
      <c r="C52" s="15">
        <v>45267</v>
      </c>
      <c r="D52" s="15">
        <f t="shared" ref="D52" si="0">D51</f>
        <v>46675</v>
      </c>
      <c r="E52" s="17">
        <v>43510000</v>
      </c>
      <c r="F52" s="43">
        <f t="shared" ref="F52" si="1">E52-B52</f>
        <v>23510000</v>
      </c>
      <c r="G52" s="42">
        <v>39510000</v>
      </c>
      <c r="H52" s="128">
        <v>117.55</v>
      </c>
      <c r="J52" s="43">
        <v>39510000</v>
      </c>
      <c r="K52" s="44">
        <v>1067590000</v>
      </c>
      <c r="L52" s="107">
        <v>97.472729999999999</v>
      </c>
      <c r="M52" s="107">
        <v>4.7229099999999997</v>
      </c>
      <c r="N52" s="107">
        <v>4.75</v>
      </c>
    </row>
    <row r="53" spans="1:14">
      <c r="A53" s="19">
        <v>45292</v>
      </c>
      <c r="B53" s="17">
        <v>40000000</v>
      </c>
      <c r="C53" s="15">
        <v>45306</v>
      </c>
      <c r="D53" s="15">
        <v>46675</v>
      </c>
      <c r="E53" s="17">
        <v>54700000</v>
      </c>
      <c r="F53" s="17">
        <v>14700000</v>
      </c>
      <c r="G53" s="42">
        <v>52300000</v>
      </c>
      <c r="H53" s="128">
        <v>36.75</v>
      </c>
      <c r="I53" s="98"/>
      <c r="J53" s="17">
        <v>52300000</v>
      </c>
      <c r="K53" s="18">
        <v>1119890000</v>
      </c>
      <c r="L53" s="29">
        <v>97.628069999999994</v>
      </c>
      <c r="M53" s="29">
        <v>4.6949199999999998</v>
      </c>
      <c r="N53" s="29">
        <v>4.7</v>
      </c>
    </row>
    <row r="54" spans="1:14">
      <c r="A54" s="19">
        <v>45292</v>
      </c>
      <c r="B54" s="17">
        <v>10000000</v>
      </c>
      <c r="C54" s="15">
        <v>45316</v>
      </c>
      <c r="D54" s="15">
        <v>46675</v>
      </c>
      <c r="E54" s="17">
        <v>35500000</v>
      </c>
      <c r="F54" s="17">
        <v>25500000</v>
      </c>
      <c r="G54" s="42">
        <v>10000000</v>
      </c>
      <c r="H54" s="128">
        <v>254.99999999999997</v>
      </c>
      <c r="I54" s="98"/>
      <c r="J54" s="17">
        <v>10000000</v>
      </c>
      <c r="K54" s="18">
        <v>1129890000</v>
      </c>
      <c r="L54" s="29">
        <v>97.766249999999999</v>
      </c>
      <c r="M54" s="29">
        <v>4.65815</v>
      </c>
      <c r="N54" s="29">
        <v>4.67</v>
      </c>
    </row>
    <row r="55" spans="1:14">
      <c r="A55" s="19">
        <v>45323</v>
      </c>
      <c r="B55" s="17">
        <v>10000000</v>
      </c>
      <c r="C55" s="15">
        <v>45323</v>
      </c>
      <c r="D55" s="15">
        <v>46675</v>
      </c>
      <c r="E55" s="17">
        <v>31910000</v>
      </c>
      <c r="F55" s="17">
        <v>21910000</v>
      </c>
      <c r="G55" s="42">
        <v>10000000</v>
      </c>
      <c r="H55" s="128">
        <v>219.1</v>
      </c>
      <c r="I55" s="98"/>
      <c r="J55" s="17">
        <v>10000000</v>
      </c>
      <c r="K55" s="18">
        <v>1139890000</v>
      </c>
      <c r="L55" s="29">
        <v>97.826660000000004</v>
      </c>
      <c r="M55" s="29">
        <v>4.6430999999999996</v>
      </c>
      <c r="N55" s="29">
        <v>4.6624999999999996</v>
      </c>
    </row>
    <row r="56" spans="1:14">
      <c r="A56" s="19">
        <v>45323</v>
      </c>
      <c r="B56" s="17">
        <v>10000000</v>
      </c>
      <c r="C56" s="15">
        <v>45337</v>
      </c>
      <c r="D56" s="15">
        <v>46675</v>
      </c>
      <c r="E56" s="17">
        <v>65750000</v>
      </c>
      <c r="F56" s="17">
        <v>55750000</v>
      </c>
      <c r="G56" s="42">
        <v>10000000</v>
      </c>
      <c r="H56" s="128">
        <v>557.5</v>
      </c>
      <c r="I56" s="98"/>
      <c r="J56" s="17">
        <v>10000000</v>
      </c>
      <c r="K56" s="18">
        <v>1149890000</v>
      </c>
      <c r="L56" s="29">
        <v>98.005759999999995</v>
      </c>
      <c r="M56" s="29">
        <v>4.5949999999999998</v>
      </c>
      <c r="N56" s="29">
        <v>4.5999999999999996</v>
      </c>
    </row>
    <row r="57" spans="1:14">
      <c r="A57" s="19">
        <v>45352</v>
      </c>
      <c r="B57" s="17">
        <v>10000000</v>
      </c>
      <c r="C57" s="15">
        <v>45358</v>
      </c>
      <c r="D57" s="15">
        <v>46675</v>
      </c>
      <c r="E57" s="17">
        <v>48160000</v>
      </c>
      <c r="F57" s="17">
        <v>38160000</v>
      </c>
      <c r="G57" s="42">
        <v>10000000</v>
      </c>
      <c r="H57" s="128">
        <v>381.59999999999997</v>
      </c>
      <c r="I57" s="98">
        <v>0</v>
      </c>
      <c r="J57" s="17">
        <v>10000000</v>
      </c>
      <c r="K57" s="18">
        <v>1159890000</v>
      </c>
      <c r="L57" s="29">
        <v>98.128309999999999</v>
      </c>
      <c r="M57" s="29">
        <v>4.5663</v>
      </c>
      <c r="N57" s="29">
        <v>4.57</v>
      </c>
    </row>
    <row r="58" spans="1:14">
      <c r="A58" s="19">
        <v>45352</v>
      </c>
      <c r="B58" s="17">
        <v>10000000</v>
      </c>
      <c r="C58" s="15">
        <v>45371</v>
      </c>
      <c r="D58" s="15">
        <v>46675</v>
      </c>
      <c r="E58" s="17">
        <v>25470000</v>
      </c>
      <c r="F58" s="17">
        <v>15470000</v>
      </c>
      <c r="G58" s="42">
        <v>10040000</v>
      </c>
      <c r="H58" s="128">
        <v>154.69999999999999</v>
      </c>
      <c r="I58" s="98">
        <v>0</v>
      </c>
      <c r="J58" s="17">
        <v>10040000</v>
      </c>
      <c r="K58" s="18">
        <v>1169930000</v>
      </c>
      <c r="L58" s="29">
        <v>98.304360000000003</v>
      </c>
      <c r="M58" s="29">
        <v>4.5208700000000004</v>
      </c>
      <c r="N58" s="29">
        <v>4.55</v>
      </c>
    </row>
    <row r="59" spans="1:14">
      <c r="A59" s="383">
        <v>45383</v>
      </c>
      <c r="B59" s="17">
        <v>20000000</v>
      </c>
      <c r="C59" s="15">
        <v>45397</v>
      </c>
      <c r="D59" s="15">
        <v>46675</v>
      </c>
      <c r="E59" s="17">
        <v>41670000</v>
      </c>
      <c r="F59" s="17">
        <v>21670000</v>
      </c>
      <c r="G59" s="384">
        <v>20000000</v>
      </c>
      <c r="H59" s="128">
        <v>108.35</v>
      </c>
      <c r="I59" s="98">
        <v>0</v>
      </c>
      <c r="J59" s="17">
        <v>20000000</v>
      </c>
      <c r="K59" s="18">
        <v>1189930000</v>
      </c>
      <c r="L59" s="29">
        <v>98.301469999999995</v>
      </c>
      <c r="M59" s="29">
        <v>4.5302499999999997</v>
      </c>
      <c r="N59" s="29">
        <v>4.5599999999999996</v>
      </c>
    </row>
    <row r="60" spans="1:14">
      <c r="A60" s="383">
        <v>45383</v>
      </c>
      <c r="B60" s="17">
        <v>15000000</v>
      </c>
      <c r="C60" s="15">
        <v>45400</v>
      </c>
      <c r="D60" s="15">
        <v>46675</v>
      </c>
      <c r="E60" s="17">
        <v>21350000</v>
      </c>
      <c r="F60" s="17">
        <v>6350000</v>
      </c>
      <c r="G60" s="384">
        <v>15000000</v>
      </c>
      <c r="H60" s="128">
        <v>42.333333333333336</v>
      </c>
      <c r="I60" s="98">
        <v>0</v>
      </c>
      <c r="J60" s="17">
        <v>15000000</v>
      </c>
      <c r="K60" s="18">
        <v>1204930000</v>
      </c>
      <c r="L60" s="29">
        <v>98.087890000000002</v>
      </c>
      <c r="M60" s="29">
        <v>4.5988600000000002</v>
      </c>
      <c r="N60" s="29">
        <v>4.63</v>
      </c>
    </row>
    <row r="61" spans="1:14">
      <c r="A61" s="19">
        <v>45413</v>
      </c>
      <c r="B61" s="17">
        <v>10000000</v>
      </c>
      <c r="C61" s="15">
        <v>45420</v>
      </c>
      <c r="D61" s="15">
        <v>46675</v>
      </c>
      <c r="E61" s="17">
        <v>27700000</v>
      </c>
      <c r="F61" s="17">
        <v>17700000</v>
      </c>
      <c r="G61" s="42">
        <v>10000000</v>
      </c>
      <c r="H61" s="128">
        <v>177</v>
      </c>
      <c r="I61" s="98">
        <v>0</v>
      </c>
      <c r="J61" s="17">
        <v>10000000</v>
      </c>
      <c r="K61" s="18">
        <v>1214930000</v>
      </c>
      <c r="L61" s="29">
        <v>98.125119999999995</v>
      </c>
      <c r="M61" s="29">
        <v>4.5949</v>
      </c>
      <c r="N61" s="29">
        <v>4.6500000000000004</v>
      </c>
    </row>
    <row r="62" spans="1:14">
      <c r="A62" s="19">
        <v>45413</v>
      </c>
      <c r="B62" s="17">
        <v>10000000</v>
      </c>
      <c r="C62" s="15">
        <v>45435</v>
      </c>
      <c r="D62" s="15">
        <v>46675</v>
      </c>
      <c r="E62" s="17">
        <v>16460000</v>
      </c>
      <c r="F62" s="17">
        <v>6460000</v>
      </c>
      <c r="G62" s="42">
        <v>10000000</v>
      </c>
      <c r="H62" s="128">
        <v>64.600000000000009</v>
      </c>
      <c r="I62" s="98">
        <v>0</v>
      </c>
      <c r="J62" s="17">
        <v>10000000</v>
      </c>
      <c r="K62" s="18">
        <v>1224930000</v>
      </c>
      <c r="L62" s="29">
        <v>98.010940000000005</v>
      </c>
      <c r="M62" s="29">
        <v>4.6381899999999998</v>
      </c>
      <c r="N62" s="29">
        <v>4.6890000000000001</v>
      </c>
    </row>
    <row r="63" spans="1:14">
      <c r="A63" s="19">
        <v>45444</v>
      </c>
      <c r="B63" s="17">
        <v>10000000</v>
      </c>
      <c r="C63" s="15">
        <v>45463</v>
      </c>
      <c r="D63" s="15">
        <v>46675</v>
      </c>
      <c r="E63" s="17">
        <v>31200000</v>
      </c>
      <c r="F63" s="17">
        <v>21200000</v>
      </c>
      <c r="G63" s="42">
        <v>10000000</v>
      </c>
      <c r="H63" s="117">
        <v>212</v>
      </c>
      <c r="I63" s="98">
        <v>0</v>
      </c>
      <c r="J63" s="17">
        <v>10000000</v>
      </c>
      <c r="K63" s="18">
        <v>1234930000</v>
      </c>
      <c r="L63" s="29">
        <v>98.079560000000001</v>
      </c>
      <c r="M63" s="29">
        <v>4.6283599999999998</v>
      </c>
      <c r="N63" s="29">
        <v>4.6500000000000004</v>
      </c>
    </row>
    <row r="64" spans="1:14">
      <c r="A64" s="19">
        <v>45444</v>
      </c>
      <c r="B64" s="17">
        <v>10000000</v>
      </c>
      <c r="C64" s="15">
        <v>45470</v>
      </c>
      <c r="D64" s="15">
        <v>46675</v>
      </c>
      <c r="E64" s="17">
        <v>23790000</v>
      </c>
      <c r="F64" s="17">
        <v>13790000</v>
      </c>
      <c r="G64" s="42">
        <v>10000000</v>
      </c>
      <c r="H64" s="117">
        <v>137.9</v>
      </c>
      <c r="I64" s="98">
        <v>0</v>
      </c>
      <c r="J64" s="17">
        <v>10000000</v>
      </c>
      <c r="K64" s="18">
        <v>1244930000</v>
      </c>
      <c r="L64" s="29">
        <v>98.194630000000004</v>
      </c>
      <c r="M64" s="29">
        <v>4.5932300000000001</v>
      </c>
      <c r="N64" s="29">
        <v>4.5970000000000004</v>
      </c>
    </row>
    <row r="65" spans="1:14">
      <c r="A65" s="19">
        <v>45474</v>
      </c>
      <c r="B65" s="17">
        <v>20000000</v>
      </c>
      <c r="C65" s="15">
        <v>45488</v>
      </c>
      <c r="D65" s="15">
        <v>46675</v>
      </c>
      <c r="E65" s="17">
        <v>35090000</v>
      </c>
      <c r="F65" s="17">
        <v>15090000</v>
      </c>
      <c r="G65" s="42">
        <v>20000000</v>
      </c>
      <c r="H65" s="117">
        <v>75.449999999999989</v>
      </c>
      <c r="I65" s="98">
        <v>0</v>
      </c>
      <c r="J65" s="17">
        <v>20000000</v>
      </c>
      <c r="K65" s="18">
        <v>1264930000</v>
      </c>
      <c r="L65" s="29">
        <v>98.178759999999997</v>
      </c>
      <c r="M65" s="29">
        <v>4.6067400000000003</v>
      </c>
      <c r="N65" s="29">
        <v>4.63</v>
      </c>
    </row>
    <row r="66" spans="1:14">
      <c r="A66" s="19">
        <v>45474</v>
      </c>
      <c r="B66" s="17">
        <v>10000000</v>
      </c>
      <c r="C66" s="15">
        <v>45498</v>
      </c>
      <c r="D66" s="15">
        <v>46675</v>
      </c>
      <c r="E66" s="17">
        <v>23200000</v>
      </c>
      <c r="F66" s="17">
        <v>13200000</v>
      </c>
      <c r="G66" s="42">
        <v>10000000</v>
      </c>
      <c r="H66" s="117">
        <v>132</v>
      </c>
      <c r="I66" s="98"/>
      <c r="J66" s="17">
        <v>10000000</v>
      </c>
      <c r="K66" s="18">
        <v>1274930000</v>
      </c>
      <c r="L66" s="29">
        <v>98.266949999999994</v>
      </c>
      <c r="M66" s="29">
        <v>4.5814300000000001</v>
      </c>
      <c r="N66" s="29">
        <v>4.6100000000000003</v>
      </c>
    </row>
    <row r="67" spans="1:14">
      <c r="A67" s="19">
        <v>45505</v>
      </c>
      <c r="B67" s="17">
        <v>10000000</v>
      </c>
      <c r="C67" s="15">
        <v>45512</v>
      </c>
      <c r="D67" s="15">
        <v>46675</v>
      </c>
      <c r="E67" s="17">
        <v>16330000</v>
      </c>
      <c r="F67" s="17">
        <v>6330000</v>
      </c>
      <c r="G67" s="42">
        <v>10000000</v>
      </c>
      <c r="H67" s="117">
        <v>63.3</v>
      </c>
      <c r="I67" s="98">
        <v>0</v>
      </c>
      <c r="J67" s="17">
        <v>10000000</v>
      </c>
      <c r="K67" s="18">
        <v>1284930000</v>
      </c>
      <c r="L67" s="29">
        <v>98.322109999999995</v>
      </c>
      <c r="M67" s="29">
        <v>4.5689500000000001</v>
      </c>
      <c r="N67" s="29">
        <v>4.59</v>
      </c>
    </row>
    <row r="68" spans="1:14">
      <c r="A68" s="19">
        <v>45505</v>
      </c>
      <c r="B68" s="17">
        <v>10000000</v>
      </c>
      <c r="C68" s="15">
        <v>45526</v>
      </c>
      <c r="D68" s="15">
        <v>46675</v>
      </c>
      <c r="E68" s="17">
        <v>29140000</v>
      </c>
      <c r="F68" s="17">
        <v>19140000</v>
      </c>
      <c r="G68" s="42">
        <v>10000000</v>
      </c>
      <c r="H68" s="117">
        <v>191.4</v>
      </c>
      <c r="I68" s="98">
        <v>0</v>
      </c>
      <c r="J68" s="17">
        <v>10000000</v>
      </c>
      <c r="K68" s="18">
        <v>1294930000</v>
      </c>
      <c r="L68" s="29">
        <v>98.510459999999995</v>
      </c>
      <c r="M68" s="29">
        <v>4.51</v>
      </c>
      <c r="N68" s="29">
        <v>4.5199999999999996</v>
      </c>
    </row>
    <row r="69" spans="1:14">
      <c r="A69" s="19">
        <v>45536</v>
      </c>
      <c r="B69" s="17">
        <v>10000000</v>
      </c>
      <c r="C69" s="15">
        <v>45540</v>
      </c>
      <c r="D69" s="15">
        <v>46675</v>
      </c>
      <c r="E69" s="17">
        <v>36300000</v>
      </c>
      <c r="F69" s="17">
        <v>26300000</v>
      </c>
      <c r="G69" s="42">
        <v>10000000</v>
      </c>
      <c r="H69" s="117">
        <v>263</v>
      </c>
      <c r="I69" s="98">
        <v>0</v>
      </c>
      <c r="J69" s="17">
        <v>10000000</v>
      </c>
      <c r="K69" s="18">
        <v>1304930000</v>
      </c>
      <c r="L69" s="29">
        <v>98.62039</v>
      </c>
      <c r="M69" s="29">
        <v>4.4774399999999996</v>
      </c>
      <c r="N69" s="29">
        <v>4.5</v>
      </c>
    </row>
    <row r="70" spans="1:14">
      <c r="A70" s="19">
        <v>45536</v>
      </c>
      <c r="B70" s="17">
        <v>10000000</v>
      </c>
      <c r="C70" s="15">
        <v>45554</v>
      </c>
      <c r="D70" s="15">
        <v>46675</v>
      </c>
      <c r="E70" s="17">
        <v>15120000</v>
      </c>
      <c r="F70" s="17">
        <v>5120000</v>
      </c>
      <c r="G70" s="42">
        <v>10000000</v>
      </c>
      <c r="H70" s="117">
        <v>51.2</v>
      </c>
      <c r="I70" s="98">
        <v>0</v>
      </c>
      <c r="J70" s="17">
        <v>10000000</v>
      </c>
      <c r="K70" s="18">
        <v>1314930000</v>
      </c>
      <c r="L70" s="29">
        <v>98.683539999999994</v>
      </c>
      <c r="M70" s="29">
        <v>4.46502</v>
      </c>
      <c r="N70" s="29">
        <v>4.4969999999999999</v>
      </c>
    </row>
    <row r="71" spans="1:14">
      <c r="A71" s="19">
        <v>45566</v>
      </c>
      <c r="B71" s="17">
        <v>10000000</v>
      </c>
      <c r="C71" s="15">
        <v>45568</v>
      </c>
      <c r="D71" s="15">
        <v>46675</v>
      </c>
      <c r="E71" s="17">
        <v>8550000</v>
      </c>
      <c r="F71" s="17">
        <v>-1450000</v>
      </c>
      <c r="G71" s="42">
        <v>2040000</v>
      </c>
      <c r="H71" s="117">
        <v>-14.499999999999998</v>
      </c>
      <c r="I71" s="98">
        <v>0</v>
      </c>
      <c r="J71" s="17">
        <v>2040000</v>
      </c>
      <c r="K71" s="18">
        <v>1316970000</v>
      </c>
      <c r="L71" s="29">
        <v>98.68168</v>
      </c>
      <c r="M71" s="29">
        <v>4.4703299999999997</v>
      </c>
      <c r="N71" s="29">
        <v>4.4969999999999999</v>
      </c>
    </row>
    <row r="72" spans="1:14">
      <c r="A72" s="19">
        <v>45566</v>
      </c>
      <c r="B72" s="17">
        <v>20000000</v>
      </c>
      <c r="C72" s="15">
        <v>45580</v>
      </c>
      <c r="D72" s="15">
        <v>46675</v>
      </c>
      <c r="E72" s="17">
        <v>15560000</v>
      </c>
      <c r="F72" s="17">
        <v>-4440000</v>
      </c>
      <c r="G72" s="42">
        <v>5460000</v>
      </c>
      <c r="H72" s="117">
        <v>-22.2</v>
      </c>
      <c r="I72" s="98">
        <v>0</v>
      </c>
      <c r="J72" s="17">
        <v>5460000</v>
      </c>
      <c r="K72" s="18">
        <v>1322430000</v>
      </c>
      <c r="L72" s="29">
        <v>98.62791</v>
      </c>
      <c r="M72" s="29">
        <v>4.4939999999999998</v>
      </c>
      <c r="N72" s="29">
        <v>4.5419999999999998</v>
      </c>
    </row>
    <row r="73" spans="1:14">
      <c r="A73" s="19">
        <v>45566</v>
      </c>
      <c r="B73" s="17">
        <v>15000000</v>
      </c>
      <c r="C73" s="15">
        <v>45596</v>
      </c>
      <c r="D73" s="15">
        <v>46675</v>
      </c>
      <c r="E73" s="17">
        <v>19610000</v>
      </c>
      <c r="F73" s="17">
        <v>4610000</v>
      </c>
      <c r="G73" s="42">
        <v>12930000</v>
      </c>
      <c r="H73" s="117">
        <v>30.733333333333334</v>
      </c>
      <c r="I73" s="98">
        <v>0</v>
      </c>
      <c r="J73" s="17">
        <v>12930000</v>
      </c>
      <c r="K73" s="18">
        <v>1335360000</v>
      </c>
      <c r="L73" s="29">
        <v>98.624390000000005</v>
      </c>
      <c r="M73" s="29">
        <v>4.5017399999999999</v>
      </c>
      <c r="N73" s="29">
        <v>4.53</v>
      </c>
    </row>
    <row r="74" spans="1:14">
      <c r="A74" s="19">
        <v>45597</v>
      </c>
      <c r="B74" s="17">
        <v>10000000</v>
      </c>
      <c r="C74" s="15">
        <v>45610</v>
      </c>
      <c r="D74" s="15">
        <v>46675</v>
      </c>
      <c r="E74" s="17">
        <v>17810000</v>
      </c>
      <c r="F74" s="17">
        <v>7810000</v>
      </c>
      <c r="G74" s="42">
        <v>10000000</v>
      </c>
      <c r="H74" s="117">
        <v>78.100000000000009</v>
      </c>
      <c r="I74" s="98">
        <v>0</v>
      </c>
      <c r="J74" s="17">
        <v>10000000</v>
      </c>
      <c r="K74" s="18">
        <v>1345360000</v>
      </c>
      <c r="L74" s="29">
        <v>98.698059999999998</v>
      </c>
      <c r="M74" s="29">
        <v>4.4802200000000001</v>
      </c>
      <c r="N74" s="29">
        <v>4.5</v>
      </c>
    </row>
    <row r="75" spans="1:14">
      <c r="A75" s="320">
        <v>45627</v>
      </c>
      <c r="B75" s="17">
        <v>20000000</v>
      </c>
      <c r="C75" s="15">
        <v>45631</v>
      </c>
      <c r="D75" s="15">
        <v>46675</v>
      </c>
      <c r="E75" s="17">
        <v>30100000</v>
      </c>
      <c r="F75" s="17">
        <v>10100000</v>
      </c>
      <c r="G75" s="42">
        <v>25100000</v>
      </c>
      <c r="H75" s="117">
        <v>50.5</v>
      </c>
      <c r="I75" s="98">
        <v>0</v>
      </c>
      <c r="J75" s="17">
        <v>25100000</v>
      </c>
      <c r="K75" s="18">
        <v>1370460000</v>
      </c>
      <c r="L75" s="29">
        <v>98.690860000000001</v>
      </c>
      <c r="M75" s="29">
        <v>4.4917999999999996</v>
      </c>
      <c r="N75" s="29">
        <v>4.5170000000000003</v>
      </c>
    </row>
    <row r="76" spans="1:14">
      <c r="A76" s="320">
        <v>45658</v>
      </c>
      <c r="B76" s="17">
        <v>20000000</v>
      </c>
      <c r="C76" s="15">
        <v>45672</v>
      </c>
      <c r="D76" s="15">
        <v>46675</v>
      </c>
      <c r="E76" s="17">
        <v>7500000</v>
      </c>
      <c r="F76" s="17">
        <v>-12500000</v>
      </c>
      <c r="G76" s="42">
        <v>6500000</v>
      </c>
      <c r="H76" s="117">
        <v>-62.5</v>
      </c>
      <c r="I76" s="98">
        <v>0</v>
      </c>
      <c r="J76" s="17">
        <v>6500000</v>
      </c>
      <c r="K76" s="18">
        <v>1376960000</v>
      </c>
      <c r="L76" s="29">
        <v>98.481449999999995</v>
      </c>
      <c r="M76" s="29">
        <v>4.59354</v>
      </c>
      <c r="N76" s="29">
        <v>4.5999999999999996</v>
      </c>
    </row>
    <row r="77" spans="1:14">
      <c r="A77" s="320">
        <v>45658</v>
      </c>
      <c r="B77" s="17">
        <v>10000000</v>
      </c>
      <c r="C77" s="15">
        <v>45680</v>
      </c>
      <c r="D77" s="15">
        <v>46675</v>
      </c>
      <c r="E77" s="17">
        <v>5070000</v>
      </c>
      <c r="F77" s="17">
        <v>-4930000</v>
      </c>
      <c r="G77" s="42">
        <v>5070000</v>
      </c>
      <c r="H77" s="117">
        <v>-49.3</v>
      </c>
      <c r="I77" s="98">
        <v>0</v>
      </c>
      <c r="J77" s="17">
        <v>5070000</v>
      </c>
      <c r="K77" s="18">
        <v>1382030000</v>
      </c>
      <c r="L77" s="29">
        <v>98.353499999999997</v>
      </c>
      <c r="M77" s="29">
        <v>4.6491699999999998</v>
      </c>
      <c r="N77" s="29">
        <v>4.6500000000000004</v>
      </c>
    </row>
    <row r="78" spans="1:14">
      <c r="A78" s="320">
        <v>45689</v>
      </c>
      <c r="B78" s="17">
        <v>10000000</v>
      </c>
      <c r="C78" s="15">
        <v>45694</v>
      </c>
      <c r="D78" s="15">
        <v>46675</v>
      </c>
      <c r="E78" s="17">
        <v>11000000</v>
      </c>
      <c r="F78" s="17">
        <v>1000000</v>
      </c>
      <c r="G78" s="42">
        <v>6000000</v>
      </c>
      <c r="H78" s="117">
        <v>10</v>
      </c>
      <c r="I78" s="98">
        <v>0</v>
      </c>
      <c r="J78" s="17">
        <v>6000000</v>
      </c>
      <c r="K78" s="18">
        <v>1388030000</v>
      </c>
      <c r="L78" s="29">
        <v>98.385999999999996</v>
      </c>
      <c r="M78" s="29">
        <v>4.6449999999999996</v>
      </c>
      <c r="N78" s="29">
        <v>4.66</v>
      </c>
    </row>
    <row r="79" spans="1:14">
      <c r="A79" s="320">
        <v>45689</v>
      </c>
      <c r="B79" s="17">
        <v>10000000</v>
      </c>
      <c r="C79" s="15">
        <v>45708</v>
      </c>
      <c r="D79" s="15">
        <v>46675</v>
      </c>
      <c r="E79" s="17">
        <v>22770000</v>
      </c>
      <c r="F79" s="17">
        <v>12770000</v>
      </c>
      <c r="G79" s="42">
        <v>10000000</v>
      </c>
      <c r="H79" s="117">
        <v>127.69999999999999</v>
      </c>
      <c r="I79" s="98">
        <v>0</v>
      </c>
      <c r="J79" s="17">
        <v>10000000</v>
      </c>
      <c r="K79" s="18">
        <v>1398030000</v>
      </c>
      <c r="L79" s="29">
        <v>98.409000000000006</v>
      </c>
      <c r="M79" s="29">
        <v>4.6449999999999996</v>
      </c>
      <c r="N79" s="29">
        <v>4.6500000000000004</v>
      </c>
    </row>
    <row r="80" spans="1:14">
      <c r="A80" s="320">
        <v>45717</v>
      </c>
      <c r="B80" s="17">
        <v>10000000</v>
      </c>
      <c r="C80" s="15">
        <v>45722</v>
      </c>
      <c r="D80" s="15">
        <v>46675</v>
      </c>
      <c r="E80" s="17">
        <v>6300000</v>
      </c>
      <c r="F80" s="17">
        <v>-3700000</v>
      </c>
      <c r="G80" s="42">
        <v>5000000</v>
      </c>
      <c r="H80" s="117">
        <v>-37</v>
      </c>
      <c r="I80" s="98">
        <v>0</v>
      </c>
      <c r="J80" s="17">
        <v>5000000</v>
      </c>
      <c r="K80" s="18">
        <v>1403030000</v>
      </c>
      <c r="L80" s="29">
        <v>98.444100000000006</v>
      </c>
      <c r="M80" s="29">
        <v>4.6399999999999997</v>
      </c>
      <c r="N80" s="29">
        <v>4.6399999999999997</v>
      </c>
    </row>
    <row r="81" spans="1:14">
      <c r="A81" s="320">
        <v>45717</v>
      </c>
      <c r="B81" s="17">
        <v>20000000</v>
      </c>
      <c r="C81" s="15">
        <v>45743</v>
      </c>
      <c r="D81" s="15">
        <v>46675</v>
      </c>
      <c r="E81" s="17">
        <v>16710000</v>
      </c>
      <c r="F81" s="17">
        <v>-3290000</v>
      </c>
      <c r="G81" s="42">
        <v>10100000</v>
      </c>
      <c r="H81" s="117">
        <v>-16.45</v>
      </c>
      <c r="I81" s="98">
        <v>0</v>
      </c>
      <c r="J81" s="17">
        <v>10100000</v>
      </c>
      <c r="K81" s="18">
        <v>1413130000</v>
      </c>
      <c r="L81" s="29">
        <v>98.445459999999997</v>
      </c>
      <c r="M81" s="29">
        <v>4.6539099999999998</v>
      </c>
      <c r="N81" s="29">
        <v>4.6920000000000002</v>
      </c>
    </row>
    <row r="82" spans="1:14">
      <c r="A82" s="320">
        <v>45748</v>
      </c>
      <c r="B82" s="17">
        <v>45000000</v>
      </c>
      <c r="C82" s="15">
        <v>45762</v>
      </c>
      <c r="D82" s="15">
        <v>46675</v>
      </c>
      <c r="E82" s="17">
        <v>31270000</v>
      </c>
      <c r="F82" s="17">
        <v>-13730000</v>
      </c>
      <c r="G82" s="42">
        <v>23360000</v>
      </c>
      <c r="H82" s="117">
        <v>-30.511111111111113</v>
      </c>
      <c r="I82" s="98">
        <v>0</v>
      </c>
      <c r="J82" s="17">
        <v>23360000</v>
      </c>
      <c r="K82" s="18">
        <v>1436490000</v>
      </c>
      <c r="L82" s="29">
        <v>98.541210000000007</v>
      </c>
      <c r="M82" s="29">
        <v>4.6246099999999997</v>
      </c>
      <c r="N82" s="29">
        <v>4.6550000000000002</v>
      </c>
    </row>
    <row r="83" spans="1:14">
      <c r="A83" s="320">
        <v>45748</v>
      </c>
      <c r="B83" s="17">
        <v>15000000</v>
      </c>
      <c r="C83" s="15">
        <v>45771</v>
      </c>
      <c r="D83" s="15">
        <v>46675</v>
      </c>
      <c r="E83" s="17">
        <v>23470000</v>
      </c>
      <c r="F83" s="17">
        <v>8470000</v>
      </c>
      <c r="G83" s="42">
        <v>15000000</v>
      </c>
      <c r="H83" s="117">
        <v>56.466666666666669</v>
      </c>
      <c r="I83" s="98">
        <v>0</v>
      </c>
      <c r="J83" s="17">
        <v>15000000</v>
      </c>
      <c r="K83" s="18">
        <v>1451490000</v>
      </c>
      <c r="L83" s="29">
        <v>98.515640000000005</v>
      </c>
      <c r="M83" s="29">
        <v>4.6410900000000002</v>
      </c>
      <c r="N83" s="29">
        <v>4.6669999999999998</v>
      </c>
    </row>
    <row r="84" spans="1:14">
      <c r="A84" s="320">
        <v>45778</v>
      </c>
      <c r="B84" s="17">
        <v>10000000</v>
      </c>
      <c r="C84" s="15">
        <v>45785</v>
      </c>
      <c r="D84" s="15">
        <v>46675</v>
      </c>
      <c r="E84" s="17">
        <v>15820000</v>
      </c>
      <c r="F84" s="17">
        <v>5820000</v>
      </c>
      <c r="G84" s="42">
        <v>10000000</v>
      </c>
      <c r="H84" s="117">
        <v>58.199999999999996</v>
      </c>
      <c r="I84" s="98">
        <v>0</v>
      </c>
      <c r="J84" s="17">
        <v>10000000</v>
      </c>
      <c r="K84" s="18">
        <v>1461490000</v>
      </c>
      <c r="L84" s="29">
        <v>98.54298</v>
      </c>
      <c r="M84" s="29">
        <v>4.6377499999999996</v>
      </c>
      <c r="N84" s="29">
        <v>4.7</v>
      </c>
    </row>
    <row r="85" spans="1:14">
      <c r="A85" s="320">
        <v>45778</v>
      </c>
      <c r="B85" s="17">
        <v>10000000</v>
      </c>
      <c r="C85" s="15">
        <v>45792</v>
      </c>
      <c r="D85" s="15">
        <v>46675</v>
      </c>
      <c r="E85" s="17">
        <v>16740000</v>
      </c>
      <c r="F85" s="17">
        <v>6740000</v>
      </c>
      <c r="G85" s="42">
        <v>12000000</v>
      </c>
      <c r="H85" s="117">
        <v>67.400000000000006</v>
      </c>
      <c r="I85" s="98">
        <v>0</v>
      </c>
      <c r="J85" s="17">
        <v>12000000</v>
      </c>
      <c r="K85" s="18">
        <v>1473490000</v>
      </c>
      <c r="L85" s="29">
        <v>98.528270000000006</v>
      </c>
      <c r="M85" s="29">
        <v>4.6487499999999997</v>
      </c>
      <c r="N85" s="29">
        <v>4.67</v>
      </c>
    </row>
  </sheetData>
  <conditionalFormatting sqref="L4:N85">
    <cfRule type="cellIs" dxfId="10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B3D-56C1-4C4B-8E7E-77D3C3B5A19C}">
  <dimension ref="A1:R86"/>
  <sheetViews>
    <sheetView workbookViewId="0">
      <pane xSplit="1" ySplit="3" topLeftCell="B65" activePane="bottomRight" state="frozen"/>
      <selection activeCell="E57" sqref="E57"/>
      <selection pane="topRight" activeCell="E57" sqref="E57"/>
      <selection pane="bottomLeft" activeCell="E57" sqref="E57"/>
      <selection pane="bottomRight" activeCell="A86" sqref="A86"/>
    </sheetView>
  </sheetViews>
  <sheetFormatPr defaultRowHeight="15"/>
  <cols>
    <col min="2" max="2" width="9.81640625" customWidth="1"/>
    <col min="5" max="5" width="9.81640625" customWidth="1"/>
    <col min="6" max="6" width="10.81640625" customWidth="1"/>
    <col min="7" max="7" width="8.81640625" customWidth="1"/>
    <col min="11" max="11" width="12.1796875" customWidth="1"/>
    <col min="15" max="15" width="11.54296875" bestFit="1" customWidth="1"/>
    <col min="16" max="16" width="10.08984375" customWidth="1"/>
  </cols>
  <sheetData>
    <row r="1" spans="1:18" ht="16.2" thickBot="1">
      <c r="A1" s="9"/>
      <c r="B1" s="9" t="s">
        <v>126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44682</v>
      </c>
      <c r="B4" s="121">
        <v>40000000</v>
      </c>
      <c r="C4" s="15">
        <v>44705</v>
      </c>
      <c r="D4" s="15">
        <v>47041</v>
      </c>
      <c r="E4" s="17">
        <v>111280000</v>
      </c>
      <c r="F4" s="43">
        <v>71280000</v>
      </c>
      <c r="G4" s="17">
        <v>40000000</v>
      </c>
      <c r="H4" s="298">
        <v>178.2</v>
      </c>
      <c r="I4" s="108">
        <v>0</v>
      </c>
      <c r="J4" s="43">
        <v>40000000</v>
      </c>
      <c r="K4" s="44">
        <v>40000000</v>
      </c>
      <c r="L4" s="107">
        <v>92.766099999999994</v>
      </c>
      <c r="M4" s="107">
        <v>10.05692</v>
      </c>
      <c r="N4" s="107">
        <v>10.11</v>
      </c>
      <c r="O4" s="149"/>
      <c r="P4" s="149"/>
      <c r="Q4" s="149"/>
      <c r="R4" s="149"/>
    </row>
    <row r="5" spans="1:18">
      <c r="A5" s="26">
        <v>44713</v>
      </c>
      <c r="B5" s="105">
        <v>20000000</v>
      </c>
      <c r="C5" s="50">
        <v>44721</v>
      </c>
      <c r="D5" s="15">
        <v>47041</v>
      </c>
      <c r="E5" s="115">
        <v>64400000</v>
      </c>
      <c r="F5" s="43">
        <v>44400000</v>
      </c>
      <c r="G5" s="115">
        <v>20000000</v>
      </c>
      <c r="H5" s="117">
        <v>2.2200000000000002</v>
      </c>
      <c r="I5" s="245">
        <v>0</v>
      </c>
      <c r="J5" s="43">
        <v>20000000</v>
      </c>
      <c r="K5" s="273">
        <v>60000000</v>
      </c>
      <c r="L5" s="107">
        <v>85.728759999999994</v>
      </c>
      <c r="M5" s="107">
        <v>11.44811</v>
      </c>
      <c r="N5" s="107">
        <v>11.47</v>
      </c>
      <c r="O5" s="107"/>
      <c r="P5" s="107"/>
      <c r="Q5" s="107"/>
      <c r="R5" s="107"/>
    </row>
    <row r="6" spans="1:18">
      <c r="A6" s="26">
        <v>44713</v>
      </c>
      <c r="B6" s="105">
        <v>20000000</v>
      </c>
      <c r="C6" s="50">
        <v>44735</v>
      </c>
      <c r="D6" s="15">
        <v>47041</v>
      </c>
      <c r="E6" s="115">
        <v>100020000</v>
      </c>
      <c r="F6" s="43">
        <v>80020000</v>
      </c>
      <c r="G6" s="115">
        <v>20000000</v>
      </c>
      <c r="H6" s="117">
        <v>4.0010000000000003</v>
      </c>
      <c r="I6" s="245">
        <v>0</v>
      </c>
      <c r="J6" s="43">
        <v>20000000</v>
      </c>
      <c r="K6" s="273">
        <v>80000000</v>
      </c>
      <c r="L6" s="107">
        <v>91.98245</v>
      </c>
      <c r="M6" s="107">
        <v>10.25</v>
      </c>
      <c r="N6" s="107">
        <v>10.25</v>
      </c>
      <c r="O6" s="107"/>
      <c r="P6" s="107"/>
      <c r="Q6" s="107"/>
      <c r="R6" s="107"/>
    </row>
    <row r="7" spans="1:18">
      <c r="A7" s="26">
        <v>44743</v>
      </c>
      <c r="B7" s="105">
        <v>150000000</v>
      </c>
      <c r="C7" s="50">
        <v>44761</v>
      </c>
      <c r="D7" s="15">
        <v>47041</v>
      </c>
      <c r="E7" s="115">
        <v>140520000</v>
      </c>
      <c r="F7" s="43">
        <v>-9480000</v>
      </c>
      <c r="G7" s="115">
        <v>65220000</v>
      </c>
      <c r="H7" s="117">
        <v>-6.3200000000000006E-2</v>
      </c>
      <c r="I7" s="245">
        <v>0</v>
      </c>
      <c r="J7" s="43">
        <v>65220000</v>
      </c>
      <c r="K7" s="273">
        <v>145220000</v>
      </c>
      <c r="L7" s="107">
        <v>89.085830000000001</v>
      </c>
      <c r="M7" s="107">
        <v>10.95213</v>
      </c>
      <c r="N7" s="107">
        <v>10.99</v>
      </c>
      <c r="O7" s="107"/>
      <c r="P7" s="107"/>
      <c r="Q7" s="107"/>
      <c r="R7" s="107"/>
    </row>
    <row r="8" spans="1:18">
      <c r="A8" s="26">
        <v>44743</v>
      </c>
      <c r="B8" s="105"/>
      <c r="C8" s="50">
        <v>44770</v>
      </c>
      <c r="D8" s="15">
        <v>47041</v>
      </c>
      <c r="E8" s="115"/>
      <c r="F8" s="43"/>
      <c r="G8" s="115"/>
      <c r="H8" s="117"/>
      <c r="I8" s="245"/>
      <c r="J8" s="43"/>
      <c r="K8" s="273">
        <v>574870000</v>
      </c>
      <c r="L8" s="107"/>
      <c r="M8" s="107">
        <v>10.849055</v>
      </c>
      <c r="N8" s="107"/>
      <c r="O8" s="274">
        <v>429650000</v>
      </c>
      <c r="P8" s="29">
        <v>91.280559999999994</v>
      </c>
      <c r="Q8" s="29">
        <v>11.014749999999999</v>
      </c>
      <c r="R8" s="29">
        <v>11.2</v>
      </c>
    </row>
    <row r="9" spans="1:18">
      <c r="A9" s="26">
        <v>44774</v>
      </c>
      <c r="B9" s="121">
        <v>20000000</v>
      </c>
      <c r="C9" s="15">
        <v>44784</v>
      </c>
      <c r="D9" s="15">
        <v>47041</v>
      </c>
      <c r="E9" s="17">
        <v>89670000</v>
      </c>
      <c r="F9" s="272">
        <v>69670000</v>
      </c>
      <c r="G9" s="98">
        <v>34260000</v>
      </c>
      <c r="H9" s="117">
        <v>348.34999999999997</v>
      </c>
      <c r="I9" s="108">
        <v>0</v>
      </c>
      <c r="J9" s="43">
        <v>34260000</v>
      </c>
      <c r="K9" s="44">
        <v>609130000</v>
      </c>
      <c r="L9" s="107">
        <v>91.943529999999996</v>
      </c>
      <c r="M9" s="107">
        <v>10.2872</v>
      </c>
      <c r="N9" s="107">
        <v>10.39</v>
      </c>
      <c r="O9" s="107"/>
      <c r="P9" s="107"/>
      <c r="Q9" s="107"/>
      <c r="R9" s="107"/>
    </row>
    <row r="10" spans="1:18">
      <c r="A10" s="26">
        <v>44774</v>
      </c>
      <c r="B10" s="121">
        <v>20000000</v>
      </c>
      <c r="C10" s="15">
        <v>44797</v>
      </c>
      <c r="D10" s="15">
        <v>47041</v>
      </c>
      <c r="E10" s="17">
        <v>105410000</v>
      </c>
      <c r="F10" s="272">
        <v>85410000</v>
      </c>
      <c r="G10" s="17">
        <v>46360000</v>
      </c>
      <c r="H10" s="117">
        <v>427.05</v>
      </c>
      <c r="I10" s="108">
        <v>0</v>
      </c>
      <c r="J10" s="43">
        <v>46360000</v>
      </c>
      <c r="K10" s="44">
        <v>655490000</v>
      </c>
      <c r="L10" s="107">
        <v>92.043559999999999</v>
      </c>
      <c r="M10" s="107">
        <v>10.27195</v>
      </c>
      <c r="N10" s="107">
        <v>10.54</v>
      </c>
      <c r="O10" s="107"/>
      <c r="P10" s="107"/>
      <c r="Q10" s="107"/>
      <c r="R10" s="107"/>
    </row>
    <row r="11" spans="1:18">
      <c r="A11" s="26">
        <v>44805</v>
      </c>
      <c r="B11" s="121">
        <v>20000000</v>
      </c>
      <c r="C11" s="15">
        <v>44812</v>
      </c>
      <c r="D11" s="15">
        <v>47041</v>
      </c>
      <c r="E11" s="17">
        <v>84160000</v>
      </c>
      <c r="F11" s="272">
        <v>64160000</v>
      </c>
      <c r="G11" s="17">
        <v>22160000</v>
      </c>
      <c r="H11" s="117">
        <v>320.8</v>
      </c>
      <c r="I11" s="108">
        <v>0</v>
      </c>
      <c r="J11" s="43">
        <v>22160000</v>
      </c>
      <c r="K11" s="44">
        <v>677650000</v>
      </c>
      <c r="L11" s="107">
        <v>91.458060000000003</v>
      </c>
      <c r="M11" s="107">
        <v>10.420949999999999</v>
      </c>
      <c r="N11" s="107">
        <v>10.47</v>
      </c>
      <c r="O11" s="107"/>
      <c r="P11" s="107"/>
      <c r="Q11" s="107"/>
      <c r="R11" s="107"/>
    </row>
    <row r="12" spans="1:18">
      <c r="A12" s="26">
        <v>44805</v>
      </c>
      <c r="B12" s="121"/>
      <c r="C12" s="15">
        <v>44826</v>
      </c>
      <c r="D12" s="15">
        <v>47041</v>
      </c>
      <c r="E12" s="17"/>
      <c r="F12" s="272">
        <v>0</v>
      </c>
      <c r="G12" s="17"/>
      <c r="H12" s="117"/>
      <c r="I12" s="108">
        <v>0</v>
      </c>
      <c r="J12" s="43">
        <v>0</v>
      </c>
      <c r="K12" s="44">
        <v>1030380000</v>
      </c>
      <c r="L12" s="107"/>
      <c r="M12" s="107"/>
      <c r="N12" s="107"/>
      <c r="O12" s="239">
        <v>352730000</v>
      </c>
      <c r="P12" s="158">
        <v>89.935680000000005</v>
      </c>
      <c r="Q12" s="199">
        <v>10.679040000000001</v>
      </c>
      <c r="R12" s="107">
        <v>10.9</v>
      </c>
    </row>
    <row r="13" spans="1:18">
      <c r="A13" s="26">
        <v>44805</v>
      </c>
      <c r="B13" s="121">
        <v>20000000</v>
      </c>
      <c r="C13" s="15">
        <v>44833</v>
      </c>
      <c r="D13" s="15">
        <v>47041</v>
      </c>
      <c r="E13" s="17">
        <v>36190000</v>
      </c>
      <c r="F13" s="272">
        <v>16190000</v>
      </c>
      <c r="G13" s="17">
        <v>16190000</v>
      </c>
      <c r="H13" s="117">
        <v>80.95</v>
      </c>
      <c r="I13" s="108">
        <v>0</v>
      </c>
      <c r="J13" s="43">
        <v>16190000</v>
      </c>
      <c r="K13" s="44">
        <v>1046570000</v>
      </c>
      <c r="L13" s="107">
        <v>89.960700000000003</v>
      </c>
      <c r="M13" s="107">
        <v>10.80791</v>
      </c>
      <c r="N13" s="107">
        <v>10.93</v>
      </c>
      <c r="O13" s="239"/>
      <c r="P13" s="158"/>
      <c r="Q13" s="199"/>
      <c r="R13" s="107"/>
    </row>
    <row r="14" spans="1:18">
      <c r="A14" s="26">
        <v>44835</v>
      </c>
      <c r="B14" s="121"/>
      <c r="C14" s="15">
        <v>44840</v>
      </c>
      <c r="D14" s="15">
        <v>47041</v>
      </c>
      <c r="E14" s="17"/>
      <c r="F14" s="272">
        <v>0</v>
      </c>
      <c r="G14" s="17"/>
      <c r="H14" s="117">
        <v>0</v>
      </c>
      <c r="I14" s="108">
        <v>0</v>
      </c>
      <c r="J14" s="43">
        <v>0</v>
      </c>
      <c r="K14" s="44">
        <v>1473610000</v>
      </c>
      <c r="L14" s="107"/>
      <c r="M14" s="107"/>
      <c r="N14" s="107"/>
      <c r="O14" s="239">
        <v>427040000</v>
      </c>
      <c r="P14" s="158">
        <v>89.273650000000004</v>
      </c>
      <c r="Q14" s="199">
        <v>10.93013</v>
      </c>
      <c r="R14" s="107">
        <v>11.09</v>
      </c>
    </row>
    <row r="15" spans="1:18">
      <c r="A15" s="26">
        <v>44835</v>
      </c>
      <c r="B15" s="121">
        <v>350000000</v>
      </c>
      <c r="C15" s="15">
        <v>44851</v>
      </c>
      <c r="D15" s="15">
        <v>47041</v>
      </c>
      <c r="E15" s="17">
        <v>348500000</v>
      </c>
      <c r="F15" s="272">
        <v>-1500000</v>
      </c>
      <c r="G15" s="17">
        <v>171450000</v>
      </c>
      <c r="H15" s="117">
        <v>-0.4285714285714286</v>
      </c>
      <c r="I15" s="108">
        <v>0</v>
      </c>
      <c r="J15" s="43">
        <v>171450000</v>
      </c>
      <c r="K15" s="44">
        <v>1645060000</v>
      </c>
      <c r="L15" s="107">
        <v>88.222520000000003</v>
      </c>
      <c r="M15" s="107">
        <v>11.253909999999999</v>
      </c>
      <c r="N15" s="107">
        <v>11.298999999999999</v>
      </c>
      <c r="O15" s="239"/>
      <c r="P15" s="158"/>
      <c r="Q15" s="199"/>
      <c r="R15" s="107"/>
    </row>
    <row r="16" spans="1:18">
      <c r="A16" s="26">
        <v>44835</v>
      </c>
      <c r="B16" s="121">
        <v>20000000</v>
      </c>
      <c r="C16" s="15">
        <v>44861</v>
      </c>
      <c r="D16" s="15">
        <v>47041</v>
      </c>
      <c r="E16" s="17">
        <v>105860000</v>
      </c>
      <c r="F16" s="272">
        <v>85860000</v>
      </c>
      <c r="G16" s="17">
        <v>22550000</v>
      </c>
      <c r="H16" s="117">
        <v>429.3</v>
      </c>
      <c r="I16" s="108">
        <v>0</v>
      </c>
      <c r="J16" s="43">
        <v>22550000</v>
      </c>
      <c r="K16" s="44">
        <v>1667610000</v>
      </c>
      <c r="L16" s="107">
        <v>88.577889999999996</v>
      </c>
      <c r="M16" s="107">
        <v>11.172269999999999</v>
      </c>
      <c r="N16" s="107">
        <v>11.1999</v>
      </c>
      <c r="O16" s="239"/>
      <c r="P16" s="158"/>
      <c r="Q16" s="199"/>
      <c r="R16" s="107"/>
    </row>
    <row r="17" spans="1:18">
      <c r="A17" s="26">
        <v>44866</v>
      </c>
      <c r="B17" s="121">
        <v>20000000</v>
      </c>
      <c r="C17" s="15">
        <v>44868</v>
      </c>
      <c r="D17" s="15">
        <v>47041</v>
      </c>
      <c r="E17" s="17">
        <v>54690000</v>
      </c>
      <c r="F17" s="272">
        <v>34690000</v>
      </c>
      <c r="G17" s="17">
        <v>34590000</v>
      </c>
      <c r="H17" s="117">
        <v>173.45</v>
      </c>
      <c r="I17" s="108">
        <v>0</v>
      </c>
      <c r="J17" s="43">
        <v>34590000</v>
      </c>
      <c r="K17" s="44">
        <v>1702200000</v>
      </c>
      <c r="L17" s="107">
        <v>88.793440000000004</v>
      </c>
      <c r="M17" s="107">
        <v>11.123570000000001</v>
      </c>
      <c r="N17" s="107">
        <v>11.21</v>
      </c>
      <c r="O17" s="239"/>
      <c r="P17" s="158"/>
      <c r="Q17" s="199"/>
      <c r="R17" s="107"/>
    </row>
    <row r="18" spans="1:18">
      <c r="A18" s="26">
        <v>44866</v>
      </c>
      <c r="B18" s="121">
        <v>20000000</v>
      </c>
      <c r="C18" s="15">
        <v>44889</v>
      </c>
      <c r="D18" s="15">
        <v>47041</v>
      </c>
      <c r="E18" s="17">
        <v>143080000</v>
      </c>
      <c r="F18" s="272">
        <v>123080000</v>
      </c>
      <c r="G18" s="17">
        <v>22360000</v>
      </c>
      <c r="H18" s="117">
        <v>615.4</v>
      </c>
      <c r="I18" s="108">
        <v>0</v>
      </c>
      <c r="J18" s="43">
        <v>22360000</v>
      </c>
      <c r="K18" s="44">
        <v>1724560000</v>
      </c>
      <c r="L18" s="107">
        <v>91.144210000000001</v>
      </c>
      <c r="M18" s="107">
        <v>10.553269999999999</v>
      </c>
      <c r="N18" s="107">
        <v>10.585000000000001</v>
      </c>
      <c r="O18" s="239"/>
      <c r="P18" s="158"/>
      <c r="Q18" s="199"/>
      <c r="R18" s="107"/>
    </row>
    <row r="19" spans="1:18">
      <c r="A19" s="26">
        <v>44896</v>
      </c>
      <c r="B19" s="121">
        <v>20000000</v>
      </c>
      <c r="C19" s="15">
        <v>44896</v>
      </c>
      <c r="D19" s="15">
        <v>47041</v>
      </c>
      <c r="E19" s="17">
        <v>118530000</v>
      </c>
      <c r="F19" s="272">
        <v>98530000</v>
      </c>
      <c r="G19" s="17">
        <v>32500000</v>
      </c>
      <c r="H19" s="117">
        <v>492.65</v>
      </c>
      <c r="I19" s="108">
        <v>0</v>
      </c>
      <c r="J19" s="43">
        <v>32500000</v>
      </c>
      <c r="K19" s="44">
        <v>1757060000</v>
      </c>
      <c r="L19" s="107">
        <v>91.881069999999994</v>
      </c>
      <c r="M19" s="107">
        <v>10.37715</v>
      </c>
      <c r="N19" s="107">
        <v>10.43</v>
      </c>
      <c r="O19" s="239"/>
      <c r="P19" s="158"/>
      <c r="Q19" s="199"/>
      <c r="R19" s="107"/>
    </row>
    <row r="20" spans="1:18">
      <c r="A20" s="26">
        <v>44896</v>
      </c>
      <c r="B20" s="121">
        <v>20000000</v>
      </c>
      <c r="C20" s="15">
        <v>44903</v>
      </c>
      <c r="D20" s="15">
        <v>47041</v>
      </c>
      <c r="E20" s="17">
        <v>43370000</v>
      </c>
      <c r="F20" s="272">
        <v>23370000</v>
      </c>
      <c r="G20" s="17">
        <v>6970000</v>
      </c>
      <c r="H20" s="117">
        <v>116.85000000000001</v>
      </c>
      <c r="I20" s="108">
        <v>0</v>
      </c>
      <c r="J20" s="43">
        <v>6970000</v>
      </c>
      <c r="K20" s="44">
        <v>1764030000</v>
      </c>
      <c r="L20" s="107">
        <v>90.67371</v>
      </c>
      <c r="M20" s="107">
        <v>10.67963</v>
      </c>
      <c r="N20" s="258">
        <v>10.699</v>
      </c>
      <c r="O20" s="339"/>
      <c r="P20" s="258"/>
      <c r="Q20" s="258"/>
      <c r="R20" s="107"/>
    </row>
    <row r="21" spans="1:18">
      <c r="A21" s="26">
        <v>44927</v>
      </c>
      <c r="B21" s="141">
        <v>100000000</v>
      </c>
      <c r="C21" s="116">
        <v>44942</v>
      </c>
      <c r="D21" s="116">
        <v>47041</v>
      </c>
      <c r="E21" s="42">
        <v>360590000</v>
      </c>
      <c r="F21" s="176">
        <v>260590000</v>
      </c>
      <c r="G21" s="17">
        <v>100000000</v>
      </c>
      <c r="H21" s="117">
        <v>260.59000000000003</v>
      </c>
      <c r="I21" s="245">
        <v>0</v>
      </c>
      <c r="J21" s="176">
        <v>100000000</v>
      </c>
      <c r="K21" s="178">
        <v>1864030000</v>
      </c>
      <c r="L21" s="258">
        <v>94.490459999999999</v>
      </c>
      <c r="M21" s="258">
        <v>9.7714999999999996</v>
      </c>
      <c r="N21" s="258">
        <v>10.699</v>
      </c>
      <c r="O21" s="183"/>
      <c r="P21" s="183"/>
      <c r="Q21" s="183"/>
      <c r="R21" s="160"/>
    </row>
    <row r="22" spans="1:18">
      <c r="A22" s="26">
        <v>44958</v>
      </c>
      <c r="B22" s="141">
        <v>20000000</v>
      </c>
      <c r="C22" s="116">
        <v>44959</v>
      </c>
      <c r="D22" s="116">
        <v>47041</v>
      </c>
      <c r="E22" s="42">
        <v>102630000</v>
      </c>
      <c r="F22" s="176">
        <v>82630000</v>
      </c>
      <c r="G22" s="17">
        <v>20000000</v>
      </c>
      <c r="H22" s="117">
        <v>413.15</v>
      </c>
      <c r="I22" s="245">
        <v>0</v>
      </c>
      <c r="J22" s="176">
        <v>20000000</v>
      </c>
      <c r="K22" s="178">
        <v>1884030000</v>
      </c>
      <c r="L22" s="258">
        <v>95.375320000000002</v>
      </c>
      <c r="M22" s="258">
        <v>9.5678300000000007</v>
      </c>
      <c r="N22" s="258">
        <v>9.7970000000000006</v>
      </c>
      <c r="O22" s="183"/>
      <c r="P22" s="183"/>
      <c r="Q22" s="183"/>
      <c r="R22" s="160"/>
    </row>
    <row r="23" spans="1:18">
      <c r="A23" s="26">
        <v>44958</v>
      </c>
      <c r="B23" s="141">
        <v>20000000</v>
      </c>
      <c r="C23" s="116">
        <v>44973</v>
      </c>
      <c r="D23" s="116">
        <v>47041</v>
      </c>
      <c r="E23" s="42">
        <v>47480000</v>
      </c>
      <c r="F23" s="176">
        <v>27480000</v>
      </c>
      <c r="G23" s="17">
        <v>20000000</v>
      </c>
      <c r="H23" s="117">
        <v>137.4</v>
      </c>
      <c r="I23" s="245">
        <v>0</v>
      </c>
      <c r="J23" s="176">
        <v>20000000</v>
      </c>
      <c r="K23" s="178">
        <v>1904030000</v>
      </c>
      <c r="L23" s="258">
        <v>94.85</v>
      </c>
      <c r="M23" s="258">
        <v>9.7006300000000003</v>
      </c>
      <c r="N23" s="258">
        <v>9.7006300000000003</v>
      </c>
      <c r="O23" s="183"/>
      <c r="P23" s="183"/>
      <c r="Q23" s="183"/>
      <c r="R23" s="160"/>
    </row>
    <row r="24" spans="1:18">
      <c r="A24" s="26">
        <v>44986</v>
      </c>
      <c r="B24" s="141">
        <v>20000000</v>
      </c>
      <c r="C24" s="116">
        <v>45008</v>
      </c>
      <c r="D24" s="116">
        <v>47041</v>
      </c>
      <c r="E24" s="42">
        <v>27360000</v>
      </c>
      <c r="F24" s="176">
        <v>7360000</v>
      </c>
      <c r="G24" s="17">
        <v>20000000</v>
      </c>
      <c r="H24" s="117">
        <f>F24/B24*100</f>
        <v>36.799999999999997</v>
      </c>
      <c r="I24" s="245">
        <v>0</v>
      </c>
      <c r="J24" s="176">
        <v>20000000</v>
      </c>
      <c r="K24" s="178">
        <v>1924030000</v>
      </c>
      <c r="L24" s="258">
        <v>94.139899999999997</v>
      </c>
      <c r="M24" s="258">
        <v>9.8981999999999992</v>
      </c>
      <c r="N24" s="258">
        <v>9.9600000000000009</v>
      </c>
      <c r="O24" s="183"/>
      <c r="P24" s="183"/>
      <c r="Q24" s="183"/>
      <c r="R24" s="160"/>
    </row>
    <row r="25" spans="1:18">
      <c r="A25" s="26">
        <v>45017</v>
      </c>
      <c r="B25" s="141">
        <v>40000000</v>
      </c>
      <c r="C25" s="116">
        <v>45033</v>
      </c>
      <c r="D25" s="116">
        <v>47041</v>
      </c>
      <c r="E25" s="42">
        <v>40590000</v>
      </c>
      <c r="F25" s="176">
        <v>590000</v>
      </c>
      <c r="G25" s="17">
        <v>32740000</v>
      </c>
      <c r="H25" s="117">
        <v>1.4749999999999999</v>
      </c>
      <c r="I25" s="245">
        <v>0</v>
      </c>
      <c r="J25" s="176">
        <v>32740000</v>
      </c>
      <c r="K25" s="178">
        <v>1956770000</v>
      </c>
      <c r="L25" s="258">
        <v>94.154290000000003</v>
      </c>
      <c r="M25" s="258">
        <v>9.9047599999999996</v>
      </c>
      <c r="N25" s="258">
        <v>9.9550000000000001</v>
      </c>
      <c r="O25" s="183"/>
      <c r="P25" s="183"/>
      <c r="Q25" s="183"/>
      <c r="R25" s="160"/>
    </row>
    <row r="26" spans="1:18">
      <c r="A26" s="26">
        <v>45017</v>
      </c>
      <c r="B26" s="141"/>
      <c r="C26" s="116">
        <v>45036</v>
      </c>
      <c r="D26" s="116">
        <v>47041</v>
      </c>
      <c r="E26" s="42"/>
      <c r="F26" s="176">
        <v>0</v>
      </c>
      <c r="G26" s="17"/>
      <c r="H26" s="117"/>
      <c r="I26" s="245">
        <v>0</v>
      </c>
      <c r="J26" s="176">
        <v>0</v>
      </c>
      <c r="K26" s="178">
        <v>1961540000</v>
      </c>
      <c r="L26" s="258"/>
      <c r="M26" s="258"/>
      <c r="N26" s="258"/>
      <c r="O26" s="17">
        <v>4770000</v>
      </c>
      <c r="P26" s="107">
        <v>92.945459999999997</v>
      </c>
      <c r="Q26" s="107">
        <v>10.24</v>
      </c>
      <c r="R26" s="107"/>
    </row>
    <row r="27" spans="1:18">
      <c r="A27" s="26">
        <v>45017</v>
      </c>
      <c r="B27" s="141">
        <v>20000000</v>
      </c>
      <c r="C27" s="116">
        <v>45043</v>
      </c>
      <c r="D27" s="116">
        <v>47041</v>
      </c>
      <c r="E27" s="42">
        <v>39160000</v>
      </c>
      <c r="F27" s="176">
        <v>19160000</v>
      </c>
      <c r="G27" s="17">
        <v>9160000</v>
      </c>
      <c r="H27" s="117">
        <v>95.8</v>
      </c>
      <c r="I27" s="245">
        <v>0</v>
      </c>
      <c r="J27" s="176">
        <v>9160000</v>
      </c>
      <c r="K27" s="178">
        <v>1970700000</v>
      </c>
      <c r="L27" s="258">
        <v>93.013379999999998</v>
      </c>
      <c r="M27" s="258">
        <v>10.1968</v>
      </c>
      <c r="N27" s="258">
        <v>10.199</v>
      </c>
      <c r="O27" s="17"/>
      <c r="P27" s="107"/>
      <c r="Q27" s="107"/>
      <c r="R27" s="107"/>
    </row>
    <row r="28" spans="1:18">
      <c r="A28" s="26">
        <v>45047</v>
      </c>
      <c r="B28" s="141">
        <v>20000000</v>
      </c>
      <c r="C28" s="116">
        <v>45057</v>
      </c>
      <c r="D28" s="116">
        <v>47041</v>
      </c>
      <c r="E28" s="42">
        <v>54630000</v>
      </c>
      <c r="F28" s="176">
        <v>34630000</v>
      </c>
      <c r="G28" s="17">
        <v>2880000</v>
      </c>
      <c r="H28" s="117">
        <v>173.15</v>
      </c>
      <c r="I28" s="245">
        <v>0</v>
      </c>
      <c r="J28" s="176">
        <v>2880000</v>
      </c>
      <c r="K28" s="178">
        <v>1973580000</v>
      </c>
      <c r="L28" s="258">
        <v>92.779780000000002</v>
      </c>
      <c r="M28" s="258">
        <v>10.26417</v>
      </c>
      <c r="N28" s="258">
        <v>10.325799999999999</v>
      </c>
      <c r="O28" s="17"/>
      <c r="P28" s="107"/>
      <c r="Q28" s="107"/>
      <c r="R28" s="107"/>
    </row>
    <row r="29" spans="1:18">
      <c r="A29" s="26">
        <v>45047</v>
      </c>
      <c r="B29" s="141">
        <v>20000000</v>
      </c>
      <c r="C29" s="116">
        <v>45070</v>
      </c>
      <c r="D29" s="116">
        <v>47041</v>
      </c>
      <c r="E29" s="42">
        <v>59520000</v>
      </c>
      <c r="F29" s="176">
        <v>39520000</v>
      </c>
      <c r="G29" s="17">
        <v>31470000</v>
      </c>
      <c r="H29" s="117">
        <v>197.6</v>
      </c>
      <c r="I29" s="245">
        <v>0</v>
      </c>
      <c r="J29" s="176">
        <v>31470000</v>
      </c>
      <c r="K29" s="178">
        <v>2005050000</v>
      </c>
      <c r="L29" s="258">
        <v>89.863159999999993</v>
      </c>
      <c r="M29" s="258">
        <v>11.0387</v>
      </c>
      <c r="N29" s="258">
        <v>11.121</v>
      </c>
      <c r="O29" s="17"/>
      <c r="P29" s="107"/>
      <c r="Q29" s="107"/>
      <c r="R29" s="107"/>
    </row>
    <row r="30" spans="1:18">
      <c r="A30" s="26">
        <v>45078</v>
      </c>
      <c r="B30" s="141">
        <v>20000000</v>
      </c>
      <c r="C30" s="116">
        <v>45099</v>
      </c>
      <c r="D30" s="116">
        <v>47041</v>
      </c>
      <c r="E30" s="42">
        <v>60990000</v>
      </c>
      <c r="F30" s="176">
        <v>40990000</v>
      </c>
      <c r="G30" s="17">
        <v>20000000</v>
      </c>
      <c r="H30" s="117">
        <v>204.95000000000002</v>
      </c>
      <c r="I30" s="245"/>
      <c r="J30" s="176">
        <v>20000000</v>
      </c>
      <c r="K30" s="178">
        <v>2271820000</v>
      </c>
      <c r="L30" s="258">
        <v>91.513109999999998</v>
      </c>
      <c r="M30" s="258">
        <v>10.623469999999999</v>
      </c>
      <c r="N30" s="258">
        <v>10.73</v>
      </c>
      <c r="O30" s="17"/>
      <c r="P30" s="107"/>
      <c r="Q30" s="107"/>
      <c r="R30" s="107"/>
    </row>
    <row r="31" spans="1:18">
      <c r="A31" s="26">
        <v>45078</v>
      </c>
      <c r="B31" s="141">
        <v>20000000</v>
      </c>
      <c r="C31" s="116">
        <v>45106</v>
      </c>
      <c r="D31" s="116">
        <v>47041</v>
      </c>
      <c r="E31" s="42">
        <v>28000000</v>
      </c>
      <c r="F31" s="176">
        <v>8000000</v>
      </c>
      <c r="G31" s="17">
        <v>20000000</v>
      </c>
      <c r="H31" s="117">
        <v>40</v>
      </c>
      <c r="I31" s="245"/>
      <c r="J31" s="176">
        <v>20000000</v>
      </c>
      <c r="K31" s="178">
        <v>2291820000</v>
      </c>
      <c r="L31" s="258">
        <v>92.288960000000003</v>
      </c>
      <c r="M31" s="258">
        <v>10.42393</v>
      </c>
      <c r="N31" s="258">
        <v>10.422000000000001</v>
      </c>
      <c r="O31" s="17"/>
      <c r="P31" s="107"/>
      <c r="Q31" s="107"/>
      <c r="R31" s="107"/>
    </row>
    <row r="32" spans="1:18">
      <c r="A32" s="26">
        <v>45108</v>
      </c>
      <c r="B32" s="141"/>
      <c r="C32" s="116">
        <v>45113</v>
      </c>
      <c r="D32" s="116">
        <v>47041</v>
      </c>
      <c r="E32" s="42"/>
      <c r="F32" s="176">
        <v>0</v>
      </c>
      <c r="G32" s="17"/>
      <c r="H32" s="117"/>
      <c r="I32" s="245"/>
      <c r="J32" s="176">
        <v>0</v>
      </c>
      <c r="K32" s="178">
        <v>2360170000</v>
      </c>
      <c r="L32" s="258"/>
      <c r="M32" s="258"/>
      <c r="N32" s="258"/>
      <c r="O32" s="17">
        <v>68350000</v>
      </c>
      <c r="P32" s="107">
        <v>93.895409999999998</v>
      </c>
      <c r="Q32" s="107">
        <v>10.50935</v>
      </c>
      <c r="R32" s="107">
        <v>10.5695</v>
      </c>
    </row>
    <row r="33" spans="1:18">
      <c r="A33" s="26">
        <v>45108</v>
      </c>
      <c r="B33" s="141">
        <v>40000000</v>
      </c>
      <c r="C33" s="116">
        <v>45124</v>
      </c>
      <c r="D33" s="116">
        <v>47041</v>
      </c>
      <c r="E33" s="42">
        <v>93820000</v>
      </c>
      <c r="F33" s="176">
        <v>53820000</v>
      </c>
      <c r="G33" s="17">
        <v>40000000</v>
      </c>
      <c r="H33" s="117">
        <v>134.54999999999998</v>
      </c>
      <c r="I33" s="245"/>
      <c r="J33" s="176">
        <v>40000000</v>
      </c>
      <c r="K33" s="178">
        <v>2400170000</v>
      </c>
      <c r="L33" s="258">
        <v>92.667079999999999</v>
      </c>
      <c r="M33" s="258">
        <v>10.33771</v>
      </c>
      <c r="N33" s="258">
        <v>10.548999999999999</v>
      </c>
      <c r="O33" s="17"/>
      <c r="P33" s="107"/>
      <c r="Q33" s="107"/>
      <c r="R33" s="107"/>
    </row>
    <row r="34" spans="1:18">
      <c r="A34" s="26">
        <v>45108</v>
      </c>
      <c r="B34" s="141">
        <v>20000000</v>
      </c>
      <c r="C34" s="116">
        <v>45134</v>
      </c>
      <c r="D34" s="116">
        <v>47041</v>
      </c>
      <c r="E34" s="42">
        <v>84850000</v>
      </c>
      <c r="F34" s="176">
        <v>64850000</v>
      </c>
      <c r="G34" s="17">
        <v>20000000</v>
      </c>
      <c r="H34" s="117">
        <v>324.25</v>
      </c>
      <c r="I34" s="245"/>
      <c r="J34" s="176">
        <v>20000000</v>
      </c>
      <c r="K34" s="178">
        <v>2420170000</v>
      </c>
      <c r="L34" s="258">
        <v>93.621949999999998</v>
      </c>
      <c r="M34" s="258">
        <v>10.093999999999999</v>
      </c>
      <c r="N34" s="258">
        <v>10.093999999999999</v>
      </c>
      <c r="O34" s="17"/>
      <c r="P34" s="107"/>
      <c r="Q34" s="107"/>
      <c r="R34" s="107"/>
    </row>
    <row r="35" spans="1:18">
      <c r="A35" s="26">
        <v>45139</v>
      </c>
      <c r="B35" s="141">
        <v>20000000</v>
      </c>
      <c r="C35" s="116">
        <v>45141</v>
      </c>
      <c r="D35" s="116">
        <v>47041</v>
      </c>
      <c r="E35" s="42">
        <v>67150000</v>
      </c>
      <c r="F35" s="176">
        <v>47150000</v>
      </c>
      <c r="G35" s="17">
        <v>27600000</v>
      </c>
      <c r="H35" s="117">
        <v>235.75</v>
      </c>
      <c r="I35" s="245">
        <v>0</v>
      </c>
      <c r="J35" s="176">
        <v>27600000</v>
      </c>
      <c r="K35" s="178">
        <v>2447770000</v>
      </c>
      <c r="L35" s="258">
        <v>93.783950000000004</v>
      </c>
      <c r="M35" s="258">
        <v>10.056279999999999</v>
      </c>
      <c r="N35" s="258">
        <v>10.063000000000001</v>
      </c>
      <c r="O35" s="17"/>
      <c r="P35" s="107"/>
      <c r="Q35" s="107"/>
      <c r="R35" s="107"/>
    </row>
    <row r="36" spans="1:18">
      <c r="A36" s="26">
        <v>45139</v>
      </c>
      <c r="B36" s="141">
        <v>20000000</v>
      </c>
      <c r="C36" s="116">
        <v>45155</v>
      </c>
      <c r="D36" s="116">
        <v>47041</v>
      </c>
      <c r="E36" s="42">
        <v>85860000</v>
      </c>
      <c r="F36" s="176">
        <v>65860000</v>
      </c>
      <c r="G36" s="17">
        <v>20000000</v>
      </c>
      <c r="H36" s="117">
        <v>329.3</v>
      </c>
      <c r="I36" s="245">
        <v>0</v>
      </c>
      <c r="J36" s="176">
        <v>20000000</v>
      </c>
      <c r="K36" s="178">
        <v>2467770000</v>
      </c>
      <c r="L36" s="258">
        <v>94.267240000000001</v>
      </c>
      <c r="M36" s="258">
        <v>9.9389900000000004</v>
      </c>
      <c r="N36" s="258">
        <v>9.98</v>
      </c>
      <c r="O36" s="17"/>
      <c r="P36" s="107"/>
      <c r="Q36" s="107"/>
      <c r="R36" s="107"/>
    </row>
    <row r="37" spans="1:18">
      <c r="A37" s="26">
        <v>45139</v>
      </c>
      <c r="B37" s="141"/>
      <c r="C37" s="116">
        <v>45162</v>
      </c>
      <c r="D37" s="116">
        <v>47041</v>
      </c>
      <c r="E37" s="42"/>
      <c r="F37" s="176"/>
      <c r="G37" s="17"/>
      <c r="H37" s="117"/>
      <c r="I37" s="245">
        <v>0</v>
      </c>
      <c r="J37" s="176">
        <v>0</v>
      </c>
      <c r="K37" s="178">
        <v>2481560000</v>
      </c>
      <c r="L37" s="258"/>
      <c r="M37" s="258"/>
      <c r="N37" s="258"/>
      <c r="O37" s="17">
        <v>13790000</v>
      </c>
      <c r="P37" s="107">
        <v>97.054509999999993</v>
      </c>
      <c r="Q37" s="107">
        <v>10.012790000000001</v>
      </c>
      <c r="R37" s="107"/>
    </row>
    <row r="38" spans="1:18">
      <c r="A38" s="26">
        <v>45170</v>
      </c>
      <c r="B38" s="141">
        <v>20000000</v>
      </c>
      <c r="C38" s="116">
        <v>45176</v>
      </c>
      <c r="D38" s="116">
        <v>47041</v>
      </c>
      <c r="E38" s="42">
        <v>122500000</v>
      </c>
      <c r="F38" s="176">
        <v>102500000</v>
      </c>
      <c r="G38" s="17">
        <v>20000000</v>
      </c>
      <c r="H38" s="117">
        <v>512.5</v>
      </c>
      <c r="I38" s="245">
        <v>0</v>
      </c>
      <c r="J38" s="176">
        <v>20000000</v>
      </c>
      <c r="K38" s="178">
        <v>2501560000</v>
      </c>
      <c r="L38" s="258">
        <v>94.58981</v>
      </c>
      <c r="M38" s="258">
        <v>9.8680500000000002</v>
      </c>
      <c r="N38" s="258">
        <v>9.91</v>
      </c>
      <c r="O38" s="17"/>
      <c r="P38" s="107"/>
      <c r="Q38" s="107"/>
      <c r="R38" s="107"/>
    </row>
    <row r="39" spans="1:18">
      <c r="A39" s="26">
        <v>45170</v>
      </c>
      <c r="B39" s="141">
        <v>40000000</v>
      </c>
      <c r="C39" s="116">
        <v>45190</v>
      </c>
      <c r="D39" s="116">
        <v>47041</v>
      </c>
      <c r="E39" s="42">
        <v>133550000</v>
      </c>
      <c r="F39" s="176">
        <v>93550000</v>
      </c>
      <c r="G39" s="17">
        <v>45300000</v>
      </c>
      <c r="H39" s="117">
        <v>233.875</v>
      </c>
      <c r="I39" s="245">
        <v>0</v>
      </c>
      <c r="J39" s="176">
        <v>45300000</v>
      </c>
      <c r="K39" s="178">
        <v>2546860000</v>
      </c>
      <c r="L39" s="258">
        <v>94.660849999999996</v>
      </c>
      <c r="M39" s="258">
        <v>9.8688400000000005</v>
      </c>
      <c r="N39" s="258">
        <v>9.92</v>
      </c>
      <c r="O39" s="17"/>
      <c r="P39" s="107"/>
      <c r="Q39" s="107"/>
      <c r="R39" s="107"/>
    </row>
    <row r="40" spans="1:18">
      <c r="A40" s="26">
        <v>45197</v>
      </c>
      <c r="B40" s="141"/>
      <c r="C40" s="116">
        <v>45197</v>
      </c>
      <c r="D40" s="116">
        <v>47041</v>
      </c>
      <c r="E40" s="42"/>
      <c r="F40" s="176"/>
      <c r="G40" s="17"/>
      <c r="H40" s="117"/>
      <c r="I40" s="245">
        <v>0</v>
      </c>
      <c r="J40" s="176">
        <v>0</v>
      </c>
      <c r="K40" s="178">
        <v>2572130000</v>
      </c>
      <c r="L40" s="258"/>
      <c r="M40" s="258"/>
      <c r="N40" s="258"/>
      <c r="O40" s="17">
        <v>25270000</v>
      </c>
      <c r="P40" s="107">
        <v>93.212639999999993</v>
      </c>
      <c r="Q40" s="107">
        <v>10.15279</v>
      </c>
      <c r="R40" s="107">
        <v>10.202999999999999</v>
      </c>
    </row>
    <row r="41" spans="1:18">
      <c r="A41" s="26">
        <v>45227</v>
      </c>
      <c r="B41" s="141">
        <v>40000000</v>
      </c>
      <c r="C41" s="116">
        <v>45204</v>
      </c>
      <c r="D41" s="116">
        <v>47041</v>
      </c>
      <c r="E41" s="42">
        <v>124330000</v>
      </c>
      <c r="F41" s="176">
        <v>84330000</v>
      </c>
      <c r="G41" s="17">
        <v>53920000</v>
      </c>
      <c r="H41" s="117">
        <v>210.82499999999999</v>
      </c>
      <c r="I41" s="245">
        <v>0</v>
      </c>
      <c r="J41" s="176">
        <v>53920000</v>
      </c>
      <c r="K41" s="178">
        <v>2626050000</v>
      </c>
      <c r="L41" s="258">
        <v>93.45044</v>
      </c>
      <c r="M41" s="258">
        <v>10.19919</v>
      </c>
      <c r="N41" s="258">
        <v>10.199999999999999</v>
      </c>
      <c r="O41" s="17"/>
      <c r="P41" s="107"/>
      <c r="Q41" s="107"/>
      <c r="R41" s="107"/>
    </row>
    <row r="42" spans="1:18">
      <c r="A42" s="26">
        <v>45201</v>
      </c>
      <c r="B42" s="105">
        <v>120000000</v>
      </c>
      <c r="C42" s="50">
        <v>45215</v>
      </c>
      <c r="D42" s="116">
        <v>47041</v>
      </c>
      <c r="E42" s="42">
        <v>149110000</v>
      </c>
      <c r="F42" s="176">
        <v>29110000</v>
      </c>
      <c r="G42" s="17">
        <v>59820000</v>
      </c>
      <c r="H42" s="117">
        <v>24.258333333333333</v>
      </c>
      <c r="I42" s="245">
        <v>0</v>
      </c>
      <c r="J42" s="176">
        <v>59820000</v>
      </c>
      <c r="K42" s="178">
        <v>2685870000</v>
      </c>
      <c r="L42" s="258">
        <v>94.768079999999998</v>
      </c>
      <c r="M42" s="258">
        <v>9.8506199999999993</v>
      </c>
      <c r="N42" s="258">
        <v>9.9499999999999993</v>
      </c>
      <c r="O42" s="17"/>
      <c r="P42" s="107"/>
      <c r="Q42" s="107"/>
      <c r="R42" s="107"/>
    </row>
    <row r="43" spans="1:18">
      <c r="A43" s="26">
        <v>45201</v>
      </c>
      <c r="B43" s="141">
        <v>80000000</v>
      </c>
      <c r="C43" s="15">
        <v>45218</v>
      </c>
      <c r="D43" s="50">
        <v>47041</v>
      </c>
      <c r="E43" s="17">
        <v>165770000</v>
      </c>
      <c r="F43" s="208">
        <v>85770000</v>
      </c>
      <c r="G43" s="98">
        <v>80000000</v>
      </c>
      <c r="H43" s="255">
        <v>107.21250000000001</v>
      </c>
      <c r="I43" s="245"/>
      <c r="J43" s="43">
        <v>80000000</v>
      </c>
      <c r="K43" s="273">
        <v>2765870000</v>
      </c>
      <c r="L43" s="258">
        <v>94.916629999999998</v>
      </c>
      <c r="M43" s="258">
        <v>9.8122600000000002</v>
      </c>
      <c r="N43" s="258">
        <v>9.83</v>
      </c>
      <c r="O43" s="17"/>
      <c r="P43" s="107"/>
      <c r="Q43" s="107"/>
      <c r="R43" s="107"/>
    </row>
    <row r="44" spans="1:18">
      <c r="A44" s="26">
        <v>45231</v>
      </c>
      <c r="B44" s="7">
        <v>20000000</v>
      </c>
      <c r="C44" s="15">
        <v>45605</v>
      </c>
      <c r="D44" s="103">
        <v>47041</v>
      </c>
      <c r="E44" s="98">
        <v>83210000</v>
      </c>
      <c r="F44" s="208">
        <v>63210000</v>
      </c>
      <c r="G44" s="98">
        <v>3200000</v>
      </c>
      <c r="H44" s="275">
        <f>F44/B44*100</f>
        <v>316.05</v>
      </c>
      <c r="I44" s="299">
        <v>0</v>
      </c>
      <c r="J44" s="176">
        <v>3200000</v>
      </c>
      <c r="K44" s="178">
        <v>2769070000</v>
      </c>
      <c r="L44" s="258">
        <v>96.199830000000006</v>
      </c>
      <c r="M44" s="258">
        <v>9.4790600000000005</v>
      </c>
      <c r="N44" s="107">
        <v>9.5399999999999991</v>
      </c>
      <c r="O44" s="160"/>
      <c r="P44" s="107"/>
      <c r="Q44" s="107"/>
      <c r="R44" s="107"/>
    </row>
    <row r="45" spans="1:18" ht="13.5" customHeight="1">
      <c r="A45" s="26">
        <v>45231</v>
      </c>
      <c r="B45" s="7">
        <v>20000000</v>
      </c>
      <c r="C45" s="15">
        <v>45253</v>
      </c>
      <c r="D45" s="103">
        <v>47041</v>
      </c>
      <c r="E45" s="98">
        <v>31820000</v>
      </c>
      <c r="F45" s="208">
        <v>11820000</v>
      </c>
      <c r="G45" s="98">
        <v>26820000</v>
      </c>
      <c r="H45" s="275">
        <f>F45/B45*100</f>
        <v>59.099999999999994</v>
      </c>
      <c r="I45" s="299">
        <v>0</v>
      </c>
      <c r="J45" s="176">
        <v>26820000</v>
      </c>
      <c r="K45" s="178">
        <v>2795890000</v>
      </c>
      <c r="L45" s="258">
        <v>96.114500000000007</v>
      </c>
      <c r="M45" s="258">
        <v>9.5064399999999996</v>
      </c>
      <c r="N45" s="107">
        <v>9.6</v>
      </c>
      <c r="O45" s="17"/>
      <c r="P45" s="107"/>
      <c r="Q45" s="107"/>
      <c r="R45" s="107"/>
    </row>
    <row r="46" spans="1:18" ht="13.5" customHeight="1">
      <c r="A46" s="26">
        <v>45261</v>
      </c>
      <c r="B46" s="7">
        <v>50000000</v>
      </c>
      <c r="C46" s="15">
        <v>45267</v>
      </c>
      <c r="D46" s="103">
        <f t="shared" ref="D46" si="0">D45</f>
        <v>47041</v>
      </c>
      <c r="E46" s="17">
        <v>60310000</v>
      </c>
      <c r="F46" s="208">
        <f t="shared" ref="F46" si="1">E46-B46</f>
        <v>10310000</v>
      </c>
      <c r="G46" s="98">
        <v>50000000</v>
      </c>
      <c r="H46" s="233">
        <v>20.62</v>
      </c>
      <c r="I46" s="299"/>
      <c r="J46" s="176">
        <v>50000000</v>
      </c>
      <c r="K46" s="178">
        <v>2845890000</v>
      </c>
      <c r="L46" s="258">
        <v>98.966499999999996</v>
      </c>
      <c r="M46" s="258">
        <v>8.9858100000000007</v>
      </c>
      <c r="N46" s="107">
        <v>9.75</v>
      </c>
      <c r="O46" s="17"/>
      <c r="P46" s="107"/>
      <c r="Q46" s="107"/>
      <c r="R46" s="107"/>
    </row>
    <row r="47" spans="1:18" ht="13.5" customHeight="1">
      <c r="A47" s="26">
        <v>45292</v>
      </c>
      <c r="B47" s="7">
        <v>80000000</v>
      </c>
      <c r="C47" s="15">
        <v>45306</v>
      </c>
      <c r="D47" s="103">
        <v>47041</v>
      </c>
      <c r="E47" s="17">
        <v>192920000</v>
      </c>
      <c r="F47" s="208">
        <v>112920000</v>
      </c>
      <c r="G47" s="98">
        <v>115000000</v>
      </c>
      <c r="H47" s="275">
        <v>141.15</v>
      </c>
      <c r="I47" s="299">
        <v>0</v>
      </c>
      <c r="J47" s="176">
        <v>115000000</v>
      </c>
      <c r="K47" s="178">
        <v>2960890000</v>
      </c>
      <c r="L47" s="258">
        <v>97.219350000000006</v>
      </c>
      <c r="M47" s="258">
        <v>9.2285199999999996</v>
      </c>
      <c r="N47" s="107">
        <v>9.2799999999999994</v>
      </c>
      <c r="O47" s="17"/>
      <c r="P47" s="107"/>
      <c r="Q47" s="107"/>
      <c r="R47" s="107"/>
    </row>
    <row r="48" spans="1:18" ht="13.5" customHeight="1">
      <c r="A48" s="26">
        <v>45292</v>
      </c>
      <c r="B48" s="7">
        <v>25000000</v>
      </c>
      <c r="C48" s="15">
        <v>45316</v>
      </c>
      <c r="D48" s="103">
        <v>47041</v>
      </c>
      <c r="E48" s="17">
        <v>83550000</v>
      </c>
      <c r="F48" s="208">
        <v>58550000</v>
      </c>
      <c r="G48" s="98">
        <v>33550000</v>
      </c>
      <c r="H48" s="275">
        <v>234.20000000000002</v>
      </c>
      <c r="I48" s="299">
        <v>0</v>
      </c>
      <c r="J48" s="176">
        <v>33550000</v>
      </c>
      <c r="K48" s="178">
        <v>2994440000</v>
      </c>
      <c r="L48" s="258">
        <v>96.629739999999998</v>
      </c>
      <c r="M48" s="258">
        <v>9.3919700000000006</v>
      </c>
      <c r="N48" s="107">
        <v>9.4499999999999993</v>
      </c>
      <c r="O48" s="17"/>
      <c r="P48" s="107"/>
      <c r="Q48" s="107"/>
      <c r="R48" s="107"/>
    </row>
    <row r="49" spans="1:18" ht="13.5" customHeight="1">
      <c r="A49" s="26">
        <v>45323</v>
      </c>
      <c r="B49" s="121">
        <v>25000000</v>
      </c>
      <c r="C49" s="15">
        <v>45323</v>
      </c>
      <c r="D49" s="15">
        <v>47041</v>
      </c>
      <c r="E49" s="17">
        <v>130160000</v>
      </c>
      <c r="F49" s="208">
        <v>105160000</v>
      </c>
      <c r="G49" s="98">
        <v>80000000</v>
      </c>
      <c r="H49" s="275">
        <v>420.64000000000004</v>
      </c>
      <c r="I49" s="108">
        <v>0</v>
      </c>
      <c r="J49" s="43">
        <v>80000000</v>
      </c>
      <c r="K49" s="44">
        <v>3074440000</v>
      </c>
      <c r="L49" s="107">
        <v>96.247820000000004</v>
      </c>
      <c r="M49" s="107">
        <v>9.4996600000000004</v>
      </c>
      <c r="N49" s="107">
        <v>9.7859999999999996</v>
      </c>
      <c r="O49" s="17"/>
      <c r="P49" s="107"/>
      <c r="Q49" s="107"/>
      <c r="R49" s="107"/>
    </row>
    <row r="50" spans="1:18" ht="13.5" customHeight="1">
      <c r="A50" s="26">
        <v>45323</v>
      </c>
      <c r="B50" s="121">
        <v>25000000</v>
      </c>
      <c r="C50" s="15">
        <v>45337</v>
      </c>
      <c r="D50" s="15">
        <v>47041</v>
      </c>
      <c r="E50" s="17">
        <v>49470000</v>
      </c>
      <c r="F50" s="208">
        <v>24470000</v>
      </c>
      <c r="G50" s="98">
        <v>25000000</v>
      </c>
      <c r="H50" s="275">
        <v>97.88</v>
      </c>
      <c r="I50" s="108">
        <v>0</v>
      </c>
      <c r="J50" s="43">
        <v>25000000</v>
      </c>
      <c r="K50" s="44">
        <v>3099440000</v>
      </c>
      <c r="L50" s="107">
        <v>96.347279999999998</v>
      </c>
      <c r="M50" s="107">
        <v>9.4791600000000003</v>
      </c>
      <c r="N50" s="107">
        <v>9.9540000000000006</v>
      </c>
      <c r="O50" s="17">
        <v>37920000</v>
      </c>
      <c r="P50" s="107">
        <v>99.159829999999999</v>
      </c>
      <c r="Q50" s="107">
        <v>9.5423799999999996</v>
      </c>
      <c r="R50" s="107">
        <v>9.7899999999999991</v>
      </c>
    </row>
    <row r="51" spans="1:18" ht="13.5" customHeight="1">
      <c r="A51" s="26">
        <v>45323</v>
      </c>
      <c r="B51" s="121"/>
      <c r="C51" s="15">
        <v>45344</v>
      </c>
      <c r="D51" s="15"/>
      <c r="E51" s="17"/>
      <c r="F51" s="208">
        <v>0</v>
      </c>
      <c r="G51" s="98"/>
      <c r="H51" s="363"/>
      <c r="I51" s="106"/>
      <c r="J51" s="43"/>
      <c r="K51" s="44">
        <v>3137360000</v>
      </c>
      <c r="L51" s="363"/>
      <c r="M51" s="363"/>
      <c r="N51" s="363"/>
      <c r="O51" s="363"/>
      <c r="P51" s="363"/>
      <c r="Q51" s="363"/>
      <c r="R51" s="363"/>
    </row>
    <row r="52" spans="1:18" ht="13.5" customHeight="1">
      <c r="A52" s="26">
        <v>45352</v>
      </c>
      <c r="B52" s="121">
        <v>25000000</v>
      </c>
      <c r="C52" s="15">
        <v>45358</v>
      </c>
      <c r="D52" s="15">
        <v>47041</v>
      </c>
      <c r="E52" s="17">
        <v>175340000</v>
      </c>
      <c r="F52" s="208">
        <v>150340000</v>
      </c>
      <c r="G52" s="98">
        <v>25000000</v>
      </c>
      <c r="H52" s="275">
        <v>601.36</v>
      </c>
      <c r="I52" s="108"/>
      <c r="J52" s="43">
        <v>25000000</v>
      </c>
      <c r="K52" s="44">
        <v>3162360000</v>
      </c>
      <c r="L52" s="107">
        <v>97.448139999999995</v>
      </c>
      <c r="M52" s="107">
        <v>9.1850000000000005</v>
      </c>
      <c r="N52" s="107">
        <v>9.3849999999999998</v>
      </c>
      <c r="O52" s="17"/>
      <c r="P52" s="107"/>
      <c r="Q52" s="107"/>
      <c r="R52" s="107"/>
    </row>
    <row r="53" spans="1:18" ht="13.5" customHeight="1">
      <c r="A53" s="26">
        <v>45352</v>
      </c>
      <c r="B53" s="121">
        <v>25000000</v>
      </c>
      <c r="C53" s="15">
        <v>45371</v>
      </c>
      <c r="D53" s="15">
        <v>47041</v>
      </c>
      <c r="E53" s="17">
        <v>67040000</v>
      </c>
      <c r="F53" s="208">
        <v>42040000</v>
      </c>
      <c r="G53" s="98">
        <v>25000000</v>
      </c>
      <c r="H53" s="275">
        <v>168.16</v>
      </c>
      <c r="I53" s="108"/>
      <c r="J53" s="43">
        <v>25000000</v>
      </c>
      <c r="K53" s="44">
        <v>3187360000</v>
      </c>
      <c r="L53" s="107">
        <v>96.895340000000004</v>
      </c>
      <c r="M53" s="107">
        <v>9.3550000000000004</v>
      </c>
      <c r="N53" s="107">
        <v>9.5549999999999997</v>
      </c>
      <c r="O53" s="17"/>
      <c r="P53" s="107"/>
      <c r="Q53" s="107"/>
      <c r="R53" s="107"/>
    </row>
    <row r="54" spans="1:18" ht="13.5" customHeight="1">
      <c r="A54" s="26">
        <v>45383</v>
      </c>
      <c r="B54" s="121">
        <v>50000000</v>
      </c>
      <c r="C54" s="15">
        <v>45397</v>
      </c>
      <c r="D54" s="15">
        <v>47041</v>
      </c>
      <c r="E54" s="17">
        <v>180040000</v>
      </c>
      <c r="F54" s="208">
        <v>130040000</v>
      </c>
      <c r="G54" s="98">
        <v>50000000</v>
      </c>
      <c r="H54" s="128">
        <v>260.08</v>
      </c>
      <c r="I54" s="108">
        <v>0</v>
      </c>
      <c r="J54" s="43">
        <v>50000000</v>
      </c>
      <c r="K54" s="44">
        <v>3237360000</v>
      </c>
      <c r="L54" s="107">
        <v>95.750519999999995</v>
      </c>
      <c r="M54" s="107">
        <v>9.6874099999999999</v>
      </c>
      <c r="N54" s="107">
        <v>9.6999999999999993</v>
      </c>
      <c r="O54" s="17"/>
      <c r="P54" s="107"/>
      <c r="Q54" s="107"/>
      <c r="R54" s="107"/>
    </row>
    <row r="55" spans="1:18" ht="13.5" customHeight="1">
      <c r="A55" s="26">
        <v>45383</v>
      </c>
      <c r="B55" s="121">
        <v>40000000</v>
      </c>
      <c r="C55" s="15">
        <v>45400</v>
      </c>
      <c r="D55" s="15">
        <v>47041</v>
      </c>
      <c r="E55" s="17">
        <v>118190000</v>
      </c>
      <c r="F55" s="208">
        <v>78190000</v>
      </c>
      <c r="G55" s="98">
        <v>40000000</v>
      </c>
      <c r="H55" s="128">
        <v>195.47499999999999</v>
      </c>
      <c r="I55" s="108">
        <v>0</v>
      </c>
      <c r="J55" s="43">
        <v>40000000</v>
      </c>
      <c r="K55" s="44">
        <v>3277360000</v>
      </c>
      <c r="L55" s="107">
        <v>95.342489999999998</v>
      </c>
      <c r="M55" s="107">
        <v>9.8062799999999992</v>
      </c>
      <c r="N55" s="107">
        <v>9.8230000000000004</v>
      </c>
      <c r="O55" s="17"/>
      <c r="P55" s="107"/>
      <c r="Q55" s="107"/>
      <c r="R55" s="107"/>
    </row>
    <row r="56" spans="1:18" ht="13.5" customHeight="1">
      <c r="A56" s="26">
        <v>45413</v>
      </c>
      <c r="B56" s="121">
        <v>40000000</v>
      </c>
      <c r="C56" s="15">
        <v>45420</v>
      </c>
      <c r="D56" s="15">
        <v>47041</v>
      </c>
      <c r="E56" s="17">
        <v>69050000</v>
      </c>
      <c r="F56" s="208">
        <v>29050000</v>
      </c>
      <c r="G56" s="98">
        <v>28050000</v>
      </c>
      <c r="H56" s="128">
        <v>72.625</v>
      </c>
      <c r="I56" s="108">
        <v>0</v>
      </c>
      <c r="J56" s="43">
        <v>28050000</v>
      </c>
      <c r="K56" s="44">
        <v>3305410000</v>
      </c>
      <c r="L56" s="107">
        <v>96.166640000000001</v>
      </c>
      <c r="M56" s="107">
        <v>9.5771999999999995</v>
      </c>
      <c r="N56" s="107">
        <v>9.7050000000000001</v>
      </c>
      <c r="O56" s="17"/>
      <c r="P56" s="107"/>
      <c r="Q56" s="107"/>
      <c r="R56" s="107"/>
    </row>
    <row r="57" spans="1:18" ht="13.5" customHeight="1">
      <c r="A57" s="26">
        <v>45413</v>
      </c>
      <c r="B57" s="121">
        <v>40000000</v>
      </c>
      <c r="C57" s="15">
        <v>45435</v>
      </c>
      <c r="D57" s="15">
        <v>47041</v>
      </c>
      <c r="E57" s="17">
        <v>100830000</v>
      </c>
      <c r="F57" s="208">
        <v>60830000</v>
      </c>
      <c r="G57" s="98">
        <v>40000000</v>
      </c>
      <c r="H57" s="128">
        <v>152.07500000000002</v>
      </c>
      <c r="I57" s="108">
        <v>0</v>
      </c>
      <c r="J57" s="43">
        <v>40000000</v>
      </c>
      <c r="K57" s="44">
        <v>3345410000</v>
      </c>
      <c r="L57" s="107">
        <v>97.276899999999998</v>
      </c>
      <c r="M57" s="107">
        <v>9.2629999999999999</v>
      </c>
      <c r="N57" s="107">
        <v>9.2629999999999999</v>
      </c>
      <c r="O57" s="17"/>
      <c r="P57" s="107"/>
      <c r="Q57" s="107"/>
      <c r="R57" s="107"/>
    </row>
    <row r="58" spans="1:18" ht="13.5" customHeight="1">
      <c r="A58" s="26">
        <v>45444</v>
      </c>
      <c r="B58" s="121"/>
      <c r="C58" s="15">
        <v>45449</v>
      </c>
      <c r="D58" s="15">
        <v>47041</v>
      </c>
      <c r="E58" s="17"/>
      <c r="F58" s="208">
        <v>0</v>
      </c>
      <c r="G58" s="98"/>
      <c r="H58" s="117"/>
      <c r="I58" s="108">
        <v>0</v>
      </c>
      <c r="J58" s="43">
        <v>0</v>
      </c>
      <c r="K58" s="44">
        <v>3428430000</v>
      </c>
      <c r="L58" s="107"/>
      <c r="M58" s="107"/>
      <c r="N58" s="107"/>
      <c r="O58" s="17">
        <v>83020000</v>
      </c>
      <c r="P58" s="107">
        <v>96.901300000000006</v>
      </c>
      <c r="Q58" s="107">
        <v>9.7300599999999999</v>
      </c>
      <c r="R58" s="107">
        <v>9.65</v>
      </c>
    </row>
    <row r="59" spans="1:18" ht="13.5" customHeight="1">
      <c r="A59" s="26">
        <v>45444</v>
      </c>
      <c r="B59" s="121">
        <v>40000000</v>
      </c>
      <c r="C59" s="15">
        <v>45463</v>
      </c>
      <c r="D59" s="15">
        <v>47041</v>
      </c>
      <c r="E59" s="17">
        <v>124640000</v>
      </c>
      <c r="F59" s="208">
        <v>84640000</v>
      </c>
      <c r="G59" s="98">
        <v>40000000</v>
      </c>
      <c r="H59" s="117">
        <v>211.60000000000002</v>
      </c>
      <c r="I59" s="108">
        <v>0</v>
      </c>
      <c r="J59" s="43">
        <v>40000000</v>
      </c>
      <c r="K59" s="44">
        <v>3468430000</v>
      </c>
      <c r="L59" s="107">
        <v>98.021349999999998</v>
      </c>
      <c r="M59" s="107">
        <v>9.0562799999999992</v>
      </c>
      <c r="N59" s="107">
        <v>9.19</v>
      </c>
      <c r="O59" s="17"/>
      <c r="P59" s="107"/>
      <c r="Q59" s="107"/>
      <c r="R59" s="107"/>
    </row>
    <row r="60" spans="1:18" ht="13.5" customHeight="1">
      <c r="A60" s="26">
        <v>45444</v>
      </c>
      <c r="B60" s="121">
        <v>40000000</v>
      </c>
      <c r="C60" s="15">
        <v>45470</v>
      </c>
      <c r="D60" s="15">
        <v>47041</v>
      </c>
      <c r="E60" s="17">
        <v>93960000</v>
      </c>
      <c r="F60" s="208">
        <v>53960000</v>
      </c>
      <c r="G60" s="98">
        <v>64400000</v>
      </c>
      <c r="H60" s="117">
        <v>134.9</v>
      </c>
      <c r="I60" s="108"/>
      <c r="J60" s="43">
        <v>64400000</v>
      </c>
      <c r="K60" s="44">
        <v>3532830000</v>
      </c>
      <c r="L60" s="107">
        <v>97.267480000000006</v>
      </c>
      <c r="M60" s="107">
        <v>9.2770200000000003</v>
      </c>
      <c r="N60" s="107">
        <v>9.3369999999999997</v>
      </c>
      <c r="O60" s="17"/>
      <c r="P60" s="107"/>
      <c r="Q60" s="107"/>
      <c r="R60" s="107"/>
    </row>
    <row r="61" spans="1:18" ht="13.5" customHeight="1">
      <c r="A61" s="26">
        <v>45474</v>
      </c>
      <c r="B61" s="121"/>
      <c r="C61" s="15">
        <v>45477</v>
      </c>
      <c r="D61" s="15">
        <v>47041</v>
      </c>
      <c r="E61" s="17"/>
      <c r="F61" s="208">
        <v>0</v>
      </c>
      <c r="G61" s="98"/>
      <c r="H61" s="117"/>
      <c r="I61" s="108">
        <v>0</v>
      </c>
      <c r="J61" s="43">
        <v>0</v>
      </c>
      <c r="K61" s="44">
        <v>3559080000</v>
      </c>
      <c r="L61" s="107"/>
      <c r="M61" s="107"/>
      <c r="N61" s="107"/>
      <c r="O61" s="17">
        <v>26250000</v>
      </c>
      <c r="P61" s="107">
        <v>98.529629999999997</v>
      </c>
      <c r="Q61" s="107">
        <v>9.4563500000000005</v>
      </c>
      <c r="R61" s="107">
        <v>1.0438499999999999</v>
      </c>
    </row>
    <row r="62" spans="1:18" ht="13.5" customHeight="1">
      <c r="A62" s="26">
        <v>45474</v>
      </c>
      <c r="B62" s="121">
        <v>65000000</v>
      </c>
      <c r="C62" s="15">
        <v>45488</v>
      </c>
      <c r="D62" s="15">
        <v>47041</v>
      </c>
      <c r="E62" s="17">
        <v>343530000</v>
      </c>
      <c r="F62" s="208">
        <v>278530000</v>
      </c>
      <c r="G62" s="98">
        <v>65000000</v>
      </c>
      <c r="H62" s="117">
        <v>428.50769230769237</v>
      </c>
      <c r="I62" s="108">
        <v>0</v>
      </c>
      <c r="J62" s="43">
        <v>65000000</v>
      </c>
      <c r="K62" s="44">
        <v>3624080000</v>
      </c>
      <c r="L62" s="107">
        <v>98.528800000000004</v>
      </c>
      <c r="M62" s="107">
        <v>8.9149999999999991</v>
      </c>
      <c r="N62" s="107">
        <v>8.9550000000000001</v>
      </c>
      <c r="O62" s="17"/>
      <c r="P62" s="107"/>
      <c r="Q62" s="107"/>
      <c r="R62" s="107"/>
    </row>
    <row r="63" spans="1:18" ht="13.5" customHeight="1">
      <c r="A63" s="26">
        <v>45474</v>
      </c>
      <c r="B63" s="121">
        <v>40000000</v>
      </c>
      <c r="C63" s="15">
        <v>45498</v>
      </c>
      <c r="D63" s="15">
        <v>47041</v>
      </c>
      <c r="E63" s="17">
        <v>96620000</v>
      </c>
      <c r="F63" s="208">
        <v>56620000</v>
      </c>
      <c r="G63" s="98">
        <v>46620000</v>
      </c>
      <c r="H63" s="117">
        <v>141.55000000000001</v>
      </c>
      <c r="I63" s="108">
        <v>0</v>
      </c>
      <c r="J63" s="43">
        <v>46620000</v>
      </c>
      <c r="K63" s="44">
        <v>3670700000</v>
      </c>
      <c r="L63" s="107">
        <v>98.668040000000005</v>
      </c>
      <c r="M63" s="107">
        <v>8.8765400000000003</v>
      </c>
      <c r="N63" s="107">
        <v>8.9</v>
      </c>
      <c r="O63" s="17"/>
      <c r="P63" s="107"/>
      <c r="Q63" s="107"/>
      <c r="R63" s="107"/>
    </row>
    <row r="64" spans="1:18" ht="13.5" customHeight="1">
      <c r="A64" s="26">
        <v>45505</v>
      </c>
      <c r="B64" s="121">
        <v>40000000</v>
      </c>
      <c r="C64" s="15">
        <v>45512</v>
      </c>
      <c r="D64" s="15">
        <v>47041</v>
      </c>
      <c r="E64" s="17">
        <v>161750000</v>
      </c>
      <c r="F64" s="208">
        <v>121750000</v>
      </c>
      <c r="G64" s="98">
        <v>55000000</v>
      </c>
      <c r="H64" s="117">
        <v>304.375</v>
      </c>
      <c r="I64" s="108"/>
      <c r="J64" s="43">
        <v>55000000</v>
      </c>
      <c r="K64" s="44">
        <v>3725700000</v>
      </c>
      <c r="L64" s="107">
        <v>99.28031</v>
      </c>
      <c r="M64" s="107">
        <v>8.7005499999999998</v>
      </c>
      <c r="N64" s="107">
        <v>8.74</v>
      </c>
      <c r="O64" s="17"/>
      <c r="P64" s="107"/>
      <c r="Q64" s="107"/>
      <c r="R64" s="107"/>
    </row>
    <row r="65" spans="1:18" ht="13.5" customHeight="1">
      <c r="A65" s="26">
        <v>45505</v>
      </c>
      <c r="B65" s="121">
        <v>40000000</v>
      </c>
      <c r="C65" s="15">
        <v>45526</v>
      </c>
      <c r="D65" s="15">
        <v>47041</v>
      </c>
      <c r="E65" s="17">
        <v>27700000</v>
      </c>
      <c r="F65" s="208">
        <v>-12300000</v>
      </c>
      <c r="G65" s="98">
        <v>15540000</v>
      </c>
      <c r="H65" s="117">
        <v>-30.75</v>
      </c>
      <c r="I65" s="108"/>
      <c r="J65" s="43">
        <v>15540000</v>
      </c>
      <c r="K65" s="44">
        <v>3741240000</v>
      </c>
      <c r="L65" s="107">
        <v>99.81447</v>
      </c>
      <c r="M65" s="107">
        <v>8.5462699999999998</v>
      </c>
      <c r="N65" s="107">
        <v>8.6969999999999992</v>
      </c>
      <c r="O65" s="17"/>
      <c r="P65" s="107"/>
      <c r="Q65" s="107"/>
      <c r="R65" s="107"/>
    </row>
    <row r="66" spans="1:18" ht="13.5" customHeight="1">
      <c r="A66" s="26">
        <v>45536</v>
      </c>
      <c r="B66" s="121">
        <v>70000000</v>
      </c>
      <c r="C66" s="15">
        <v>45540</v>
      </c>
      <c r="D66" s="15">
        <v>47041</v>
      </c>
      <c r="E66" s="17">
        <v>88200000</v>
      </c>
      <c r="F66" s="208">
        <v>18200000</v>
      </c>
      <c r="G66" s="98">
        <v>67970000</v>
      </c>
      <c r="H66" s="117">
        <v>26</v>
      </c>
      <c r="I66" s="108">
        <v>0</v>
      </c>
      <c r="J66" s="43">
        <v>67970000</v>
      </c>
      <c r="K66" s="44">
        <v>3809210000</v>
      </c>
      <c r="L66" s="107">
        <v>99.751090000000005</v>
      </c>
      <c r="M66" s="107">
        <v>8.5659700000000001</v>
      </c>
      <c r="N66" s="107">
        <v>8.6449999999999996</v>
      </c>
      <c r="O66" s="17"/>
      <c r="P66" s="107"/>
      <c r="Q66" s="107"/>
      <c r="R66" s="107"/>
    </row>
    <row r="67" spans="1:18" ht="13.5" customHeight="1">
      <c r="A67" s="26">
        <v>45536</v>
      </c>
      <c r="B67" s="121">
        <v>75000000</v>
      </c>
      <c r="C67" s="15">
        <v>45554</v>
      </c>
      <c r="D67" s="15">
        <v>47041</v>
      </c>
      <c r="E67" s="17">
        <v>46350000</v>
      </c>
      <c r="F67" s="208">
        <v>-28650000</v>
      </c>
      <c r="G67" s="98">
        <v>36350000</v>
      </c>
      <c r="H67" s="117">
        <v>-38.200000000000003</v>
      </c>
      <c r="I67" s="108">
        <v>0</v>
      </c>
      <c r="J67" s="43">
        <v>36350000</v>
      </c>
      <c r="K67" s="44">
        <v>3845560000</v>
      </c>
      <c r="L67" s="107">
        <v>100.14185000000001</v>
      </c>
      <c r="M67" s="107">
        <v>8.4627599999999994</v>
      </c>
      <c r="N67" s="107">
        <v>8.5679999999999996</v>
      </c>
      <c r="O67" s="17"/>
      <c r="P67" s="107"/>
      <c r="Q67" s="107"/>
      <c r="R67" s="107"/>
    </row>
    <row r="68" spans="1:18" ht="13.5" customHeight="1">
      <c r="A68" s="26">
        <v>45536</v>
      </c>
      <c r="B68" s="121"/>
      <c r="C68" s="15">
        <v>45561</v>
      </c>
      <c r="D68" s="15">
        <v>47041</v>
      </c>
      <c r="E68" s="17"/>
      <c r="F68" s="208">
        <v>0</v>
      </c>
      <c r="G68" s="98"/>
      <c r="H68" s="117"/>
      <c r="I68" s="108"/>
      <c r="J68" s="43">
        <v>0</v>
      </c>
      <c r="K68" s="44">
        <v>3925860000</v>
      </c>
      <c r="L68" s="107"/>
      <c r="M68" s="107"/>
      <c r="N68" s="107"/>
      <c r="O68" s="17">
        <v>80300000</v>
      </c>
      <c r="P68" s="107">
        <v>99.375420000000005</v>
      </c>
      <c r="Q68" s="107">
        <v>8.5574999999999992</v>
      </c>
      <c r="R68" s="107">
        <v>8.5760000000000005</v>
      </c>
    </row>
    <row r="69" spans="1:18" ht="13.5" customHeight="1">
      <c r="A69" s="26">
        <v>45566</v>
      </c>
      <c r="B69" s="121">
        <v>75000000</v>
      </c>
      <c r="C69" s="15">
        <v>45568</v>
      </c>
      <c r="D69" s="15">
        <v>47041</v>
      </c>
      <c r="E69" s="17">
        <v>52700000</v>
      </c>
      <c r="F69" s="208">
        <v>-22300000</v>
      </c>
      <c r="G69" s="98">
        <v>21900000</v>
      </c>
      <c r="H69" s="117">
        <v>-29.733333333333334</v>
      </c>
      <c r="I69" s="108"/>
      <c r="J69" s="43">
        <v>21900000</v>
      </c>
      <c r="K69" s="44">
        <v>3947760000</v>
      </c>
      <c r="L69" s="107">
        <v>99.480429999999998</v>
      </c>
      <c r="M69" s="107">
        <v>8.65747</v>
      </c>
      <c r="N69" s="107">
        <v>8.6649999999999991</v>
      </c>
      <c r="O69" s="17"/>
      <c r="P69" s="107"/>
      <c r="Q69" s="107"/>
      <c r="R69" s="107"/>
    </row>
    <row r="70" spans="1:18" ht="13.5" customHeight="1">
      <c r="A70" s="26">
        <v>45566</v>
      </c>
      <c r="B70" s="121">
        <v>160000000</v>
      </c>
      <c r="C70" s="15">
        <v>45580</v>
      </c>
      <c r="D70" s="15">
        <v>47041</v>
      </c>
      <c r="E70" s="17">
        <v>79030000</v>
      </c>
      <c r="F70" s="208">
        <v>-80970000</v>
      </c>
      <c r="G70" s="98">
        <v>78730000</v>
      </c>
      <c r="H70" s="117">
        <v>-50.606249999999996</v>
      </c>
      <c r="I70" s="108"/>
      <c r="J70" s="43">
        <v>78730000</v>
      </c>
      <c r="K70" s="44">
        <v>4026490000</v>
      </c>
      <c r="L70" s="107">
        <v>99.047809999999998</v>
      </c>
      <c r="M70" s="107">
        <v>8.7874700000000008</v>
      </c>
      <c r="N70" s="107">
        <v>8.9239999999999995</v>
      </c>
      <c r="O70" s="17"/>
      <c r="P70" s="107"/>
      <c r="Q70" s="107"/>
      <c r="R70" s="107"/>
    </row>
    <row r="71" spans="1:18" ht="13.5" customHeight="1">
      <c r="A71" s="26">
        <v>45566</v>
      </c>
      <c r="B71" s="121">
        <v>75000000</v>
      </c>
      <c r="C71" s="15">
        <v>45595</v>
      </c>
      <c r="D71" s="15">
        <v>47041</v>
      </c>
      <c r="E71" s="17">
        <v>72130000</v>
      </c>
      <c r="F71" s="208">
        <v>-2870000</v>
      </c>
      <c r="G71" s="98">
        <v>52130000</v>
      </c>
      <c r="H71" s="117">
        <v>-3.8266666666666662</v>
      </c>
      <c r="I71" s="108"/>
      <c r="J71" s="43">
        <v>52130000</v>
      </c>
      <c r="K71" s="44">
        <v>4078620000</v>
      </c>
      <c r="L71" s="107">
        <v>98.671499999999995</v>
      </c>
      <c r="M71" s="107">
        <v>8.9038299999999992</v>
      </c>
      <c r="N71" s="107">
        <v>8.9324999999999992</v>
      </c>
      <c r="O71" s="17"/>
      <c r="P71" s="107"/>
      <c r="Q71" s="107"/>
      <c r="R71" s="107"/>
    </row>
    <row r="72" spans="1:18" ht="13.5" customHeight="1">
      <c r="A72" s="26">
        <v>45597</v>
      </c>
      <c r="B72" s="121"/>
      <c r="C72" s="15">
        <v>45603</v>
      </c>
      <c r="D72" s="15">
        <v>47041</v>
      </c>
      <c r="E72" s="17"/>
      <c r="F72" s="208">
        <v>0</v>
      </c>
      <c r="G72" s="98"/>
      <c r="H72" s="117"/>
      <c r="I72" s="108"/>
      <c r="J72" s="43">
        <v>0</v>
      </c>
      <c r="K72" s="44">
        <v>4234620000</v>
      </c>
      <c r="L72" s="107"/>
      <c r="M72" s="107"/>
      <c r="N72" s="107"/>
      <c r="O72" s="17">
        <v>156000000</v>
      </c>
      <c r="P72" s="107">
        <v>98.299300000000002</v>
      </c>
      <c r="Q72" s="107">
        <v>9.1869899999999998</v>
      </c>
      <c r="R72" s="107">
        <v>9.2189999999999994</v>
      </c>
    </row>
    <row r="73" spans="1:18" ht="13.5" customHeight="1">
      <c r="A73" s="26">
        <v>45597</v>
      </c>
      <c r="B73" s="121">
        <v>65000000</v>
      </c>
      <c r="C73" s="15">
        <v>45610</v>
      </c>
      <c r="D73" s="15">
        <v>47041</v>
      </c>
      <c r="E73" s="17">
        <v>106400000</v>
      </c>
      <c r="F73" s="208">
        <v>41400000</v>
      </c>
      <c r="G73" s="98">
        <v>81400000</v>
      </c>
      <c r="H73" s="117">
        <v>63.692307692307693</v>
      </c>
      <c r="I73" s="108"/>
      <c r="J73" s="43">
        <v>81400000</v>
      </c>
      <c r="K73" s="44">
        <v>4316020000</v>
      </c>
      <c r="L73" s="107">
        <v>98.024649999999994</v>
      </c>
      <c r="M73" s="107">
        <v>9.1073799999999991</v>
      </c>
      <c r="N73" s="107">
        <v>9.1880000000000006</v>
      </c>
      <c r="O73" s="17"/>
      <c r="P73" s="107"/>
      <c r="Q73" s="107"/>
      <c r="R73" s="107"/>
    </row>
    <row r="74" spans="1:18" ht="13.5" customHeight="1">
      <c r="A74" s="26">
        <v>45627</v>
      </c>
      <c r="B74" s="121">
        <v>65000000</v>
      </c>
      <c r="C74" s="15">
        <v>45601</v>
      </c>
      <c r="D74" s="15">
        <v>47041</v>
      </c>
      <c r="E74" s="17">
        <v>104370000</v>
      </c>
      <c r="F74" s="208">
        <v>39370000</v>
      </c>
      <c r="G74" s="98">
        <v>54370000</v>
      </c>
      <c r="H74" s="117">
        <f>0.605692307692308*100</f>
        <v>60.569230769230799</v>
      </c>
      <c r="I74" s="108"/>
      <c r="J74" s="43">
        <v>54370000</v>
      </c>
      <c r="K74" s="44">
        <v>4370390000</v>
      </c>
      <c r="L74" s="107">
        <v>98.892830000000004</v>
      </c>
      <c r="M74" s="107">
        <v>8.8400499999999997</v>
      </c>
      <c r="N74" s="107">
        <v>8.8480000000000008</v>
      </c>
      <c r="O74" s="17"/>
      <c r="P74" s="107"/>
      <c r="Q74" s="107"/>
      <c r="R74" s="107"/>
    </row>
    <row r="75" spans="1:18" ht="13.5" customHeight="1">
      <c r="A75" s="26">
        <v>45658</v>
      </c>
      <c r="B75" s="121">
        <v>85000000</v>
      </c>
      <c r="C75" s="15">
        <v>45672</v>
      </c>
      <c r="D75" s="15">
        <v>47041</v>
      </c>
      <c r="E75" s="17">
        <v>90450000</v>
      </c>
      <c r="F75" s="208">
        <v>5450000</v>
      </c>
      <c r="G75" s="98">
        <v>85000000</v>
      </c>
      <c r="H75" s="117">
        <v>6.4117647058823533</v>
      </c>
      <c r="I75" s="108"/>
      <c r="J75" s="43">
        <v>85000000</v>
      </c>
      <c r="K75" s="44">
        <v>4455390000</v>
      </c>
      <c r="L75" s="107">
        <v>97.596980000000002</v>
      </c>
      <c r="M75" s="107">
        <v>9.2678100000000008</v>
      </c>
      <c r="N75" s="107">
        <v>9.35</v>
      </c>
      <c r="O75" s="17"/>
      <c r="P75" s="107"/>
      <c r="Q75" s="107"/>
      <c r="R75" s="107"/>
    </row>
    <row r="76" spans="1:18" ht="13.5" customHeight="1">
      <c r="A76" s="26">
        <v>45658</v>
      </c>
      <c r="B76" s="121">
        <v>40000000</v>
      </c>
      <c r="C76" s="15">
        <v>45314</v>
      </c>
      <c r="D76" s="15">
        <v>47041</v>
      </c>
      <c r="E76" s="17">
        <v>141300000</v>
      </c>
      <c r="F76" s="208">
        <v>101300000</v>
      </c>
      <c r="G76" s="98">
        <v>48810000</v>
      </c>
      <c r="H76" s="117">
        <v>253.25000000000003</v>
      </c>
      <c r="I76" s="108"/>
      <c r="J76" s="43">
        <v>48810000</v>
      </c>
      <c r="K76" s="44">
        <v>4504200000</v>
      </c>
      <c r="L76" s="107">
        <v>98.205719999999999</v>
      </c>
      <c r="M76" s="107">
        <v>9.0729000000000006</v>
      </c>
      <c r="N76" s="107">
        <v>8.5</v>
      </c>
      <c r="O76" s="17"/>
      <c r="P76" s="107"/>
      <c r="Q76" s="107"/>
      <c r="R76" s="107"/>
    </row>
    <row r="77" spans="1:18" ht="13.5" customHeight="1">
      <c r="A77" s="26">
        <v>45689</v>
      </c>
      <c r="B77" s="121">
        <v>65000000</v>
      </c>
      <c r="C77" s="15">
        <v>45328</v>
      </c>
      <c r="D77" s="15">
        <v>47041</v>
      </c>
      <c r="E77" s="17">
        <v>206070000</v>
      </c>
      <c r="F77" s="208">
        <v>141070000</v>
      </c>
      <c r="G77" s="98">
        <v>99370000</v>
      </c>
      <c r="H77" s="117">
        <v>217.03076923076924</v>
      </c>
      <c r="I77" s="108"/>
      <c r="J77" s="43">
        <v>99370000</v>
      </c>
      <c r="K77" s="44">
        <v>4603570000</v>
      </c>
      <c r="L77" s="107">
        <v>98.334400000000002</v>
      </c>
      <c r="M77" s="107">
        <v>9.0365000000000002</v>
      </c>
      <c r="N77" s="107">
        <v>9.07</v>
      </c>
      <c r="O77" s="17"/>
      <c r="P77" s="107"/>
      <c r="Q77" s="107"/>
      <c r="R77" s="107"/>
    </row>
    <row r="78" spans="1:18" ht="13.5" customHeight="1">
      <c r="A78" s="26">
        <v>45689</v>
      </c>
      <c r="B78" s="121">
        <v>40000000</v>
      </c>
      <c r="C78" s="15">
        <v>45342</v>
      </c>
      <c r="D78" s="15">
        <v>47041</v>
      </c>
      <c r="E78" s="17">
        <v>159330000</v>
      </c>
      <c r="F78" s="208">
        <v>119330000</v>
      </c>
      <c r="G78" s="98">
        <v>40000000</v>
      </c>
      <c r="H78" s="117">
        <v>298.32499999999999</v>
      </c>
      <c r="I78" s="108"/>
      <c r="J78" s="43">
        <v>40000000</v>
      </c>
      <c r="K78" s="44">
        <v>4643570000</v>
      </c>
      <c r="L78" s="107">
        <v>98.482500000000002</v>
      </c>
      <c r="M78" s="107">
        <v>8.9933999999999994</v>
      </c>
      <c r="N78" s="107">
        <v>9.0289999999999999</v>
      </c>
      <c r="O78" s="17"/>
      <c r="P78" s="107"/>
      <c r="Q78" s="107"/>
      <c r="R78" s="107"/>
    </row>
    <row r="79" spans="1:18" ht="13.5" customHeight="1">
      <c r="A79" s="26">
        <v>45689</v>
      </c>
      <c r="B79" s="121"/>
      <c r="C79" s="15">
        <v>45349</v>
      </c>
      <c r="D79" s="15">
        <v>47041</v>
      </c>
      <c r="E79" s="17"/>
      <c r="F79" s="208"/>
      <c r="G79" s="98"/>
      <c r="H79" s="117"/>
      <c r="I79" s="108"/>
      <c r="J79" s="43">
        <v>0</v>
      </c>
      <c r="K79" s="44">
        <v>4685320000</v>
      </c>
      <c r="L79" s="107"/>
      <c r="M79" s="107"/>
      <c r="N79" s="107"/>
      <c r="O79" s="17">
        <v>41750000</v>
      </c>
      <c r="P79" s="107">
        <v>101.4265</v>
      </c>
      <c r="Q79" s="107">
        <v>9.0626999999999995</v>
      </c>
      <c r="R79" s="107">
        <v>9.1999999999999993</v>
      </c>
    </row>
    <row r="80" spans="1:18" ht="13.5" customHeight="1">
      <c r="A80" s="26">
        <v>45717</v>
      </c>
      <c r="B80" s="121">
        <v>60000000</v>
      </c>
      <c r="C80" s="15">
        <v>45357</v>
      </c>
      <c r="D80" s="15">
        <v>47041</v>
      </c>
      <c r="E80" s="17">
        <v>317950000</v>
      </c>
      <c r="F80" s="208">
        <v>257950000</v>
      </c>
      <c r="G80" s="98">
        <v>60000000</v>
      </c>
      <c r="H80" s="117">
        <v>429.91666666666663</v>
      </c>
      <c r="I80" s="108"/>
      <c r="J80" s="43">
        <v>60000000</v>
      </c>
      <c r="K80" s="44">
        <v>4745320000</v>
      </c>
      <c r="L80" s="107">
        <v>98.812079999999995</v>
      </c>
      <c r="M80" s="107">
        <v>8.88964</v>
      </c>
      <c r="N80" s="107">
        <v>8.9079999999999995</v>
      </c>
      <c r="O80" s="17"/>
      <c r="P80" s="107"/>
      <c r="Q80" s="107"/>
      <c r="R80" s="107"/>
    </row>
    <row r="81" spans="1:18" ht="13.5" customHeight="1">
      <c r="A81" s="26">
        <v>45717</v>
      </c>
      <c r="B81" s="121">
        <v>40000000</v>
      </c>
      <c r="C81" s="15">
        <v>45378</v>
      </c>
      <c r="D81" s="15">
        <v>47041</v>
      </c>
      <c r="E81" s="17">
        <v>330470000</v>
      </c>
      <c r="F81" s="208">
        <v>290470000</v>
      </c>
      <c r="G81" s="98">
        <v>76070000</v>
      </c>
      <c r="H81" s="117">
        <v>726.17500000000007</v>
      </c>
      <c r="I81" s="108"/>
      <c r="J81" s="43">
        <v>76070000</v>
      </c>
      <c r="K81" s="44">
        <v>4821390000</v>
      </c>
      <c r="L81" s="107">
        <v>98.883960000000002</v>
      </c>
      <c r="M81" s="107">
        <v>8.8763000000000005</v>
      </c>
      <c r="N81" s="107">
        <v>8.8800000000000008</v>
      </c>
      <c r="O81" s="17"/>
      <c r="P81" s="107"/>
      <c r="Q81" s="107"/>
      <c r="R81" s="107"/>
    </row>
    <row r="82" spans="1:18" ht="13.5" customHeight="1">
      <c r="A82" s="26">
        <v>45748</v>
      </c>
      <c r="B82" s="121">
        <v>330000000</v>
      </c>
      <c r="C82" s="15">
        <v>45397</v>
      </c>
      <c r="D82" s="15">
        <v>47041</v>
      </c>
      <c r="E82" s="17">
        <v>544060000</v>
      </c>
      <c r="F82" s="208">
        <v>214060000</v>
      </c>
      <c r="G82" s="98">
        <v>529060000</v>
      </c>
      <c r="H82" s="117">
        <v>64.86666666666666</v>
      </c>
      <c r="I82" s="108"/>
      <c r="J82" s="43">
        <v>529060000</v>
      </c>
      <c r="K82" s="44">
        <v>5350450000</v>
      </c>
      <c r="L82" s="107">
        <v>98.479399999999998</v>
      </c>
      <c r="M82" s="107">
        <v>9.0162499999999994</v>
      </c>
      <c r="N82" s="107">
        <v>9.34</v>
      </c>
      <c r="O82" s="17"/>
      <c r="P82" s="107"/>
      <c r="Q82" s="107"/>
      <c r="R82" s="107"/>
    </row>
    <row r="83" spans="1:18" ht="13.5" customHeight="1">
      <c r="A83" s="26">
        <v>45748</v>
      </c>
      <c r="B83" s="121">
        <v>80000000</v>
      </c>
      <c r="C83" s="15">
        <v>45406</v>
      </c>
      <c r="D83" s="15">
        <v>47041</v>
      </c>
      <c r="E83" s="17">
        <v>168830000</v>
      </c>
      <c r="F83" s="208">
        <v>88830000</v>
      </c>
      <c r="G83" s="98">
        <v>122280000</v>
      </c>
      <c r="H83" s="117">
        <v>111.03749999999999</v>
      </c>
      <c r="I83" s="108"/>
      <c r="J83" s="43">
        <v>122280000</v>
      </c>
      <c r="K83" s="44">
        <v>5472730000</v>
      </c>
      <c r="L83" s="107">
        <v>98.549329999999998</v>
      </c>
      <c r="M83" s="107">
        <v>8.9936000000000007</v>
      </c>
      <c r="N83" s="107">
        <v>9.01</v>
      </c>
      <c r="O83" s="17"/>
      <c r="P83" s="107"/>
      <c r="Q83" s="107"/>
      <c r="R83" s="107"/>
    </row>
    <row r="84" spans="1:18" ht="13.5" customHeight="1">
      <c r="A84" s="26">
        <v>45748</v>
      </c>
      <c r="B84" s="121"/>
      <c r="C84" s="15">
        <v>45412</v>
      </c>
      <c r="D84" s="15">
        <v>47041</v>
      </c>
      <c r="E84" s="17"/>
      <c r="F84" s="208"/>
      <c r="G84" s="98"/>
      <c r="H84" s="117"/>
      <c r="I84" s="108"/>
      <c r="J84" s="43">
        <v>0</v>
      </c>
      <c r="K84" s="44">
        <v>5595990000</v>
      </c>
      <c r="L84" s="107"/>
      <c r="M84" s="107"/>
      <c r="N84" s="107"/>
      <c r="O84" s="17">
        <v>123260000</v>
      </c>
      <c r="P84" s="107">
        <v>99.23912</v>
      </c>
      <c r="Q84" s="107">
        <v>8.8770799999999994</v>
      </c>
      <c r="R84" s="107">
        <v>8.9499999999999993</v>
      </c>
    </row>
    <row r="85" spans="1:18" ht="13.5" customHeight="1">
      <c r="A85" s="26">
        <v>45778</v>
      </c>
      <c r="B85" s="121">
        <v>70000000</v>
      </c>
      <c r="C85" s="15">
        <v>45785</v>
      </c>
      <c r="D85" s="15">
        <v>47041</v>
      </c>
      <c r="E85" s="17">
        <v>424010000</v>
      </c>
      <c r="F85" s="208">
        <v>354010000</v>
      </c>
      <c r="G85" s="98">
        <v>346000000</v>
      </c>
      <c r="H85" s="117">
        <v>505.72857142857146</v>
      </c>
      <c r="I85" s="108"/>
      <c r="J85" s="43">
        <v>346000000</v>
      </c>
      <c r="K85" s="44">
        <v>5941990000</v>
      </c>
      <c r="L85" s="107">
        <v>98.779449999999997</v>
      </c>
      <c r="M85" s="107">
        <v>8.9161000000000001</v>
      </c>
      <c r="N85" s="107">
        <v>8.9239999999999995</v>
      </c>
      <c r="O85" s="17"/>
      <c r="P85" s="107"/>
      <c r="Q85" s="107"/>
      <c r="R85" s="107"/>
    </row>
    <row r="86" spans="1:18" ht="13.5" customHeight="1">
      <c r="A86" s="26">
        <v>45778</v>
      </c>
      <c r="B86" s="121">
        <v>70000000</v>
      </c>
      <c r="C86" s="15">
        <v>45792</v>
      </c>
      <c r="D86" s="15">
        <v>47041</v>
      </c>
      <c r="E86" s="17">
        <v>313360000</v>
      </c>
      <c r="F86" s="208">
        <v>243360000</v>
      </c>
      <c r="G86" s="98">
        <v>288920000</v>
      </c>
      <c r="H86" s="117">
        <v>347.65714285714284</v>
      </c>
      <c r="I86" s="108"/>
      <c r="J86" s="43">
        <v>288920000</v>
      </c>
      <c r="K86" s="44">
        <v>6230910000</v>
      </c>
      <c r="L86" s="107">
        <v>98.847989999999996</v>
      </c>
      <c r="M86" s="107">
        <v>8.8932199999999995</v>
      </c>
      <c r="N86" s="107">
        <v>9</v>
      </c>
      <c r="O86" s="17"/>
      <c r="P86" s="107"/>
      <c r="Q86" s="107"/>
      <c r="R86" s="107"/>
    </row>
  </sheetData>
  <conditionalFormatting sqref="L5:L19 L21:L44">
    <cfRule type="cellIs" dxfId="108" priority="6609" stopIfTrue="1" operator="lessThan">
      <formula>0</formula>
    </cfRule>
  </conditionalFormatting>
  <conditionalFormatting sqref="L5:R7 L8:N44">
    <cfRule type="cellIs" dxfId="107" priority="6608" stopIfTrue="1" operator="lessThan">
      <formula>0</formula>
    </cfRule>
  </conditionalFormatting>
  <conditionalFormatting sqref="O9:R11">
    <cfRule type="cellIs" dxfId="106" priority="6134" stopIfTrue="1" operator="lessThan">
      <formula>0</formula>
    </cfRule>
  </conditionalFormatting>
  <conditionalFormatting sqref="P8:R8">
    <cfRule type="cellIs" dxfId="105" priority="6374" stopIfTrue="1" operator="lessThan">
      <formula>0</formula>
    </cfRule>
  </conditionalFormatting>
  <conditionalFormatting sqref="P26:R48">
    <cfRule type="cellIs" dxfId="104" priority="830" stopIfTrue="1" operator="lessThan">
      <formula>0</formula>
    </cfRule>
  </conditionalFormatting>
  <conditionalFormatting sqref="P50:R50">
    <cfRule type="cellIs" dxfId="103" priority="422" stopIfTrue="1" operator="lessThan">
      <formula>0</formula>
    </cfRule>
  </conditionalFormatting>
  <conditionalFormatting sqref="P52:R86">
    <cfRule type="cellIs" dxfId="102" priority="1" stopIfTrue="1" operator="lessThan">
      <formula>0</formula>
    </cfRule>
  </conditionalFormatting>
  <pageMargins left="0.7" right="0.7" top="0.75" bottom="0.75" header="0.3" footer="0.3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9"/>
  <sheetViews>
    <sheetView workbookViewId="0">
      <pane ySplit="3" topLeftCell="A111" activePane="bottomLeft" state="frozen"/>
      <selection pane="bottomLeft" activeCell="A129" sqref="A129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268" t="s">
        <v>72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263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267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6.5" customHeight="1">
      <c r="A4" s="102">
        <v>42887</v>
      </c>
      <c r="B4" s="16">
        <v>25000000</v>
      </c>
      <c r="C4" s="15">
        <v>42887</v>
      </c>
      <c r="D4" s="15">
        <v>47133</v>
      </c>
      <c r="E4" s="17">
        <v>79290000</v>
      </c>
      <c r="F4" s="17">
        <v>54290000</v>
      </c>
      <c r="G4" s="17">
        <v>25000000</v>
      </c>
      <c r="H4" s="17">
        <v>217.16000000000003</v>
      </c>
      <c r="I4" s="128">
        <v>0</v>
      </c>
      <c r="J4" s="17">
        <v>25000000</v>
      </c>
      <c r="K4" s="18">
        <v>25000000</v>
      </c>
      <c r="L4" s="90">
        <v>96.318619999999996</v>
      </c>
      <c r="M4" s="90">
        <v>4.9379999999999997</v>
      </c>
      <c r="N4" s="90">
        <v>4.96</v>
      </c>
    </row>
    <row r="5" spans="1:14" s="8" customFormat="1" ht="15" customHeight="1">
      <c r="A5" s="102">
        <v>42887</v>
      </c>
      <c r="B5" s="16">
        <v>25000000</v>
      </c>
      <c r="C5" s="15">
        <v>42915</v>
      </c>
      <c r="D5" s="15">
        <v>47133</v>
      </c>
      <c r="E5" s="17">
        <v>58500000</v>
      </c>
      <c r="F5" s="17">
        <v>33500000</v>
      </c>
      <c r="G5" s="17">
        <v>25000000</v>
      </c>
      <c r="H5" s="17">
        <v>134</v>
      </c>
      <c r="I5" s="128">
        <v>0</v>
      </c>
      <c r="J5" s="17">
        <v>25000000</v>
      </c>
      <c r="K5" s="18">
        <v>50000000</v>
      </c>
      <c r="L5" s="90">
        <v>96.516959999999997</v>
      </c>
      <c r="M5" s="90">
        <v>4.899</v>
      </c>
      <c r="N5" s="90">
        <v>4.91</v>
      </c>
    </row>
    <row r="6" spans="1:14">
      <c r="A6" s="102">
        <v>42917</v>
      </c>
      <c r="B6" s="16">
        <v>25000000</v>
      </c>
      <c r="C6" s="15">
        <v>42943</v>
      </c>
      <c r="D6" s="15">
        <v>47133</v>
      </c>
      <c r="E6" s="17">
        <v>95900000</v>
      </c>
      <c r="F6" s="17">
        <v>70900000</v>
      </c>
      <c r="G6" s="17">
        <v>25000000</v>
      </c>
      <c r="H6" s="17">
        <v>283.59999999999997</v>
      </c>
      <c r="I6" s="128">
        <v>0</v>
      </c>
      <c r="J6" s="17">
        <v>25000000</v>
      </c>
      <c r="K6" s="18">
        <v>75000000</v>
      </c>
      <c r="L6" s="90">
        <v>96.894850000000005</v>
      </c>
      <c r="M6" s="90">
        <v>4.8559999999999999</v>
      </c>
      <c r="N6" s="90">
        <v>4.8899999999999997</v>
      </c>
    </row>
    <row r="7" spans="1:14">
      <c r="A7" s="102">
        <v>42948</v>
      </c>
      <c r="B7" s="16">
        <v>25000000</v>
      </c>
      <c r="C7" s="15">
        <v>42970</v>
      </c>
      <c r="D7" s="15">
        <v>47133</v>
      </c>
      <c r="E7" s="17">
        <v>88400000</v>
      </c>
      <c r="F7" s="17">
        <v>63400000</v>
      </c>
      <c r="G7" s="17">
        <v>25000000</v>
      </c>
      <c r="H7" s="17">
        <v>253.6</v>
      </c>
      <c r="I7" s="128">
        <v>0</v>
      </c>
      <c r="J7" s="17">
        <v>25000000</v>
      </c>
      <c r="K7" s="18">
        <v>100000000</v>
      </c>
      <c r="L7" s="90">
        <v>97.178659999999994</v>
      </c>
      <c r="M7" s="90">
        <v>4.8238399999999997</v>
      </c>
      <c r="N7" s="90">
        <v>4.83</v>
      </c>
    </row>
    <row r="8" spans="1:14">
      <c r="A8" s="26">
        <v>42979</v>
      </c>
      <c r="B8" s="17">
        <v>25000000</v>
      </c>
      <c r="C8" s="15">
        <v>43006</v>
      </c>
      <c r="D8" s="15">
        <v>47133</v>
      </c>
      <c r="E8" s="17">
        <v>77000000</v>
      </c>
      <c r="F8" s="17">
        <v>52000000</v>
      </c>
      <c r="G8" s="17">
        <v>25000000</v>
      </c>
      <c r="H8" s="135">
        <v>208</v>
      </c>
      <c r="I8" s="17">
        <v>0</v>
      </c>
      <c r="J8" s="17">
        <v>25000000</v>
      </c>
      <c r="K8" s="18">
        <v>125000000</v>
      </c>
      <c r="L8" s="29">
        <v>98.334670000000003</v>
      </c>
      <c r="M8" s="107">
        <v>4.6900000000000004</v>
      </c>
      <c r="N8" s="107">
        <v>4.6900000000000004</v>
      </c>
    </row>
    <row r="9" spans="1:14">
      <c r="A9" s="26">
        <v>43009</v>
      </c>
      <c r="B9" s="17">
        <v>105000000</v>
      </c>
      <c r="C9" s="15">
        <v>43024</v>
      </c>
      <c r="D9" s="15">
        <v>47133</v>
      </c>
      <c r="E9" s="17">
        <v>217400000</v>
      </c>
      <c r="F9" s="17">
        <v>112400000</v>
      </c>
      <c r="G9" s="17">
        <v>105000000</v>
      </c>
      <c r="H9" s="135">
        <v>107.04761904761907</v>
      </c>
      <c r="I9" s="17">
        <v>0</v>
      </c>
      <c r="J9" s="17">
        <v>105000000</v>
      </c>
      <c r="K9" s="18">
        <v>230000000</v>
      </c>
      <c r="L9" s="29"/>
      <c r="M9" s="107"/>
      <c r="N9" s="107"/>
    </row>
    <row r="10" spans="1:14">
      <c r="A10" s="26">
        <v>43040</v>
      </c>
      <c r="B10" s="17">
        <v>30000000</v>
      </c>
      <c r="C10" s="103">
        <v>43055</v>
      </c>
      <c r="D10" s="103">
        <v>47133</v>
      </c>
      <c r="E10" s="98">
        <v>47000000</v>
      </c>
      <c r="F10" s="98">
        <v>17000000</v>
      </c>
      <c r="G10" s="98">
        <v>30000000</v>
      </c>
      <c r="H10" s="217">
        <v>56.666666666666664</v>
      </c>
      <c r="I10" s="98">
        <v>0</v>
      </c>
      <c r="J10" s="98">
        <v>30000000</v>
      </c>
      <c r="K10" s="147">
        <v>260000000</v>
      </c>
      <c r="L10" s="104">
        <v>99.064359999999994</v>
      </c>
      <c r="M10" s="158">
        <v>4.6057100000000002</v>
      </c>
      <c r="N10" s="158">
        <v>4.5599999999999996</v>
      </c>
    </row>
    <row r="11" spans="1:14">
      <c r="A11" s="123">
        <v>43086</v>
      </c>
      <c r="B11" s="24">
        <v>30000000</v>
      </c>
      <c r="C11" s="146">
        <v>43076</v>
      </c>
      <c r="D11" s="146">
        <v>47134</v>
      </c>
      <c r="E11" s="99">
        <v>0</v>
      </c>
      <c r="F11" s="99">
        <v>-30000000</v>
      </c>
      <c r="G11" s="99">
        <v>0</v>
      </c>
      <c r="H11" s="218">
        <v>-100</v>
      </c>
      <c r="I11" s="99">
        <v>0</v>
      </c>
      <c r="J11" s="99">
        <v>0</v>
      </c>
      <c r="K11" s="214">
        <v>260000000</v>
      </c>
      <c r="L11" s="213"/>
      <c r="M11" s="212"/>
      <c r="N11" s="212"/>
    </row>
    <row r="12" spans="1:14">
      <c r="A12" s="26">
        <v>43132</v>
      </c>
      <c r="B12" s="17">
        <v>30000000</v>
      </c>
      <c r="C12" s="103">
        <v>43132</v>
      </c>
      <c r="D12" s="103">
        <v>47133</v>
      </c>
      <c r="E12" s="98">
        <v>8620000</v>
      </c>
      <c r="F12" s="98">
        <v>-21380000</v>
      </c>
      <c r="G12" s="98">
        <v>8620000</v>
      </c>
      <c r="H12" s="217">
        <v>-71.266666666666666</v>
      </c>
      <c r="I12" s="98">
        <v>0</v>
      </c>
      <c r="J12" s="98">
        <v>8620000</v>
      </c>
      <c r="K12" s="147">
        <v>268620000</v>
      </c>
      <c r="L12" s="104">
        <v>99.116119999999995</v>
      </c>
      <c r="M12" s="158">
        <v>4.6036000000000001</v>
      </c>
      <c r="N12" s="158">
        <v>4.57</v>
      </c>
    </row>
    <row r="13" spans="1:14">
      <c r="A13" s="26">
        <v>43160</v>
      </c>
      <c r="B13" s="17">
        <v>30000000</v>
      </c>
      <c r="C13" s="103">
        <v>43160</v>
      </c>
      <c r="D13" s="103">
        <v>47133</v>
      </c>
      <c r="E13" s="98">
        <v>27000000</v>
      </c>
      <c r="F13" s="98">
        <v>-3000000</v>
      </c>
      <c r="G13" s="98">
        <v>27000000</v>
      </c>
      <c r="H13" s="217">
        <v>-10</v>
      </c>
      <c r="I13" s="98">
        <v>0</v>
      </c>
      <c r="J13" s="98">
        <v>27000000</v>
      </c>
      <c r="K13" s="147">
        <v>295620000</v>
      </c>
      <c r="L13" s="104">
        <v>98.646730000000005</v>
      </c>
      <c r="M13" s="158">
        <v>4.66</v>
      </c>
      <c r="N13" s="158">
        <v>4.67</v>
      </c>
    </row>
    <row r="14" spans="1:14">
      <c r="A14" s="26">
        <v>43160</v>
      </c>
      <c r="B14" s="17">
        <v>30000000</v>
      </c>
      <c r="C14" s="103">
        <v>43188</v>
      </c>
      <c r="D14" s="103">
        <v>47133</v>
      </c>
      <c r="E14" s="98">
        <v>14500000</v>
      </c>
      <c r="F14" s="98">
        <v>-15500000</v>
      </c>
      <c r="G14" s="98">
        <v>14500000</v>
      </c>
      <c r="H14" s="217">
        <v>-51.666666666666671</v>
      </c>
      <c r="I14" s="98">
        <v>0</v>
      </c>
      <c r="J14" s="98">
        <v>14500000</v>
      </c>
      <c r="K14" s="147">
        <v>310120000</v>
      </c>
      <c r="L14" s="104">
        <v>98.656790000000001</v>
      </c>
      <c r="M14" s="158">
        <v>4.6598600000000001</v>
      </c>
      <c r="N14" s="158">
        <v>4.68</v>
      </c>
    </row>
    <row r="15" spans="1:14">
      <c r="A15" s="26">
        <v>43191</v>
      </c>
      <c r="B15" s="17">
        <v>25000000</v>
      </c>
      <c r="C15" s="103">
        <v>43202</v>
      </c>
      <c r="D15" s="103">
        <v>47133</v>
      </c>
      <c r="E15" s="98">
        <v>5000000</v>
      </c>
      <c r="F15" s="98">
        <v>-20000000</v>
      </c>
      <c r="G15" s="98">
        <v>5000000</v>
      </c>
      <c r="H15" s="217">
        <v>-80</v>
      </c>
      <c r="I15" s="98">
        <v>0</v>
      </c>
      <c r="J15" s="98">
        <v>5000000</v>
      </c>
      <c r="K15" s="147">
        <v>315120000</v>
      </c>
      <c r="L15" s="104">
        <v>96.282870000000003</v>
      </c>
      <c r="M15" s="158">
        <v>4.95</v>
      </c>
      <c r="N15" s="158">
        <v>4.95</v>
      </c>
    </row>
    <row r="16" spans="1:14">
      <c r="A16" s="26">
        <v>43221</v>
      </c>
      <c r="B16" s="17">
        <v>25000000</v>
      </c>
      <c r="C16" s="103">
        <v>43251</v>
      </c>
      <c r="D16" s="103">
        <v>47133</v>
      </c>
      <c r="E16" s="98">
        <v>30000000</v>
      </c>
      <c r="F16" s="98">
        <v>5000000</v>
      </c>
      <c r="G16" s="98">
        <v>25000000</v>
      </c>
      <c r="H16" s="217">
        <v>20</v>
      </c>
      <c r="I16" s="98">
        <v>0</v>
      </c>
      <c r="J16" s="98">
        <v>25000000</v>
      </c>
      <c r="K16" s="147">
        <v>340120000</v>
      </c>
      <c r="L16" s="104">
        <v>95.798810000000003</v>
      </c>
      <c r="M16" s="158">
        <v>5.016</v>
      </c>
      <c r="N16" s="158">
        <v>5.19</v>
      </c>
    </row>
    <row r="17" spans="1:14">
      <c r="A17" s="26">
        <v>43282</v>
      </c>
      <c r="B17" s="17">
        <v>80000000</v>
      </c>
      <c r="C17" s="103">
        <v>43297</v>
      </c>
      <c r="D17" s="103">
        <v>47133</v>
      </c>
      <c r="E17" s="98">
        <v>10000000</v>
      </c>
      <c r="F17" s="98">
        <v>-70000000</v>
      </c>
      <c r="G17" s="98">
        <v>10000000</v>
      </c>
      <c r="H17" s="217">
        <v>-87.5</v>
      </c>
      <c r="I17" s="98">
        <v>0</v>
      </c>
      <c r="J17" s="98">
        <v>10000000</v>
      </c>
      <c r="K17" s="147">
        <v>350120000</v>
      </c>
      <c r="L17" s="104">
        <v>90.617410000000007</v>
      </c>
      <c r="M17" s="158">
        <v>5.7</v>
      </c>
      <c r="N17" s="158">
        <v>5.95</v>
      </c>
    </row>
    <row r="18" spans="1:14">
      <c r="A18" s="26">
        <v>43313</v>
      </c>
      <c r="B18" s="17">
        <v>25000000</v>
      </c>
      <c r="C18" s="103">
        <v>43335</v>
      </c>
      <c r="D18" s="103">
        <v>47133</v>
      </c>
      <c r="E18" s="98">
        <v>56000000</v>
      </c>
      <c r="F18" s="98">
        <v>31000000</v>
      </c>
      <c r="G18" s="98">
        <v>25000000</v>
      </c>
      <c r="H18" s="135">
        <v>124</v>
      </c>
      <c r="I18" s="98">
        <v>0</v>
      </c>
      <c r="J18" s="98">
        <v>25000000</v>
      </c>
      <c r="K18" s="147">
        <v>375120000</v>
      </c>
      <c r="L18" s="104">
        <v>91.441069999999996</v>
      </c>
      <c r="M18" s="158">
        <v>5.5960000000000001</v>
      </c>
      <c r="N18" s="158">
        <v>5.78</v>
      </c>
    </row>
    <row r="19" spans="1:14">
      <c r="A19" s="26">
        <v>43344</v>
      </c>
      <c r="B19" s="17">
        <v>25000000</v>
      </c>
      <c r="C19" s="103">
        <v>43370</v>
      </c>
      <c r="D19" s="103">
        <v>47133</v>
      </c>
      <c r="E19" s="98">
        <v>42000000</v>
      </c>
      <c r="F19" s="98">
        <v>17000000</v>
      </c>
      <c r="G19" s="98">
        <v>25000000</v>
      </c>
      <c r="H19" s="135">
        <v>68</v>
      </c>
      <c r="I19" s="98">
        <v>0</v>
      </c>
      <c r="J19" s="98">
        <v>25000000</v>
      </c>
      <c r="K19" s="147">
        <v>400120000</v>
      </c>
      <c r="L19" s="104">
        <v>91.610929999999996</v>
      </c>
      <c r="M19" s="158">
        <v>5.58</v>
      </c>
      <c r="N19" s="158">
        <v>5.6</v>
      </c>
    </row>
    <row r="20" spans="1:14">
      <c r="A20" s="26">
        <v>43374</v>
      </c>
      <c r="B20" s="17">
        <v>30000000</v>
      </c>
      <c r="C20" s="103">
        <v>43398</v>
      </c>
      <c r="D20" s="103">
        <v>47133</v>
      </c>
      <c r="E20" s="98">
        <v>21000000</v>
      </c>
      <c r="F20" s="98">
        <v>-9000000</v>
      </c>
      <c r="G20" s="98">
        <v>21000000</v>
      </c>
      <c r="H20" s="135">
        <v>-30</v>
      </c>
      <c r="I20" s="98">
        <v>0</v>
      </c>
      <c r="J20" s="98">
        <v>21000000</v>
      </c>
      <c r="K20" s="147">
        <v>421120000</v>
      </c>
      <c r="L20" s="104">
        <v>91.455659999999995</v>
      </c>
      <c r="M20" s="158">
        <v>5.6071400000000002</v>
      </c>
      <c r="N20" s="158">
        <v>5.7</v>
      </c>
    </row>
    <row r="21" spans="1:14">
      <c r="A21" s="26">
        <v>43405</v>
      </c>
      <c r="B21" s="17">
        <v>80000000</v>
      </c>
      <c r="C21" s="103">
        <v>43405</v>
      </c>
      <c r="D21" s="103">
        <v>47133</v>
      </c>
      <c r="E21" s="98">
        <v>75400000</v>
      </c>
      <c r="F21" s="98">
        <v>-4600000</v>
      </c>
      <c r="G21" s="98">
        <v>75400000</v>
      </c>
      <c r="H21" s="135">
        <v>-5.75</v>
      </c>
      <c r="I21" s="98">
        <v>0</v>
      </c>
      <c r="J21" s="98">
        <v>75400000</v>
      </c>
      <c r="K21" s="147">
        <v>496520000</v>
      </c>
      <c r="L21" s="104">
        <v>91.314189999999996</v>
      </c>
      <c r="M21" s="158">
        <v>5.62812</v>
      </c>
      <c r="N21" s="158">
        <v>5.9</v>
      </c>
    </row>
    <row r="22" spans="1:14">
      <c r="A22" s="26">
        <v>43405</v>
      </c>
      <c r="B22" s="17">
        <v>30000000</v>
      </c>
      <c r="C22" s="103">
        <v>43419</v>
      </c>
      <c r="D22" s="103">
        <v>47133</v>
      </c>
      <c r="E22" s="98">
        <v>20000000</v>
      </c>
      <c r="F22" s="98">
        <v>-10000000</v>
      </c>
      <c r="G22" s="98">
        <v>20000000</v>
      </c>
      <c r="H22" s="135">
        <v>-33.333333333333329</v>
      </c>
      <c r="I22" s="98">
        <v>0</v>
      </c>
      <c r="J22" s="98">
        <v>20000000</v>
      </c>
      <c r="K22" s="147">
        <v>516520000</v>
      </c>
      <c r="L22" s="104">
        <v>90.462000000000003</v>
      </c>
      <c r="M22" s="158">
        <v>5.7495000000000003</v>
      </c>
      <c r="N22" s="158">
        <v>5.89</v>
      </c>
    </row>
    <row r="23" spans="1:14">
      <c r="A23" s="123">
        <v>43435</v>
      </c>
      <c r="B23" s="24">
        <v>20000000</v>
      </c>
      <c r="C23" s="146">
        <v>43440</v>
      </c>
      <c r="D23" s="146">
        <v>47133</v>
      </c>
      <c r="E23" s="99">
        <v>5000000</v>
      </c>
      <c r="F23" s="99">
        <v>-15000000</v>
      </c>
      <c r="G23" s="99">
        <v>5000000</v>
      </c>
      <c r="H23" s="150">
        <v>-75</v>
      </c>
      <c r="I23" s="99">
        <v>0</v>
      </c>
      <c r="J23" s="99">
        <v>5000000</v>
      </c>
      <c r="K23" s="214">
        <v>521520000</v>
      </c>
      <c r="L23" s="213">
        <v>89.082620000000006</v>
      </c>
      <c r="M23" s="212">
        <v>5.95</v>
      </c>
      <c r="N23" s="212">
        <v>5.95</v>
      </c>
    </row>
    <row r="24" spans="1:14">
      <c r="A24" s="26">
        <v>43466</v>
      </c>
      <c r="B24" s="17">
        <v>10000000</v>
      </c>
      <c r="C24" s="103">
        <v>43496</v>
      </c>
      <c r="D24" s="103">
        <v>47133</v>
      </c>
      <c r="E24" s="98">
        <v>13000000</v>
      </c>
      <c r="F24" s="98">
        <v>3000000</v>
      </c>
      <c r="G24" s="98">
        <v>10000000</v>
      </c>
      <c r="H24" s="135">
        <v>30</v>
      </c>
      <c r="I24" s="98">
        <v>0</v>
      </c>
      <c r="J24" s="98">
        <v>10000000</v>
      </c>
      <c r="K24" s="147">
        <v>531520000</v>
      </c>
      <c r="L24" s="104">
        <v>89.919799999999995</v>
      </c>
      <c r="M24" s="158">
        <v>5.85</v>
      </c>
      <c r="N24" s="158">
        <v>5.85</v>
      </c>
    </row>
    <row r="25" spans="1:14">
      <c r="A25" s="26">
        <v>43497</v>
      </c>
      <c r="B25" s="17">
        <v>10000000</v>
      </c>
      <c r="C25" s="103">
        <v>43517</v>
      </c>
      <c r="D25" s="103">
        <v>47133</v>
      </c>
      <c r="E25" s="98">
        <v>30100000</v>
      </c>
      <c r="F25" s="98">
        <v>20100000</v>
      </c>
      <c r="G25" s="98">
        <v>10000000</v>
      </c>
      <c r="H25" s="135">
        <v>200.99999999999997</v>
      </c>
      <c r="I25" s="98">
        <v>0</v>
      </c>
      <c r="J25" s="98">
        <v>10000000</v>
      </c>
      <c r="K25" s="147">
        <v>541520000</v>
      </c>
      <c r="L25" s="104">
        <v>90.5411</v>
      </c>
      <c r="M25" s="158">
        <v>5.7674000000000003</v>
      </c>
      <c r="N25" s="158">
        <v>5.79</v>
      </c>
    </row>
    <row r="26" spans="1:14">
      <c r="A26" s="26">
        <v>43555</v>
      </c>
      <c r="B26" s="17">
        <v>10000000</v>
      </c>
      <c r="C26" s="103">
        <v>43544</v>
      </c>
      <c r="D26" s="103">
        <v>47133</v>
      </c>
      <c r="E26" s="98">
        <v>25000000</v>
      </c>
      <c r="F26" s="98">
        <v>15000000</v>
      </c>
      <c r="G26" s="98">
        <v>10000000</v>
      </c>
      <c r="H26" s="135">
        <v>150</v>
      </c>
      <c r="I26" s="98">
        <v>0</v>
      </c>
      <c r="J26" s="98">
        <v>10000000</v>
      </c>
      <c r="K26" s="147">
        <v>551520000</v>
      </c>
      <c r="L26" s="104">
        <v>90.869489999999999</v>
      </c>
      <c r="M26" s="158">
        <v>5.7282000000000002</v>
      </c>
      <c r="N26" s="158">
        <v>5.7469999999999999</v>
      </c>
    </row>
    <row r="27" spans="1:14">
      <c r="A27" s="26">
        <v>43585</v>
      </c>
      <c r="B27" s="17">
        <v>35000000</v>
      </c>
      <c r="C27" s="103">
        <v>43566</v>
      </c>
      <c r="D27" s="103">
        <v>47133</v>
      </c>
      <c r="E27" s="98">
        <v>30000000</v>
      </c>
      <c r="F27" s="98">
        <v>-5000000</v>
      </c>
      <c r="G27" s="98">
        <v>30000000</v>
      </c>
      <c r="H27" s="135">
        <v>-14.285714285714285</v>
      </c>
      <c r="I27" s="98">
        <v>0</v>
      </c>
      <c r="J27" s="98">
        <v>30000000</v>
      </c>
      <c r="K27" s="147">
        <v>581520000</v>
      </c>
      <c r="L27" s="104">
        <v>90.912490000000005</v>
      </c>
      <c r="M27" s="158">
        <v>5.7283299999999997</v>
      </c>
      <c r="N27" s="158">
        <v>5.9</v>
      </c>
    </row>
    <row r="28" spans="1:14">
      <c r="A28" s="26">
        <v>43616</v>
      </c>
      <c r="B28" s="17">
        <v>35000000</v>
      </c>
      <c r="C28" s="103">
        <v>43616</v>
      </c>
      <c r="D28" s="103">
        <v>47133</v>
      </c>
      <c r="E28" s="98">
        <v>0</v>
      </c>
      <c r="F28" s="98">
        <v>-35000000</v>
      </c>
      <c r="G28" s="98">
        <v>0</v>
      </c>
      <c r="H28" s="135">
        <v>-100</v>
      </c>
      <c r="I28" s="98"/>
      <c r="J28" s="98">
        <v>0</v>
      </c>
      <c r="K28" s="147">
        <v>581520000</v>
      </c>
      <c r="L28" s="104">
        <v>83.585340000000002</v>
      </c>
      <c r="M28" s="158">
        <v>6.29</v>
      </c>
      <c r="N28" s="158">
        <v>6.29</v>
      </c>
    </row>
    <row r="29" spans="1:14">
      <c r="A29" s="26">
        <v>43646</v>
      </c>
      <c r="B29" s="17">
        <v>35000000</v>
      </c>
      <c r="C29" s="103">
        <v>43643</v>
      </c>
      <c r="D29" s="103">
        <v>47133</v>
      </c>
      <c r="E29" s="98">
        <v>55000000</v>
      </c>
      <c r="F29" s="98">
        <v>20000000</v>
      </c>
      <c r="G29" s="98">
        <v>35000000</v>
      </c>
      <c r="H29" s="135">
        <v>57.142857142857139</v>
      </c>
      <c r="I29" s="98">
        <v>0</v>
      </c>
      <c r="J29" s="98">
        <v>35000000</v>
      </c>
      <c r="K29" s="147">
        <v>616520000</v>
      </c>
      <c r="L29" s="104">
        <v>89.947249999999997</v>
      </c>
      <c r="M29" s="158">
        <v>5.8917099999999998</v>
      </c>
      <c r="N29" s="158">
        <v>6</v>
      </c>
    </row>
    <row r="30" spans="1:14">
      <c r="A30" s="26">
        <v>43677</v>
      </c>
      <c r="B30" s="17">
        <v>35000000</v>
      </c>
      <c r="C30" s="103">
        <v>43671</v>
      </c>
      <c r="D30" s="103">
        <v>47133</v>
      </c>
      <c r="E30" s="98">
        <v>96100000</v>
      </c>
      <c r="F30" s="98">
        <v>61100000</v>
      </c>
      <c r="G30" s="98">
        <v>35000000</v>
      </c>
      <c r="H30" s="135">
        <v>174.57142857142858</v>
      </c>
      <c r="I30" s="98">
        <v>0</v>
      </c>
      <c r="J30" s="98">
        <v>35000000</v>
      </c>
      <c r="K30" s="147">
        <v>651520000</v>
      </c>
      <c r="L30" s="104">
        <v>90.443100000000001</v>
      </c>
      <c r="M30" s="158">
        <v>5.8266799999999996</v>
      </c>
      <c r="N30" s="158">
        <v>5.85</v>
      </c>
    </row>
    <row r="31" spans="1:14">
      <c r="A31" s="26">
        <v>43696</v>
      </c>
      <c r="B31" s="17">
        <v>35000000</v>
      </c>
      <c r="C31" s="103">
        <v>43705</v>
      </c>
      <c r="D31" s="103">
        <v>47133</v>
      </c>
      <c r="E31" s="98">
        <v>77500000</v>
      </c>
      <c r="F31" s="98">
        <v>42500000</v>
      </c>
      <c r="G31" s="98">
        <v>35000000</v>
      </c>
      <c r="H31" s="117">
        <v>121.42857142857142</v>
      </c>
      <c r="I31" s="98">
        <v>0</v>
      </c>
      <c r="J31" s="98">
        <v>35000000</v>
      </c>
      <c r="K31" s="147">
        <v>686520000</v>
      </c>
      <c r="L31" s="104">
        <v>91.112819999999999</v>
      </c>
      <c r="M31" s="158">
        <v>5.7371400000000001</v>
      </c>
      <c r="N31" s="158">
        <v>5.75</v>
      </c>
    </row>
    <row r="32" spans="1:14">
      <c r="A32" s="26">
        <v>43727</v>
      </c>
      <c r="B32" s="17">
        <v>35000000</v>
      </c>
      <c r="C32" s="103">
        <v>43734</v>
      </c>
      <c r="D32" s="103">
        <v>47133</v>
      </c>
      <c r="E32" s="98">
        <v>121810000</v>
      </c>
      <c r="F32" s="98">
        <v>86810000</v>
      </c>
      <c r="G32" s="98">
        <v>35000000</v>
      </c>
      <c r="H32" s="117">
        <v>248.02857142857144</v>
      </c>
      <c r="I32" s="98">
        <v>0</v>
      </c>
      <c r="J32" s="98">
        <v>35000000</v>
      </c>
      <c r="K32" s="147">
        <v>721520000</v>
      </c>
      <c r="L32" s="104">
        <v>92.045140000000004</v>
      </c>
      <c r="M32" s="158">
        <v>5.6071400000000002</v>
      </c>
      <c r="N32" s="158">
        <v>5.7</v>
      </c>
    </row>
    <row r="33" spans="1:14">
      <c r="A33" s="26">
        <v>43757</v>
      </c>
      <c r="B33" s="17">
        <v>35000000</v>
      </c>
      <c r="C33" s="103">
        <v>43762</v>
      </c>
      <c r="D33" s="103">
        <v>47133</v>
      </c>
      <c r="E33" s="98">
        <v>101500000</v>
      </c>
      <c r="F33" s="98">
        <v>66500000</v>
      </c>
      <c r="G33" s="98">
        <v>35000000</v>
      </c>
      <c r="H33" s="117">
        <v>190</v>
      </c>
      <c r="I33" s="98">
        <v>0</v>
      </c>
      <c r="J33" s="98">
        <v>35000000</v>
      </c>
      <c r="K33" s="147">
        <v>756520000</v>
      </c>
      <c r="L33" s="104">
        <v>92.061779999999999</v>
      </c>
      <c r="M33" s="158">
        <v>5.6115700000000004</v>
      </c>
      <c r="N33" s="158">
        <v>5.64</v>
      </c>
    </row>
    <row r="34" spans="1:14">
      <c r="A34" s="26">
        <v>43788</v>
      </c>
      <c r="B34" s="17">
        <v>40000000</v>
      </c>
      <c r="C34" s="103">
        <v>43783</v>
      </c>
      <c r="D34" s="103">
        <v>47133</v>
      </c>
      <c r="E34" s="98">
        <v>139000000</v>
      </c>
      <c r="F34" s="98">
        <v>99000000</v>
      </c>
      <c r="G34" s="98">
        <v>40000000</v>
      </c>
      <c r="H34" s="117">
        <v>247.5</v>
      </c>
      <c r="I34" s="98">
        <v>0</v>
      </c>
      <c r="J34" s="98">
        <v>40000000</v>
      </c>
      <c r="K34" s="147">
        <v>796520000</v>
      </c>
      <c r="L34" s="104">
        <v>92.485119999999995</v>
      </c>
      <c r="M34" s="158">
        <v>5.5543800000000001</v>
      </c>
      <c r="N34" s="158">
        <v>5.61</v>
      </c>
    </row>
    <row r="35" spans="1:14">
      <c r="A35" s="123">
        <v>43818</v>
      </c>
      <c r="B35" s="24">
        <v>110000000</v>
      </c>
      <c r="C35" s="146">
        <v>43804</v>
      </c>
      <c r="D35" s="146">
        <v>47133</v>
      </c>
      <c r="E35" s="99">
        <v>33000000</v>
      </c>
      <c r="F35" s="99">
        <v>-77000000</v>
      </c>
      <c r="G35" s="99">
        <v>33000000</v>
      </c>
      <c r="H35" s="118">
        <v>-70</v>
      </c>
      <c r="I35" s="99">
        <v>0</v>
      </c>
      <c r="J35" s="99">
        <v>33000000</v>
      </c>
      <c r="K35" s="214">
        <v>829520000</v>
      </c>
      <c r="L35" s="213">
        <v>91.433729999999997</v>
      </c>
      <c r="M35" s="212">
        <v>5.7164200000000003</v>
      </c>
      <c r="N35" s="212">
        <v>5.6740000000000004</v>
      </c>
    </row>
    <row r="36" spans="1:14">
      <c r="A36" s="26">
        <v>43849</v>
      </c>
      <c r="B36" s="17">
        <v>40000000</v>
      </c>
      <c r="C36" s="103">
        <v>43860</v>
      </c>
      <c r="D36" s="103">
        <v>47133</v>
      </c>
      <c r="E36" s="98">
        <v>46300000</v>
      </c>
      <c r="F36" s="98">
        <v>6300000</v>
      </c>
      <c r="G36" s="98">
        <v>40000000</v>
      </c>
      <c r="H36" s="117">
        <v>15.75</v>
      </c>
      <c r="I36" s="98">
        <v>0</v>
      </c>
      <c r="J36" s="98">
        <v>40000000</v>
      </c>
      <c r="K36" s="147">
        <v>869520000</v>
      </c>
      <c r="L36" s="104">
        <v>91.106200000000001</v>
      </c>
      <c r="M36" s="158">
        <v>5.7858700000000001</v>
      </c>
      <c r="N36" s="158">
        <v>5.95</v>
      </c>
    </row>
    <row r="37" spans="1:14">
      <c r="A37" s="26">
        <v>43862</v>
      </c>
      <c r="B37" s="17">
        <v>40000000</v>
      </c>
      <c r="C37" s="103">
        <v>43881</v>
      </c>
      <c r="D37" s="103">
        <v>47133</v>
      </c>
      <c r="E37" s="98">
        <v>1000000</v>
      </c>
      <c r="F37" s="98">
        <v>-39000000</v>
      </c>
      <c r="G37" s="98">
        <v>1000000</v>
      </c>
      <c r="H37" s="117">
        <v>-97.5</v>
      </c>
      <c r="I37" s="98">
        <v>0</v>
      </c>
      <c r="J37" s="98">
        <v>1000000</v>
      </c>
      <c r="K37" s="147">
        <v>870520000</v>
      </c>
      <c r="L37" s="104">
        <v>89.926900000000003</v>
      </c>
      <c r="M37" s="158">
        <v>5.9749999999999996</v>
      </c>
      <c r="N37" s="158">
        <v>6.05</v>
      </c>
    </row>
    <row r="38" spans="1:14">
      <c r="A38" s="26">
        <v>43891</v>
      </c>
      <c r="B38" s="17">
        <v>40000000</v>
      </c>
      <c r="C38" s="103">
        <v>43908</v>
      </c>
      <c r="D38" s="103">
        <v>47133</v>
      </c>
      <c r="E38" s="98">
        <v>3000000</v>
      </c>
      <c r="F38" s="98">
        <v>-37000000</v>
      </c>
      <c r="G38" s="98">
        <v>0</v>
      </c>
      <c r="H38" s="117">
        <v>-92.5</v>
      </c>
      <c r="I38" s="98">
        <v>0</v>
      </c>
      <c r="J38" s="98">
        <v>0</v>
      </c>
      <c r="K38" s="147">
        <v>870520000</v>
      </c>
      <c r="L38" s="104"/>
      <c r="M38" s="158"/>
      <c r="N38" s="158"/>
    </row>
    <row r="39" spans="1:14">
      <c r="A39" s="26">
        <v>44044</v>
      </c>
      <c r="B39" s="17">
        <v>15000000</v>
      </c>
      <c r="C39" s="103">
        <v>44070</v>
      </c>
      <c r="D39" s="103">
        <v>47133</v>
      </c>
      <c r="E39" s="98">
        <v>12000000</v>
      </c>
      <c r="F39" s="98">
        <v>-3000000</v>
      </c>
      <c r="G39" s="98">
        <v>5000000</v>
      </c>
      <c r="H39" s="117">
        <v>-20</v>
      </c>
      <c r="I39" s="98">
        <v>0</v>
      </c>
      <c r="J39" s="98">
        <v>5000000</v>
      </c>
      <c r="K39" s="147">
        <v>875520000</v>
      </c>
      <c r="L39" s="104">
        <v>90.342600000000004</v>
      </c>
      <c r="M39" s="158">
        <v>5.98</v>
      </c>
      <c r="N39" s="158">
        <v>5.98</v>
      </c>
    </row>
    <row r="40" spans="1:14">
      <c r="A40" s="26">
        <v>44075</v>
      </c>
      <c r="B40" s="17">
        <v>15000000</v>
      </c>
      <c r="C40" s="103">
        <v>44099</v>
      </c>
      <c r="D40" s="103">
        <v>47133</v>
      </c>
      <c r="E40" s="98">
        <v>47500000</v>
      </c>
      <c r="F40" s="98">
        <v>32500000</v>
      </c>
      <c r="G40" s="98">
        <v>15000000</v>
      </c>
      <c r="H40" s="117">
        <v>216.66666666666666</v>
      </c>
      <c r="I40" s="98">
        <v>0</v>
      </c>
      <c r="J40" s="98">
        <v>15000000</v>
      </c>
      <c r="K40" s="147">
        <v>890520000</v>
      </c>
      <c r="L40" s="104">
        <v>90.772329999999997</v>
      </c>
      <c r="M40" s="158">
        <v>5.92</v>
      </c>
      <c r="N40" s="158">
        <v>5.92</v>
      </c>
    </row>
    <row r="41" spans="1:14">
      <c r="A41" s="26">
        <v>44105</v>
      </c>
      <c r="B41" s="17">
        <v>15000000</v>
      </c>
      <c r="C41" s="103">
        <v>44126</v>
      </c>
      <c r="D41" s="103">
        <v>47133</v>
      </c>
      <c r="E41" s="98">
        <v>47000000</v>
      </c>
      <c r="F41" s="98">
        <v>32000000</v>
      </c>
      <c r="G41" s="98">
        <v>15000000</v>
      </c>
      <c r="H41" s="117">
        <v>213.3</v>
      </c>
      <c r="I41" s="98">
        <v>0</v>
      </c>
      <c r="J41" s="98">
        <v>15000000</v>
      </c>
      <c r="K41" s="147">
        <v>905520000</v>
      </c>
      <c r="L41" s="104">
        <v>93.997690000000006</v>
      </c>
      <c r="M41" s="158">
        <v>5.4106399999999999</v>
      </c>
      <c r="N41" s="158">
        <v>4.3600000000000003</v>
      </c>
    </row>
    <row r="42" spans="1:14">
      <c r="A42" s="26">
        <v>44136</v>
      </c>
      <c r="B42" s="17">
        <v>15000000</v>
      </c>
      <c r="C42" s="103">
        <v>44161</v>
      </c>
      <c r="D42" s="103">
        <v>47133</v>
      </c>
      <c r="E42" s="98">
        <v>28500000</v>
      </c>
      <c r="F42" s="98">
        <v>13500000</v>
      </c>
      <c r="G42" s="98">
        <v>15000000</v>
      </c>
      <c r="H42" s="117">
        <v>90</v>
      </c>
      <c r="I42" s="98">
        <v>0</v>
      </c>
      <c r="J42" s="98">
        <v>15000000</v>
      </c>
      <c r="K42" s="147">
        <v>920520000</v>
      </c>
      <c r="L42" s="104">
        <v>94.117750000000001</v>
      </c>
      <c r="M42" s="158">
        <v>5.4</v>
      </c>
      <c r="N42" s="158">
        <v>5.4</v>
      </c>
    </row>
    <row r="43" spans="1:14">
      <c r="A43" s="123">
        <v>44166</v>
      </c>
      <c r="B43" s="24">
        <v>15000000</v>
      </c>
      <c r="C43" s="146">
        <v>44168</v>
      </c>
      <c r="D43" s="146">
        <v>47133</v>
      </c>
      <c r="E43" s="99">
        <v>21500000</v>
      </c>
      <c r="F43" s="99">
        <v>6500000</v>
      </c>
      <c r="G43" s="99">
        <v>15000000</v>
      </c>
      <c r="H43" s="118">
        <v>43.333333333333336</v>
      </c>
      <c r="I43" s="99">
        <v>0</v>
      </c>
      <c r="J43" s="99">
        <v>15000000</v>
      </c>
      <c r="K43" s="214">
        <v>935520000</v>
      </c>
      <c r="L43" s="213">
        <v>92.756039999999999</v>
      </c>
      <c r="M43" s="212">
        <v>5.6206699999999996</v>
      </c>
      <c r="N43" s="212">
        <v>5.9</v>
      </c>
    </row>
    <row r="44" spans="1:14">
      <c r="A44" s="26">
        <v>44197</v>
      </c>
      <c r="B44" s="17">
        <v>15000000</v>
      </c>
      <c r="C44" s="103">
        <v>44224</v>
      </c>
      <c r="D44" s="103">
        <v>47133</v>
      </c>
      <c r="E44" s="98">
        <v>41500000</v>
      </c>
      <c r="F44" s="98">
        <v>26500000</v>
      </c>
      <c r="G44" s="98">
        <v>15000000</v>
      </c>
      <c r="H44" s="117">
        <v>176.66666666666666</v>
      </c>
      <c r="I44" s="98">
        <v>0</v>
      </c>
      <c r="J44" s="98">
        <v>15000000</v>
      </c>
      <c r="K44" s="147">
        <v>950520000</v>
      </c>
      <c r="L44" s="104">
        <v>92.245660000000001</v>
      </c>
      <c r="M44" s="158">
        <v>5.726</v>
      </c>
      <c r="N44" s="158">
        <v>5.65</v>
      </c>
    </row>
    <row r="45" spans="1:14">
      <c r="A45" s="26">
        <v>44228</v>
      </c>
      <c r="B45" s="17">
        <v>15000000</v>
      </c>
      <c r="C45" s="103">
        <v>44245</v>
      </c>
      <c r="D45" s="103">
        <v>47133</v>
      </c>
      <c r="E45" s="98">
        <v>24550000</v>
      </c>
      <c r="F45" s="98">
        <v>9550000</v>
      </c>
      <c r="G45" s="98">
        <v>15000000</v>
      </c>
      <c r="H45" s="117">
        <v>63.666666666666671</v>
      </c>
      <c r="I45" s="98">
        <v>0</v>
      </c>
      <c r="J45" s="98">
        <v>15000000</v>
      </c>
      <c r="K45" s="147">
        <v>965520000</v>
      </c>
      <c r="L45" s="104">
        <v>92.536090000000002</v>
      </c>
      <c r="M45" s="158">
        <v>5.6849999999999996</v>
      </c>
      <c r="N45" s="158">
        <v>5.6849999999999996</v>
      </c>
    </row>
    <row r="46" spans="1:14">
      <c r="A46" s="26">
        <v>44256</v>
      </c>
      <c r="B46" s="17">
        <v>15000000</v>
      </c>
      <c r="C46" s="103">
        <v>44273</v>
      </c>
      <c r="D46" s="103">
        <v>47133</v>
      </c>
      <c r="E46" s="98">
        <v>51110000</v>
      </c>
      <c r="F46" s="98">
        <v>36110000</v>
      </c>
      <c r="G46" s="98">
        <v>15000000</v>
      </c>
      <c r="H46" s="117">
        <v>240.73333333333332</v>
      </c>
      <c r="I46" s="98">
        <v>0</v>
      </c>
      <c r="J46" s="98">
        <v>15000000</v>
      </c>
      <c r="K46" s="147">
        <v>980520000</v>
      </c>
      <c r="L46" s="104">
        <v>92.346410000000006</v>
      </c>
      <c r="M46" s="158">
        <v>5.7266700000000004</v>
      </c>
      <c r="N46" s="158">
        <v>5.75</v>
      </c>
    </row>
    <row r="47" spans="1:14">
      <c r="A47" s="26">
        <v>44287</v>
      </c>
      <c r="B47" s="17">
        <v>25000000</v>
      </c>
      <c r="C47" s="103">
        <v>44308</v>
      </c>
      <c r="D47" s="103">
        <v>47133</v>
      </c>
      <c r="E47" s="98">
        <v>55680000</v>
      </c>
      <c r="F47" s="98">
        <v>30680000</v>
      </c>
      <c r="G47" s="98">
        <v>25000000</v>
      </c>
      <c r="H47" s="255">
        <v>122.72000000000001</v>
      </c>
      <c r="I47" s="98">
        <v>0</v>
      </c>
      <c r="J47" s="98">
        <v>25000000</v>
      </c>
      <c r="K47" s="147">
        <v>1005520000</v>
      </c>
      <c r="L47" s="104">
        <v>92.642039999999994</v>
      </c>
      <c r="M47" s="158">
        <v>5.6898400000000002</v>
      </c>
      <c r="N47" s="158">
        <v>5.69</v>
      </c>
    </row>
    <row r="48" spans="1:14">
      <c r="A48" s="26">
        <v>44317</v>
      </c>
      <c r="B48" s="17">
        <v>25000000</v>
      </c>
      <c r="C48" s="103">
        <v>44343</v>
      </c>
      <c r="D48" s="103">
        <v>47133</v>
      </c>
      <c r="E48" s="98">
        <v>62440000</v>
      </c>
      <c r="F48" s="98">
        <v>37440000</v>
      </c>
      <c r="G48" s="98">
        <v>35000000</v>
      </c>
      <c r="H48" s="255">
        <v>149.76</v>
      </c>
      <c r="I48" s="98">
        <v>0</v>
      </c>
      <c r="J48" s="98">
        <v>35000000</v>
      </c>
      <c r="K48" s="147">
        <v>1040520000</v>
      </c>
      <c r="L48" s="104">
        <v>93.007000000000005</v>
      </c>
      <c r="M48" s="158">
        <v>5.641</v>
      </c>
      <c r="N48" s="158">
        <v>5.69</v>
      </c>
    </row>
    <row r="49" spans="1:14">
      <c r="A49" s="26">
        <v>44348</v>
      </c>
      <c r="B49" s="17">
        <v>100000000</v>
      </c>
      <c r="C49" s="103">
        <v>44350</v>
      </c>
      <c r="D49" s="103">
        <v>47133</v>
      </c>
      <c r="E49" s="98">
        <v>43330000</v>
      </c>
      <c r="F49" s="98">
        <v>-56670000</v>
      </c>
      <c r="G49" s="98">
        <v>43330000</v>
      </c>
      <c r="H49" s="255">
        <v>-56.67</v>
      </c>
      <c r="I49" s="98">
        <v>0</v>
      </c>
      <c r="J49" s="98">
        <v>43330000</v>
      </c>
      <c r="K49" s="147">
        <v>1083850000</v>
      </c>
      <c r="L49" s="104">
        <v>90.467179999999999</v>
      </c>
      <c r="M49" s="158">
        <v>6.0839499999999997</v>
      </c>
      <c r="N49" s="158">
        <v>5.69</v>
      </c>
    </row>
    <row r="50" spans="1:14">
      <c r="A50" s="26">
        <v>44378</v>
      </c>
      <c r="B50" s="17">
        <v>25000000</v>
      </c>
      <c r="C50" s="103">
        <v>44399</v>
      </c>
      <c r="D50" s="103">
        <v>47133</v>
      </c>
      <c r="E50" s="98">
        <v>64090000</v>
      </c>
      <c r="F50" s="98">
        <v>39090000</v>
      </c>
      <c r="G50" s="98">
        <v>25000000</v>
      </c>
      <c r="H50" s="255">
        <v>156.36000000000001</v>
      </c>
      <c r="I50" s="98">
        <v>0</v>
      </c>
      <c r="J50" s="98">
        <v>25000000</v>
      </c>
      <c r="K50" s="147">
        <v>1108850000</v>
      </c>
      <c r="L50" s="104">
        <v>89.997460000000004</v>
      </c>
      <c r="M50" s="158">
        <v>6.1903699999999997</v>
      </c>
      <c r="N50" s="158">
        <v>6.08</v>
      </c>
    </row>
    <row r="51" spans="1:14">
      <c r="A51" s="26">
        <v>44409</v>
      </c>
      <c r="B51" s="17">
        <v>25000000</v>
      </c>
      <c r="C51" s="103">
        <v>44433</v>
      </c>
      <c r="D51" s="103">
        <v>47133</v>
      </c>
      <c r="E51" s="98">
        <v>59710000</v>
      </c>
      <c r="F51" s="98">
        <v>34710000</v>
      </c>
      <c r="G51" s="98">
        <v>25000000</v>
      </c>
      <c r="H51" s="255">
        <v>138.84</v>
      </c>
      <c r="I51" s="98">
        <v>0</v>
      </c>
      <c r="J51" s="98">
        <v>25000000</v>
      </c>
      <c r="K51" s="147">
        <v>1133850000</v>
      </c>
      <c r="L51" s="104">
        <v>90.47175</v>
      </c>
      <c r="M51" s="158">
        <v>6.1207000000000003</v>
      </c>
      <c r="N51" s="158">
        <v>6.16</v>
      </c>
    </row>
    <row r="52" spans="1:14">
      <c r="A52" s="26">
        <v>44440</v>
      </c>
      <c r="B52" s="17">
        <v>100000000</v>
      </c>
      <c r="C52" s="103">
        <v>44441</v>
      </c>
      <c r="D52" s="103">
        <v>47133</v>
      </c>
      <c r="E52" s="98">
        <v>186050000</v>
      </c>
      <c r="F52" s="98">
        <v>86050000</v>
      </c>
      <c r="G52" s="98">
        <v>100000000</v>
      </c>
      <c r="H52" s="255">
        <v>86.050000000000011</v>
      </c>
      <c r="I52" s="98">
        <v>0</v>
      </c>
      <c r="J52" s="98">
        <v>100000000</v>
      </c>
      <c r="K52" s="147">
        <v>1233850000</v>
      </c>
      <c r="L52" s="104">
        <v>90.271019999999993</v>
      </c>
      <c r="M52" s="158">
        <v>6.1608499999999999</v>
      </c>
      <c r="N52" s="158">
        <v>6.18</v>
      </c>
    </row>
    <row r="53" spans="1:14">
      <c r="A53" s="26">
        <v>44470</v>
      </c>
      <c r="B53" s="17">
        <v>100000000</v>
      </c>
      <c r="C53" s="103">
        <v>44490</v>
      </c>
      <c r="D53" s="103">
        <v>47133</v>
      </c>
      <c r="E53" s="98">
        <v>224410000</v>
      </c>
      <c r="F53" s="98">
        <v>124410000</v>
      </c>
      <c r="G53" s="98">
        <v>100000000</v>
      </c>
      <c r="H53" s="255">
        <f>F53/B53*100</f>
        <v>124.41</v>
      </c>
      <c r="I53" s="98">
        <v>0</v>
      </c>
      <c r="J53" s="98">
        <v>100000000</v>
      </c>
      <c r="K53" s="147">
        <v>1333850000</v>
      </c>
      <c r="L53" s="104">
        <v>91.130139999999997</v>
      </c>
      <c r="M53" s="158">
        <v>6.0278499999999999</v>
      </c>
      <c r="N53" s="158">
        <v>6</v>
      </c>
    </row>
    <row r="54" spans="1:14">
      <c r="A54" s="19">
        <v>44470</v>
      </c>
      <c r="B54" s="17"/>
      <c r="C54" s="15">
        <v>44497</v>
      </c>
      <c r="D54" s="15"/>
      <c r="E54" s="17"/>
      <c r="F54" s="17">
        <v>0</v>
      </c>
      <c r="G54" s="17">
        <v>61680000</v>
      </c>
      <c r="H54" s="128"/>
      <c r="I54" s="17">
        <v>0</v>
      </c>
      <c r="J54" s="17">
        <v>61680000</v>
      </c>
      <c r="K54" s="18">
        <v>1395530000</v>
      </c>
      <c r="L54" s="29">
        <v>91.506140000000002</v>
      </c>
      <c r="M54" s="29">
        <v>6.2</v>
      </c>
      <c r="N54" s="29">
        <v>6.2</v>
      </c>
    </row>
    <row r="55" spans="1:14">
      <c r="A55" s="19">
        <v>44501</v>
      </c>
      <c r="B55" s="17">
        <v>25000000</v>
      </c>
      <c r="C55" s="15">
        <v>44525</v>
      </c>
      <c r="D55" s="15">
        <v>47133</v>
      </c>
      <c r="E55" s="17">
        <v>26210000</v>
      </c>
      <c r="F55" s="17">
        <v>1210000</v>
      </c>
      <c r="G55" s="17">
        <v>25000000</v>
      </c>
      <c r="H55" s="128">
        <v>4.84</v>
      </c>
      <c r="I55" s="17"/>
      <c r="J55" s="17">
        <v>25000000</v>
      </c>
      <c r="K55" s="18">
        <v>1420530000</v>
      </c>
      <c r="L55" s="29">
        <v>91.431439999999995</v>
      </c>
      <c r="M55" s="29">
        <v>5.9892700000000003</v>
      </c>
      <c r="N55" s="29">
        <v>5.95</v>
      </c>
    </row>
    <row r="56" spans="1:14">
      <c r="A56" s="21">
        <v>44531</v>
      </c>
      <c r="B56" s="24">
        <v>25000000</v>
      </c>
      <c r="C56" s="22">
        <v>44538</v>
      </c>
      <c r="D56" s="22">
        <v>47133</v>
      </c>
      <c r="E56" s="24">
        <v>11320000</v>
      </c>
      <c r="F56" s="24">
        <v>-13680000</v>
      </c>
      <c r="G56" s="24">
        <v>11320000</v>
      </c>
      <c r="H56" s="129">
        <v>-54.72</v>
      </c>
      <c r="I56" s="24">
        <v>0</v>
      </c>
      <c r="J56" s="24">
        <v>11320000</v>
      </c>
      <c r="K56" s="25">
        <v>1431850000</v>
      </c>
      <c r="L56" s="30">
        <v>91.414159999999995</v>
      </c>
      <c r="M56" s="30">
        <v>5.9987199999999996</v>
      </c>
      <c r="N56" s="30">
        <v>5.99</v>
      </c>
    </row>
    <row r="57" spans="1:14">
      <c r="A57" s="26">
        <v>44562</v>
      </c>
      <c r="B57" s="17">
        <v>25000000</v>
      </c>
      <c r="C57" s="103">
        <v>44581</v>
      </c>
      <c r="D57" s="103">
        <v>47133</v>
      </c>
      <c r="E57" s="98">
        <v>35970000</v>
      </c>
      <c r="F57" s="98">
        <v>10970000</v>
      </c>
      <c r="G57" s="98">
        <v>25000000</v>
      </c>
      <c r="H57" s="144">
        <v>43.88</v>
      </c>
      <c r="I57" s="98">
        <v>0</v>
      </c>
      <c r="J57" s="98">
        <v>25000000</v>
      </c>
      <c r="K57" s="147">
        <v>1456850000</v>
      </c>
      <c r="L57" s="104">
        <v>91.913989999999998</v>
      </c>
      <c r="M57" s="158">
        <v>91.913989999999998</v>
      </c>
      <c r="N57" s="158">
        <v>5.9</v>
      </c>
    </row>
    <row r="58" spans="1:14">
      <c r="A58" s="106">
        <v>44593</v>
      </c>
      <c r="B58" s="17">
        <v>25000000</v>
      </c>
      <c r="C58" s="15">
        <v>44609</v>
      </c>
      <c r="D58" s="15">
        <v>47133</v>
      </c>
      <c r="E58" s="17">
        <v>62920000</v>
      </c>
      <c r="F58" s="17">
        <v>37920000</v>
      </c>
      <c r="G58" s="17">
        <v>25000000</v>
      </c>
      <c r="H58" s="117">
        <v>151.69999999999999</v>
      </c>
      <c r="I58" s="17">
        <v>0</v>
      </c>
      <c r="J58" s="17">
        <v>25000000</v>
      </c>
      <c r="K58" s="18">
        <v>1481850000</v>
      </c>
      <c r="L58" s="29">
        <v>92.297989999999999</v>
      </c>
      <c r="M58" s="107">
        <v>5.8719900000000003</v>
      </c>
      <c r="N58" s="107">
        <v>5.9</v>
      </c>
    </row>
    <row r="59" spans="1:14">
      <c r="A59" s="26">
        <v>44621</v>
      </c>
      <c r="B59" s="17">
        <v>25000000</v>
      </c>
      <c r="C59" s="50">
        <v>44637</v>
      </c>
      <c r="D59" s="116">
        <v>47133</v>
      </c>
      <c r="E59" s="42">
        <v>73160000</v>
      </c>
      <c r="F59" s="42">
        <v>48160000</v>
      </c>
      <c r="G59" s="42">
        <v>25000000</v>
      </c>
      <c r="H59" s="298">
        <v>192.64</v>
      </c>
      <c r="I59" s="42">
        <v>0</v>
      </c>
      <c r="J59" s="42">
        <v>25000000</v>
      </c>
      <c r="K59" s="297">
        <v>1506850000</v>
      </c>
      <c r="L59" s="265">
        <v>93.146640000000005</v>
      </c>
      <c r="M59" s="258">
        <v>5.72614</v>
      </c>
      <c r="N59" s="107">
        <v>5.76</v>
      </c>
    </row>
    <row r="60" spans="1:14">
      <c r="A60" s="26">
        <v>44652</v>
      </c>
      <c r="B60" s="17">
        <v>20000000</v>
      </c>
      <c r="C60" s="103">
        <v>44672</v>
      </c>
      <c r="D60" s="103">
        <v>47133</v>
      </c>
      <c r="E60" s="98">
        <v>68280000</v>
      </c>
      <c r="F60" s="98">
        <v>48280000</v>
      </c>
      <c r="G60" s="98">
        <v>19030000</v>
      </c>
      <c r="H60" s="255">
        <v>241.4</v>
      </c>
      <c r="I60" s="98">
        <v>0</v>
      </c>
      <c r="J60" s="98">
        <v>19030000</v>
      </c>
      <c r="K60" s="147">
        <v>1525880000</v>
      </c>
      <c r="L60" s="104">
        <v>94.316800000000001</v>
      </c>
      <c r="M60" s="158">
        <v>5.5223399999999998</v>
      </c>
      <c r="N60" s="158">
        <v>5.59</v>
      </c>
    </row>
    <row r="61" spans="1:14">
      <c r="A61" s="26">
        <v>44682</v>
      </c>
      <c r="B61" s="17">
        <v>10000000</v>
      </c>
      <c r="C61" s="103">
        <v>44693</v>
      </c>
      <c r="D61" s="103">
        <v>47133</v>
      </c>
      <c r="E61" s="98">
        <v>42050000</v>
      </c>
      <c r="F61" s="98">
        <v>32050000</v>
      </c>
      <c r="G61" s="98">
        <v>10000000</v>
      </c>
      <c r="H61" s="255">
        <v>320.5</v>
      </c>
      <c r="I61" s="98">
        <v>0</v>
      </c>
      <c r="J61" s="98">
        <v>10000000</v>
      </c>
      <c r="K61" s="147">
        <v>1535880000</v>
      </c>
      <c r="L61" s="104">
        <v>95.398610000000005</v>
      </c>
      <c r="M61" s="158">
        <v>5.3289999999999997</v>
      </c>
      <c r="N61" s="158">
        <v>5.3289999999999997</v>
      </c>
    </row>
    <row r="62" spans="1:14">
      <c r="A62" s="26">
        <v>44682</v>
      </c>
      <c r="B62" s="17">
        <v>10000000</v>
      </c>
      <c r="C62" s="103">
        <v>44705</v>
      </c>
      <c r="D62" s="103">
        <v>47133</v>
      </c>
      <c r="E62" s="98">
        <v>35710000</v>
      </c>
      <c r="F62" s="98">
        <v>25710000</v>
      </c>
      <c r="G62" s="98">
        <v>10000000</v>
      </c>
      <c r="H62" s="255">
        <v>257.10000000000002</v>
      </c>
      <c r="I62" s="98">
        <v>0</v>
      </c>
      <c r="J62" s="98">
        <v>10000000</v>
      </c>
      <c r="K62" s="147">
        <v>1545880000</v>
      </c>
      <c r="L62" s="104">
        <v>96.171459999999996</v>
      </c>
      <c r="M62" s="158">
        <v>5.59</v>
      </c>
      <c r="N62" s="158">
        <v>5.19</v>
      </c>
    </row>
    <row r="63" spans="1:14">
      <c r="A63" s="26">
        <v>44713</v>
      </c>
      <c r="B63" s="17">
        <v>10000000</v>
      </c>
      <c r="C63" s="50">
        <v>44721</v>
      </c>
      <c r="D63" s="15">
        <v>47133</v>
      </c>
      <c r="E63" s="115">
        <v>50790000</v>
      </c>
      <c r="F63" s="17">
        <v>40790000</v>
      </c>
      <c r="G63" s="115">
        <v>10000000</v>
      </c>
      <c r="H63" s="117">
        <v>407.9</v>
      </c>
      <c r="I63" s="115">
        <v>0</v>
      </c>
      <c r="J63" s="17">
        <v>10000000</v>
      </c>
      <c r="K63" s="197">
        <v>1555880000</v>
      </c>
      <c r="L63" s="29">
        <v>97.585489999999993</v>
      </c>
      <c r="M63" s="199">
        <v>4.9349999999999996</v>
      </c>
      <c r="N63" s="107">
        <v>4.88</v>
      </c>
    </row>
    <row r="64" spans="1:14">
      <c r="A64" s="26">
        <v>44713</v>
      </c>
      <c r="B64" s="17">
        <v>10000000</v>
      </c>
      <c r="C64" s="50">
        <v>44735</v>
      </c>
      <c r="D64" s="15">
        <v>47133</v>
      </c>
      <c r="E64" s="115">
        <v>17950000</v>
      </c>
      <c r="F64" s="17">
        <v>7950000</v>
      </c>
      <c r="G64" s="115">
        <v>10000000</v>
      </c>
      <c r="H64" s="117">
        <v>79.5</v>
      </c>
      <c r="I64" s="115">
        <v>0</v>
      </c>
      <c r="J64" s="17">
        <v>10000000</v>
      </c>
      <c r="K64" s="197">
        <v>1565880000</v>
      </c>
      <c r="L64" s="29">
        <v>97.689729999999997</v>
      </c>
      <c r="M64" s="199">
        <v>4.9165000000000001</v>
      </c>
      <c r="N64" s="107">
        <v>5.05</v>
      </c>
    </row>
    <row r="65" spans="1:14">
      <c r="A65" s="106">
        <v>44743</v>
      </c>
      <c r="B65" s="98">
        <v>20000000</v>
      </c>
      <c r="C65" s="50">
        <v>44761</v>
      </c>
      <c r="D65" s="15">
        <v>47133</v>
      </c>
      <c r="E65" s="115">
        <v>19380000</v>
      </c>
      <c r="F65" s="17">
        <v>-620000</v>
      </c>
      <c r="G65" s="115">
        <v>14380000</v>
      </c>
      <c r="H65" s="117">
        <v>-3.1</v>
      </c>
      <c r="I65" s="17">
        <v>0</v>
      </c>
      <c r="J65" s="17">
        <v>14380000</v>
      </c>
      <c r="K65" s="18">
        <v>1580260000</v>
      </c>
      <c r="L65" s="104">
        <v>98.04674</v>
      </c>
      <c r="M65" s="199">
        <v>4.85433</v>
      </c>
      <c r="N65" s="107">
        <v>4.899</v>
      </c>
    </row>
    <row r="66" spans="1:14">
      <c r="A66" s="114">
        <v>44774</v>
      </c>
      <c r="B66" s="17">
        <v>10000000</v>
      </c>
      <c r="C66" s="15">
        <v>44784</v>
      </c>
      <c r="D66" s="15">
        <v>47133</v>
      </c>
      <c r="E66" s="17">
        <v>12000000</v>
      </c>
      <c r="F66" s="17">
        <v>2000000</v>
      </c>
      <c r="G66" s="115">
        <v>7000000</v>
      </c>
      <c r="H66" s="117">
        <v>20</v>
      </c>
      <c r="I66" s="17">
        <v>0</v>
      </c>
      <c r="J66" s="17">
        <v>7000000</v>
      </c>
      <c r="K66" s="18">
        <v>1587260000</v>
      </c>
      <c r="L66" s="29">
        <v>98.081090000000003</v>
      </c>
      <c r="M66" s="29">
        <v>4.8499999999999996</v>
      </c>
      <c r="N66" s="29">
        <v>4.8499999999999996</v>
      </c>
    </row>
    <row r="67" spans="1:14">
      <c r="A67" s="114">
        <v>44774</v>
      </c>
      <c r="B67" s="17">
        <v>10000000</v>
      </c>
      <c r="C67" s="15">
        <v>44797</v>
      </c>
      <c r="D67" s="15">
        <v>47133</v>
      </c>
      <c r="E67" s="17">
        <v>25000000</v>
      </c>
      <c r="F67" s="17">
        <v>15000000</v>
      </c>
      <c r="G67" s="115">
        <v>10000000</v>
      </c>
      <c r="H67" s="117">
        <v>150</v>
      </c>
      <c r="I67" s="17">
        <v>0</v>
      </c>
      <c r="J67" s="17">
        <v>10000000</v>
      </c>
      <c r="K67" s="18">
        <v>1597260000</v>
      </c>
      <c r="L67" s="29">
        <v>98.464969999999994</v>
      </c>
      <c r="M67" s="29">
        <v>4.78</v>
      </c>
      <c r="N67" s="29">
        <v>4.78</v>
      </c>
    </row>
    <row r="68" spans="1:14">
      <c r="A68" s="114">
        <v>44805</v>
      </c>
      <c r="B68" s="17">
        <v>10000000</v>
      </c>
      <c r="C68" s="15">
        <v>44812</v>
      </c>
      <c r="D68" s="15">
        <v>47133</v>
      </c>
      <c r="E68" s="17">
        <v>12580000</v>
      </c>
      <c r="F68" s="17">
        <v>2580000</v>
      </c>
      <c r="G68" s="115">
        <v>5080000</v>
      </c>
      <c r="H68" s="117">
        <v>25.8</v>
      </c>
      <c r="I68" s="17">
        <v>0</v>
      </c>
      <c r="J68" s="17">
        <v>5080000</v>
      </c>
      <c r="K68" s="18">
        <v>1602340000</v>
      </c>
      <c r="L68" s="29">
        <v>98.730270000000004</v>
      </c>
      <c r="M68" s="29">
        <v>4.7317900000000002</v>
      </c>
      <c r="N68" s="29">
        <v>4.7798999999999996</v>
      </c>
    </row>
    <row r="69" spans="1:14">
      <c r="A69" s="114">
        <v>44805</v>
      </c>
      <c r="B69" s="17">
        <v>10000000</v>
      </c>
      <c r="C69" s="15">
        <v>44833</v>
      </c>
      <c r="D69" s="15">
        <v>47133</v>
      </c>
      <c r="E69" s="17">
        <v>9180000</v>
      </c>
      <c r="F69" s="17">
        <v>-820000</v>
      </c>
      <c r="G69" s="115">
        <v>4180000</v>
      </c>
      <c r="H69" s="117">
        <v>-8.2000000000000011</v>
      </c>
      <c r="I69" s="17">
        <v>0</v>
      </c>
      <c r="J69" s="17">
        <v>4180000</v>
      </c>
      <c r="K69" s="18">
        <v>1606520000</v>
      </c>
      <c r="L69" s="29">
        <v>98.823790000000002</v>
      </c>
      <c r="M69" s="29">
        <v>4.7155800000000001</v>
      </c>
      <c r="N69" s="29">
        <v>4.78</v>
      </c>
    </row>
    <row r="70" spans="1:14">
      <c r="A70" s="114">
        <v>44835</v>
      </c>
      <c r="B70" s="17">
        <v>300000000</v>
      </c>
      <c r="C70" s="15">
        <v>44851</v>
      </c>
      <c r="D70" s="15">
        <v>47133</v>
      </c>
      <c r="E70" s="17">
        <v>188300000</v>
      </c>
      <c r="F70" s="17">
        <v>-111700000</v>
      </c>
      <c r="G70" s="115">
        <v>137050000</v>
      </c>
      <c r="H70" s="117">
        <v>-37.233333333333334</v>
      </c>
      <c r="I70" s="17"/>
      <c r="J70" s="17">
        <v>137050000</v>
      </c>
      <c r="K70" s="18">
        <v>1743570000</v>
      </c>
      <c r="L70" s="29">
        <v>98.265720000000002</v>
      </c>
      <c r="M70" s="29">
        <v>4.8219200000000004</v>
      </c>
      <c r="N70" s="29">
        <v>5.15</v>
      </c>
    </row>
    <row r="71" spans="1:14">
      <c r="A71" s="114">
        <v>44835</v>
      </c>
      <c r="B71" s="17">
        <v>10000000</v>
      </c>
      <c r="C71" s="15">
        <v>44861</v>
      </c>
      <c r="D71" s="15">
        <v>47133</v>
      </c>
      <c r="E71" s="17">
        <v>1660000</v>
      </c>
      <c r="F71" s="17">
        <v>-8340000</v>
      </c>
      <c r="G71" s="115">
        <v>1660000</v>
      </c>
      <c r="H71" s="117">
        <v>-83.399999999999991</v>
      </c>
      <c r="I71" s="17"/>
      <c r="J71" s="17">
        <v>1660000</v>
      </c>
      <c r="K71" s="18">
        <v>1745230000</v>
      </c>
      <c r="L71" s="29">
        <v>96.314359999999994</v>
      </c>
      <c r="M71" s="29">
        <v>5.1980000000000004</v>
      </c>
      <c r="N71" s="29">
        <v>5.1980000000000004</v>
      </c>
    </row>
    <row r="72" spans="1:14">
      <c r="A72" s="114">
        <v>44866</v>
      </c>
      <c r="B72" s="17">
        <v>10000000</v>
      </c>
      <c r="C72" s="15">
        <v>44868</v>
      </c>
      <c r="D72" s="15">
        <v>47133</v>
      </c>
      <c r="E72" s="17">
        <v>20000000</v>
      </c>
      <c r="F72" s="17">
        <v>10000000</v>
      </c>
      <c r="G72" s="115">
        <v>10000000</v>
      </c>
      <c r="H72" s="117">
        <v>100</v>
      </c>
      <c r="I72" s="17"/>
      <c r="J72" s="17">
        <v>10000000</v>
      </c>
      <c r="K72" s="18">
        <v>1755230000</v>
      </c>
      <c r="L72" s="29">
        <v>96.390079999999998</v>
      </c>
      <c r="M72" s="29">
        <v>5.1849999999999996</v>
      </c>
      <c r="N72" s="29">
        <v>5.21</v>
      </c>
    </row>
    <row r="73" spans="1:14">
      <c r="A73" s="114">
        <v>44866</v>
      </c>
      <c r="B73" s="17">
        <v>10000000</v>
      </c>
      <c r="C73" s="15">
        <v>44889</v>
      </c>
      <c r="D73" s="15">
        <v>47133</v>
      </c>
      <c r="E73" s="17">
        <v>36710000</v>
      </c>
      <c r="F73" s="17">
        <v>26710000</v>
      </c>
      <c r="G73" s="115">
        <v>10000000</v>
      </c>
      <c r="H73" s="117">
        <v>267.09999999999997</v>
      </c>
      <c r="I73" s="17"/>
      <c r="J73" s="17">
        <v>10000000</v>
      </c>
      <c r="K73" s="18">
        <v>1765230000</v>
      </c>
      <c r="L73" s="29">
        <v>96.72336</v>
      </c>
      <c r="M73" s="29">
        <v>5.1250099999999996</v>
      </c>
      <c r="N73" s="29">
        <v>5.15</v>
      </c>
    </row>
    <row r="74" spans="1:14">
      <c r="A74" s="114">
        <v>44896</v>
      </c>
      <c r="B74" s="17">
        <v>10000000</v>
      </c>
      <c r="C74" s="15">
        <v>44896</v>
      </c>
      <c r="D74" s="15">
        <v>47133</v>
      </c>
      <c r="E74" s="17">
        <v>16010000</v>
      </c>
      <c r="F74" s="17">
        <v>6010000</v>
      </c>
      <c r="G74" s="115">
        <v>3510000</v>
      </c>
      <c r="H74" s="117">
        <v>60.099999999999994</v>
      </c>
      <c r="I74" s="17"/>
      <c r="J74" s="17">
        <v>3510000</v>
      </c>
      <c r="K74" s="18">
        <v>1768740000</v>
      </c>
      <c r="L74" s="29">
        <v>96.444919999999996</v>
      </c>
      <c r="M74" s="29">
        <v>5.1813500000000001</v>
      </c>
      <c r="N74" s="29">
        <v>5.1970000000000001</v>
      </c>
    </row>
    <row r="75" spans="1:14">
      <c r="A75" s="114">
        <v>44896</v>
      </c>
      <c r="B75" s="17">
        <v>10000000</v>
      </c>
      <c r="C75" s="15">
        <v>44903</v>
      </c>
      <c r="D75" s="15">
        <v>47133</v>
      </c>
      <c r="E75" s="17">
        <v>63420000</v>
      </c>
      <c r="F75" s="17">
        <v>53420000</v>
      </c>
      <c r="G75" s="115">
        <v>32600000</v>
      </c>
      <c r="H75" s="117">
        <v>534.19999999999993</v>
      </c>
      <c r="I75" s="17"/>
      <c r="J75" s="17">
        <v>32600000</v>
      </c>
      <c r="K75" s="18">
        <v>1801340000</v>
      </c>
      <c r="L75" s="29">
        <v>96.372209999999995</v>
      </c>
      <c r="M75" s="29">
        <v>5.1975300000000004</v>
      </c>
      <c r="N75" s="29">
        <v>5.2</v>
      </c>
    </row>
    <row r="76" spans="1:14">
      <c r="A76" s="114">
        <v>44927</v>
      </c>
      <c r="B76" s="17">
        <v>30000000</v>
      </c>
      <c r="C76" s="15">
        <v>44939</v>
      </c>
      <c r="D76" s="15">
        <v>47133</v>
      </c>
      <c r="E76" s="17">
        <v>48840000</v>
      </c>
      <c r="F76" s="17">
        <v>18840000</v>
      </c>
      <c r="G76" s="115">
        <v>11540000</v>
      </c>
      <c r="H76" s="117">
        <v>62.8</v>
      </c>
      <c r="I76" s="17"/>
      <c r="J76" s="17">
        <v>11540000</v>
      </c>
      <c r="K76" s="18">
        <v>1812880000</v>
      </c>
      <c r="L76" s="29">
        <v>96.465149999999994</v>
      </c>
      <c r="M76" s="29">
        <v>5.1935099999999998</v>
      </c>
      <c r="N76" s="29">
        <v>5.27</v>
      </c>
    </row>
    <row r="77" spans="1:14">
      <c r="A77" s="114">
        <v>44958</v>
      </c>
      <c r="B77" s="17">
        <v>10000000</v>
      </c>
      <c r="C77" s="15">
        <v>44959</v>
      </c>
      <c r="D77" s="15">
        <v>47133</v>
      </c>
      <c r="E77" s="17">
        <v>23790000</v>
      </c>
      <c r="F77" s="17">
        <v>13790000</v>
      </c>
      <c r="G77" s="115">
        <v>10000000</v>
      </c>
      <c r="H77" s="117">
        <v>137.9</v>
      </c>
      <c r="I77" s="17"/>
      <c r="J77" s="17">
        <v>10000000</v>
      </c>
      <c r="K77" s="18">
        <v>1822880000</v>
      </c>
      <c r="L77" s="29">
        <v>96.212540000000004</v>
      </c>
      <c r="M77" s="29">
        <v>5.2491899999999996</v>
      </c>
      <c r="N77" s="29">
        <v>5.3</v>
      </c>
    </row>
    <row r="78" spans="1:14">
      <c r="A78" s="114">
        <v>44958</v>
      </c>
      <c r="B78" s="17">
        <v>10000000</v>
      </c>
      <c r="C78" s="15">
        <v>44973</v>
      </c>
      <c r="D78" s="15">
        <v>47133</v>
      </c>
      <c r="E78" s="17">
        <v>29950000</v>
      </c>
      <c r="F78" s="17">
        <v>19950000</v>
      </c>
      <c r="G78" s="115">
        <v>10000000</v>
      </c>
      <c r="H78" s="117">
        <v>199.5</v>
      </c>
      <c r="I78" s="17"/>
      <c r="J78" s="17">
        <v>10000000</v>
      </c>
      <c r="K78" s="18">
        <v>1832880000</v>
      </c>
      <c r="L78" s="29">
        <v>96.206050000000005</v>
      </c>
      <c r="M78" s="29">
        <v>5.2547499999999996</v>
      </c>
      <c r="N78" s="29">
        <v>5.3</v>
      </c>
    </row>
    <row r="79" spans="1:14">
      <c r="A79" s="114">
        <v>44986</v>
      </c>
      <c r="B79" s="17">
        <v>10000000</v>
      </c>
      <c r="C79" s="15">
        <v>45008</v>
      </c>
      <c r="D79" s="15">
        <v>47133</v>
      </c>
      <c r="E79" s="17">
        <v>35340000</v>
      </c>
      <c r="F79" s="17">
        <v>25340000</v>
      </c>
      <c r="G79" s="115">
        <v>10040000</v>
      </c>
      <c r="H79" s="117">
        <v>253.39999999999998</v>
      </c>
      <c r="I79" s="17"/>
      <c r="J79" s="17">
        <v>10040000</v>
      </c>
      <c r="K79" s="18">
        <v>1842920000</v>
      </c>
      <c r="L79" s="29">
        <v>96.28425</v>
      </c>
      <c r="M79" s="29">
        <v>5.24979</v>
      </c>
      <c r="N79" s="29">
        <v>5.26</v>
      </c>
    </row>
    <row r="80" spans="1:14">
      <c r="A80" s="114">
        <v>45017</v>
      </c>
      <c r="B80" s="17">
        <v>30000000</v>
      </c>
      <c r="C80" s="15">
        <v>45033</v>
      </c>
      <c r="D80" s="15">
        <v>47133</v>
      </c>
      <c r="E80" s="17">
        <v>16190000</v>
      </c>
      <c r="F80" s="17">
        <v>-13810000</v>
      </c>
      <c r="G80" s="115">
        <v>11180000</v>
      </c>
      <c r="H80" s="117">
        <v>-46.033333333333331</v>
      </c>
      <c r="I80" s="17"/>
      <c r="J80" s="17">
        <v>11180000</v>
      </c>
      <c r="K80" s="18">
        <v>1854100000</v>
      </c>
      <c r="L80" s="29">
        <v>96.747420000000005</v>
      </c>
      <c r="M80" s="29">
        <v>5.1618399999999998</v>
      </c>
      <c r="N80" s="29">
        <v>5.26</v>
      </c>
    </row>
    <row r="81" spans="1:14">
      <c r="A81" s="114">
        <v>45017</v>
      </c>
      <c r="B81" s="17">
        <v>10000000</v>
      </c>
      <c r="C81" s="15">
        <v>45043</v>
      </c>
      <c r="D81" s="15">
        <v>47133</v>
      </c>
      <c r="E81" s="17">
        <v>36180000</v>
      </c>
      <c r="F81" s="17">
        <v>26180000</v>
      </c>
      <c r="G81" s="115">
        <v>12980000</v>
      </c>
      <c r="H81" s="117">
        <v>261.8</v>
      </c>
      <c r="I81" s="17"/>
      <c r="J81" s="17">
        <v>12980000</v>
      </c>
      <c r="K81" s="18">
        <v>1867080000</v>
      </c>
      <c r="L81" s="29">
        <v>96.947519999999997</v>
      </c>
      <c r="M81" s="29">
        <v>5.1232800000000003</v>
      </c>
      <c r="N81" s="29">
        <v>5.15</v>
      </c>
    </row>
    <row r="82" spans="1:14">
      <c r="A82" s="114">
        <v>45047</v>
      </c>
      <c r="B82" s="17">
        <v>10000000</v>
      </c>
      <c r="C82" s="15">
        <v>45056</v>
      </c>
      <c r="D82" s="15">
        <v>47133</v>
      </c>
      <c r="E82" s="17">
        <v>40200000</v>
      </c>
      <c r="F82" s="17">
        <v>30200000</v>
      </c>
      <c r="G82" s="115">
        <v>10000000</v>
      </c>
      <c r="H82" s="117">
        <v>302</v>
      </c>
      <c r="I82" s="17"/>
      <c r="J82" s="17">
        <v>10000000</v>
      </c>
      <c r="K82" s="18">
        <v>1877080000</v>
      </c>
      <c r="L82" s="29">
        <v>97.320049999999995</v>
      </c>
      <c r="M82" s="29">
        <v>4.95</v>
      </c>
      <c r="N82" s="29">
        <v>5.0999999999999996</v>
      </c>
    </row>
    <row r="83" spans="1:14">
      <c r="A83" s="114">
        <v>45047</v>
      </c>
      <c r="B83" s="17">
        <v>10000000</v>
      </c>
      <c r="C83" s="15">
        <v>45070</v>
      </c>
      <c r="D83" s="15">
        <v>47133</v>
      </c>
      <c r="E83" s="17">
        <v>31820000</v>
      </c>
      <c r="F83" s="17">
        <v>21820000</v>
      </c>
      <c r="G83" s="115">
        <v>10000000</v>
      </c>
      <c r="H83" s="117">
        <v>218.2</v>
      </c>
      <c r="I83" s="17"/>
      <c r="J83" s="17">
        <v>10000000</v>
      </c>
      <c r="K83" s="18">
        <v>1887080000</v>
      </c>
      <c r="L83" s="29">
        <v>97.336070000000007</v>
      </c>
      <c r="M83" s="29">
        <v>5.0499000000000001</v>
      </c>
      <c r="N83" s="29">
        <v>5.04</v>
      </c>
    </row>
    <row r="84" spans="1:14">
      <c r="A84" s="114">
        <v>45078</v>
      </c>
      <c r="B84" s="17">
        <v>10000000</v>
      </c>
      <c r="C84" s="15">
        <v>45099</v>
      </c>
      <c r="D84" s="15">
        <v>47133</v>
      </c>
      <c r="E84" s="17">
        <v>25830000</v>
      </c>
      <c r="F84" s="17">
        <v>15830000</v>
      </c>
      <c r="G84" s="115">
        <v>10000000</v>
      </c>
      <c r="H84" s="117">
        <v>158.29999999999998</v>
      </c>
      <c r="I84" s="17"/>
      <c r="J84" s="17">
        <v>10000000</v>
      </c>
      <c r="K84" s="18">
        <v>1897080000</v>
      </c>
      <c r="L84" s="29">
        <v>97.300830000000005</v>
      </c>
      <c r="M84" s="29">
        <v>5.06311</v>
      </c>
      <c r="N84" s="29">
        <v>5.13</v>
      </c>
    </row>
    <row r="85" spans="1:14">
      <c r="A85" s="114">
        <v>45078</v>
      </c>
      <c r="B85" s="17">
        <v>10000000</v>
      </c>
      <c r="C85" s="15">
        <v>45106</v>
      </c>
      <c r="D85" s="15">
        <v>47133</v>
      </c>
      <c r="E85" s="17">
        <v>12000000</v>
      </c>
      <c r="F85" s="17">
        <v>2000000</v>
      </c>
      <c r="G85" s="115">
        <v>10000000</v>
      </c>
      <c r="H85" s="117">
        <v>20</v>
      </c>
      <c r="I85" s="17"/>
      <c r="J85" s="17">
        <v>10000000</v>
      </c>
      <c r="K85" s="18">
        <v>1907080000</v>
      </c>
      <c r="L85" s="29">
        <v>97.134979999999999</v>
      </c>
      <c r="M85" s="29">
        <v>5.0999999999999996</v>
      </c>
      <c r="N85" s="29">
        <v>5.0999999999999996</v>
      </c>
    </row>
    <row r="86" spans="1:14">
      <c r="A86" s="114">
        <v>45108</v>
      </c>
      <c r="B86" s="17">
        <v>20000000</v>
      </c>
      <c r="C86" s="15">
        <v>45124</v>
      </c>
      <c r="D86" s="15">
        <v>47133</v>
      </c>
      <c r="E86" s="17">
        <v>48470000</v>
      </c>
      <c r="F86" s="17">
        <v>28470000</v>
      </c>
      <c r="G86" s="115">
        <v>24420000</v>
      </c>
      <c r="H86" s="117">
        <v>142.35</v>
      </c>
      <c r="I86" s="17"/>
      <c r="J86" s="17">
        <v>24420000</v>
      </c>
      <c r="K86" s="18">
        <v>1931500000</v>
      </c>
      <c r="L86" s="29">
        <v>97.448419999999999</v>
      </c>
      <c r="M86" s="29">
        <v>5.0372000000000003</v>
      </c>
      <c r="N86" s="29">
        <v>5.05</v>
      </c>
    </row>
    <row r="87" spans="1:14">
      <c r="A87" s="114">
        <v>45108</v>
      </c>
      <c r="B87" s="17">
        <v>10000000</v>
      </c>
      <c r="C87" s="15">
        <v>45134</v>
      </c>
      <c r="D87" s="15">
        <v>47133</v>
      </c>
      <c r="E87" s="17">
        <v>28730000</v>
      </c>
      <c r="F87" s="17">
        <v>18730000</v>
      </c>
      <c r="G87" s="115">
        <v>10000000</v>
      </c>
      <c r="H87" s="117">
        <v>187.3</v>
      </c>
      <c r="I87" s="17"/>
      <c r="J87" s="17">
        <v>10000000</v>
      </c>
      <c r="K87" s="18">
        <v>1941500000</v>
      </c>
      <c r="L87" s="29">
        <v>97.724230000000006</v>
      </c>
      <c r="M87" s="29">
        <v>4.9800000000000004</v>
      </c>
      <c r="N87" s="29">
        <v>4.9800000000000004</v>
      </c>
    </row>
    <row r="88" spans="1:14">
      <c r="A88" s="114">
        <v>45139</v>
      </c>
      <c r="B88" s="17">
        <v>10000000</v>
      </c>
      <c r="C88" s="15">
        <v>45141</v>
      </c>
      <c r="D88" s="15">
        <v>47133</v>
      </c>
      <c r="E88" s="17">
        <v>32740000</v>
      </c>
      <c r="F88" s="17">
        <v>22740000</v>
      </c>
      <c r="G88" s="115">
        <v>10000000</v>
      </c>
      <c r="H88" s="117">
        <v>227.4</v>
      </c>
      <c r="I88" s="17"/>
      <c r="J88" s="17">
        <v>10000000</v>
      </c>
      <c r="K88" s="18">
        <v>1951500000</v>
      </c>
      <c r="L88" s="29">
        <v>98.009510000000006</v>
      </c>
      <c r="M88" s="29">
        <v>4.92</v>
      </c>
      <c r="N88" s="29">
        <v>4.93</v>
      </c>
    </row>
    <row r="89" spans="1:14">
      <c r="A89" s="114">
        <v>45139</v>
      </c>
      <c r="B89" s="17">
        <v>10000000</v>
      </c>
      <c r="C89" s="15">
        <v>45155</v>
      </c>
      <c r="D89" s="15">
        <v>47133</v>
      </c>
      <c r="E89" s="17">
        <v>23370000</v>
      </c>
      <c r="F89" s="17">
        <v>13370000</v>
      </c>
      <c r="G89" s="115">
        <v>10000000</v>
      </c>
      <c r="H89" s="117">
        <v>133.69999999999999</v>
      </c>
      <c r="I89" s="17"/>
      <c r="J89" s="17">
        <v>10000000</v>
      </c>
      <c r="K89" s="18">
        <v>1961500000</v>
      </c>
      <c r="L89" s="29">
        <v>97.54956</v>
      </c>
      <c r="M89" s="29">
        <v>5</v>
      </c>
      <c r="N89" s="29">
        <v>5.0469999999999997</v>
      </c>
    </row>
    <row r="90" spans="1:14">
      <c r="A90" s="114">
        <v>45170</v>
      </c>
      <c r="B90" s="17">
        <v>10000000</v>
      </c>
      <c r="C90" s="15">
        <v>45176</v>
      </c>
      <c r="D90" s="15">
        <v>47133</v>
      </c>
      <c r="E90" s="17">
        <v>24120000</v>
      </c>
      <c r="F90" s="17">
        <v>14120000</v>
      </c>
      <c r="G90" s="115">
        <v>10000000</v>
      </c>
      <c r="H90" s="117">
        <f>F90/B90*100</f>
        <v>141.19999999999999</v>
      </c>
      <c r="I90" s="17"/>
      <c r="J90" s="17">
        <v>10000000</v>
      </c>
      <c r="K90" s="18">
        <v>1971500000</v>
      </c>
      <c r="L90" s="29">
        <v>97.52167</v>
      </c>
      <c r="M90" s="29">
        <v>5.0314500000000004</v>
      </c>
      <c r="N90" s="29">
        <v>5.05</v>
      </c>
    </row>
    <row r="91" spans="1:14">
      <c r="A91" s="114">
        <v>45170</v>
      </c>
      <c r="B91" s="17">
        <v>15000000</v>
      </c>
      <c r="C91" s="15">
        <v>45190</v>
      </c>
      <c r="D91" s="15">
        <v>47133</v>
      </c>
      <c r="E91" s="17">
        <v>20310000</v>
      </c>
      <c r="F91" s="17">
        <v>5310000</v>
      </c>
      <c r="G91" s="115">
        <v>12810000</v>
      </c>
      <c r="H91" s="117">
        <f>F91/B91*100</f>
        <v>35.4</v>
      </c>
      <c r="I91" s="17"/>
      <c r="J91" s="17">
        <v>12810000</v>
      </c>
      <c r="K91" s="18">
        <v>1984310000</v>
      </c>
      <c r="L91" s="29">
        <v>97.250919999999994</v>
      </c>
      <c r="M91" s="29">
        <v>5.0939899999999998</v>
      </c>
      <c r="N91" s="29">
        <v>5.0999999999999996</v>
      </c>
    </row>
    <row r="92" spans="1:14">
      <c r="A92" s="114">
        <v>45200</v>
      </c>
      <c r="B92" s="17">
        <v>20000000</v>
      </c>
      <c r="C92" s="15">
        <v>45204</v>
      </c>
      <c r="D92" s="15">
        <v>47133</v>
      </c>
      <c r="E92" s="17">
        <v>39120000</v>
      </c>
      <c r="F92" s="17">
        <v>19120000</v>
      </c>
      <c r="G92" s="115">
        <v>20000000</v>
      </c>
      <c r="H92" s="117">
        <v>95.6</v>
      </c>
      <c r="I92" s="17"/>
      <c r="J92" s="17">
        <v>20000000</v>
      </c>
      <c r="K92" s="18">
        <v>2004310000</v>
      </c>
      <c r="L92" s="29">
        <v>97.211579999999998</v>
      </c>
      <c r="M92" s="29">
        <v>5.1061199999999998</v>
      </c>
      <c r="N92" s="29">
        <v>5.13</v>
      </c>
    </row>
    <row r="93" spans="1:14">
      <c r="A93" s="114">
        <v>45201</v>
      </c>
      <c r="B93" s="17">
        <v>40000000</v>
      </c>
      <c r="C93" s="15">
        <v>45215</v>
      </c>
      <c r="D93" s="15">
        <v>47133</v>
      </c>
      <c r="E93" s="17">
        <v>18440000</v>
      </c>
      <c r="F93" s="17">
        <v>-21560000</v>
      </c>
      <c r="G93" s="115">
        <v>7640000</v>
      </c>
      <c r="H93" s="117">
        <v>-53.900000000000006</v>
      </c>
      <c r="I93" s="17"/>
      <c r="J93" s="17">
        <v>7640000</v>
      </c>
      <c r="K93" s="18">
        <v>2011950000</v>
      </c>
      <c r="L93" s="29">
        <v>90.552199999999999</v>
      </c>
      <c r="M93" s="29">
        <v>5.8082599999999998</v>
      </c>
      <c r="N93" s="29">
        <v>5.23</v>
      </c>
    </row>
    <row r="94" spans="1:14">
      <c r="A94" s="114">
        <v>45201</v>
      </c>
      <c r="B94" s="17">
        <v>40000000</v>
      </c>
      <c r="C94" s="15">
        <v>45218</v>
      </c>
      <c r="D94" s="15">
        <v>47133</v>
      </c>
      <c r="E94" s="17">
        <v>14650000</v>
      </c>
      <c r="F94" s="17">
        <v>-25350000</v>
      </c>
      <c r="G94" s="115">
        <v>620000</v>
      </c>
      <c r="H94" s="117">
        <v>-63.375</v>
      </c>
      <c r="I94" s="17"/>
      <c r="J94" s="17">
        <v>620000</v>
      </c>
      <c r="K94" s="18">
        <v>2012570000</v>
      </c>
      <c r="L94" s="29">
        <v>97.992189999999994</v>
      </c>
      <c r="M94" s="29">
        <v>5.2</v>
      </c>
      <c r="N94" s="29">
        <v>5.2</v>
      </c>
    </row>
    <row r="95" spans="1:14">
      <c r="A95" s="114">
        <v>45231</v>
      </c>
      <c r="B95" s="17">
        <v>10000000</v>
      </c>
      <c r="C95" s="15">
        <v>45239</v>
      </c>
      <c r="D95" s="15">
        <v>47133</v>
      </c>
      <c r="E95" s="17">
        <v>30620000</v>
      </c>
      <c r="F95" s="17">
        <v>20620000</v>
      </c>
      <c r="G95" s="115">
        <v>10000000</v>
      </c>
      <c r="H95" s="296">
        <v>206.2</v>
      </c>
      <c r="I95" s="17"/>
      <c r="J95" s="17">
        <v>10000000</v>
      </c>
      <c r="K95" s="18">
        <v>2022570000</v>
      </c>
      <c r="L95" s="29">
        <v>96.943680000000001</v>
      </c>
      <c r="M95" s="29">
        <v>5.1758699999999997</v>
      </c>
      <c r="N95" s="29">
        <v>5.1970000000000001</v>
      </c>
    </row>
    <row r="96" spans="1:14">
      <c r="A96" s="114">
        <v>45231</v>
      </c>
      <c r="B96" s="17">
        <v>10000000</v>
      </c>
      <c r="C96" s="15">
        <v>45253</v>
      </c>
      <c r="D96" s="15">
        <v>47133</v>
      </c>
      <c r="E96" s="17">
        <v>20880000</v>
      </c>
      <c r="F96" s="17">
        <v>10880000</v>
      </c>
      <c r="G96" s="115">
        <v>15300000</v>
      </c>
      <c r="H96" s="128">
        <v>108.80000000000001</v>
      </c>
      <c r="I96" s="98"/>
      <c r="J96" s="17">
        <v>15300000</v>
      </c>
      <c r="K96" s="18">
        <v>2037870000</v>
      </c>
      <c r="L96" s="29">
        <v>96.994129999999998</v>
      </c>
      <c r="M96" s="29">
        <v>5.1686699999999997</v>
      </c>
      <c r="N96" s="29">
        <v>5.1909999999999998</v>
      </c>
    </row>
    <row r="97" spans="1:14">
      <c r="A97" s="114">
        <v>45261</v>
      </c>
      <c r="B97" s="17">
        <v>20000000</v>
      </c>
      <c r="C97" s="15">
        <v>45267</v>
      </c>
      <c r="D97" s="15">
        <f t="shared" ref="D97" si="0">D96</f>
        <v>47133</v>
      </c>
      <c r="E97" s="17">
        <v>52640000</v>
      </c>
      <c r="F97" s="17">
        <f t="shared" ref="F97" si="1">E97-B97</f>
        <v>32640000</v>
      </c>
      <c r="G97" s="115">
        <v>20120000</v>
      </c>
      <c r="H97" s="128">
        <v>163.19999999999999</v>
      </c>
      <c r="J97" s="17">
        <v>20120000</v>
      </c>
      <c r="K97" s="18">
        <v>2057990000</v>
      </c>
      <c r="L97" s="29">
        <v>97.192880000000002</v>
      </c>
      <c r="M97" s="29">
        <v>5.1275000000000004</v>
      </c>
      <c r="N97" s="29">
        <v>5.1970000000000001</v>
      </c>
    </row>
    <row r="98" spans="1:14">
      <c r="A98" s="19">
        <v>45292</v>
      </c>
      <c r="B98" s="17">
        <v>10000000</v>
      </c>
      <c r="C98" s="15">
        <v>45316</v>
      </c>
      <c r="D98" s="15">
        <v>47133</v>
      </c>
      <c r="E98" s="17">
        <v>34000000</v>
      </c>
      <c r="F98" s="17">
        <v>24000000</v>
      </c>
      <c r="G98" s="42">
        <v>10000000</v>
      </c>
      <c r="H98" s="128">
        <v>240</v>
      </c>
      <c r="I98" s="98"/>
      <c r="J98" s="17">
        <v>10000000</v>
      </c>
      <c r="K98" s="18">
        <v>2105180000</v>
      </c>
      <c r="L98" s="29">
        <v>97.444029999999998</v>
      </c>
      <c r="M98" s="29">
        <v>5.0880000000000001</v>
      </c>
      <c r="N98" s="29">
        <v>5.0949999999999998</v>
      </c>
    </row>
    <row r="99" spans="1:14">
      <c r="A99" s="19">
        <v>45323</v>
      </c>
      <c r="B99" s="17">
        <v>10000000</v>
      </c>
      <c r="C99" s="15">
        <v>45323</v>
      </c>
      <c r="D99" s="15">
        <v>47133</v>
      </c>
      <c r="E99" s="17">
        <v>30420000</v>
      </c>
      <c r="F99" s="17">
        <v>20420000</v>
      </c>
      <c r="G99" s="17">
        <v>10000000</v>
      </c>
      <c r="H99" s="128">
        <v>204.2</v>
      </c>
      <c r="I99" s="17"/>
      <c r="J99" s="17">
        <v>10000000</v>
      </c>
      <c r="K99" s="18">
        <v>2115180000</v>
      </c>
      <c r="L99" s="29">
        <v>97.515789999999996</v>
      </c>
      <c r="M99" s="29">
        <v>5.0730599999999999</v>
      </c>
      <c r="N99" s="29">
        <v>5.0949999999999998</v>
      </c>
    </row>
    <row r="100" spans="1:14">
      <c r="A100" s="19">
        <v>45323</v>
      </c>
      <c r="B100" s="17">
        <v>10000000</v>
      </c>
      <c r="C100" s="15">
        <v>45337</v>
      </c>
      <c r="D100" s="15">
        <v>47133</v>
      </c>
      <c r="E100" s="17">
        <v>61280000</v>
      </c>
      <c r="F100" s="17">
        <v>51280000</v>
      </c>
      <c r="G100" s="17">
        <v>10000000</v>
      </c>
      <c r="H100" s="128">
        <v>512.79999999999995</v>
      </c>
      <c r="I100" s="17"/>
      <c r="J100" s="17">
        <v>10000000</v>
      </c>
      <c r="K100" s="18">
        <v>2125180000</v>
      </c>
      <c r="L100" s="29">
        <v>97.72054</v>
      </c>
      <c r="M100" s="29">
        <v>5.0285700000000002</v>
      </c>
      <c r="N100" s="29">
        <v>5.03</v>
      </c>
    </row>
    <row r="101" spans="1:14">
      <c r="A101" s="19">
        <v>45352</v>
      </c>
      <c r="B101" s="17">
        <v>10000000</v>
      </c>
      <c r="C101" s="15">
        <v>45358</v>
      </c>
      <c r="D101" s="15">
        <v>47133</v>
      </c>
      <c r="E101" s="17">
        <v>54340000</v>
      </c>
      <c r="F101" s="17">
        <v>44340000</v>
      </c>
      <c r="G101" s="17">
        <v>10000000</v>
      </c>
      <c r="H101" s="128">
        <v>443.40000000000003</v>
      </c>
      <c r="I101" s="17"/>
      <c r="J101" s="17">
        <v>10000000</v>
      </c>
      <c r="K101" s="18">
        <v>2135180000</v>
      </c>
      <c r="L101" s="29">
        <v>97.916870000000003</v>
      </c>
      <c r="M101" s="29">
        <v>4.9873099999999999</v>
      </c>
      <c r="N101" s="29">
        <v>5</v>
      </c>
    </row>
    <row r="102" spans="1:14">
      <c r="A102" s="19">
        <v>45352</v>
      </c>
      <c r="B102" s="17">
        <v>10000000</v>
      </c>
      <c r="C102" s="15">
        <v>45371</v>
      </c>
      <c r="D102" s="15">
        <v>47133</v>
      </c>
      <c r="E102" s="17">
        <v>43300000</v>
      </c>
      <c r="F102" s="17">
        <v>33300000</v>
      </c>
      <c r="G102" s="17">
        <v>10000000</v>
      </c>
      <c r="H102" s="128">
        <v>333</v>
      </c>
      <c r="I102" s="17"/>
      <c r="J102" s="17">
        <v>10000000</v>
      </c>
      <c r="K102" s="18">
        <v>2145180000</v>
      </c>
      <c r="L102" s="29">
        <v>98.129260000000002</v>
      </c>
      <c r="M102" s="29">
        <v>4.9398299999999997</v>
      </c>
      <c r="N102" s="29">
        <v>4.9400000000000004</v>
      </c>
    </row>
    <row r="103" spans="1:14">
      <c r="A103" s="19">
        <v>45383</v>
      </c>
      <c r="B103" s="17">
        <v>20000000</v>
      </c>
      <c r="C103" s="15">
        <v>45397</v>
      </c>
      <c r="D103" s="15">
        <v>47133</v>
      </c>
      <c r="E103" s="17">
        <v>50230000</v>
      </c>
      <c r="F103" s="17">
        <v>30230000</v>
      </c>
      <c r="G103" s="17">
        <v>20000000</v>
      </c>
      <c r="H103" s="128">
        <v>151.15</v>
      </c>
      <c r="I103" s="17"/>
      <c r="J103" s="17">
        <v>20000000</v>
      </c>
      <c r="K103" s="18">
        <v>2165180000</v>
      </c>
      <c r="L103" s="29">
        <v>98.274690000000007</v>
      </c>
      <c r="M103" s="29">
        <v>4.9107599999999998</v>
      </c>
      <c r="N103" s="29">
        <v>4.95</v>
      </c>
    </row>
    <row r="104" spans="1:14">
      <c r="A104" s="19">
        <v>45383</v>
      </c>
      <c r="B104" s="17">
        <v>15000000</v>
      </c>
      <c r="C104" s="15">
        <v>45400</v>
      </c>
      <c r="D104" s="15">
        <v>47133</v>
      </c>
      <c r="E104" s="17">
        <v>24630000</v>
      </c>
      <c r="F104" s="17">
        <v>9630000</v>
      </c>
      <c r="G104" s="17">
        <v>17000000</v>
      </c>
      <c r="H104" s="128">
        <v>64.2</v>
      </c>
      <c r="I104" s="17"/>
      <c r="J104" s="17">
        <v>17000000</v>
      </c>
      <c r="K104" s="18">
        <v>2182180000</v>
      </c>
      <c r="L104" s="29">
        <v>98.030609999999996</v>
      </c>
      <c r="M104" s="29">
        <v>4.9704199999999998</v>
      </c>
      <c r="N104" s="29">
        <v>4.415</v>
      </c>
    </row>
    <row r="105" spans="1:14">
      <c r="A105" s="19">
        <v>45413</v>
      </c>
      <c r="B105" s="17">
        <v>10000000</v>
      </c>
      <c r="C105" s="15">
        <v>45420</v>
      </c>
      <c r="D105" s="15">
        <v>47133</v>
      </c>
      <c r="E105" s="17">
        <v>29170000</v>
      </c>
      <c r="F105" s="17">
        <v>19170000</v>
      </c>
      <c r="G105" s="17">
        <v>10000000</v>
      </c>
      <c r="H105" s="128">
        <v>191.70000000000002</v>
      </c>
      <c r="I105" s="17"/>
      <c r="J105" s="17">
        <v>10000000</v>
      </c>
      <c r="K105" s="18">
        <v>2192180000</v>
      </c>
      <c r="L105" s="29">
        <v>98.043390000000002</v>
      </c>
      <c r="M105" s="29">
        <v>4.9725200000000003</v>
      </c>
      <c r="N105" s="29">
        <v>4.99</v>
      </c>
    </row>
    <row r="106" spans="1:14">
      <c r="A106" s="19">
        <v>45413</v>
      </c>
      <c r="B106" s="17">
        <v>10000000</v>
      </c>
      <c r="C106" s="15">
        <v>45435</v>
      </c>
      <c r="D106" s="15">
        <v>47133</v>
      </c>
      <c r="E106" s="17">
        <v>28750000</v>
      </c>
      <c r="F106" s="17">
        <v>18750000</v>
      </c>
      <c r="G106" s="17">
        <v>10000000</v>
      </c>
      <c r="H106" s="128">
        <v>187.5</v>
      </c>
      <c r="I106" s="17"/>
      <c r="J106" s="17">
        <v>10000000</v>
      </c>
      <c r="K106" s="18">
        <v>2202180000</v>
      </c>
      <c r="L106" s="29">
        <v>98.070170000000005</v>
      </c>
      <c r="M106" s="29">
        <v>4.97</v>
      </c>
      <c r="N106" s="29">
        <v>4.99</v>
      </c>
    </row>
    <row r="107" spans="1:14">
      <c r="A107" s="19">
        <v>45444</v>
      </c>
      <c r="B107" s="17">
        <v>10000000</v>
      </c>
      <c r="C107" s="15">
        <v>45463</v>
      </c>
      <c r="D107" s="15">
        <v>47133</v>
      </c>
      <c r="E107" s="17">
        <v>63560000</v>
      </c>
      <c r="F107" s="17">
        <v>53560000</v>
      </c>
      <c r="G107" s="17">
        <v>10000000</v>
      </c>
      <c r="H107" s="117">
        <v>535.6</v>
      </c>
      <c r="I107" s="17"/>
      <c r="J107" s="17">
        <v>10000000</v>
      </c>
      <c r="K107" s="18">
        <v>2212180000</v>
      </c>
      <c r="L107" s="29">
        <v>98.186490000000006</v>
      </c>
      <c r="M107" s="29">
        <v>4.94923</v>
      </c>
      <c r="N107" s="29">
        <v>4.95</v>
      </c>
    </row>
    <row r="108" spans="1:14">
      <c r="A108" s="19">
        <v>45444</v>
      </c>
      <c r="B108" s="17">
        <v>10000000</v>
      </c>
      <c r="C108" s="15">
        <v>45470</v>
      </c>
      <c r="D108" s="15">
        <v>47133</v>
      </c>
      <c r="E108" s="17">
        <v>50970000</v>
      </c>
      <c r="F108" s="17">
        <v>40970000</v>
      </c>
      <c r="G108" s="17">
        <v>10000000</v>
      </c>
      <c r="H108" s="117">
        <v>409.70000000000005</v>
      </c>
      <c r="I108" s="17"/>
      <c r="J108" s="17">
        <v>10000000</v>
      </c>
      <c r="K108" s="18">
        <v>2222180000</v>
      </c>
      <c r="L108" s="29">
        <v>98.396889999999999</v>
      </c>
      <c r="M108" s="29">
        <v>4.8979499999999998</v>
      </c>
      <c r="N108" s="29">
        <v>4.9000000000000004</v>
      </c>
    </row>
    <row r="109" spans="1:14">
      <c r="A109" s="19">
        <v>45474</v>
      </c>
      <c r="B109" s="17">
        <v>20000000</v>
      </c>
      <c r="C109" s="15">
        <v>45488</v>
      </c>
      <c r="D109" s="15">
        <v>47133</v>
      </c>
      <c r="E109" s="17">
        <v>52640000</v>
      </c>
      <c r="F109" s="17">
        <v>32640000</v>
      </c>
      <c r="G109" s="17">
        <v>20000000</v>
      </c>
      <c r="H109" s="117">
        <v>163.19999999999999</v>
      </c>
      <c r="I109" s="17"/>
      <c r="J109" s="17">
        <v>20000000</v>
      </c>
      <c r="K109" s="17">
        <v>2242180000</v>
      </c>
      <c r="L109" s="29">
        <v>98.489040000000003</v>
      </c>
      <c r="M109" s="29">
        <v>4.8780299999999999</v>
      </c>
      <c r="N109" s="29">
        <v>4.8970000000000002</v>
      </c>
    </row>
    <row r="110" spans="1:14">
      <c r="A110" s="19">
        <v>45474</v>
      </c>
      <c r="B110" s="17">
        <v>10000000</v>
      </c>
      <c r="C110" s="15">
        <v>45498</v>
      </c>
      <c r="D110" s="15">
        <v>47133</v>
      </c>
      <c r="E110" s="17">
        <v>38210000</v>
      </c>
      <c r="F110" s="17">
        <v>28210000</v>
      </c>
      <c r="G110" s="17">
        <v>10000000</v>
      </c>
      <c r="H110" s="117">
        <v>282.10000000000002</v>
      </c>
      <c r="I110" s="17"/>
      <c r="J110" s="17">
        <v>10000000</v>
      </c>
      <c r="K110" s="17">
        <v>2252180000</v>
      </c>
      <c r="L110" s="29">
        <v>98.595129999999997</v>
      </c>
      <c r="M110" s="29">
        <v>4.8525900000000002</v>
      </c>
      <c r="N110" s="29">
        <v>4.8600000000000003</v>
      </c>
    </row>
    <row r="111" spans="1:14">
      <c r="A111" s="19">
        <v>45505</v>
      </c>
      <c r="B111" s="17">
        <v>10000000</v>
      </c>
      <c r="C111" s="15">
        <v>45512</v>
      </c>
      <c r="D111" s="15">
        <v>47133</v>
      </c>
      <c r="E111" s="17">
        <v>39650000</v>
      </c>
      <c r="F111" s="17">
        <v>29650000</v>
      </c>
      <c r="G111" s="17">
        <v>10000000</v>
      </c>
      <c r="H111" s="117">
        <v>296.5</v>
      </c>
      <c r="I111" s="17"/>
      <c r="J111" s="17">
        <v>10000000</v>
      </c>
      <c r="K111" s="18">
        <v>2262180000</v>
      </c>
      <c r="L111" s="29">
        <v>98.731160000000003</v>
      </c>
      <c r="M111" s="29">
        <v>4.81982</v>
      </c>
      <c r="N111" s="29">
        <v>4.82</v>
      </c>
    </row>
    <row r="112" spans="1:14">
      <c r="A112" s="19">
        <v>45505</v>
      </c>
      <c r="B112" s="17">
        <v>10000000</v>
      </c>
      <c r="C112" s="15">
        <v>45526</v>
      </c>
      <c r="D112" s="15">
        <v>47133</v>
      </c>
      <c r="E112" s="17">
        <v>38810000</v>
      </c>
      <c r="F112" s="17">
        <v>28810000</v>
      </c>
      <c r="G112" s="17">
        <v>10000000</v>
      </c>
      <c r="H112" s="117">
        <v>288.09999999999997</v>
      </c>
      <c r="I112" s="17"/>
      <c r="J112" s="17">
        <v>10000000</v>
      </c>
      <c r="K112" s="18">
        <v>2272180000</v>
      </c>
      <c r="L112" s="29">
        <v>99.016319999999993</v>
      </c>
      <c r="M112" s="29">
        <v>4.7484599999999997</v>
      </c>
      <c r="N112" s="29">
        <v>4.7569999999999997</v>
      </c>
    </row>
    <row r="113" spans="1:14">
      <c r="A113" s="19">
        <v>45536</v>
      </c>
      <c r="B113" s="17">
        <v>10000000</v>
      </c>
      <c r="C113" s="15">
        <v>45540</v>
      </c>
      <c r="D113" s="15">
        <v>47133</v>
      </c>
      <c r="E113" s="17">
        <v>48250000</v>
      </c>
      <c r="F113" s="17">
        <v>38250000</v>
      </c>
      <c r="G113" s="17">
        <v>10000000</v>
      </c>
      <c r="H113" s="117">
        <v>382.5</v>
      </c>
      <c r="I113" s="17"/>
      <c r="J113" s="17">
        <v>10000000</v>
      </c>
      <c r="K113" s="18">
        <v>2282180000</v>
      </c>
      <c r="L113" s="29">
        <v>99.278540000000007</v>
      </c>
      <c r="M113" s="29">
        <v>4.68222</v>
      </c>
      <c r="N113" s="29">
        <v>4.6900000000000004</v>
      </c>
    </row>
    <row r="114" spans="1:14">
      <c r="A114" s="19">
        <v>45536</v>
      </c>
      <c r="B114" s="17">
        <v>10000000</v>
      </c>
      <c r="C114" s="15">
        <v>45554</v>
      </c>
      <c r="D114" s="15">
        <v>47133</v>
      </c>
      <c r="E114" s="17">
        <v>19810000</v>
      </c>
      <c r="F114" s="17">
        <v>9810000</v>
      </c>
      <c r="G114" s="17">
        <v>10000000</v>
      </c>
      <c r="H114" s="117">
        <v>98.1</v>
      </c>
      <c r="I114" s="17"/>
      <c r="J114" s="17">
        <v>10000000</v>
      </c>
      <c r="K114" s="18">
        <v>2292180000</v>
      </c>
      <c r="L114" s="29">
        <v>99.483400000000003</v>
      </c>
      <c r="M114" s="29">
        <v>4.6300600000000003</v>
      </c>
      <c r="N114" s="29">
        <v>4.6420000000000003</v>
      </c>
    </row>
    <row r="115" spans="1:14">
      <c r="A115" s="19">
        <v>45566</v>
      </c>
      <c r="B115" s="17">
        <v>10000000</v>
      </c>
      <c r="C115" s="15">
        <v>45568</v>
      </c>
      <c r="D115" s="15">
        <v>47133</v>
      </c>
      <c r="E115" s="17">
        <v>28740000</v>
      </c>
      <c r="F115" s="17">
        <v>18740000</v>
      </c>
      <c r="G115" s="17">
        <v>10000000</v>
      </c>
      <c r="H115" s="117">
        <v>187.4</v>
      </c>
      <c r="I115" s="17"/>
      <c r="J115" s="17">
        <v>10000000</v>
      </c>
      <c r="K115" s="18">
        <v>2302180000</v>
      </c>
      <c r="L115" s="29">
        <v>99.437989999999999</v>
      </c>
      <c r="M115" s="29">
        <v>4.6424799999999999</v>
      </c>
      <c r="N115" s="29">
        <v>4.6500000000000004</v>
      </c>
    </row>
    <row r="116" spans="1:14">
      <c r="A116" s="19">
        <v>45566</v>
      </c>
      <c r="B116" s="17">
        <v>30000000</v>
      </c>
      <c r="C116" s="15">
        <v>45580</v>
      </c>
      <c r="D116" s="15">
        <v>47133</v>
      </c>
      <c r="E116" s="17">
        <v>49700000</v>
      </c>
      <c r="F116" s="17">
        <v>19700000</v>
      </c>
      <c r="G116" s="17">
        <v>30200000</v>
      </c>
      <c r="H116" s="117">
        <v>65.666666666666657</v>
      </c>
      <c r="I116" s="17"/>
      <c r="J116" s="17">
        <v>30200000</v>
      </c>
      <c r="K116" s="18">
        <v>2332380000</v>
      </c>
      <c r="L116" s="29">
        <v>99.422479999999993</v>
      </c>
      <c r="M116" s="29">
        <v>4.6471999999999998</v>
      </c>
      <c r="N116" s="29">
        <v>4.702</v>
      </c>
    </row>
    <row r="117" spans="1:14">
      <c r="A117" s="19">
        <v>45566</v>
      </c>
      <c r="B117" s="17">
        <v>15000000</v>
      </c>
      <c r="C117" s="15">
        <v>45596</v>
      </c>
      <c r="D117" s="15">
        <v>47133</v>
      </c>
      <c r="E117" s="17">
        <v>21610000</v>
      </c>
      <c r="F117" s="17">
        <v>6610000</v>
      </c>
      <c r="G117" s="17">
        <v>10510000</v>
      </c>
      <c r="H117" s="117">
        <v>44.066666666666663</v>
      </c>
      <c r="I117" s="17"/>
      <c r="J117" s="17">
        <v>10510000</v>
      </c>
      <c r="K117" s="18">
        <v>2342890000</v>
      </c>
      <c r="L117" s="29">
        <v>99.352450000000005</v>
      </c>
      <c r="M117" s="29">
        <v>4.6667899999999998</v>
      </c>
      <c r="N117" s="29">
        <v>4.7069999999999999</v>
      </c>
    </row>
    <row r="118" spans="1:14">
      <c r="A118" s="19">
        <v>45597</v>
      </c>
      <c r="B118" s="17">
        <v>10000000</v>
      </c>
      <c r="C118" s="15">
        <v>45610</v>
      </c>
      <c r="D118" s="15">
        <v>47133</v>
      </c>
      <c r="E118" s="17">
        <v>20730000</v>
      </c>
      <c r="F118" s="17">
        <v>10730000</v>
      </c>
      <c r="G118" s="17">
        <v>10000000</v>
      </c>
      <c r="H118" s="117">
        <v>107.3</v>
      </c>
      <c r="I118" s="17"/>
      <c r="J118" s="17">
        <v>10000000</v>
      </c>
      <c r="K118" s="18">
        <v>2352890000</v>
      </c>
      <c r="L118" s="29">
        <v>99.419560000000004</v>
      </c>
      <c r="M118" s="29">
        <v>4.6499699999999997</v>
      </c>
      <c r="N118" s="29">
        <v>4.67</v>
      </c>
    </row>
    <row r="119" spans="1:14">
      <c r="A119" s="320">
        <v>45627</v>
      </c>
      <c r="B119" s="17">
        <v>20000000</v>
      </c>
      <c r="C119" s="15">
        <v>45631</v>
      </c>
      <c r="D119" s="15">
        <v>47133</v>
      </c>
      <c r="E119" s="17">
        <v>31410000</v>
      </c>
      <c r="F119" s="17">
        <v>11410000</v>
      </c>
      <c r="G119" s="17">
        <v>26410000</v>
      </c>
      <c r="H119" s="117">
        <v>57.05</v>
      </c>
      <c r="I119" s="17"/>
      <c r="J119" s="17">
        <v>26410000</v>
      </c>
      <c r="K119" s="18">
        <v>2379300000</v>
      </c>
      <c r="L119" s="29">
        <v>99.417839999999998</v>
      </c>
      <c r="M119" s="29">
        <v>4.6521100000000004</v>
      </c>
      <c r="N119" s="29">
        <v>4.6769999999999996</v>
      </c>
    </row>
    <row r="120" spans="1:14">
      <c r="A120" s="320">
        <v>45658</v>
      </c>
      <c r="B120" s="17">
        <v>20000000</v>
      </c>
      <c r="C120" s="15">
        <v>45672</v>
      </c>
      <c r="D120" s="15">
        <v>47133</v>
      </c>
      <c r="E120" s="17">
        <v>10130000</v>
      </c>
      <c r="F120" s="17">
        <v>-9870000</v>
      </c>
      <c r="G120" s="17">
        <v>7090000</v>
      </c>
      <c r="H120" s="117">
        <v>-49.35</v>
      </c>
      <c r="I120" s="17"/>
      <c r="J120" s="17">
        <v>7090000</v>
      </c>
      <c r="K120" s="18">
        <v>2386390000</v>
      </c>
      <c r="L120" s="29">
        <v>99.166719999999998</v>
      </c>
      <c r="M120" s="29">
        <v>4.7310999999999996</v>
      </c>
      <c r="N120" s="29">
        <v>4.75</v>
      </c>
    </row>
    <row r="121" spans="1:14">
      <c r="A121" s="320">
        <v>45658</v>
      </c>
      <c r="B121" s="17">
        <v>10000000</v>
      </c>
      <c r="C121" s="15">
        <v>45680</v>
      </c>
      <c r="D121" s="15">
        <v>47133</v>
      </c>
      <c r="E121" s="17">
        <v>5820000</v>
      </c>
      <c r="F121" s="17">
        <v>-4180000</v>
      </c>
      <c r="G121" s="17">
        <v>5820000</v>
      </c>
      <c r="H121" s="117">
        <v>-41.8</v>
      </c>
      <c r="I121" s="17"/>
      <c r="J121" s="17">
        <v>5820000</v>
      </c>
      <c r="K121" s="18">
        <v>2392210000</v>
      </c>
      <c r="L121" s="29">
        <v>99.013069999999999</v>
      </c>
      <c r="M121" s="29">
        <v>4.7752699999999999</v>
      </c>
      <c r="N121" s="29">
        <v>4.79</v>
      </c>
    </row>
    <row r="122" spans="1:14">
      <c r="A122" s="320">
        <v>45689</v>
      </c>
      <c r="B122" s="17">
        <v>10000000</v>
      </c>
      <c r="C122" s="15">
        <v>45694</v>
      </c>
      <c r="D122" s="15">
        <v>47133</v>
      </c>
      <c r="E122" s="17">
        <v>10240000</v>
      </c>
      <c r="F122" s="17">
        <v>240000</v>
      </c>
      <c r="G122" s="17">
        <v>5240000</v>
      </c>
      <c r="H122" s="117">
        <v>2.4</v>
      </c>
      <c r="I122" s="17"/>
      <c r="J122" s="17">
        <v>5240000</v>
      </c>
      <c r="K122" s="18">
        <v>2397450000</v>
      </c>
      <c r="L122" s="29">
        <v>99.070999999999998</v>
      </c>
      <c r="M122" s="29">
        <v>4.7610000000000001</v>
      </c>
      <c r="N122" s="29">
        <v>4.7699999999999996</v>
      </c>
    </row>
    <row r="123" spans="1:14">
      <c r="A123" s="320">
        <v>45689</v>
      </c>
      <c r="B123" s="17">
        <v>10000000</v>
      </c>
      <c r="C123" s="15">
        <v>45708</v>
      </c>
      <c r="D123" s="15">
        <v>47133</v>
      </c>
      <c r="E123" s="17">
        <v>15200000</v>
      </c>
      <c r="F123" s="17">
        <v>5200000</v>
      </c>
      <c r="G123" s="17">
        <v>15200000</v>
      </c>
      <c r="H123" s="117">
        <v>52</v>
      </c>
      <c r="I123" s="17"/>
      <c r="J123" s="17">
        <v>15200000</v>
      </c>
      <c r="K123" s="18">
        <v>2412650000</v>
      </c>
      <c r="L123" s="29">
        <v>99.08</v>
      </c>
      <c r="M123" s="29">
        <v>4.7610000000000001</v>
      </c>
      <c r="N123" s="29">
        <v>4.8</v>
      </c>
    </row>
    <row r="124" spans="1:14">
      <c r="A124" s="320">
        <v>45717</v>
      </c>
      <c r="B124" s="17">
        <v>10000000</v>
      </c>
      <c r="C124" s="15">
        <v>45722</v>
      </c>
      <c r="D124" s="15">
        <v>47133</v>
      </c>
      <c r="E124" s="17">
        <v>14650000</v>
      </c>
      <c r="F124" s="17">
        <v>4650000</v>
      </c>
      <c r="G124" s="17">
        <v>10000000</v>
      </c>
      <c r="H124" s="117">
        <v>46.5</v>
      </c>
      <c r="I124" s="17"/>
      <c r="J124" s="17">
        <v>10000000</v>
      </c>
      <c r="K124" s="18">
        <v>2422650000</v>
      </c>
      <c r="L124" s="29">
        <v>98.988320000000002</v>
      </c>
      <c r="M124" s="29">
        <v>4.79</v>
      </c>
      <c r="N124" s="29">
        <v>4.79</v>
      </c>
    </row>
    <row r="125" spans="1:14">
      <c r="A125" s="320">
        <v>45717</v>
      </c>
      <c r="B125" s="17">
        <v>20000000</v>
      </c>
      <c r="C125" s="15">
        <v>45743</v>
      </c>
      <c r="D125" s="15">
        <v>47133</v>
      </c>
      <c r="E125" s="17">
        <v>14280000</v>
      </c>
      <c r="F125" s="17">
        <v>-5720000</v>
      </c>
      <c r="G125" s="17">
        <v>7560000</v>
      </c>
      <c r="H125" s="117">
        <v>-28.599999999999998</v>
      </c>
      <c r="I125" s="17"/>
      <c r="J125" s="17">
        <v>7560000</v>
      </c>
      <c r="K125" s="18">
        <v>2430210000</v>
      </c>
      <c r="L125" s="29">
        <v>99.017330000000001</v>
      </c>
      <c r="M125" s="29">
        <v>4.7858999999999998</v>
      </c>
      <c r="N125" s="29">
        <v>4.8499999999999996</v>
      </c>
    </row>
    <row r="126" spans="1:14">
      <c r="A126" s="320">
        <v>45748</v>
      </c>
      <c r="B126" s="17">
        <v>45000000</v>
      </c>
      <c r="C126" s="15">
        <v>45762</v>
      </c>
      <c r="D126" s="15">
        <v>47133</v>
      </c>
      <c r="E126" s="17">
        <v>21870000</v>
      </c>
      <c r="F126" s="17">
        <v>-23130000</v>
      </c>
      <c r="G126" s="17">
        <v>17220000</v>
      </c>
      <c r="H126" s="117">
        <v>-51.4</v>
      </c>
      <c r="I126" s="17"/>
      <c r="J126" s="17">
        <v>17220000</v>
      </c>
      <c r="K126" s="18">
        <v>2447430000</v>
      </c>
      <c r="L126" s="29">
        <v>99.117829999999998</v>
      </c>
      <c r="M126" s="29">
        <v>4.7603200000000001</v>
      </c>
      <c r="N126" s="29">
        <v>4.7850000000000001</v>
      </c>
    </row>
    <row r="127" spans="1:14">
      <c r="A127" s="320">
        <v>45748</v>
      </c>
      <c r="B127" s="17">
        <v>15000000</v>
      </c>
      <c r="C127" s="15">
        <v>45771</v>
      </c>
      <c r="D127" s="15">
        <v>47133</v>
      </c>
      <c r="E127" s="17">
        <v>24070000</v>
      </c>
      <c r="F127" s="17">
        <v>9070000</v>
      </c>
      <c r="G127" s="17">
        <v>15000000</v>
      </c>
      <c r="H127" s="117">
        <v>60.466666666666669</v>
      </c>
      <c r="I127" s="17"/>
      <c r="J127" s="17">
        <v>15000000</v>
      </c>
      <c r="K127" s="18">
        <v>2462430000</v>
      </c>
      <c r="L127" s="29">
        <v>99.056489999999997</v>
      </c>
      <c r="M127" s="29">
        <v>4.7804599999999997</v>
      </c>
      <c r="N127" s="29">
        <v>4.8</v>
      </c>
    </row>
    <row r="128" spans="1:14">
      <c r="A128" s="320">
        <v>45778</v>
      </c>
      <c r="B128" s="17">
        <v>10000000</v>
      </c>
      <c r="C128" s="15">
        <v>45785</v>
      </c>
      <c r="D128" s="15">
        <v>47133</v>
      </c>
      <c r="E128" s="17">
        <v>11840000</v>
      </c>
      <c r="F128" s="17">
        <v>1840000</v>
      </c>
      <c r="G128" s="17">
        <v>10000000</v>
      </c>
      <c r="H128" s="117">
        <v>18.399999999999999</v>
      </c>
      <c r="I128" s="17"/>
      <c r="J128" s="17">
        <v>10000000</v>
      </c>
      <c r="K128" s="18">
        <v>2472430000</v>
      </c>
      <c r="L128" s="29">
        <v>98.987219999999994</v>
      </c>
      <c r="M128" s="29">
        <v>4.8045299999999997</v>
      </c>
      <c r="N128" s="29">
        <v>4.8499999999999996</v>
      </c>
    </row>
    <row r="129" spans="1:14">
      <c r="A129" s="320">
        <v>45778</v>
      </c>
      <c r="B129" s="17">
        <v>10000000</v>
      </c>
      <c r="C129" s="15">
        <v>45792</v>
      </c>
      <c r="D129" s="15">
        <v>47133</v>
      </c>
      <c r="E129" s="17">
        <v>15350000</v>
      </c>
      <c r="F129" s="17">
        <v>5350000</v>
      </c>
      <c r="G129" s="17">
        <v>14500000</v>
      </c>
      <c r="H129" s="117">
        <v>53.5</v>
      </c>
      <c r="I129" s="17"/>
      <c r="J129" s="17">
        <v>14500000</v>
      </c>
      <c r="K129" s="18">
        <v>2486930000</v>
      </c>
      <c r="L129" s="29">
        <v>98.995559999999998</v>
      </c>
      <c r="M129" s="29">
        <v>4.8037900000000002</v>
      </c>
      <c r="N129" s="29">
        <v>4.83</v>
      </c>
    </row>
  </sheetData>
  <conditionalFormatting sqref="L4:N9">
    <cfRule type="cellIs" dxfId="101" priority="1682" stopIfTrue="1" operator="lessThan">
      <formula>0</formula>
    </cfRule>
  </conditionalFormatting>
  <conditionalFormatting sqref="L54:N56">
    <cfRule type="cellIs" dxfId="100" priority="1556" stopIfTrue="1" operator="lessThan">
      <formula>0</formula>
    </cfRule>
  </conditionalFormatting>
  <conditionalFormatting sqref="L66:N129">
    <cfRule type="cellIs" dxfId="9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30"/>
  <sheetViews>
    <sheetView workbookViewId="0">
      <pane xSplit="1" ySplit="3" topLeftCell="B112" activePane="bottomRight" state="frozen"/>
      <selection activeCell="G111" sqref="G111"/>
      <selection pane="topRight" activeCell="G111" sqref="G111"/>
      <selection pane="bottomLeft" activeCell="G111" sqref="G111"/>
      <selection pane="bottomRight" activeCell="A130" sqref="A130"/>
    </sheetView>
  </sheetViews>
  <sheetFormatPr defaultRowHeight="15"/>
  <cols>
    <col min="1" max="1" width="7.81640625" customWidth="1"/>
    <col min="2" max="2" width="9.81640625" customWidth="1"/>
    <col min="5" max="5" width="10.453125" customWidth="1"/>
    <col min="8" max="8" width="8.453125" customWidth="1"/>
    <col min="9" max="9" width="8.1796875" customWidth="1"/>
    <col min="10" max="10" width="8.81640625" customWidth="1"/>
    <col min="11" max="11" width="10.1796875" customWidth="1"/>
    <col min="12" max="13" width="7.81640625" customWidth="1"/>
    <col min="14" max="14" width="7.54296875" customWidth="1"/>
    <col min="15" max="15" width="9.54296875" customWidth="1"/>
    <col min="16" max="18" width="7.1796875" customWidth="1"/>
  </cols>
  <sheetData>
    <row r="1" spans="1:18" ht="16.2" thickBot="1">
      <c r="A1" s="9"/>
      <c r="B1" s="9" t="s">
        <v>45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67" spans="1:18">
      <c r="A67" s="225">
        <v>43101</v>
      </c>
      <c r="B67" s="226">
        <v>25000000</v>
      </c>
      <c r="C67" s="227">
        <v>43118</v>
      </c>
      <c r="D67" s="227">
        <v>47498</v>
      </c>
      <c r="E67" s="170">
        <v>67140000</v>
      </c>
      <c r="F67" s="170">
        <v>42140000</v>
      </c>
      <c r="G67" s="170">
        <v>25000000</v>
      </c>
      <c r="H67" s="135">
        <v>168.56</v>
      </c>
      <c r="I67" s="170">
        <v>0</v>
      </c>
      <c r="J67" s="170">
        <v>25000000</v>
      </c>
      <c r="K67" s="228">
        <v>2047510000</v>
      </c>
      <c r="L67" s="174">
        <v>83.637100000000004</v>
      </c>
      <c r="M67" s="229">
        <v>10.42118</v>
      </c>
      <c r="N67" s="229">
        <v>10.445</v>
      </c>
      <c r="O67" s="170"/>
      <c r="P67" s="193"/>
      <c r="Q67" s="193"/>
      <c r="R67" s="193"/>
    </row>
    <row r="68" spans="1:18">
      <c r="A68" s="106">
        <v>43132</v>
      </c>
      <c r="B68" s="17">
        <v>25000000</v>
      </c>
      <c r="C68" s="15">
        <v>43139</v>
      </c>
      <c r="D68" s="15">
        <v>47498</v>
      </c>
      <c r="E68" s="17">
        <v>33000000</v>
      </c>
      <c r="F68" s="17">
        <v>8000000</v>
      </c>
      <c r="G68" s="17">
        <v>25000000</v>
      </c>
      <c r="H68" s="135">
        <v>32</v>
      </c>
      <c r="I68" s="17">
        <v>0</v>
      </c>
      <c r="J68" s="17">
        <v>25000000</v>
      </c>
      <c r="K68" s="18">
        <v>2072510000</v>
      </c>
      <c r="L68" s="29">
        <v>84.172229999999999</v>
      </c>
      <c r="M68" s="107">
        <v>10.33752</v>
      </c>
      <c r="N68" s="107">
        <v>10.364000000000001</v>
      </c>
      <c r="O68" s="17"/>
      <c r="P68" s="156"/>
      <c r="Q68" s="156"/>
      <c r="R68" s="156"/>
    </row>
    <row r="69" spans="1:18">
      <c r="A69" s="26">
        <v>43160</v>
      </c>
      <c r="B69" s="115">
        <v>25000000</v>
      </c>
      <c r="C69" s="103">
        <v>43167</v>
      </c>
      <c r="D69" s="103">
        <v>47498</v>
      </c>
      <c r="E69" s="98">
        <v>43100000</v>
      </c>
      <c r="F69" s="98">
        <v>18100000</v>
      </c>
      <c r="G69" s="98">
        <v>25000000</v>
      </c>
      <c r="H69" s="217">
        <v>72.399999999999991</v>
      </c>
      <c r="I69" s="98">
        <v>0</v>
      </c>
      <c r="J69" s="98">
        <v>25000000</v>
      </c>
      <c r="K69" s="147">
        <v>2097510000</v>
      </c>
      <c r="L69" s="104">
        <v>86.491200000000006</v>
      </c>
      <c r="M69" s="158">
        <v>9.9657199999999992</v>
      </c>
      <c r="N69" s="158">
        <v>9.9890000000000008</v>
      </c>
      <c r="O69" s="98"/>
      <c r="P69" s="165"/>
      <c r="Q69" s="165"/>
      <c r="R69" s="165"/>
    </row>
    <row r="70" spans="1:18">
      <c r="A70" s="26">
        <v>43191</v>
      </c>
      <c r="B70" s="115">
        <v>25000000</v>
      </c>
      <c r="C70" s="103">
        <v>43195</v>
      </c>
      <c r="D70" s="103">
        <v>47498</v>
      </c>
      <c r="E70" s="98">
        <v>3550000</v>
      </c>
      <c r="F70" s="98">
        <v>-21450000</v>
      </c>
      <c r="G70" s="98">
        <v>3550000</v>
      </c>
      <c r="H70" s="217">
        <v>-85.8</v>
      </c>
      <c r="I70" s="98">
        <v>0</v>
      </c>
      <c r="J70" s="98">
        <v>3550000</v>
      </c>
      <c r="K70" s="147">
        <v>2101060000</v>
      </c>
      <c r="L70" s="104">
        <v>87.31138</v>
      </c>
      <c r="M70" s="158">
        <v>9.84192</v>
      </c>
      <c r="N70" s="158">
        <v>9.84</v>
      </c>
      <c r="O70" s="98"/>
      <c r="P70" s="165"/>
      <c r="Q70" s="165"/>
      <c r="R70" s="165"/>
    </row>
    <row r="71" spans="1:18">
      <c r="A71" s="26">
        <v>43191</v>
      </c>
      <c r="B71" s="115"/>
      <c r="C71" s="103">
        <v>43216</v>
      </c>
      <c r="D71" s="103">
        <v>47498</v>
      </c>
      <c r="E71" s="98"/>
      <c r="F71" s="98"/>
      <c r="G71" s="98"/>
      <c r="H71" s="217"/>
      <c r="I71" s="98"/>
      <c r="J71" s="98"/>
      <c r="K71" s="147">
        <v>2132410000</v>
      </c>
      <c r="L71" s="104"/>
      <c r="M71" s="158"/>
      <c r="N71" s="158"/>
      <c r="O71" s="98">
        <v>31350000</v>
      </c>
      <c r="P71" s="165">
        <v>88.211669999999998</v>
      </c>
      <c r="Q71" s="165">
        <v>10.06</v>
      </c>
      <c r="R71" s="165"/>
    </row>
    <row r="72" spans="1:18">
      <c r="A72" s="26">
        <v>43252</v>
      </c>
      <c r="B72" s="115">
        <v>25000000</v>
      </c>
      <c r="C72" s="103">
        <v>43258</v>
      </c>
      <c r="D72" s="103">
        <v>47498</v>
      </c>
      <c r="E72" s="98">
        <v>400000</v>
      </c>
      <c r="F72" s="98">
        <v>-24600000</v>
      </c>
      <c r="G72" s="98">
        <v>400000</v>
      </c>
      <c r="H72" s="217">
        <v>-98.4</v>
      </c>
      <c r="I72" s="98">
        <v>0</v>
      </c>
      <c r="J72" s="98">
        <v>400000</v>
      </c>
      <c r="K72" s="147">
        <v>2132810000</v>
      </c>
      <c r="L72" s="158">
        <v>83.694339999999997</v>
      </c>
      <c r="M72" s="158">
        <v>10.45</v>
      </c>
      <c r="N72" s="158">
        <v>10.925000000000001</v>
      </c>
      <c r="O72" s="98"/>
      <c r="P72" s="165"/>
      <c r="Q72" s="165"/>
      <c r="R72" s="165"/>
    </row>
    <row r="73" spans="1:18">
      <c r="A73" s="26">
        <v>43282</v>
      </c>
      <c r="B73" s="115">
        <v>80000000</v>
      </c>
      <c r="C73" s="103">
        <v>43297</v>
      </c>
      <c r="D73" s="103">
        <v>47498</v>
      </c>
      <c r="E73" s="98">
        <v>71000000</v>
      </c>
      <c r="F73" s="98">
        <v>-9000000</v>
      </c>
      <c r="G73" s="98">
        <v>71000000</v>
      </c>
      <c r="H73" s="217">
        <v>-11.25</v>
      </c>
      <c r="I73" s="98">
        <v>0</v>
      </c>
      <c r="J73" s="98">
        <v>71000000</v>
      </c>
      <c r="K73" s="147">
        <v>2203810000</v>
      </c>
      <c r="L73" s="158">
        <v>82.290999999999997</v>
      </c>
      <c r="M73" s="158">
        <v>10.715210000000001</v>
      </c>
      <c r="N73" s="158">
        <v>10.945</v>
      </c>
      <c r="O73" s="98"/>
      <c r="P73" s="165"/>
      <c r="Q73" s="165"/>
      <c r="R73" s="165"/>
    </row>
    <row r="74" spans="1:18">
      <c r="A74" s="26">
        <v>43344</v>
      </c>
      <c r="B74" s="115">
        <v>25000000</v>
      </c>
      <c r="C74" s="103">
        <v>43349</v>
      </c>
      <c r="D74" s="103">
        <v>47498</v>
      </c>
      <c r="E74" s="98">
        <v>33500000</v>
      </c>
      <c r="F74" s="98">
        <v>8500000</v>
      </c>
      <c r="G74" s="98">
        <v>25000000</v>
      </c>
      <c r="H74" s="217">
        <v>34</v>
      </c>
      <c r="I74" s="98">
        <v>0</v>
      </c>
      <c r="J74" s="98">
        <v>25000000</v>
      </c>
      <c r="K74" s="147">
        <v>2228810000</v>
      </c>
      <c r="L74" s="158">
        <v>79.746129999999994</v>
      </c>
      <c r="M74" s="158">
        <v>11.188800000000001</v>
      </c>
      <c r="N74" s="158">
        <v>11.37</v>
      </c>
      <c r="O74" s="98"/>
      <c r="P74" s="165"/>
      <c r="Q74" s="165"/>
      <c r="R74" s="165"/>
    </row>
    <row r="75" spans="1:18">
      <c r="A75" s="26">
        <v>43374</v>
      </c>
      <c r="B75" s="115">
        <v>25000000</v>
      </c>
      <c r="C75" s="103">
        <v>43377</v>
      </c>
      <c r="D75" s="103">
        <v>47498</v>
      </c>
      <c r="E75" s="98">
        <v>14300000</v>
      </c>
      <c r="F75" s="98">
        <v>-10700000</v>
      </c>
      <c r="G75" s="98">
        <v>14300000</v>
      </c>
      <c r="H75" s="217">
        <v>-42.8</v>
      </c>
      <c r="I75" s="98">
        <v>0</v>
      </c>
      <c r="J75" s="98">
        <v>14300000</v>
      </c>
      <c r="K75" s="147">
        <v>2243110000</v>
      </c>
      <c r="L75" s="158">
        <v>80.943330000000003</v>
      </c>
      <c r="M75" s="158">
        <v>10.98062</v>
      </c>
      <c r="N75" s="158">
        <v>11.034000000000001</v>
      </c>
      <c r="O75" s="98"/>
      <c r="P75" s="165"/>
      <c r="Q75" s="165"/>
      <c r="R75" s="165"/>
    </row>
    <row r="76" spans="1:18">
      <c r="A76" s="26">
        <v>43405</v>
      </c>
      <c r="B76" s="115">
        <v>70000000</v>
      </c>
      <c r="C76" s="103">
        <v>43405</v>
      </c>
      <c r="D76" s="103">
        <v>10973</v>
      </c>
      <c r="E76" s="98">
        <v>69700000</v>
      </c>
      <c r="F76" s="98">
        <v>-300000</v>
      </c>
      <c r="G76" s="98">
        <v>69700000</v>
      </c>
      <c r="H76" s="135">
        <v>-0.4285714285714286</v>
      </c>
      <c r="I76" s="98">
        <v>0</v>
      </c>
      <c r="J76" s="98">
        <v>69700000</v>
      </c>
      <c r="K76" s="147">
        <v>2312810000</v>
      </c>
      <c r="L76" s="158">
        <v>79.701260000000005</v>
      </c>
      <c r="M76" s="158">
        <v>11.22016</v>
      </c>
      <c r="N76" s="158">
        <v>11.333</v>
      </c>
      <c r="O76" s="98"/>
      <c r="P76" s="165"/>
      <c r="Q76" s="165"/>
      <c r="R76" s="165"/>
    </row>
    <row r="77" spans="1:18">
      <c r="A77" s="26">
        <v>43405</v>
      </c>
      <c r="B77" s="115">
        <v>20000000</v>
      </c>
      <c r="C77" s="103">
        <v>43412</v>
      </c>
      <c r="D77" s="103">
        <v>10973</v>
      </c>
      <c r="E77" s="98">
        <v>44720000</v>
      </c>
      <c r="F77" s="98">
        <v>24720000</v>
      </c>
      <c r="G77" s="98">
        <v>20000000</v>
      </c>
      <c r="H77" s="135">
        <v>123.6</v>
      </c>
      <c r="I77" s="98">
        <v>0</v>
      </c>
      <c r="J77" s="98">
        <v>20000000</v>
      </c>
      <c r="K77" s="147">
        <v>2332810000</v>
      </c>
      <c r="L77" s="158">
        <v>80.914969999999997</v>
      </c>
      <c r="M77" s="158">
        <v>11</v>
      </c>
      <c r="N77" s="158">
        <v>11</v>
      </c>
      <c r="O77" s="98"/>
      <c r="P77" s="165"/>
      <c r="Q77" s="165"/>
      <c r="R77" s="165"/>
    </row>
    <row r="78" spans="1:18">
      <c r="A78" s="123">
        <v>43435</v>
      </c>
      <c r="B78" s="230">
        <v>30000000</v>
      </c>
      <c r="C78" s="146">
        <v>43440</v>
      </c>
      <c r="D78" s="146">
        <v>10973</v>
      </c>
      <c r="E78" s="99">
        <v>45000000</v>
      </c>
      <c r="F78" s="99">
        <v>15000000</v>
      </c>
      <c r="G78" s="99">
        <v>30000000</v>
      </c>
      <c r="H78" s="150">
        <v>50</v>
      </c>
      <c r="I78" s="99">
        <v>0</v>
      </c>
      <c r="J78" s="99">
        <v>30000000</v>
      </c>
      <c r="K78" s="214">
        <v>2362810000</v>
      </c>
      <c r="L78" s="212">
        <v>82.093279999999993</v>
      </c>
      <c r="M78" s="212">
        <v>10.79928</v>
      </c>
      <c r="N78" s="212">
        <v>10.867000000000001</v>
      </c>
      <c r="O78" s="99"/>
      <c r="P78" s="191"/>
      <c r="Q78" s="191"/>
      <c r="R78" s="191"/>
    </row>
    <row r="79" spans="1:18">
      <c r="A79" s="26">
        <v>43482</v>
      </c>
      <c r="B79" s="115">
        <v>15000000</v>
      </c>
      <c r="C79" s="103">
        <v>43482</v>
      </c>
      <c r="D79" s="103">
        <v>10973</v>
      </c>
      <c r="E79" s="98">
        <v>44900000</v>
      </c>
      <c r="F79" s="98">
        <v>29900000</v>
      </c>
      <c r="G79" s="98">
        <v>15000000</v>
      </c>
      <c r="H79" s="135">
        <v>199.33333333333334</v>
      </c>
      <c r="I79" s="98">
        <v>0</v>
      </c>
      <c r="J79" s="98">
        <v>15000000</v>
      </c>
      <c r="K79" s="147">
        <v>2377810000</v>
      </c>
      <c r="L79" s="158">
        <v>83.586709999999997</v>
      </c>
      <c r="M79" s="158">
        <v>10.55828</v>
      </c>
      <c r="N79" s="158">
        <v>10.64</v>
      </c>
      <c r="O79" s="98"/>
      <c r="P79" s="165"/>
      <c r="Q79" s="165"/>
      <c r="R79" s="165"/>
    </row>
    <row r="80" spans="1:18">
      <c r="A80" s="26">
        <v>43513</v>
      </c>
      <c r="B80" s="115">
        <v>15000000</v>
      </c>
      <c r="C80" s="103">
        <v>43503</v>
      </c>
      <c r="D80" s="103">
        <v>10973</v>
      </c>
      <c r="E80" s="98">
        <v>66000000</v>
      </c>
      <c r="F80" s="98">
        <v>51000000</v>
      </c>
      <c r="G80" s="98">
        <v>15000000</v>
      </c>
      <c r="H80" s="135">
        <v>340</v>
      </c>
      <c r="I80" s="98">
        <v>0</v>
      </c>
      <c r="J80" s="98">
        <v>15000000</v>
      </c>
      <c r="K80" s="147">
        <v>2392810000</v>
      </c>
      <c r="L80" s="158">
        <v>85.204689999999999</v>
      </c>
      <c r="M80" s="158">
        <v>10.283329999999999</v>
      </c>
      <c r="N80" s="158">
        <v>10.31</v>
      </c>
      <c r="O80" s="98"/>
      <c r="P80" s="165"/>
      <c r="Q80" s="165"/>
      <c r="R80" s="165"/>
    </row>
    <row r="81" spans="1:18">
      <c r="A81" s="26">
        <v>43541</v>
      </c>
      <c r="B81" s="115">
        <v>15000000</v>
      </c>
      <c r="C81" s="103">
        <v>43531</v>
      </c>
      <c r="D81" s="103">
        <v>10973</v>
      </c>
      <c r="E81" s="98">
        <v>7200000</v>
      </c>
      <c r="F81" s="98">
        <v>-7800000</v>
      </c>
      <c r="G81" s="98">
        <v>7200000</v>
      </c>
      <c r="H81" s="135">
        <v>-52</v>
      </c>
      <c r="I81" s="98"/>
      <c r="J81" s="98">
        <v>7200000</v>
      </c>
      <c r="K81" s="147">
        <v>2400010000</v>
      </c>
      <c r="L81" s="158">
        <v>85.019040000000004</v>
      </c>
      <c r="M81" s="158">
        <v>10.324719999999999</v>
      </c>
      <c r="N81" s="158">
        <v>10.48</v>
      </c>
      <c r="O81" s="98"/>
      <c r="P81" s="165"/>
      <c r="Q81" s="165"/>
      <c r="R81" s="165"/>
    </row>
    <row r="82" spans="1:18">
      <c r="A82" s="26">
        <v>43572</v>
      </c>
      <c r="B82" s="115">
        <v>40000000</v>
      </c>
      <c r="C82" s="103">
        <v>43572</v>
      </c>
      <c r="D82" s="103">
        <v>10973</v>
      </c>
      <c r="E82" s="98">
        <v>59500000</v>
      </c>
      <c r="F82" s="98">
        <v>19500000</v>
      </c>
      <c r="G82" s="98">
        <v>40000000</v>
      </c>
      <c r="H82" s="135">
        <v>48.75</v>
      </c>
      <c r="I82" s="98">
        <v>0</v>
      </c>
      <c r="J82" s="98">
        <v>40000000</v>
      </c>
      <c r="K82" s="147">
        <v>2440010000</v>
      </c>
      <c r="L82" s="158">
        <v>86.866240000000005</v>
      </c>
      <c r="M82" s="158">
        <v>10.0228</v>
      </c>
      <c r="N82" s="158">
        <v>10.07</v>
      </c>
      <c r="O82" s="98"/>
      <c r="P82" s="165"/>
      <c r="Q82" s="165"/>
      <c r="R82" s="165"/>
    </row>
    <row r="83" spans="1:18">
      <c r="A83" s="26">
        <v>43602</v>
      </c>
      <c r="B83" s="115">
        <v>40000000</v>
      </c>
      <c r="C83" s="103">
        <v>43573</v>
      </c>
      <c r="D83" s="103">
        <v>10973</v>
      </c>
      <c r="E83" s="98">
        <v>76000000</v>
      </c>
      <c r="F83" s="98">
        <v>36000000</v>
      </c>
      <c r="G83" s="98">
        <v>40000000</v>
      </c>
      <c r="H83" s="135">
        <v>90</v>
      </c>
      <c r="I83" s="98">
        <v>0</v>
      </c>
      <c r="J83" s="98">
        <v>40000000</v>
      </c>
      <c r="K83" s="147">
        <v>2480010000</v>
      </c>
      <c r="L83" s="158">
        <v>86.777280000000005</v>
      </c>
      <c r="M83" s="158">
        <v>10.043749999999999</v>
      </c>
      <c r="N83" s="158">
        <v>10.07</v>
      </c>
      <c r="O83" s="98"/>
      <c r="P83" s="165"/>
      <c r="Q83" s="165"/>
      <c r="R83" s="165"/>
    </row>
    <row r="84" spans="1:18">
      <c r="A84" s="26">
        <v>43602</v>
      </c>
      <c r="B84" s="115"/>
      <c r="C84" s="103"/>
      <c r="D84" s="103"/>
      <c r="E84" s="98"/>
      <c r="F84" s="98"/>
      <c r="G84" s="98"/>
      <c r="H84" s="135"/>
      <c r="I84" s="98"/>
      <c r="J84" s="98"/>
      <c r="K84" s="147">
        <v>2626660000</v>
      </c>
      <c r="L84" s="158"/>
      <c r="M84" s="158"/>
      <c r="N84" s="158"/>
      <c r="O84" s="98">
        <v>146650000</v>
      </c>
      <c r="P84" s="165">
        <v>89.529480000000007</v>
      </c>
      <c r="Q84" s="165">
        <v>10.06062</v>
      </c>
      <c r="R84" s="165">
        <v>10.1</v>
      </c>
    </row>
    <row r="85" spans="1:18">
      <c r="A85" s="26">
        <v>43639</v>
      </c>
      <c r="B85" s="115">
        <v>40000000</v>
      </c>
      <c r="C85" s="103">
        <v>43622</v>
      </c>
      <c r="D85" s="103">
        <v>10973</v>
      </c>
      <c r="E85" s="98">
        <v>65000000</v>
      </c>
      <c r="F85" s="98">
        <v>25000000</v>
      </c>
      <c r="G85" s="98">
        <v>40000000</v>
      </c>
      <c r="H85" s="135">
        <v>62.5</v>
      </c>
      <c r="I85" s="98">
        <v>0</v>
      </c>
      <c r="J85" s="98">
        <v>40000000</v>
      </c>
      <c r="K85" s="147">
        <v>2666660000</v>
      </c>
      <c r="L85" s="158">
        <v>86.309820000000002</v>
      </c>
      <c r="M85" s="158">
        <v>10.137499999999999</v>
      </c>
      <c r="N85" s="158">
        <v>10.14</v>
      </c>
      <c r="O85" s="98"/>
      <c r="P85" s="165"/>
      <c r="Q85" s="165"/>
      <c r="R85" s="165"/>
    </row>
    <row r="86" spans="1:18">
      <c r="A86" s="26">
        <v>43669</v>
      </c>
      <c r="B86" s="115">
        <v>40000000</v>
      </c>
      <c r="C86" s="103">
        <v>43657</v>
      </c>
      <c r="D86" s="103">
        <v>10973</v>
      </c>
      <c r="E86" s="98">
        <v>50000000</v>
      </c>
      <c r="F86" s="98">
        <v>10000000</v>
      </c>
      <c r="G86" s="98">
        <v>40000000</v>
      </c>
      <c r="H86" s="135">
        <v>25</v>
      </c>
      <c r="I86" s="98">
        <v>0</v>
      </c>
      <c r="J86" s="98">
        <v>40000000</v>
      </c>
      <c r="K86" s="147">
        <v>2706660000</v>
      </c>
      <c r="L86" s="158">
        <v>89.226100000000002</v>
      </c>
      <c r="M86" s="158">
        <v>9.6543700000000001</v>
      </c>
      <c r="N86" s="158">
        <v>9.6850000000000005</v>
      </c>
      <c r="O86" s="98"/>
      <c r="P86" s="165"/>
      <c r="Q86" s="165"/>
      <c r="R86" s="165"/>
    </row>
    <row r="87" spans="1:18">
      <c r="A87" s="26">
        <v>43700</v>
      </c>
      <c r="B87" s="115">
        <v>40000000</v>
      </c>
      <c r="C87" s="103">
        <v>43691</v>
      </c>
      <c r="D87" s="103">
        <v>10973</v>
      </c>
      <c r="E87" s="98">
        <v>179710000</v>
      </c>
      <c r="F87" s="98">
        <v>139710000</v>
      </c>
      <c r="G87" s="98">
        <v>40000000</v>
      </c>
      <c r="H87" s="135">
        <v>349.27499999999998</v>
      </c>
      <c r="I87" s="98">
        <v>0</v>
      </c>
      <c r="J87" s="98">
        <v>40000000</v>
      </c>
      <c r="K87" s="147">
        <v>2746660000</v>
      </c>
      <c r="L87" s="158">
        <v>88.276979999999995</v>
      </c>
      <c r="M87" s="158">
        <v>9.8198000000000008</v>
      </c>
      <c r="N87" s="158">
        <v>9.8800000000000008</v>
      </c>
      <c r="O87" s="98"/>
      <c r="P87" s="165"/>
      <c r="Q87" s="165"/>
      <c r="R87" s="165"/>
    </row>
    <row r="88" spans="1:18">
      <c r="A88" s="26">
        <v>43700</v>
      </c>
      <c r="B88" s="115"/>
      <c r="C88" s="103">
        <v>43685</v>
      </c>
      <c r="D88" s="103">
        <v>10973</v>
      </c>
      <c r="E88" s="98"/>
      <c r="F88" s="98"/>
      <c r="G88" s="98"/>
      <c r="H88" s="135"/>
      <c r="I88" s="98"/>
      <c r="J88" s="98"/>
      <c r="K88" s="147">
        <v>2857670000</v>
      </c>
      <c r="L88" s="158"/>
      <c r="M88" s="158"/>
      <c r="N88" s="158"/>
      <c r="O88" s="98">
        <v>111010000</v>
      </c>
      <c r="P88" s="165">
        <v>88.590180000000004</v>
      </c>
      <c r="Q88" s="165">
        <v>9.8543199999999995</v>
      </c>
      <c r="R88" s="165">
        <v>9.8800000000000008</v>
      </c>
    </row>
    <row r="89" spans="1:18">
      <c r="A89" s="26">
        <v>43731</v>
      </c>
      <c r="B89" s="115">
        <v>40000000</v>
      </c>
      <c r="C89" s="103">
        <v>43713</v>
      </c>
      <c r="D89" s="103">
        <v>10973</v>
      </c>
      <c r="E89" s="98">
        <v>70710000</v>
      </c>
      <c r="F89" s="98">
        <v>30710000</v>
      </c>
      <c r="G89" s="98">
        <v>40000000</v>
      </c>
      <c r="H89" s="117">
        <v>76.775000000000006</v>
      </c>
      <c r="I89" s="98">
        <v>0</v>
      </c>
      <c r="J89" s="98">
        <v>40000000</v>
      </c>
      <c r="K89" s="147">
        <v>2897670000</v>
      </c>
      <c r="L89" s="158">
        <v>90.702839999999995</v>
      </c>
      <c r="M89" s="158">
        <v>9.4207199999999993</v>
      </c>
      <c r="N89" s="158">
        <v>9.4060000000000006</v>
      </c>
      <c r="O89" s="98"/>
      <c r="P89" s="165"/>
      <c r="Q89" s="165"/>
      <c r="R89" s="165"/>
    </row>
    <row r="90" spans="1:18">
      <c r="A90" s="26">
        <v>43761</v>
      </c>
      <c r="B90" s="115">
        <v>40000000</v>
      </c>
      <c r="C90" s="103">
        <v>43741</v>
      </c>
      <c r="D90" s="103">
        <v>10973</v>
      </c>
      <c r="E90" s="98">
        <v>107100000</v>
      </c>
      <c r="F90" s="98">
        <v>67100000</v>
      </c>
      <c r="G90" s="98">
        <v>40000000</v>
      </c>
      <c r="H90" s="117">
        <v>167.75</v>
      </c>
      <c r="I90" s="98">
        <v>0</v>
      </c>
      <c r="J90" s="98">
        <v>40000000</v>
      </c>
      <c r="K90" s="147">
        <v>2937670000</v>
      </c>
      <c r="L90" s="158">
        <v>89.696479999999994</v>
      </c>
      <c r="M90" s="158">
        <v>9.5924200000000006</v>
      </c>
      <c r="N90" s="158">
        <v>9.59999</v>
      </c>
      <c r="O90" s="98"/>
      <c r="P90" s="165"/>
      <c r="Q90" s="165"/>
      <c r="R90" s="165"/>
    </row>
    <row r="91" spans="1:18">
      <c r="A91" s="26">
        <v>43792</v>
      </c>
      <c r="B91" s="115">
        <v>45000000</v>
      </c>
      <c r="C91" s="103">
        <v>43776</v>
      </c>
      <c r="D91" s="103">
        <v>10973</v>
      </c>
      <c r="E91" s="98">
        <v>177320000</v>
      </c>
      <c r="F91" s="98">
        <v>132320000</v>
      </c>
      <c r="G91" s="98">
        <v>45000000</v>
      </c>
      <c r="H91" s="117">
        <v>294.04444444444448</v>
      </c>
      <c r="I91" s="98">
        <v>0</v>
      </c>
      <c r="J91" s="98">
        <v>45000000</v>
      </c>
      <c r="K91" s="147">
        <v>3060150000</v>
      </c>
      <c r="L91" s="158">
        <v>89.437749999999994</v>
      </c>
      <c r="M91" s="158">
        <v>9.6444899999999993</v>
      </c>
      <c r="N91" s="158">
        <v>9.6760000000000002</v>
      </c>
      <c r="O91" s="98"/>
      <c r="P91" s="165"/>
      <c r="Q91" s="165"/>
      <c r="R91" s="165"/>
    </row>
    <row r="92" spans="1:18">
      <c r="A92" s="123">
        <v>43822</v>
      </c>
      <c r="B92" s="230">
        <v>130000000</v>
      </c>
      <c r="C92" s="146">
        <v>43804</v>
      </c>
      <c r="D92" s="146">
        <v>10973</v>
      </c>
      <c r="E92" s="99">
        <v>109610000</v>
      </c>
      <c r="F92" s="99">
        <v>-20390000</v>
      </c>
      <c r="G92" s="99">
        <v>109610000</v>
      </c>
      <c r="H92" s="118">
        <v>-15.684615384615386</v>
      </c>
      <c r="I92" s="99">
        <v>0</v>
      </c>
      <c r="J92" s="99">
        <v>109610000</v>
      </c>
      <c r="K92" s="214">
        <v>3169760000</v>
      </c>
      <c r="L92" s="212">
        <v>87.156260000000003</v>
      </c>
      <c r="M92" s="212">
        <v>10.044969999999999</v>
      </c>
      <c r="N92" s="212">
        <v>9.9410000000000007</v>
      </c>
      <c r="O92" s="99"/>
      <c r="P92" s="191"/>
      <c r="Q92" s="191"/>
      <c r="R92" s="191"/>
    </row>
    <row r="93" spans="1:18">
      <c r="A93" s="26">
        <v>43853</v>
      </c>
      <c r="B93" s="115">
        <v>45000000</v>
      </c>
      <c r="C93" s="103">
        <v>43846</v>
      </c>
      <c r="D93" s="103">
        <v>10973</v>
      </c>
      <c r="E93" s="98">
        <v>125680000</v>
      </c>
      <c r="F93" s="98">
        <v>80680000</v>
      </c>
      <c r="G93" s="98">
        <v>45000000</v>
      </c>
      <c r="H93" s="117">
        <v>179.28888888888889</v>
      </c>
      <c r="I93" s="98">
        <v>0</v>
      </c>
      <c r="J93" s="98">
        <v>45000000</v>
      </c>
      <c r="K93" s="147">
        <v>3214760000</v>
      </c>
      <c r="L93" s="158">
        <v>88.902780000000007</v>
      </c>
      <c r="M93" s="158">
        <v>9.7633299999999998</v>
      </c>
      <c r="N93" s="158">
        <v>9.77</v>
      </c>
      <c r="O93" s="98"/>
      <c r="P93" s="165"/>
      <c r="Q93" s="165"/>
      <c r="R93" s="165"/>
    </row>
    <row r="94" spans="1:18" ht="16.5" customHeight="1">
      <c r="A94" s="26">
        <v>43884</v>
      </c>
      <c r="B94" s="115">
        <v>45000000</v>
      </c>
      <c r="C94" s="103">
        <v>43867</v>
      </c>
      <c r="D94" s="103">
        <v>10973</v>
      </c>
      <c r="E94" s="98">
        <v>40400000</v>
      </c>
      <c r="F94" s="98">
        <v>-4600000</v>
      </c>
      <c r="G94" s="98">
        <v>40400000</v>
      </c>
      <c r="H94" s="117">
        <v>-10.222222222222223</v>
      </c>
      <c r="I94" s="98">
        <v>0</v>
      </c>
      <c r="J94" s="98">
        <v>40400000</v>
      </c>
      <c r="K94" s="147">
        <v>3255160000</v>
      </c>
      <c r="L94" s="158">
        <v>88.773560000000003</v>
      </c>
      <c r="M94" s="158">
        <v>9.7908200000000001</v>
      </c>
      <c r="N94" s="158">
        <v>10</v>
      </c>
      <c r="O94" s="98"/>
      <c r="P94" s="165"/>
      <c r="Q94" s="165"/>
      <c r="R94" s="165"/>
    </row>
    <row r="95" spans="1:18" ht="16.5" customHeight="1">
      <c r="A95" s="26">
        <v>43890</v>
      </c>
      <c r="B95" s="115"/>
      <c r="C95" s="103">
        <v>43888</v>
      </c>
      <c r="D95" s="103"/>
      <c r="E95" s="98"/>
      <c r="F95" s="98"/>
      <c r="G95" s="98"/>
      <c r="H95" s="117"/>
      <c r="I95" s="98"/>
      <c r="J95" s="98"/>
      <c r="K95" s="147">
        <v>3375950000</v>
      </c>
      <c r="L95" s="158"/>
      <c r="M95" s="158"/>
      <c r="N95" s="158"/>
      <c r="O95" s="98">
        <v>120790000</v>
      </c>
      <c r="P95" s="165">
        <v>89.137</v>
      </c>
      <c r="Q95" s="165">
        <v>9.8973899999999997</v>
      </c>
      <c r="R95" s="165">
        <v>10.1</v>
      </c>
    </row>
    <row r="96" spans="1:18" ht="16.5" customHeight="1">
      <c r="A96" s="26">
        <v>43921</v>
      </c>
      <c r="B96" s="115">
        <v>45000000</v>
      </c>
      <c r="C96" s="103">
        <v>43895</v>
      </c>
      <c r="D96" s="103">
        <v>10973</v>
      </c>
      <c r="E96" s="98">
        <v>119700000</v>
      </c>
      <c r="F96" s="98">
        <v>74700000</v>
      </c>
      <c r="G96" s="98">
        <v>45000000</v>
      </c>
      <c r="H96" s="117">
        <v>166</v>
      </c>
      <c r="I96" s="98">
        <v>0</v>
      </c>
      <c r="J96" s="98">
        <v>45000000</v>
      </c>
      <c r="K96" s="147">
        <v>3420950000</v>
      </c>
      <c r="L96" s="158">
        <v>88.593019999999996</v>
      </c>
      <c r="M96" s="158">
        <v>9.83</v>
      </c>
      <c r="N96" s="158">
        <v>9.83</v>
      </c>
      <c r="O96" s="98"/>
      <c r="P96" s="165"/>
      <c r="Q96" s="165"/>
      <c r="R96" s="165"/>
    </row>
    <row r="97" spans="1:18" ht="16.5" customHeight="1">
      <c r="A97" s="26">
        <v>43951</v>
      </c>
      <c r="B97" s="115">
        <v>100000000</v>
      </c>
      <c r="C97" s="103">
        <v>43936</v>
      </c>
      <c r="D97" s="103">
        <v>10974</v>
      </c>
      <c r="E97" s="98">
        <v>204350000</v>
      </c>
      <c r="F97" s="98">
        <v>104350000</v>
      </c>
      <c r="G97" s="98">
        <v>100000000</v>
      </c>
      <c r="H97" s="117">
        <v>104.35000000000001</v>
      </c>
      <c r="I97" s="98">
        <v>0</v>
      </c>
      <c r="J97" s="98">
        <v>100000000</v>
      </c>
      <c r="K97" s="147">
        <v>3520950000</v>
      </c>
      <c r="L97" s="158">
        <v>78.337019999999995</v>
      </c>
      <c r="M97" s="158">
        <v>11.79307</v>
      </c>
      <c r="N97" s="158">
        <v>12</v>
      </c>
      <c r="O97" s="98"/>
      <c r="P97" s="165"/>
      <c r="Q97" s="165"/>
      <c r="R97" s="165"/>
    </row>
    <row r="98" spans="1:18" ht="16.5" customHeight="1">
      <c r="A98" s="26">
        <v>43982</v>
      </c>
      <c r="B98" s="115">
        <v>45000000</v>
      </c>
      <c r="C98" s="103">
        <v>43958</v>
      </c>
      <c r="D98" s="103">
        <v>10974</v>
      </c>
      <c r="E98" s="98">
        <v>248470000</v>
      </c>
      <c r="F98" s="98">
        <v>203470000</v>
      </c>
      <c r="G98" s="98">
        <v>45000000</v>
      </c>
      <c r="H98" s="117">
        <v>452.15555555555557</v>
      </c>
      <c r="I98" s="98">
        <v>0</v>
      </c>
      <c r="J98" s="98">
        <v>45000000</v>
      </c>
      <c r="K98" s="147">
        <v>3565950000</v>
      </c>
      <c r="L98" s="158">
        <v>85.346999999999994</v>
      </c>
      <c r="M98" s="158">
        <v>10.4368</v>
      </c>
      <c r="N98" s="158">
        <v>12.1</v>
      </c>
      <c r="O98" s="98"/>
      <c r="P98" s="165"/>
      <c r="Q98" s="165"/>
      <c r="R98" s="165"/>
    </row>
    <row r="99" spans="1:18" ht="16.5" customHeight="1">
      <c r="A99" s="26">
        <v>44012</v>
      </c>
      <c r="B99" s="115">
        <v>45000000</v>
      </c>
      <c r="C99" s="103">
        <v>43986</v>
      </c>
      <c r="D99" s="103">
        <v>10973</v>
      </c>
      <c r="E99" s="98">
        <v>364870000</v>
      </c>
      <c r="F99" s="98">
        <v>319870000</v>
      </c>
      <c r="G99" s="98">
        <v>45000000</v>
      </c>
      <c r="H99" s="117">
        <v>710.82222222222219</v>
      </c>
      <c r="I99" s="98">
        <v>0</v>
      </c>
      <c r="J99" s="98">
        <v>45000000</v>
      </c>
      <c r="K99" s="147">
        <v>3610950000</v>
      </c>
      <c r="L99" s="158">
        <v>91.629260000000002</v>
      </c>
      <c r="M99" s="158">
        <v>9.3369800000000005</v>
      </c>
      <c r="N99" s="158">
        <v>9.59</v>
      </c>
      <c r="O99" s="98"/>
      <c r="P99" s="165"/>
      <c r="Q99" s="165"/>
      <c r="R99" s="165"/>
    </row>
    <row r="100" spans="1:18" ht="16.5" customHeight="1">
      <c r="A100" s="26">
        <v>44043</v>
      </c>
      <c r="B100" s="115">
        <v>100000000</v>
      </c>
      <c r="C100" s="103">
        <v>44035</v>
      </c>
      <c r="D100" s="103">
        <v>10973</v>
      </c>
      <c r="E100" s="98">
        <v>402710000</v>
      </c>
      <c r="F100" s="98">
        <v>302710000</v>
      </c>
      <c r="G100" s="98">
        <v>100000000</v>
      </c>
      <c r="H100" s="117">
        <v>302.70999999999998</v>
      </c>
      <c r="I100" s="98">
        <v>0</v>
      </c>
      <c r="J100" s="98">
        <v>100000000</v>
      </c>
      <c r="K100" s="147">
        <v>3710950000</v>
      </c>
      <c r="L100" s="158">
        <v>90.002269999999996</v>
      </c>
      <c r="M100" s="158">
        <v>9.6311999999999998</v>
      </c>
      <c r="N100" s="158">
        <v>10.29</v>
      </c>
      <c r="O100" s="98"/>
      <c r="P100" s="165"/>
      <c r="Q100" s="165"/>
      <c r="R100" s="165"/>
    </row>
    <row r="101" spans="1:18" ht="16.5" customHeight="1">
      <c r="A101" s="26">
        <v>44074</v>
      </c>
      <c r="B101" s="115">
        <v>0</v>
      </c>
      <c r="C101" s="103">
        <v>44050</v>
      </c>
      <c r="D101" s="103">
        <v>10973</v>
      </c>
      <c r="E101" s="98">
        <v>0</v>
      </c>
      <c r="F101" s="98">
        <v>0</v>
      </c>
      <c r="G101" s="98">
        <v>0</v>
      </c>
      <c r="H101" s="117">
        <v>0</v>
      </c>
      <c r="I101" s="98">
        <v>0</v>
      </c>
      <c r="J101" s="98">
        <v>0</v>
      </c>
      <c r="K101" s="147">
        <v>3783570000</v>
      </c>
      <c r="L101" s="158"/>
      <c r="M101" s="158"/>
      <c r="N101" s="158"/>
      <c r="O101" s="98">
        <v>72620000</v>
      </c>
      <c r="P101" s="165">
        <v>89.170029999999997</v>
      </c>
      <c r="Q101" s="165">
        <v>9.8667999999999996</v>
      </c>
      <c r="R101" s="165">
        <v>9.9339999999999993</v>
      </c>
    </row>
    <row r="102" spans="1:18" ht="16.5" customHeight="1">
      <c r="A102" s="26">
        <v>44073</v>
      </c>
      <c r="B102" s="115">
        <v>45000000</v>
      </c>
      <c r="C102" s="103">
        <v>44056</v>
      </c>
      <c r="D102" s="103">
        <v>10973</v>
      </c>
      <c r="E102" s="98">
        <v>458690000</v>
      </c>
      <c r="F102" s="98">
        <v>413690000</v>
      </c>
      <c r="G102" s="98">
        <v>45000000</v>
      </c>
      <c r="H102" s="117">
        <v>919.31111111111113</v>
      </c>
      <c r="I102" s="98">
        <v>0</v>
      </c>
      <c r="J102" s="98">
        <v>45000000</v>
      </c>
      <c r="K102" s="147">
        <v>3828570000</v>
      </c>
      <c r="L102" s="158">
        <v>90.558859999999996</v>
      </c>
      <c r="M102" s="158">
        <v>9.5382800000000003</v>
      </c>
      <c r="N102" s="158">
        <v>9.5</v>
      </c>
      <c r="O102" s="98"/>
      <c r="P102" s="165"/>
      <c r="Q102" s="165"/>
      <c r="R102" s="165"/>
    </row>
    <row r="103" spans="1:18" ht="16.5" customHeight="1">
      <c r="A103" s="26">
        <v>44104</v>
      </c>
      <c r="B103" s="98">
        <v>45000000</v>
      </c>
      <c r="C103" s="103">
        <v>44077</v>
      </c>
      <c r="D103" s="103">
        <v>10973</v>
      </c>
      <c r="E103" s="98">
        <v>206960000</v>
      </c>
      <c r="F103" s="98">
        <v>161960000</v>
      </c>
      <c r="G103" s="98">
        <v>45010000</v>
      </c>
      <c r="H103" s="117">
        <v>359.9111111111111</v>
      </c>
      <c r="I103" s="98"/>
      <c r="J103" s="98">
        <v>45010000</v>
      </c>
      <c r="K103" s="147">
        <v>3873580000</v>
      </c>
      <c r="L103" s="158">
        <v>91.769080000000002</v>
      </c>
      <c r="M103" s="158">
        <v>9.3330900000000003</v>
      </c>
      <c r="N103" s="158">
        <v>9.3989999999999991</v>
      </c>
      <c r="O103" s="98"/>
      <c r="P103" s="165"/>
      <c r="Q103" s="165"/>
      <c r="R103" s="165"/>
    </row>
    <row r="104" spans="1:18" ht="16.5" customHeight="1">
      <c r="A104" s="26">
        <v>44104</v>
      </c>
      <c r="B104" s="98"/>
      <c r="C104" s="103">
        <v>44084</v>
      </c>
      <c r="D104" s="103"/>
      <c r="E104" s="98"/>
      <c r="F104" s="98"/>
      <c r="G104" s="98"/>
      <c r="H104" s="117"/>
      <c r="I104" s="98"/>
      <c r="J104" s="98"/>
      <c r="K104" s="147">
        <v>3887540000</v>
      </c>
      <c r="L104" s="158"/>
      <c r="M104" s="158"/>
      <c r="N104" s="158"/>
      <c r="O104" s="98">
        <v>13960000</v>
      </c>
      <c r="P104" s="165">
        <v>91.892830000000004</v>
      </c>
      <c r="Q104" s="165">
        <v>9.5296199999999995</v>
      </c>
      <c r="R104" s="165">
        <v>9.4700000000000006</v>
      </c>
    </row>
    <row r="105" spans="1:18" ht="16.5" customHeight="1">
      <c r="A105" s="26">
        <v>44134</v>
      </c>
      <c r="B105" s="98">
        <v>150000000</v>
      </c>
      <c r="C105" s="103">
        <v>44126</v>
      </c>
      <c r="D105" s="103">
        <v>10973</v>
      </c>
      <c r="E105" s="98">
        <v>595310000</v>
      </c>
      <c r="F105" s="98">
        <v>445310000</v>
      </c>
      <c r="G105" s="98">
        <v>150000000</v>
      </c>
      <c r="H105" s="117">
        <v>296.87333333333333</v>
      </c>
      <c r="I105" s="98"/>
      <c r="J105" s="98">
        <v>150000000</v>
      </c>
      <c r="K105" s="147">
        <v>4037540000</v>
      </c>
      <c r="L105" s="158">
        <v>91.602630000000005</v>
      </c>
      <c r="M105" s="158">
        <v>9.3725299999999994</v>
      </c>
      <c r="N105" s="158">
        <v>9.4139900000000001</v>
      </c>
      <c r="O105" s="98"/>
      <c r="P105" s="165"/>
      <c r="Q105" s="165"/>
      <c r="R105" s="165"/>
    </row>
    <row r="106" spans="1:18" ht="16.5" customHeight="1">
      <c r="A106" s="26">
        <v>44134</v>
      </c>
      <c r="B106" s="98"/>
      <c r="C106" s="103">
        <v>44133</v>
      </c>
      <c r="D106" s="103">
        <v>10973</v>
      </c>
      <c r="E106" s="98"/>
      <c r="F106" s="98">
        <v>0</v>
      </c>
      <c r="G106" s="98"/>
      <c r="H106" s="117"/>
      <c r="I106" s="98"/>
      <c r="J106" s="98">
        <v>0</v>
      </c>
      <c r="K106" s="147">
        <v>4063930000</v>
      </c>
      <c r="L106" s="158"/>
      <c r="M106" s="158"/>
      <c r="N106" s="158"/>
      <c r="O106" s="98">
        <v>26390000</v>
      </c>
      <c r="P106" s="165">
        <v>92.680350000000004</v>
      </c>
      <c r="Q106" s="165">
        <v>9.593</v>
      </c>
      <c r="R106" s="165">
        <v>9.5500000000000007</v>
      </c>
    </row>
    <row r="107" spans="1:18">
      <c r="A107" s="26">
        <v>44165</v>
      </c>
      <c r="B107" s="98">
        <v>45000000</v>
      </c>
      <c r="C107" s="103">
        <v>44140</v>
      </c>
      <c r="D107" s="103">
        <v>10973</v>
      </c>
      <c r="E107" s="98">
        <v>334910000</v>
      </c>
      <c r="F107" s="98">
        <v>289910000</v>
      </c>
      <c r="G107" s="98">
        <v>45000000</v>
      </c>
      <c r="H107" s="117">
        <v>644.24444444444453</v>
      </c>
      <c r="I107" s="98"/>
      <c r="J107" s="98">
        <v>45000000</v>
      </c>
      <c r="K107" s="147">
        <v>4108930000</v>
      </c>
      <c r="L107" s="158">
        <v>89.672219999999996</v>
      </c>
      <c r="M107" s="158">
        <v>9.7172199999999993</v>
      </c>
      <c r="N107" s="158">
        <v>9.4489999999999998</v>
      </c>
      <c r="O107" s="98"/>
      <c r="P107" s="165"/>
      <c r="Q107" s="165"/>
      <c r="R107" s="165"/>
    </row>
    <row r="108" spans="1:18">
      <c r="A108" s="26">
        <v>44165</v>
      </c>
      <c r="B108" s="98"/>
      <c r="C108" s="103"/>
      <c r="D108" s="103"/>
      <c r="E108" s="98"/>
      <c r="F108" s="98">
        <v>0</v>
      </c>
      <c r="G108" s="98"/>
      <c r="H108" s="117"/>
      <c r="I108" s="98"/>
      <c r="J108" s="98">
        <v>0</v>
      </c>
      <c r="K108" s="147">
        <v>4170690000</v>
      </c>
      <c r="L108" s="158"/>
      <c r="M108" s="158"/>
      <c r="N108" s="158"/>
      <c r="O108" s="98">
        <v>61760000</v>
      </c>
      <c r="P108" s="165">
        <v>95.613829999999993</v>
      </c>
      <c r="Q108" s="165">
        <v>9.1671899999999997</v>
      </c>
      <c r="R108" s="165">
        <v>9.2050000000000001</v>
      </c>
    </row>
    <row r="109" spans="1:18">
      <c r="A109" s="26">
        <v>44196</v>
      </c>
      <c r="B109" s="98">
        <v>240000000</v>
      </c>
      <c r="C109" s="103">
        <v>44168</v>
      </c>
      <c r="D109" s="103">
        <v>10973</v>
      </c>
      <c r="E109" s="98">
        <v>675000000</v>
      </c>
      <c r="F109" s="98">
        <v>435000000</v>
      </c>
      <c r="G109" s="98">
        <v>260000000</v>
      </c>
      <c r="H109" s="117">
        <v>181.25</v>
      </c>
      <c r="I109" s="98"/>
      <c r="J109" s="98">
        <v>260000000</v>
      </c>
      <c r="K109" s="147">
        <v>4430690000</v>
      </c>
      <c r="L109" s="158">
        <v>92.738489999999999</v>
      </c>
      <c r="M109" s="158">
        <v>9.1864100000000004</v>
      </c>
      <c r="N109" s="158">
        <v>9.2200000000000006</v>
      </c>
      <c r="O109" s="98"/>
      <c r="P109" s="165"/>
      <c r="Q109" s="165"/>
      <c r="R109" s="165"/>
    </row>
    <row r="110" spans="1:18">
      <c r="A110" s="26">
        <v>44227</v>
      </c>
      <c r="B110" s="98">
        <v>45000000</v>
      </c>
      <c r="C110" s="103">
        <v>44210</v>
      </c>
      <c r="D110" s="103">
        <v>10973</v>
      </c>
      <c r="E110" s="98">
        <v>123050000</v>
      </c>
      <c r="F110" s="98">
        <v>78050000</v>
      </c>
      <c r="G110" s="98">
        <v>45000000</v>
      </c>
      <c r="H110" s="117">
        <v>173.44444444444446</v>
      </c>
      <c r="I110" s="98">
        <v>0</v>
      </c>
      <c r="J110" s="98">
        <v>45000000</v>
      </c>
      <c r="K110" s="147">
        <v>4475690000</v>
      </c>
      <c r="L110" s="158">
        <v>94.918880000000001</v>
      </c>
      <c r="M110" s="158">
        <v>8.83</v>
      </c>
      <c r="N110" s="158">
        <v>8.81</v>
      </c>
      <c r="O110" s="98"/>
      <c r="P110" s="165"/>
      <c r="Q110" s="165"/>
      <c r="R110" s="165"/>
    </row>
    <row r="111" spans="1:18">
      <c r="A111" s="26">
        <v>44255</v>
      </c>
      <c r="B111" s="98">
        <v>45000000</v>
      </c>
      <c r="C111" s="103">
        <v>44231</v>
      </c>
      <c r="D111" s="103">
        <v>10973</v>
      </c>
      <c r="E111" s="98">
        <v>146570000</v>
      </c>
      <c r="F111" s="98">
        <v>101570000</v>
      </c>
      <c r="G111" s="98">
        <v>45000000</v>
      </c>
      <c r="H111" s="117">
        <v>225.71111111111111</v>
      </c>
      <c r="I111" s="98">
        <v>0</v>
      </c>
      <c r="J111" s="98">
        <v>45000000</v>
      </c>
      <c r="K111" s="147">
        <v>4589040000</v>
      </c>
      <c r="L111" s="158">
        <v>96.745530000000002</v>
      </c>
      <c r="M111" s="158">
        <v>8.5266699999999993</v>
      </c>
      <c r="N111" s="158">
        <v>8.5299999999999994</v>
      </c>
      <c r="O111" s="98">
        <v>68350000</v>
      </c>
      <c r="P111" s="165">
        <v>90.099360000000004</v>
      </c>
      <c r="Q111" s="165">
        <v>9.85</v>
      </c>
      <c r="R111" s="165">
        <v>9.1989999999999998</v>
      </c>
    </row>
    <row r="112" spans="1:18" ht="16.5" customHeight="1">
      <c r="A112" s="26">
        <v>44286</v>
      </c>
      <c r="B112" s="98">
        <v>45000000</v>
      </c>
      <c r="C112" s="103">
        <v>44259</v>
      </c>
      <c r="D112" s="103">
        <v>10973</v>
      </c>
      <c r="E112" s="98">
        <v>151740000</v>
      </c>
      <c r="F112" s="98">
        <v>106740000</v>
      </c>
      <c r="G112" s="98">
        <v>45000000</v>
      </c>
      <c r="H112" s="117">
        <v>237.2</v>
      </c>
      <c r="I112" s="98">
        <v>0</v>
      </c>
      <c r="J112" s="98">
        <v>45000000</v>
      </c>
      <c r="K112" s="147">
        <v>4634040000</v>
      </c>
      <c r="L112" s="158">
        <v>93.481610000000003</v>
      </c>
      <c r="M112" s="158">
        <v>9.0848200000000006</v>
      </c>
      <c r="N112" s="158">
        <v>8.9700000000000006</v>
      </c>
      <c r="O112" s="98"/>
      <c r="P112" s="165"/>
      <c r="Q112" s="165"/>
      <c r="R112" s="165"/>
    </row>
    <row r="113" spans="1:18">
      <c r="A113" s="26">
        <v>44285</v>
      </c>
      <c r="B113" s="98">
        <v>90000000</v>
      </c>
      <c r="C113" s="103">
        <v>44273</v>
      </c>
      <c r="D113" s="103">
        <v>10973</v>
      </c>
      <c r="E113" s="98">
        <v>327620000</v>
      </c>
      <c r="F113" s="98">
        <v>237620000</v>
      </c>
      <c r="G113" s="98">
        <v>120000000</v>
      </c>
      <c r="H113" s="117">
        <v>264.02222222222218</v>
      </c>
      <c r="I113" s="98">
        <v>0</v>
      </c>
      <c r="J113" s="98">
        <v>120000000</v>
      </c>
      <c r="K113" s="147">
        <v>4754040000</v>
      </c>
      <c r="L113" s="158">
        <v>91.812179999999998</v>
      </c>
      <c r="M113" s="158">
        <v>9.3827999999999996</v>
      </c>
      <c r="N113" s="158">
        <v>9.24</v>
      </c>
      <c r="O113" s="98"/>
      <c r="P113" s="165"/>
      <c r="Q113" s="165"/>
      <c r="R113" s="165"/>
    </row>
    <row r="114" spans="1:18" ht="16.5" customHeight="1">
      <c r="A114" s="26">
        <v>44316</v>
      </c>
      <c r="B114" s="98">
        <v>70000000</v>
      </c>
      <c r="C114" s="103">
        <v>44308</v>
      </c>
      <c r="D114" s="103">
        <v>10973</v>
      </c>
      <c r="E114" s="98">
        <v>202400000</v>
      </c>
      <c r="F114" s="98">
        <v>132400000</v>
      </c>
      <c r="G114" s="98">
        <v>70000000</v>
      </c>
      <c r="H114" s="117">
        <v>189.14285714285714</v>
      </c>
      <c r="I114" s="98">
        <v>0</v>
      </c>
      <c r="J114" s="98">
        <v>70000000</v>
      </c>
      <c r="K114" s="147">
        <v>4824040000</v>
      </c>
      <c r="L114" s="158">
        <v>92.866960000000006</v>
      </c>
      <c r="M114" s="158">
        <v>9.2056199999999997</v>
      </c>
      <c r="N114" s="158">
        <v>9.11</v>
      </c>
      <c r="O114" s="98"/>
      <c r="P114" s="165"/>
      <c r="Q114" s="165"/>
      <c r="R114" s="165"/>
    </row>
    <row r="115" spans="1:18" ht="16.5" customHeight="1">
      <c r="A115" s="26">
        <v>44347</v>
      </c>
      <c r="B115" s="98">
        <v>70000000</v>
      </c>
      <c r="C115" s="103">
        <v>44322</v>
      </c>
      <c r="D115" s="103">
        <v>10973</v>
      </c>
      <c r="E115" s="98">
        <v>157770000</v>
      </c>
      <c r="F115" s="98">
        <v>87770000</v>
      </c>
      <c r="G115" s="98">
        <v>70000000</v>
      </c>
      <c r="H115" s="117">
        <v>125.38571428571427</v>
      </c>
      <c r="I115" s="98">
        <v>0</v>
      </c>
      <c r="J115" s="98">
        <v>70000000</v>
      </c>
      <c r="K115" s="147">
        <v>4894040000</v>
      </c>
      <c r="L115" s="158">
        <v>94.223500000000001</v>
      </c>
      <c r="M115" s="158">
        <v>8.9708799999999993</v>
      </c>
      <c r="N115" s="158">
        <v>7.4843500000000001</v>
      </c>
      <c r="O115" s="98"/>
      <c r="P115" s="165"/>
      <c r="Q115" s="165"/>
      <c r="R115" s="165"/>
    </row>
    <row r="116" spans="1:18" ht="16.5" customHeight="1">
      <c r="A116" s="26">
        <v>44377</v>
      </c>
      <c r="B116" s="98">
        <v>200000000</v>
      </c>
      <c r="C116" s="103">
        <v>44350</v>
      </c>
      <c r="D116" s="103">
        <v>10973</v>
      </c>
      <c r="E116" s="98">
        <v>317200000</v>
      </c>
      <c r="F116" s="98">
        <v>117200000</v>
      </c>
      <c r="G116" s="98">
        <v>200000000</v>
      </c>
      <c r="H116" s="117">
        <v>58.599999999999994</v>
      </c>
      <c r="I116" s="98">
        <v>0</v>
      </c>
      <c r="J116" s="98">
        <v>200000000</v>
      </c>
      <c r="K116" s="147">
        <v>5094040000</v>
      </c>
      <c r="L116" s="158">
        <v>92.474140000000006</v>
      </c>
      <c r="M116" s="158">
        <v>9.2898399999999999</v>
      </c>
      <c r="N116" s="158">
        <v>9.1720000000000006</v>
      </c>
      <c r="O116" s="98"/>
      <c r="P116" s="165"/>
      <c r="Q116" s="165"/>
      <c r="R116" s="165"/>
    </row>
    <row r="117" spans="1:18" ht="16.5" customHeight="1">
      <c r="A117" s="26">
        <v>44377</v>
      </c>
      <c r="B117" s="98"/>
      <c r="C117" s="103"/>
      <c r="D117" s="103">
        <v>10973</v>
      </c>
      <c r="E117" s="98"/>
      <c r="F117" s="98">
        <v>0</v>
      </c>
      <c r="G117" s="98"/>
      <c r="H117" s="117"/>
      <c r="I117" s="98">
        <v>0</v>
      </c>
      <c r="J117" s="98"/>
      <c r="K117" s="147">
        <v>5323590000</v>
      </c>
      <c r="L117" s="158"/>
      <c r="M117" s="158"/>
      <c r="N117" s="158"/>
      <c r="O117" s="98">
        <v>229550000</v>
      </c>
      <c r="P117" s="165">
        <v>89.281540000000007</v>
      </c>
      <c r="Q117" s="165">
        <v>9.8005200000000006</v>
      </c>
      <c r="R117" s="165">
        <v>9.59999</v>
      </c>
    </row>
    <row r="118" spans="1:18" ht="16.5" customHeight="1">
      <c r="A118" s="26">
        <v>44408</v>
      </c>
      <c r="B118" s="98">
        <v>70000000</v>
      </c>
      <c r="C118" s="103">
        <v>44399</v>
      </c>
      <c r="D118" s="15">
        <v>10973</v>
      </c>
      <c r="E118" s="17">
        <v>300590000</v>
      </c>
      <c r="F118" s="17">
        <v>230590000</v>
      </c>
      <c r="G118" s="17">
        <v>150000000</v>
      </c>
      <c r="H118" s="117">
        <v>329.41428571428571</v>
      </c>
      <c r="I118" s="17">
        <v>0</v>
      </c>
      <c r="J118" s="17">
        <v>150000000</v>
      </c>
      <c r="K118" s="18">
        <v>5473590000</v>
      </c>
      <c r="L118" s="107">
        <v>90.119320000000002</v>
      </c>
      <c r="M118" s="107">
        <v>9.7373700000000003</v>
      </c>
      <c r="N118" s="107">
        <v>9.64</v>
      </c>
      <c r="O118" s="17"/>
      <c r="P118" s="156"/>
      <c r="Q118" s="156"/>
      <c r="R118" s="156"/>
    </row>
    <row r="119" spans="1:18" ht="16.5" customHeight="1">
      <c r="A119" s="26">
        <v>44439</v>
      </c>
      <c r="B119" s="98">
        <v>70000000</v>
      </c>
      <c r="C119" s="103">
        <v>44420</v>
      </c>
      <c r="D119" s="103">
        <v>10973</v>
      </c>
      <c r="E119" s="98">
        <v>219900000</v>
      </c>
      <c r="F119" s="98">
        <v>149900000</v>
      </c>
      <c r="G119" s="98">
        <v>70000000</v>
      </c>
      <c r="H119" s="117">
        <v>214.14285714285714</v>
      </c>
      <c r="I119" s="98">
        <v>0</v>
      </c>
      <c r="J119" s="98">
        <v>70000000</v>
      </c>
      <c r="K119" s="147">
        <v>5543590000</v>
      </c>
      <c r="L119" s="158">
        <v>89.988810000000001</v>
      </c>
      <c r="M119" s="158">
        <v>9.7678799999999999</v>
      </c>
      <c r="N119" s="158">
        <v>9.61</v>
      </c>
      <c r="O119" s="98"/>
      <c r="P119" s="165"/>
      <c r="Q119" s="165"/>
      <c r="R119" s="165"/>
    </row>
    <row r="120" spans="1:18" ht="16.5" customHeight="1">
      <c r="A120" s="26">
        <v>44469</v>
      </c>
      <c r="B120" s="98">
        <v>200000000</v>
      </c>
      <c r="C120" s="103">
        <v>44441</v>
      </c>
      <c r="D120" s="15">
        <v>10973</v>
      </c>
      <c r="E120" s="17">
        <v>226140000</v>
      </c>
      <c r="F120" s="17">
        <v>26140000</v>
      </c>
      <c r="G120" s="17">
        <v>200000000</v>
      </c>
      <c r="H120" s="117">
        <v>13.07</v>
      </c>
      <c r="I120" s="17">
        <v>0</v>
      </c>
      <c r="J120" s="17">
        <v>200000000</v>
      </c>
      <c r="K120" s="18">
        <v>5779720000</v>
      </c>
      <c r="L120" s="107">
        <v>90.593239999999994</v>
      </c>
      <c r="M120" s="107">
        <v>9.6599299999999992</v>
      </c>
      <c r="N120" s="107">
        <v>9.7200000000000006</v>
      </c>
      <c r="O120" s="17">
        <v>36130000</v>
      </c>
      <c r="P120" s="156">
        <v>90.38449</v>
      </c>
      <c r="Q120" s="156">
        <v>10.000719999999999</v>
      </c>
      <c r="R120" s="156">
        <v>10</v>
      </c>
    </row>
    <row r="121" spans="1:18" ht="16.5" customHeight="1">
      <c r="A121" s="26">
        <v>44500</v>
      </c>
      <c r="B121" s="98">
        <v>250000000</v>
      </c>
      <c r="C121" s="103">
        <v>44490</v>
      </c>
      <c r="D121" s="15">
        <v>10973</v>
      </c>
      <c r="E121" s="17">
        <v>427580000</v>
      </c>
      <c r="F121" s="17">
        <v>177580000</v>
      </c>
      <c r="G121" s="17">
        <v>250000000</v>
      </c>
      <c r="H121" s="117">
        <v>71.031999999999996</v>
      </c>
      <c r="I121" s="17">
        <v>0</v>
      </c>
      <c r="J121" s="17">
        <v>250000000</v>
      </c>
      <c r="K121" s="18">
        <v>6029720000</v>
      </c>
      <c r="L121" s="107">
        <v>86.590729999999994</v>
      </c>
      <c r="M121" s="107">
        <v>10.461320000000001</v>
      </c>
      <c r="N121" s="107">
        <v>10.199999999999999</v>
      </c>
      <c r="O121" s="17"/>
      <c r="P121" s="156"/>
      <c r="Q121" s="156"/>
      <c r="R121" s="156"/>
    </row>
    <row r="122" spans="1:18" ht="16.5" customHeight="1">
      <c r="A122" s="26">
        <v>44530</v>
      </c>
      <c r="B122" s="98">
        <v>70000000</v>
      </c>
      <c r="C122" s="103">
        <v>44504</v>
      </c>
      <c r="D122" s="15">
        <v>10973</v>
      </c>
      <c r="E122" s="17">
        <v>150500000</v>
      </c>
      <c r="F122" s="17">
        <v>80500000</v>
      </c>
      <c r="G122" s="17">
        <v>70000000</v>
      </c>
      <c r="H122" s="117">
        <v>114.99999999999999</v>
      </c>
      <c r="I122" s="17"/>
      <c r="J122" s="17">
        <v>70000000</v>
      </c>
      <c r="K122" s="18">
        <v>6099720000</v>
      </c>
      <c r="L122" s="107">
        <v>86.364279999999994</v>
      </c>
      <c r="M122" s="107">
        <v>10.515000000000001</v>
      </c>
      <c r="N122" s="107">
        <v>10.458</v>
      </c>
      <c r="O122" s="17"/>
      <c r="P122" s="156"/>
      <c r="Q122" s="156"/>
      <c r="R122" s="156"/>
    </row>
    <row r="123" spans="1:18" ht="16.5" customHeight="1">
      <c r="A123" s="26">
        <v>44561</v>
      </c>
      <c r="B123" s="98">
        <v>70000000</v>
      </c>
      <c r="C123" s="103">
        <v>44538</v>
      </c>
      <c r="D123" s="15">
        <v>10973</v>
      </c>
      <c r="E123" s="17">
        <v>108280000</v>
      </c>
      <c r="F123" s="17">
        <v>38280000</v>
      </c>
      <c r="G123" s="17">
        <v>70000000</v>
      </c>
      <c r="H123" s="117">
        <v>54.685714285714283</v>
      </c>
      <c r="I123" s="17"/>
      <c r="J123" s="17">
        <v>70000000</v>
      </c>
      <c r="K123" s="18">
        <v>6169720000</v>
      </c>
      <c r="L123" s="107">
        <v>87.108130000000003</v>
      </c>
      <c r="M123" s="107">
        <v>10.383800000000001</v>
      </c>
      <c r="N123" s="107">
        <v>8.5500000000000007</v>
      </c>
      <c r="O123" s="17"/>
      <c r="P123" s="156"/>
      <c r="Q123" s="156"/>
      <c r="R123" s="156"/>
    </row>
    <row r="124" spans="1:18">
      <c r="A124" s="26">
        <v>44592</v>
      </c>
      <c r="B124" s="121">
        <v>140000000</v>
      </c>
      <c r="C124" s="103">
        <v>44578</v>
      </c>
      <c r="D124" s="103">
        <v>10973</v>
      </c>
      <c r="E124" s="98">
        <v>102720000</v>
      </c>
      <c r="F124" s="208">
        <v>-37280000</v>
      </c>
      <c r="G124" s="98">
        <v>75720000</v>
      </c>
      <c r="H124" s="117">
        <v>-26.62857142857143</v>
      </c>
      <c r="I124" s="17"/>
      <c r="J124" s="208">
        <v>75720000</v>
      </c>
      <c r="K124" s="207">
        <v>6245440000</v>
      </c>
      <c r="L124" s="158">
        <v>87.248189999999994</v>
      </c>
      <c r="M124" s="158">
        <v>10.38664</v>
      </c>
      <c r="N124" s="158">
        <v>9.4280000000000008</v>
      </c>
      <c r="O124" s="98"/>
      <c r="P124" s="158"/>
      <c r="Q124" s="199"/>
      <c r="R124" s="107"/>
    </row>
    <row r="125" spans="1:18">
      <c r="A125" s="19">
        <v>44620</v>
      </c>
      <c r="B125" s="17">
        <v>120000000</v>
      </c>
      <c r="C125" s="103">
        <v>44595</v>
      </c>
      <c r="D125" s="15">
        <v>10973</v>
      </c>
      <c r="E125" s="17">
        <v>144510000</v>
      </c>
      <c r="F125" s="17">
        <v>24510000</v>
      </c>
      <c r="G125" s="17">
        <v>120000000</v>
      </c>
      <c r="H125" s="117">
        <v>20.424999999999997</v>
      </c>
      <c r="I125" s="17"/>
      <c r="J125" s="17">
        <v>120000000</v>
      </c>
      <c r="K125" s="18">
        <v>6365440000</v>
      </c>
      <c r="L125" s="29">
        <v>86.356710000000007</v>
      </c>
      <c r="M125" s="29">
        <v>10.579700000000001</v>
      </c>
      <c r="N125" s="265">
        <v>11.08</v>
      </c>
      <c r="O125" s="17"/>
      <c r="P125" s="158"/>
      <c r="Q125" s="107"/>
      <c r="R125" s="158"/>
    </row>
    <row r="126" spans="1:18">
      <c r="A126" s="19">
        <v>44651</v>
      </c>
      <c r="B126" s="17">
        <v>70000000</v>
      </c>
      <c r="C126" s="103">
        <v>44623</v>
      </c>
      <c r="D126" s="15">
        <v>10973</v>
      </c>
      <c r="E126" s="17">
        <v>96300000</v>
      </c>
      <c r="F126" s="17">
        <v>26300000</v>
      </c>
      <c r="G126" s="17">
        <v>70000000</v>
      </c>
      <c r="H126" s="117">
        <v>37.571428571428569</v>
      </c>
      <c r="I126" s="17"/>
      <c r="J126" s="17">
        <v>70000000</v>
      </c>
      <c r="K126" s="18">
        <v>6435440000</v>
      </c>
      <c r="L126" s="29">
        <v>85.350149999999999</v>
      </c>
      <c r="M126" s="29">
        <v>10.808909999999999</v>
      </c>
      <c r="N126" s="265">
        <v>10.843</v>
      </c>
      <c r="O126" s="17"/>
      <c r="P126" s="158"/>
      <c r="Q126" s="107"/>
      <c r="R126" s="158"/>
    </row>
    <row r="127" spans="1:18">
      <c r="A127" s="21">
        <v>45017</v>
      </c>
      <c r="B127" s="24">
        <v>10000000</v>
      </c>
      <c r="C127" s="146">
        <v>45033</v>
      </c>
      <c r="D127" s="22">
        <v>10973</v>
      </c>
      <c r="E127" s="24">
        <v>25270000</v>
      </c>
      <c r="F127" s="24">
        <v>15270000</v>
      </c>
      <c r="G127" s="24">
        <v>10000000</v>
      </c>
      <c r="H127" s="118">
        <v>152.69999999999999</v>
      </c>
      <c r="I127" s="24"/>
      <c r="J127" s="24">
        <v>10000000</v>
      </c>
      <c r="K127" s="25">
        <v>6445440000</v>
      </c>
      <c r="L127" s="30">
        <v>88.501840000000001</v>
      </c>
      <c r="M127" s="30">
        <v>10.41311</v>
      </c>
      <c r="N127" s="266">
        <v>10.755000000000001</v>
      </c>
      <c r="O127" s="24"/>
      <c r="P127" s="212"/>
      <c r="Q127" s="140"/>
      <c r="R127" s="212"/>
    </row>
    <row r="128" spans="1:18">
      <c r="A128" s="26">
        <v>45108</v>
      </c>
      <c r="B128" s="170">
        <v>10000000</v>
      </c>
      <c r="C128" s="227">
        <v>45124</v>
      </c>
      <c r="D128" s="103">
        <v>10973</v>
      </c>
      <c r="E128" s="98">
        <v>80310000</v>
      </c>
      <c r="F128" s="98">
        <v>70310000</v>
      </c>
      <c r="G128" s="98">
        <v>10000000</v>
      </c>
      <c r="H128" s="117">
        <v>703.1</v>
      </c>
      <c r="I128" s="98"/>
      <c r="J128" s="98">
        <v>10000000</v>
      </c>
      <c r="K128" s="147">
        <v>6455440000</v>
      </c>
      <c r="L128" s="158">
        <v>88.900779999999997</v>
      </c>
      <c r="M128" s="158">
        <v>10.392239999999999</v>
      </c>
      <c r="N128" s="158">
        <v>10.56</v>
      </c>
      <c r="O128" s="98"/>
      <c r="P128" s="165"/>
      <c r="Q128" s="165"/>
      <c r="R128" s="165"/>
    </row>
    <row r="129" spans="1:18">
      <c r="A129" s="26">
        <v>45200</v>
      </c>
      <c r="B129" s="98">
        <v>60000000</v>
      </c>
      <c r="C129" s="103">
        <v>45215</v>
      </c>
      <c r="D129" s="15">
        <v>10973</v>
      </c>
      <c r="E129" s="17">
        <v>112170000</v>
      </c>
      <c r="F129" s="17">
        <v>52170000</v>
      </c>
      <c r="G129" s="98">
        <v>38770000</v>
      </c>
      <c r="H129" s="117">
        <v>86.95</v>
      </c>
      <c r="I129" s="17"/>
      <c r="J129" s="17">
        <v>38770000</v>
      </c>
      <c r="K129" s="18">
        <v>6494210000</v>
      </c>
      <c r="L129" s="107">
        <v>89.728719999999996</v>
      </c>
      <c r="M129" s="107">
        <v>10.25808</v>
      </c>
      <c r="N129" s="107">
        <v>10.297000000000001</v>
      </c>
      <c r="O129" s="98"/>
      <c r="P129" s="165"/>
      <c r="Q129" s="165"/>
      <c r="R129" s="165"/>
    </row>
    <row r="130" spans="1:18">
      <c r="A130" s="26">
        <v>45292</v>
      </c>
      <c r="B130" s="98">
        <v>80000000</v>
      </c>
      <c r="C130" s="103">
        <v>45306</v>
      </c>
      <c r="D130" s="15">
        <v>10973</v>
      </c>
      <c r="E130" s="17">
        <v>145750000</v>
      </c>
      <c r="F130" s="17">
        <v>65750000</v>
      </c>
      <c r="G130" s="17">
        <v>82060000</v>
      </c>
      <c r="H130" s="117">
        <v>82.1875</v>
      </c>
      <c r="I130" s="17"/>
      <c r="J130" s="17">
        <v>82060000</v>
      </c>
      <c r="K130" s="18">
        <v>6576270000</v>
      </c>
      <c r="L130" s="107">
        <v>94.263409999999993</v>
      </c>
      <c r="M130" s="107">
        <v>9.2678799999999999</v>
      </c>
      <c r="N130" s="107">
        <v>9.3789999999999996</v>
      </c>
      <c r="O130" s="17"/>
      <c r="P130" s="156"/>
      <c r="Q130" s="156"/>
      <c r="R130" s="156"/>
    </row>
  </sheetData>
  <conditionalFormatting sqref="L4:N20">
    <cfRule type="cellIs" dxfId="98" priority="8751" stopIfTrue="1" operator="lessThan">
      <formula>0</formula>
    </cfRule>
  </conditionalFormatting>
  <conditionalFormatting sqref="L23:N63">
    <cfRule type="cellIs" dxfId="97" priority="4266" stopIfTrue="1" operator="lessThan">
      <formula>0</formula>
    </cfRule>
  </conditionalFormatting>
  <conditionalFormatting sqref="L125:N127">
    <cfRule type="cellIs" dxfId="96" priority="2133" stopIfTrue="1" operator="lessThan">
      <formula>0</formula>
    </cfRule>
  </conditionalFormatting>
  <conditionalFormatting sqref="L134:N135">
    <cfRule type="cellIs" dxfId="95" priority="1" stopIfTrue="1" operator="lessThan">
      <formula>0</formula>
    </cfRule>
  </conditionalFormatting>
  <conditionalFormatting sqref="O124:R127">
    <cfRule type="cellIs" dxfId="94" priority="2260" stopIfTrue="1" operator="lessThan">
      <formula>0</formula>
    </cfRule>
  </conditionalFormatting>
  <conditionalFormatting sqref="O133:R135">
    <cfRule type="cellIs" dxfId="93" priority="127" stopIfTrue="1" operator="lessThan">
      <formula>0</formula>
    </cfRule>
  </conditionalFormatting>
  <conditionalFormatting sqref="P59:R63">
    <cfRule type="cellIs" dxfId="92" priority="4794" stopIfTrue="1" operator="lessThan">
      <formula>0</formula>
    </cfRule>
  </conditionalFormatting>
  <pageMargins left="0.7" right="0.7" top="0.75" bottom="0.75" header="0.3" footer="0.3"/>
  <pageSetup scale="34" orientation="landscape" r:id="rId1"/>
  <headerFooter>
    <oddFooter>&amp;L_x000D_&amp;1#&amp;"Calibri"&amp;10&amp;K000000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04"/>
  <sheetViews>
    <sheetView workbookViewId="0">
      <pane xSplit="1" ySplit="3" topLeftCell="B186" activePane="bottomRight" state="frozen"/>
      <selection activeCell="I117" sqref="I117"/>
      <selection pane="topRight" activeCell="I117" sqref="I117"/>
      <selection pane="bottomLeft" activeCell="I117" sqref="I117"/>
      <selection pane="bottomRight" activeCell="A204" sqref="A204"/>
    </sheetView>
  </sheetViews>
  <sheetFormatPr defaultRowHeight="15"/>
  <cols>
    <col min="2" max="2" width="10.1796875" customWidth="1"/>
    <col min="5" max="5" width="10.08984375" customWidth="1"/>
    <col min="8" max="8" width="9.81640625" customWidth="1"/>
    <col min="9" max="9" width="6.08984375" customWidth="1"/>
    <col min="10" max="10" width="10.1796875" customWidth="1"/>
    <col min="11" max="11" width="11.54296875" customWidth="1"/>
    <col min="13" max="13" width="7.81640625" customWidth="1"/>
    <col min="14" max="14" width="8.1796875" customWidth="1"/>
    <col min="15" max="15" width="9.453125" customWidth="1"/>
  </cols>
  <sheetData>
    <row r="1" spans="1:18" ht="16.2" thickBot="1">
      <c r="A1" s="9"/>
      <c r="B1" s="9" t="s">
        <v>48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60" spans="1:18">
      <c r="A60" s="123">
        <v>43111</v>
      </c>
      <c r="B60" s="230">
        <v>10000000</v>
      </c>
      <c r="C60" s="146">
        <v>43125</v>
      </c>
      <c r="D60" s="146">
        <v>48319</v>
      </c>
      <c r="E60" s="99">
        <v>12000000</v>
      </c>
      <c r="F60" s="99">
        <v>2000000</v>
      </c>
      <c r="G60" s="99">
        <v>10000000</v>
      </c>
      <c r="H60" s="150">
        <v>20</v>
      </c>
      <c r="I60" s="99">
        <v>0</v>
      </c>
      <c r="J60" s="99">
        <v>10000000</v>
      </c>
      <c r="K60" s="214">
        <v>1680470000</v>
      </c>
      <c r="L60" s="212">
        <v>90.178129999999996</v>
      </c>
      <c r="M60" s="212">
        <v>10.33</v>
      </c>
      <c r="N60" s="212">
        <v>10.345000000000001</v>
      </c>
      <c r="O60" s="99"/>
      <c r="P60" s="191"/>
      <c r="Q60" s="191"/>
      <c r="R60" s="165"/>
    </row>
    <row r="61" spans="1:18">
      <c r="A61" s="26">
        <v>43142</v>
      </c>
      <c r="B61" s="115"/>
      <c r="C61" s="103">
        <v>43146</v>
      </c>
      <c r="D61" s="103">
        <v>48319</v>
      </c>
      <c r="E61" s="98"/>
      <c r="F61" s="98"/>
      <c r="G61" s="98"/>
      <c r="H61" s="217"/>
      <c r="I61" s="98"/>
      <c r="J61" s="98"/>
      <c r="K61" s="147">
        <v>1681400000</v>
      </c>
      <c r="L61" s="158"/>
      <c r="M61" s="158"/>
      <c r="N61" s="158"/>
      <c r="O61" s="98"/>
      <c r="P61" s="165"/>
      <c r="Q61" s="165"/>
      <c r="R61" s="165"/>
    </row>
    <row r="62" spans="1:18">
      <c r="A62" s="26">
        <v>43142</v>
      </c>
      <c r="B62" s="115">
        <v>10000000</v>
      </c>
      <c r="C62" s="103">
        <v>43153</v>
      </c>
      <c r="D62" s="103">
        <v>48319</v>
      </c>
      <c r="E62" s="98">
        <v>14100000</v>
      </c>
      <c r="F62" s="98">
        <v>4100000</v>
      </c>
      <c r="G62" s="98">
        <v>10000000</v>
      </c>
      <c r="H62" s="217">
        <v>41</v>
      </c>
      <c r="I62" s="98">
        <v>0</v>
      </c>
      <c r="J62" s="98">
        <v>10000000</v>
      </c>
      <c r="K62" s="147">
        <v>1691400000</v>
      </c>
      <c r="L62" s="158">
        <v>89.282150000000001</v>
      </c>
      <c r="M62" s="158">
        <v>10.466810000000001</v>
      </c>
      <c r="N62" s="158">
        <v>10.468999999999999</v>
      </c>
      <c r="O62" s="98"/>
      <c r="P62" s="165"/>
      <c r="Q62" s="165"/>
      <c r="R62" s="165"/>
    </row>
    <row r="63" spans="1:18">
      <c r="A63" s="26">
        <v>43170</v>
      </c>
      <c r="B63" s="115">
        <v>10000000</v>
      </c>
      <c r="C63" s="103">
        <v>43188</v>
      </c>
      <c r="D63" s="103">
        <v>48319</v>
      </c>
      <c r="E63" s="98">
        <v>16000000</v>
      </c>
      <c r="F63" s="98">
        <v>6000000</v>
      </c>
      <c r="G63" s="98">
        <v>10000000</v>
      </c>
      <c r="H63" s="135">
        <v>60</v>
      </c>
      <c r="I63" s="98">
        <v>0</v>
      </c>
      <c r="J63" s="98">
        <v>10000000</v>
      </c>
      <c r="K63" s="147">
        <v>1701400000</v>
      </c>
      <c r="L63" s="158">
        <v>91.109250000000003</v>
      </c>
      <c r="M63" s="158">
        <v>10.2065</v>
      </c>
      <c r="N63" s="158">
        <v>10.220000000000001</v>
      </c>
      <c r="O63" s="98"/>
      <c r="P63" s="165"/>
      <c r="Q63" s="165"/>
      <c r="R63" s="165"/>
    </row>
    <row r="64" spans="1:18">
      <c r="A64" s="26">
        <v>43201</v>
      </c>
      <c r="B64" s="115">
        <v>25000000</v>
      </c>
      <c r="C64" s="103">
        <v>43209</v>
      </c>
      <c r="D64" s="103">
        <v>48319</v>
      </c>
      <c r="E64" s="98">
        <v>36000000</v>
      </c>
      <c r="F64" s="98">
        <v>11000000</v>
      </c>
      <c r="G64" s="98">
        <v>25000000</v>
      </c>
      <c r="H64" s="217">
        <v>44</v>
      </c>
      <c r="I64" s="98">
        <v>0</v>
      </c>
      <c r="J64" s="98">
        <v>25000000</v>
      </c>
      <c r="K64" s="147">
        <v>1726400000</v>
      </c>
      <c r="L64" s="158">
        <v>89.72645</v>
      </c>
      <c r="M64" s="158">
        <v>10.4102</v>
      </c>
      <c r="N64" s="158">
        <v>10.5</v>
      </c>
      <c r="O64" s="98"/>
      <c r="P64" s="165"/>
      <c r="Q64" s="165"/>
      <c r="R64" s="165"/>
    </row>
    <row r="65" spans="1:18">
      <c r="A65" s="26">
        <v>43201</v>
      </c>
      <c r="B65" s="115"/>
      <c r="C65" s="103">
        <v>43216</v>
      </c>
      <c r="D65" s="103">
        <v>48319</v>
      </c>
      <c r="E65" s="98"/>
      <c r="F65" s="98"/>
      <c r="G65" s="98"/>
      <c r="H65" s="217"/>
      <c r="I65" s="98"/>
      <c r="J65" s="98"/>
      <c r="K65" s="147">
        <v>1761190000</v>
      </c>
      <c r="L65" s="158"/>
      <c r="M65" s="158"/>
      <c r="N65" s="158"/>
      <c r="O65" s="98">
        <v>34790000</v>
      </c>
      <c r="P65" s="165">
        <v>88.867500000000007</v>
      </c>
      <c r="Q65" s="165">
        <v>10.58</v>
      </c>
      <c r="R65" s="165">
        <v>10.58</v>
      </c>
    </row>
    <row r="66" spans="1:18">
      <c r="A66" s="26">
        <v>43231</v>
      </c>
      <c r="B66" s="115">
        <v>25000000</v>
      </c>
      <c r="C66" s="103">
        <v>43237</v>
      </c>
      <c r="D66" s="103">
        <v>48319</v>
      </c>
      <c r="E66" s="98">
        <v>1500000</v>
      </c>
      <c r="F66" s="98">
        <v>-23500000</v>
      </c>
      <c r="G66" s="98">
        <v>1500000</v>
      </c>
      <c r="H66" s="135">
        <v>-94</v>
      </c>
      <c r="I66" s="98">
        <v>0</v>
      </c>
      <c r="J66" s="98">
        <v>1500000</v>
      </c>
      <c r="K66" s="147">
        <v>1762690000</v>
      </c>
      <c r="L66" s="158">
        <v>88.167199999999994</v>
      </c>
      <c r="M66" s="158">
        <v>10.768000000000001</v>
      </c>
      <c r="N66" s="158"/>
      <c r="O66" s="98"/>
      <c r="P66" s="165"/>
      <c r="Q66" s="165"/>
      <c r="R66" s="165"/>
    </row>
    <row r="67" spans="1:18">
      <c r="A67" s="26">
        <v>43262</v>
      </c>
      <c r="B67" s="115">
        <v>25000000</v>
      </c>
      <c r="C67" s="103">
        <v>43272</v>
      </c>
      <c r="D67" s="103">
        <v>48319</v>
      </c>
      <c r="E67" s="98">
        <v>6340000</v>
      </c>
      <c r="F67" s="98">
        <v>-18660000</v>
      </c>
      <c r="G67" s="98">
        <v>6340000</v>
      </c>
      <c r="H67" s="217">
        <v>-74.64</v>
      </c>
      <c r="I67" s="98">
        <v>0</v>
      </c>
      <c r="J67" s="98">
        <v>6340000</v>
      </c>
      <c r="K67" s="147">
        <v>1769030000</v>
      </c>
      <c r="L67" s="158">
        <v>83.105310000000003</v>
      </c>
      <c r="M67" s="158">
        <v>11.45973</v>
      </c>
      <c r="N67" s="158">
        <v>11.5</v>
      </c>
      <c r="O67" s="98"/>
      <c r="P67" s="165"/>
      <c r="Q67" s="165"/>
      <c r="R67" s="165"/>
    </row>
    <row r="68" spans="1:18">
      <c r="A68" s="26">
        <v>43292</v>
      </c>
      <c r="B68" s="115">
        <v>70000000</v>
      </c>
      <c r="C68" s="103">
        <v>43297</v>
      </c>
      <c r="D68" s="103">
        <v>48319</v>
      </c>
      <c r="E68" s="98">
        <v>26000000</v>
      </c>
      <c r="F68" s="98">
        <v>-44000000</v>
      </c>
      <c r="G68" s="98">
        <v>26000000</v>
      </c>
      <c r="H68" s="217">
        <v>-62.857142857142854</v>
      </c>
      <c r="I68" s="98">
        <v>0</v>
      </c>
      <c r="J68" s="98">
        <v>26000000</v>
      </c>
      <c r="K68" s="147">
        <v>1795030000</v>
      </c>
      <c r="L68" s="158">
        <v>85.856570000000005</v>
      </c>
      <c r="M68" s="158">
        <v>11.01538</v>
      </c>
      <c r="N68" s="158">
        <v>11.1</v>
      </c>
      <c r="O68" s="98"/>
      <c r="P68" s="165"/>
      <c r="Q68" s="165"/>
      <c r="R68" s="165"/>
    </row>
    <row r="69" spans="1:18">
      <c r="A69" s="26">
        <v>43323</v>
      </c>
      <c r="B69" s="115">
        <v>25000000</v>
      </c>
      <c r="C69" s="103">
        <v>43321</v>
      </c>
      <c r="D69" s="103">
        <v>48319</v>
      </c>
      <c r="E69" s="98">
        <v>10000000</v>
      </c>
      <c r="F69" s="98">
        <v>-15000000</v>
      </c>
      <c r="G69" s="98">
        <v>10000000</v>
      </c>
      <c r="H69" s="135">
        <v>-60</v>
      </c>
      <c r="I69" s="98">
        <v>0</v>
      </c>
      <c r="J69" s="98">
        <v>10000000</v>
      </c>
      <c r="K69" s="147">
        <v>1805030000</v>
      </c>
      <c r="L69" s="158">
        <v>85.192369999999997</v>
      </c>
      <c r="M69" s="158">
        <v>11.127000000000001</v>
      </c>
      <c r="N69" s="158">
        <v>11.1</v>
      </c>
      <c r="O69" s="98"/>
      <c r="P69" s="165"/>
      <c r="Q69" s="165"/>
      <c r="R69" s="165"/>
    </row>
    <row r="70" spans="1:18">
      <c r="A70" s="26">
        <v>43354</v>
      </c>
      <c r="B70" s="115">
        <v>25000000</v>
      </c>
      <c r="C70" s="103">
        <v>43363</v>
      </c>
      <c r="D70" s="103">
        <v>48319</v>
      </c>
      <c r="E70" s="98">
        <v>52940000</v>
      </c>
      <c r="F70" s="98">
        <v>27940000</v>
      </c>
      <c r="G70" s="98">
        <v>25000000</v>
      </c>
      <c r="H70" s="217">
        <v>111.75999999999999</v>
      </c>
      <c r="I70" s="98">
        <v>0</v>
      </c>
      <c r="J70" s="98">
        <v>25000000</v>
      </c>
      <c r="K70" s="147">
        <v>1830030000</v>
      </c>
      <c r="L70" s="158">
        <v>83.402199999999993</v>
      </c>
      <c r="M70" s="158">
        <v>11.44073</v>
      </c>
      <c r="N70" s="158">
        <v>11.551</v>
      </c>
      <c r="O70" s="98"/>
      <c r="P70" s="165"/>
      <c r="Q70" s="165"/>
      <c r="R70" s="165"/>
    </row>
    <row r="71" spans="1:18">
      <c r="A71" s="26">
        <v>43384</v>
      </c>
      <c r="B71" s="115">
        <v>30000000</v>
      </c>
      <c r="C71" s="103">
        <v>43391</v>
      </c>
      <c r="D71" s="103">
        <v>48319</v>
      </c>
      <c r="E71" s="98">
        <v>111960000</v>
      </c>
      <c r="F71" s="98">
        <v>81960000</v>
      </c>
      <c r="G71" s="98">
        <v>30000000</v>
      </c>
      <c r="H71" s="217">
        <v>273.20000000000005</v>
      </c>
      <c r="I71" s="98">
        <v>0</v>
      </c>
      <c r="J71" s="98">
        <v>30000000</v>
      </c>
      <c r="K71" s="147">
        <v>1860030000</v>
      </c>
      <c r="L71" s="158">
        <v>83.851200000000006</v>
      </c>
      <c r="M71" s="158">
        <v>11.368510000000001</v>
      </c>
      <c r="N71" s="158">
        <v>11.36</v>
      </c>
      <c r="O71" s="98"/>
      <c r="P71" s="165"/>
      <c r="Q71" s="165"/>
      <c r="R71" s="165"/>
    </row>
    <row r="72" spans="1:18">
      <c r="A72" s="26">
        <v>43415</v>
      </c>
      <c r="B72" s="115">
        <v>70000000</v>
      </c>
      <c r="C72" s="103">
        <v>43405</v>
      </c>
      <c r="D72" s="103">
        <v>48319</v>
      </c>
      <c r="E72" s="98">
        <v>162500000</v>
      </c>
      <c r="F72" s="98">
        <v>92500000</v>
      </c>
      <c r="G72" s="98">
        <v>70000000</v>
      </c>
      <c r="H72" s="217">
        <v>132.14285714285714</v>
      </c>
      <c r="I72" s="98">
        <v>0</v>
      </c>
      <c r="J72" s="98">
        <v>70000000</v>
      </c>
      <c r="K72" s="147">
        <v>1930030000</v>
      </c>
      <c r="L72" s="158">
        <v>83.765500000000003</v>
      </c>
      <c r="M72" s="158">
        <v>11.38491</v>
      </c>
      <c r="N72" s="158">
        <v>11.43</v>
      </c>
      <c r="O72" s="98"/>
      <c r="P72" s="165"/>
      <c r="Q72" s="165"/>
      <c r="R72" s="165"/>
    </row>
    <row r="73" spans="1:18">
      <c r="A73" s="26">
        <v>43415</v>
      </c>
      <c r="B73" s="115">
        <v>20000000</v>
      </c>
      <c r="C73" s="103">
        <v>43432</v>
      </c>
      <c r="D73" s="103">
        <v>48319</v>
      </c>
      <c r="E73" s="98">
        <v>61500000</v>
      </c>
      <c r="F73" s="98">
        <v>41500000</v>
      </c>
      <c r="G73" s="98">
        <v>20000000</v>
      </c>
      <c r="H73" s="217">
        <v>207.50000000000003</v>
      </c>
      <c r="I73" s="98">
        <v>0</v>
      </c>
      <c r="J73" s="98">
        <v>20000000</v>
      </c>
      <c r="K73" s="147">
        <v>1950030000</v>
      </c>
      <c r="L73" s="158">
        <v>86.113309999999998</v>
      </c>
      <c r="M73" s="158">
        <v>11.004250000000001</v>
      </c>
      <c r="N73" s="158">
        <v>11.02</v>
      </c>
      <c r="O73" s="98"/>
      <c r="P73" s="165"/>
      <c r="Q73" s="165"/>
      <c r="R73" s="165"/>
    </row>
    <row r="74" spans="1:18">
      <c r="A74" s="123">
        <v>43445</v>
      </c>
      <c r="B74" s="230">
        <v>20000000</v>
      </c>
      <c r="C74" s="146">
        <v>43440</v>
      </c>
      <c r="D74" s="146">
        <v>48319</v>
      </c>
      <c r="E74" s="99">
        <v>54000000</v>
      </c>
      <c r="F74" s="99">
        <v>34000000</v>
      </c>
      <c r="G74" s="99">
        <v>20000000</v>
      </c>
      <c r="H74" s="218">
        <v>170</v>
      </c>
      <c r="I74" s="99">
        <v>0</v>
      </c>
      <c r="J74" s="99">
        <v>20000000</v>
      </c>
      <c r="K74" s="214">
        <v>1970030000</v>
      </c>
      <c r="L74" s="212">
        <v>87.212379999999996</v>
      </c>
      <c r="M74" s="212">
        <v>10.83</v>
      </c>
      <c r="N74" s="212">
        <v>10.86</v>
      </c>
      <c r="O74" s="99"/>
      <c r="P74" s="191"/>
      <c r="Q74" s="191"/>
      <c r="R74" s="191"/>
    </row>
    <row r="75" spans="1:18" ht="15" customHeight="1">
      <c r="A75" s="26">
        <v>43476</v>
      </c>
      <c r="B75" s="115">
        <v>10000000</v>
      </c>
      <c r="C75" s="103">
        <v>43489</v>
      </c>
      <c r="D75" s="103">
        <v>48319</v>
      </c>
      <c r="E75" s="98">
        <v>36750000</v>
      </c>
      <c r="F75" s="98">
        <v>26750000</v>
      </c>
      <c r="G75" s="98">
        <v>10000000</v>
      </c>
      <c r="H75" s="217">
        <v>267.5</v>
      </c>
      <c r="I75" s="98">
        <v>0</v>
      </c>
      <c r="J75" s="98">
        <v>10000000</v>
      </c>
      <c r="K75" s="147">
        <v>1980030000</v>
      </c>
      <c r="L75" s="158">
        <v>88.645979999999994</v>
      </c>
      <c r="M75" s="158">
        <v>10.613939999999999</v>
      </c>
      <c r="N75" s="158">
        <v>10.62</v>
      </c>
      <c r="O75" s="98"/>
      <c r="P75" s="165"/>
      <c r="Q75" s="165"/>
      <c r="R75" s="165"/>
    </row>
    <row r="76" spans="1:18" ht="15" customHeight="1">
      <c r="A76" s="26">
        <v>43507</v>
      </c>
      <c r="B76" s="115">
        <v>10000000</v>
      </c>
      <c r="C76" s="103">
        <v>43510</v>
      </c>
      <c r="D76" s="103">
        <v>48319</v>
      </c>
      <c r="E76" s="98">
        <v>42000000</v>
      </c>
      <c r="F76" s="98">
        <v>32000000</v>
      </c>
      <c r="G76" s="98">
        <v>10000000</v>
      </c>
      <c r="H76" s="217">
        <v>320</v>
      </c>
      <c r="I76" s="98">
        <v>0</v>
      </c>
      <c r="J76" s="98">
        <v>10000000</v>
      </c>
      <c r="K76" s="147">
        <v>1990030000</v>
      </c>
      <c r="L76" s="158">
        <v>89.953209999999999</v>
      </c>
      <c r="M76" s="158">
        <v>10.417</v>
      </c>
      <c r="N76" s="158">
        <v>10.45</v>
      </c>
      <c r="O76" s="98"/>
      <c r="P76" s="165"/>
      <c r="Q76" s="165"/>
      <c r="R76" s="165"/>
    </row>
    <row r="77" spans="1:18" ht="15" customHeight="1">
      <c r="A77" s="26">
        <v>43548</v>
      </c>
      <c r="B77" s="115">
        <v>10000000</v>
      </c>
      <c r="C77" s="103">
        <v>43531</v>
      </c>
      <c r="D77" s="103">
        <v>48319</v>
      </c>
      <c r="E77" s="98">
        <v>15000000</v>
      </c>
      <c r="F77" s="98">
        <v>5000000</v>
      </c>
      <c r="G77" s="98">
        <v>10000000</v>
      </c>
      <c r="H77" s="217">
        <v>50</v>
      </c>
      <c r="I77" s="98"/>
      <c r="J77" s="98">
        <v>10000000</v>
      </c>
      <c r="K77" s="147">
        <v>2000030000</v>
      </c>
      <c r="L77" s="158">
        <v>91.185500000000005</v>
      </c>
      <c r="M77" s="158">
        <v>10.234999999999999</v>
      </c>
      <c r="N77" s="158">
        <v>10.26</v>
      </c>
      <c r="O77" s="98"/>
      <c r="P77" s="165"/>
      <c r="Q77" s="165"/>
      <c r="R77" s="165"/>
    </row>
    <row r="78" spans="1:18" ht="15" customHeight="1">
      <c r="A78" s="26">
        <v>43579</v>
      </c>
      <c r="B78" s="115">
        <v>35000000</v>
      </c>
      <c r="C78" s="103">
        <v>43580</v>
      </c>
      <c r="D78" s="103">
        <v>48319</v>
      </c>
      <c r="E78" s="98">
        <v>90000000</v>
      </c>
      <c r="F78" s="98">
        <v>55000000</v>
      </c>
      <c r="G78" s="98">
        <v>35000000</v>
      </c>
      <c r="H78" s="217">
        <v>157.14285714285714</v>
      </c>
      <c r="I78" s="98">
        <v>0</v>
      </c>
      <c r="J78" s="98">
        <v>35000000</v>
      </c>
      <c r="K78" s="147">
        <v>2035030000</v>
      </c>
      <c r="L78" s="158">
        <v>92.444879999999998</v>
      </c>
      <c r="M78" s="158">
        <v>10.05429</v>
      </c>
      <c r="N78" s="158">
        <v>10.1</v>
      </c>
      <c r="O78" s="98"/>
      <c r="P78" s="165"/>
      <c r="Q78" s="165"/>
      <c r="R78" s="165"/>
    </row>
    <row r="79" spans="1:18" ht="15" customHeight="1">
      <c r="A79" s="26">
        <v>43609</v>
      </c>
      <c r="B79" s="115">
        <v>35000000</v>
      </c>
      <c r="C79" s="103">
        <v>43601</v>
      </c>
      <c r="D79" s="103">
        <v>48319</v>
      </c>
      <c r="E79" s="98">
        <v>80000000</v>
      </c>
      <c r="F79" s="98">
        <v>45000000</v>
      </c>
      <c r="G79" s="98">
        <v>35000000</v>
      </c>
      <c r="H79" s="217">
        <v>128.57142857142858</v>
      </c>
      <c r="I79" s="98">
        <v>0</v>
      </c>
      <c r="J79" s="98">
        <v>35000000</v>
      </c>
      <c r="K79" s="147">
        <v>2070030000</v>
      </c>
      <c r="L79" s="158">
        <v>92.764889999999994</v>
      </c>
      <c r="M79" s="158">
        <v>10.007860000000001</v>
      </c>
      <c r="N79" s="158">
        <v>10.01</v>
      </c>
      <c r="O79" s="98"/>
      <c r="P79" s="165"/>
      <c r="Q79" s="165"/>
      <c r="R79" s="165"/>
    </row>
    <row r="80" spans="1:18" ht="15" customHeight="1">
      <c r="A80" s="26">
        <v>43608</v>
      </c>
      <c r="B80" s="115"/>
      <c r="C80" s="103"/>
      <c r="D80" s="103"/>
      <c r="E80" s="98"/>
      <c r="F80" s="98"/>
      <c r="G80" s="98"/>
      <c r="H80" s="217"/>
      <c r="I80" s="98"/>
      <c r="J80" s="98"/>
      <c r="K80" s="147">
        <v>2178730000</v>
      </c>
      <c r="L80" s="158"/>
      <c r="M80" s="158"/>
      <c r="N80" s="158"/>
      <c r="O80" s="98">
        <v>108700000</v>
      </c>
      <c r="P80" s="165">
        <v>92.903700000000001</v>
      </c>
      <c r="Q80" s="165">
        <v>10.1265</v>
      </c>
      <c r="R80" s="165">
        <v>10.18</v>
      </c>
    </row>
    <row r="81" spans="1:18" ht="15" customHeight="1">
      <c r="A81" s="26">
        <v>43639</v>
      </c>
      <c r="B81" s="115">
        <v>35000000</v>
      </c>
      <c r="C81" s="103">
        <v>43636</v>
      </c>
      <c r="D81" s="103">
        <v>48319</v>
      </c>
      <c r="E81" s="98">
        <v>95000000</v>
      </c>
      <c r="F81" s="98">
        <v>60000000</v>
      </c>
      <c r="G81" s="98">
        <v>35000000</v>
      </c>
      <c r="H81" s="135">
        <v>171.42857142857142</v>
      </c>
      <c r="I81" s="98">
        <v>0</v>
      </c>
      <c r="J81" s="98">
        <v>35000000</v>
      </c>
      <c r="K81" s="147">
        <v>2213730000</v>
      </c>
      <c r="L81" s="158">
        <v>92.583349999999996</v>
      </c>
      <c r="M81" s="158">
        <v>10.036860000000001</v>
      </c>
      <c r="N81" s="158">
        <v>10.039999999999999</v>
      </c>
      <c r="O81" s="98"/>
      <c r="P81" s="165"/>
      <c r="Q81" s="165"/>
      <c r="R81" s="165"/>
    </row>
    <row r="82" spans="1:18" ht="15" customHeight="1">
      <c r="A82" s="26">
        <v>43669</v>
      </c>
      <c r="B82" s="115">
        <v>35000000</v>
      </c>
      <c r="C82" s="103">
        <v>43664</v>
      </c>
      <c r="D82" s="103">
        <v>48319</v>
      </c>
      <c r="E82" s="98">
        <v>90000000</v>
      </c>
      <c r="F82" s="98">
        <v>55000000</v>
      </c>
      <c r="G82" s="98">
        <v>35000000</v>
      </c>
      <c r="H82" s="135">
        <v>157.14285714285714</v>
      </c>
      <c r="I82" s="98">
        <v>0</v>
      </c>
      <c r="J82" s="98">
        <v>35000000</v>
      </c>
      <c r="K82" s="147">
        <v>2248730000</v>
      </c>
      <c r="L82" s="158">
        <v>94.526610000000005</v>
      </c>
      <c r="M82" s="158">
        <v>9.7550000000000008</v>
      </c>
      <c r="N82" s="158">
        <v>9.7899999999999991</v>
      </c>
      <c r="O82" s="98"/>
      <c r="P82" s="165"/>
      <c r="Q82" s="165"/>
      <c r="R82" s="165"/>
    </row>
    <row r="83" spans="1:18" ht="15" customHeight="1">
      <c r="A83" s="26">
        <v>43696</v>
      </c>
      <c r="B83" s="115">
        <v>35000000</v>
      </c>
      <c r="C83" s="103">
        <v>43698</v>
      </c>
      <c r="D83" s="103">
        <v>48319</v>
      </c>
      <c r="E83" s="98">
        <v>67000000</v>
      </c>
      <c r="F83" s="98">
        <v>32000000</v>
      </c>
      <c r="G83" s="98">
        <v>35000000</v>
      </c>
      <c r="H83" s="135">
        <v>91.428571428571431</v>
      </c>
      <c r="I83" s="98">
        <v>0</v>
      </c>
      <c r="J83" s="98">
        <v>35000000</v>
      </c>
      <c r="K83" s="147">
        <v>2283730000</v>
      </c>
      <c r="L83" s="158">
        <v>94.526610000000005</v>
      </c>
      <c r="M83" s="158">
        <v>9.7550000000000008</v>
      </c>
      <c r="N83" s="158">
        <v>10.18</v>
      </c>
      <c r="O83" s="98"/>
      <c r="P83" s="165"/>
      <c r="Q83" s="165"/>
      <c r="R83" s="165"/>
    </row>
    <row r="84" spans="1:18" ht="15" customHeight="1">
      <c r="A84" s="26">
        <v>43696</v>
      </c>
      <c r="B84" s="115"/>
      <c r="C84" s="103">
        <v>43685</v>
      </c>
      <c r="D84" s="103"/>
      <c r="E84" s="98"/>
      <c r="F84" s="98"/>
      <c r="G84" s="98"/>
      <c r="H84" s="135"/>
      <c r="I84" s="98"/>
      <c r="J84" s="98"/>
      <c r="K84" s="147">
        <v>2353940000</v>
      </c>
      <c r="L84" s="158"/>
      <c r="M84" s="158"/>
      <c r="N84" s="158"/>
      <c r="O84" s="98">
        <v>70210000</v>
      </c>
      <c r="P84" s="165">
        <v>94.514979999999994</v>
      </c>
      <c r="Q84" s="165">
        <v>10.177670000000001</v>
      </c>
      <c r="R84" s="165">
        <v>10.28</v>
      </c>
    </row>
    <row r="85" spans="1:18" ht="15" customHeight="1">
      <c r="A85" s="26">
        <v>43727</v>
      </c>
      <c r="B85" s="115">
        <v>35000000</v>
      </c>
      <c r="C85" s="103">
        <v>43727</v>
      </c>
      <c r="D85" s="103">
        <v>48319</v>
      </c>
      <c r="E85" s="98">
        <v>22000000</v>
      </c>
      <c r="F85" s="98">
        <v>-13000000</v>
      </c>
      <c r="G85" s="98">
        <v>22000000</v>
      </c>
      <c r="H85" s="117">
        <v>-37.142857142857146</v>
      </c>
      <c r="I85" s="98">
        <v>0</v>
      </c>
      <c r="J85" s="98">
        <v>22000000</v>
      </c>
      <c r="K85" s="147">
        <v>2375940000</v>
      </c>
      <c r="L85" s="158">
        <v>92.550640000000001</v>
      </c>
      <c r="M85" s="158">
        <v>10.06</v>
      </c>
      <c r="N85" s="158">
        <v>10.039999999999999</v>
      </c>
      <c r="O85" s="98"/>
      <c r="P85" s="165"/>
      <c r="Q85" s="165"/>
      <c r="R85" s="165"/>
    </row>
    <row r="86" spans="1:18" ht="15" customHeight="1">
      <c r="A86" s="26">
        <v>43769</v>
      </c>
      <c r="B86" s="115">
        <v>35000000</v>
      </c>
      <c r="C86" s="103">
        <v>43755</v>
      </c>
      <c r="D86" s="103">
        <v>48319</v>
      </c>
      <c r="E86" s="98">
        <v>98000000</v>
      </c>
      <c r="F86" s="98">
        <v>63000000</v>
      </c>
      <c r="G86" s="98">
        <v>35000000</v>
      </c>
      <c r="H86" s="117">
        <v>180</v>
      </c>
      <c r="I86" s="98">
        <v>0</v>
      </c>
      <c r="J86" s="98">
        <v>35000000</v>
      </c>
      <c r="K86" s="147">
        <v>2410940000</v>
      </c>
      <c r="L86" s="158">
        <v>92.038979999999995</v>
      </c>
      <c r="M86" s="158">
        <v>10.13757</v>
      </c>
      <c r="N86" s="158">
        <v>10.130000000000001</v>
      </c>
      <c r="O86" s="98"/>
      <c r="P86" s="165"/>
      <c r="Q86" s="165"/>
      <c r="R86" s="165"/>
    </row>
    <row r="87" spans="1:18" ht="15" customHeight="1">
      <c r="A87" s="26">
        <v>43799</v>
      </c>
      <c r="B87" s="115">
        <v>40000000</v>
      </c>
      <c r="C87" s="103">
        <v>43797</v>
      </c>
      <c r="D87" s="103">
        <v>48319</v>
      </c>
      <c r="E87" s="98">
        <v>93500000</v>
      </c>
      <c r="F87" s="98">
        <v>53500000</v>
      </c>
      <c r="G87" s="98">
        <v>40000000</v>
      </c>
      <c r="H87" s="117">
        <v>133.75</v>
      </c>
      <c r="I87" s="98">
        <v>0</v>
      </c>
      <c r="J87" s="98">
        <v>40000000</v>
      </c>
      <c r="K87" s="147">
        <v>2489650000</v>
      </c>
      <c r="L87" s="158">
        <v>89.331159999999997</v>
      </c>
      <c r="M87" s="158">
        <v>10.560689999999999</v>
      </c>
      <c r="N87" s="158">
        <v>10.599</v>
      </c>
      <c r="O87" s="98">
        <v>38710000</v>
      </c>
      <c r="P87" s="165">
        <v>91.425479999999993</v>
      </c>
      <c r="Q87" s="165">
        <v>10.374140000000001</v>
      </c>
      <c r="R87" s="165">
        <v>10.282</v>
      </c>
    </row>
    <row r="88" spans="1:18" ht="15" customHeight="1">
      <c r="A88" s="123">
        <v>43830</v>
      </c>
      <c r="B88" s="230">
        <v>130000000</v>
      </c>
      <c r="C88" s="146">
        <v>43804</v>
      </c>
      <c r="D88" s="146">
        <v>48319</v>
      </c>
      <c r="E88" s="99">
        <v>169700000</v>
      </c>
      <c r="F88" s="99">
        <v>39700000</v>
      </c>
      <c r="G88" s="99">
        <v>130000000</v>
      </c>
      <c r="H88" s="118">
        <v>30.538461538461537</v>
      </c>
      <c r="I88" s="99">
        <v>0</v>
      </c>
      <c r="J88" s="99">
        <v>130000000</v>
      </c>
      <c r="K88" s="214">
        <v>2619650000</v>
      </c>
      <c r="L88" s="212">
        <v>89.14282</v>
      </c>
      <c r="M88" s="212">
        <v>10.591530000000001</v>
      </c>
      <c r="N88" s="212">
        <v>10.73</v>
      </c>
      <c r="O88" s="99"/>
      <c r="P88" s="191"/>
      <c r="Q88" s="191"/>
      <c r="R88" s="191"/>
    </row>
    <row r="89" spans="1:18" ht="15" customHeight="1">
      <c r="A89" s="26">
        <v>43861</v>
      </c>
      <c r="B89" s="115">
        <v>40000000</v>
      </c>
      <c r="C89" s="103">
        <v>43853</v>
      </c>
      <c r="D89" s="103">
        <v>48319</v>
      </c>
      <c r="E89" s="98">
        <v>20830000</v>
      </c>
      <c r="F89" s="98">
        <v>-19170000</v>
      </c>
      <c r="G89" s="98">
        <v>20830000</v>
      </c>
      <c r="H89" s="117">
        <v>-47.925000000000004</v>
      </c>
      <c r="I89" s="98">
        <v>0</v>
      </c>
      <c r="J89" s="98">
        <v>20830000</v>
      </c>
      <c r="K89" s="147">
        <v>2640480000</v>
      </c>
      <c r="L89" s="158">
        <v>89.417240000000007</v>
      </c>
      <c r="M89" s="158">
        <v>10.5556</v>
      </c>
      <c r="N89" s="158">
        <v>10.65</v>
      </c>
      <c r="O89" s="98"/>
      <c r="P89" s="165"/>
      <c r="Q89" s="165"/>
      <c r="R89" s="165"/>
    </row>
    <row r="90" spans="1:18" ht="15" customHeight="1">
      <c r="A90" s="26">
        <v>43890</v>
      </c>
      <c r="B90" s="115"/>
      <c r="C90" s="103"/>
      <c r="D90" s="103"/>
      <c r="E90" s="98"/>
      <c r="F90" s="98"/>
      <c r="G90" s="98"/>
      <c r="H90" s="117"/>
      <c r="I90" s="98"/>
      <c r="J90" s="98"/>
      <c r="K90" s="147">
        <v>2714570000</v>
      </c>
      <c r="L90" s="158"/>
      <c r="M90" s="158"/>
      <c r="N90" s="158"/>
      <c r="O90" s="98">
        <v>34090000</v>
      </c>
      <c r="P90" s="165">
        <v>92.415520000000001</v>
      </c>
      <c r="Q90" s="165">
        <v>10.615919999999999</v>
      </c>
      <c r="R90" s="165">
        <v>10.65</v>
      </c>
    </row>
    <row r="91" spans="1:18" ht="15" customHeight="1">
      <c r="A91" s="26">
        <v>43919</v>
      </c>
      <c r="B91" s="115">
        <v>40000000</v>
      </c>
      <c r="C91" s="103">
        <v>43895</v>
      </c>
      <c r="D91" s="103">
        <v>48319</v>
      </c>
      <c r="E91" s="98">
        <v>72300000</v>
      </c>
      <c r="F91" s="98">
        <v>32300000</v>
      </c>
      <c r="G91" s="98">
        <v>40000000</v>
      </c>
      <c r="H91" s="117">
        <v>80.75</v>
      </c>
      <c r="I91" s="98">
        <v>0</v>
      </c>
      <c r="J91" s="98">
        <v>40000000</v>
      </c>
      <c r="K91" s="147">
        <v>2754570000</v>
      </c>
      <c r="L91" s="158">
        <v>88.617670000000004</v>
      </c>
      <c r="M91" s="158">
        <v>10.69347</v>
      </c>
      <c r="N91" s="158">
        <v>10.7</v>
      </c>
      <c r="O91" s="98"/>
      <c r="P91" s="165"/>
      <c r="Q91" s="165"/>
      <c r="R91" s="165"/>
    </row>
    <row r="92" spans="1:18" ht="15" customHeight="1">
      <c r="A92" s="26">
        <v>43950</v>
      </c>
      <c r="B92" s="115">
        <v>150000000</v>
      </c>
      <c r="C92" s="103">
        <v>43936</v>
      </c>
      <c r="D92" s="103">
        <v>48320</v>
      </c>
      <c r="E92" s="98">
        <v>105930000</v>
      </c>
      <c r="F92" s="98">
        <v>-44070000</v>
      </c>
      <c r="G92" s="98">
        <v>105930000</v>
      </c>
      <c r="H92" s="117">
        <v>-29.38</v>
      </c>
      <c r="I92" s="98">
        <v>0</v>
      </c>
      <c r="J92" s="98">
        <v>105930000</v>
      </c>
      <c r="K92" s="147">
        <v>2860500000</v>
      </c>
      <c r="L92" s="158">
        <v>77.658919999999995</v>
      </c>
      <c r="M92" s="158">
        <v>12.671430000000001</v>
      </c>
      <c r="N92" s="158">
        <v>13.06</v>
      </c>
      <c r="O92" s="98"/>
      <c r="P92" s="165"/>
      <c r="Q92" s="165"/>
      <c r="R92" s="165"/>
    </row>
    <row r="93" spans="1:18" ht="15" customHeight="1">
      <c r="A93" s="26">
        <v>43980</v>
      </c>
      <c r="B93" s="115">
        <v>40000000</v>
      </c>
      <c r="C93" s="103">
        <v>43965</v>
      </c>
      <c r="D93" s="103">
        <v>48319</v>
      </c>
      <c r="E93" s="98">
        <v>310670000</v>
      </c>
      <c r="F93" s="98">
        <v>270670000</v>
      </c>
      <c r="G93" s="98">
        <v>40000000</v>
      </c>
      <c r="H93" s="117">
        <v>676.67499999999995</v>
      </c>
      <c r="I93" s="98">
        <v>0</v>
      </c>
      <c r="J93" s="98">
        <v>40000000</v>
      </c>
      <c r="K93" s="147">
        <v>2900500000</v>
      </c>
      <c r="L93" s="158">
        <v>87.409930000000003</v>
      </c>
      <c r="M93" s="158">
        <v>10.91</v>
      </c>
      <c r="N93" s="158">
        <v>10.99</v>
      </c>
      <c r="O93" s="98"/>
      <c r="P93" s="165"/>
      <c r="Q93" s="165"/>
      <c r="R93" s="165"/>
    </row>
    <row r="94" spans="1:18" ht="15" customHeight="1">
      <c r="A94" s="26">
        <v>44011</v>
      </c>
      <c r="B94" s="115">
        <v>50000000</v>
      </c>
      <c r="C94" s="103">
        <v>43993</v>
      </c>
      <c r="D94" s="103">
        <v>48320</v>
      </c>
      <c r="E94" s="98">
        <v>265510000</v>
      </c>
      <c r="F94" s="98">
        <v>215510000</v>
      </c>
      <c r="G94" s="98">
        <v>50000000</v>
      </c>
      <c r="H94" s="117">
        <v>431.02</v>
      </c>
      <c r="I94" s="98">
        <v>0</v>
      </c>
      <c r="J94" s="98">
        <v>50000000</v>
      </c>
      <c r="K94" s="147">
        <v>2950500000</v>
      </c>
      <c r="L94" s="158">
        <v>91.159499999999994</v>
      </c>
      <c r="M94" s="158">
        <v>10.305120000000001</v>
      </c>
      <c r="N94" s="158">
        <v>10.364000000000001</v>
      </c>
      <c r="O94" s="98"/>
      <c r="P94" s="165"/>
      <c r="Q94" s="165"/>
      <c r="R94" s="165"/>
    </row>
    <row r="95" spans="1:18" ht="15" customHeight="1">
      <c r="A95" s="26">
        <v>44041</v>
      </c>
      <c r="B95" s="98">
        <v>90000000</v>
      </c>
      <c r="C95" s="103">
        <v>44035</v>
      </c>
      <c r="D95" s="103">
        <v>48320</v>
      </c>
      <c r="E95" s="98">
        <v>257150000</v>
      </c>
      <c r="F95" s="98">
        <v>167150000</v>
      </c>
      <c r="G95" s="98">
        <v>90000000</v>
      </c>
      <c r="H95" s="117">
        <v>185.72222222222223</v>
      </c>
      <c r="I95" s="98">
        <v>0</v>
      </c>
      <c r="J95" s="98">
        <v>90000000</v>
      </c>
      <c r="K95" s="147">
        <v>3040500000</v>
      </c>
      <c r="L95" s="158">
        <v>90.574979999999996</v>
      </c>
      <c r="M95" s="158">
        <v>10.40432</v>
      </c>
      <c r="N95" s="158">
        <v>10.48</v>
      </c>
      <c r="O95" s="98"/>
      <c r="P95" s="165"/>
      <c r="Q95" s="165"/>
      <c r="R95" s="165"/>
    </row>
    <row r="96" spans="1:18" ht="15" customHeight="1">
      <c r="A96" s="26">
        <v>44072</v>
      </c>
      <c r="B96" s="98"/>
      <c r="C96" s="103">
        <v>44050</v>
      </c>
      <c r="D96" s="103">
        <v>48320</v>
      </c>
      <c r="E96" s="98"/>
      <c r="F96" s="98">
        <v>0</v>
      </c>
      <c r="G96" s="98"/>
      <c r="H96" s="117"/>
      <c r="I96" s="98">
        <v>0</v>
      </c>
      <c r="J96" s="98">
        <v>0</v>
      </c>
      <c r="K96" s="147">
        <v>3067500000</v>
      </c>
      <c r="L96" s="158"/>
      <c r="M96" s="158"/>
      <c r="N96" s="158"/>
      <c r="O96" s="98">
        <v>27000000</v>
      </c>
      <c r="P96" s="165">
        <v>91.645820000000001</v>
      </c>
      <c r="Q96" s="165">
        <v>10.68585</v>
      </c>
      <c r="R96" s="165">
        <v>10.78</v>
      </c>
    </row>
    <row r="97" spans="1:18" ht="15" customHeight="1">
      <c r="A97" s="26">
        <v>44072</v>
      </c>
      <c r="B97" s="98">
        <v>50000000</v>
      </c>
      <c r="C97" s="103">
        <v>44063</v>
      </c>
      <c r="D97" s="103">
        <v>48320</v>
      </c>
      <c r="E97" s="98">
        <v>223830000</v>
      </c>
      <c r="F97" s="98">
        <v>173830000</v>
      </c>
      <c r="G97" s="98">
        <v>50000000</v>
      </c>
      <c r="H97" s="117">
        <v>347.65999999999997</v>
      </c>
      <c r="I97" s="98">
        <v>0</v>
      </c>
      <c r="J97" s="98">
        <v>50000000</v>
      </c>
      <c r="K97" s="147">
        <v>3117500000</v>
      </c>
      <c r="L97" s="158">
        <v>90.276079999999993</v>
      </c>
      <c r="M97" s="158">
        <v>10.45796</v>
      </c>
      <c r="N97" s="158">
        <v>10.67</v>
      </c>
      <c r="O97" s="98"/>
      <c r="P97" s="165"/>
      <c r="Q97" s="165"/>
      <c r="R97" s="165"/>
    </row>
    <row r="98" spans="1:18" ht="15" customHeight="1">
      <c r="A98" s="26">
        <v>44103</v>
      </c>
      <c r="B98" s="98"/>
      <c r="C98" s="103"/>
      <c r="D98" s="103"/>
      <c r="E98" s="98"/>
      <c r="F98" s="98">
        <v>0</v>
      </c>
      <c r="G98" s="98"/>
      <c r="H98" s="117"/>
      <c r="I98" s="98">
        <v>0</v>
      </c>
      <c r="J98" s="98">
        <v>0</v>
      </c>
      <c r="K98" s="147">
        <v>3134710000</v>
      </c>
      <c r="L98" s="158"/>
      <c r="M98" s="158"/>
      <c r="N98" s="158"/>
      <c r="O98" s="98">
        <v>17210000</v>
      </c>
      <c r="P98" s="165">
        <v>92.678780000000003</v>
      </c>
      <c r="Q98" s="165">
        <v>10.66667</v>
      </c>
      <c r="R98" s="165">
        <v>10.75</v>
      </c>
    </row>
    <row r="99" spans="1:18" ht="15" customHeight="1">
      <c r="A99" s="26">
        <v>44103</v>
      </c>
      <c r="B99" s="98">
        <v>50000000</v>
      </c>
      <c r="C99" s="103">
        <v>44091</v>
      </c>
      <c r="D99" s="103">
        <v>48320</v>
      </c>
      <c r="E99" s="98">
        <v>245020000</v>
      </c>
      <c r="F99" s="98">
        <v>195020000</v>
      </c>
      <c r="G99" s="98">
        <v>50000000</v>
      </c>
      <c r="H99" s="117">
        <v>390.03999999999996</v>
      </c>
      <c r="I99" s="98">
        <v>0</v>
      </c>
      <c r="J99" s="98">
        <v>50000000</v>
      </c>
      <c r="K99" s="147">
        <v>3184710000</v>
      </c>
      <c r="L99" s="158">
        <v>90.521699999999996</v>
      </c>
      <c r="M99" s="158">
        <v>10.43247</v>
      </c>
      <c r="N99" s="158">
        <v>10.44</v>
      </c>
      <c r="O99" s="98"/>
      <c r="P99" s="165"/>
      <c r="Q99" s="165"/>
      <c r="R99" s="165"/>
    </row>
    <row r="100" spans="1:18" ht="15" customHeight="1">
      <c r="A100" s="26">
        <v>44133</v>
      </c>
      <c r="B100" s="98">
        <v>110000000</v>
      </c>
      <c r="C100" s="103">
        <v>44126</v>
      </c>
      <c r="D100" s="103">
        <v>48320</v>
      </c>
      <c r="E100" s="98">
        <v>335750000</v>
      </c>
      <c r="F100" s="98">
        <v>225750000</v>
      </c>
      <c r="G100" s="98">
        <v>110000000</v>
      </c>
      <c r="H100" s="117">
        <v>205.2</v>
      </c>
      <c r="I100" s="98">
        <v>0</v>
      </c>
      <c r="J100" s="98">
        <v>110000000</v>
      </c>
      <c r="K100" s="147">
        <v>3294710000</v>
      </c>
      <c r="L100" s="158">
        <v>90.521699999999996</v>
      </c>
      <c r="M100" s="158">
        <v>10.43247</v>
      </c>
      <c r="N100" s="158">
        <v>10.37</v>
      </c>
      <c r="O100" s="98"/>
      <c r="P100" s="165"/>
      <c r="Q100" s="165"/>
      <c r="R100" s="165"/>
    </row>
    <row r="101" spans="1:18" ht="15" customHeight="1">
      <c r="A101" s="26">
        <v>44164</v>
      </c>
      <c r="B101" s="98">
        <v>50000000</v>
      </c>
      <c r="C101" s="103">
        <v>44147</v>
      </c>
      <c r="D101" s="103">
        <v>48320</v>
      </c>
      <c r="E101" s="98">
        <v>199010000</v>
      </c>
      <c r="F101" s="98">
        <v>149010000</v>
      </c>
      <c r="G101" s="98">
        <v>50000000</v>
      </c>
      <c r="H101" s="117">
        <v>298</v>
      </c>
      <c r="I101" s="98">
        <v>0</v>
      </c>
      <c r="J101" s="98">
        <v>50000000</v>
      </c>
      <c r="K101" s="147">
        <v>3344710000</v>
      </c>
      <c r="L101" s="158">
        <v>94.231610000000003</v>
      </c>
      <c r="M101" s="158">
        <v>9.8506300000000007</v>
      </c>
      <c r="N101" s="158">
        <v>9.8710000000000004</v>
      </c>
      <c r="O101" s="98"/>
      <c r="P101" s="165"/>
      <c r="Q101" s="165"/>
      <c r="R101" s="165"/>
    </row>
    <row r="102" spans="1:18" ht="15" customHeight="1">
      <c r="A102" s="26">
        <v>44164</v>
      </c>
      <c r="B102" s="98"/>
      <c r="C102" s="103"/>
      <c r="D102" s="103"/>
      <c r="E102" s="98"/>
      <c r="F102" s="98"/>
      <c r="G102" s="98"/>
      <c r="H102" s="117"/>
      <c r="I102" s="98"/>
      <c r="J102" s="98"/>
      <c r="K102" s="147">
        <v>3379970000</v>
      </c>
      <c r="L102" s="158"/>
      <c r="M102" s="158"/>
      <c r="N102" s="158"/>
      <c r="O102" s="98">
        <v>35260000</v>
      </c>
      <c r="P102" s="165">
        <v>94.402590000000004</v>
      </c>
      <c r="Q102" s="165">
        <v>9.9582499999999996</v>
      </c>
      <c r="R102" s="165">
        <v>9.94</v>
      </c>
    </row>
    <row r="103" spans="1:18" ht="15" customHeight="1">
      <c r="A103" s="123">
        <v>44194</v>
      </c>
      <c r="B103" s="99">
        <v>160000000</v>
      </c>
      <c r="C103" s="146">
        <v>44168</v>
      </c>
      <c r="D103" s="146">
        <v>48320</v>
      </c>
      <c r="E103" s="99">
        <v>240260000</v>
      </c>
      <c r="F103" s="99">
        <v>80260000</v>
      </c>
      <c r="G103" s="99">
        <v>200000000</v>
      </c>
      <c r="H103" s="118">
        <v>50.162500000000001</v>
      </c>
      <c r="I103" s="99">
        <v>0</v>
      </c>
      <c r="J103" s="99">
        <v>200000000</v>
      </c>
      <c r="K103" s="214">
        <v>3579970000</v>
      </c>
      <c r="L103" s="212"/>
      <c r="M103" s="212"/>
      <c r="N103" s="212"/>
      <c r="O103" s="99"/>
      <c r="P103" s="191">
        <v>92.793220000000005</v>
      </c>
      <c r="Q103" s="191">
        <v>10.07654</v>
      </c>
      <c r="R103" s="191">
        <v>9.9499999999999993</v>
      </c>
    </row>
    <row r="104" spans="1:18" ht="15" customHeight="1">
      <c r="A104" s="26">
        <v>44225</v>
      </c>
      <c r="B104" s="98">
        <v>50000000</v>
      </c>
      <c r="C104" s="103">
        <v>44217</v>
      </c>
      <c r="D104" s="103">
        <v>48320</v>
      </c>
      <c r="E104" s="98">
        <v>123420000</v>
      </c>
      <c r="F104" s="98">
        <v>73420000</v>
      </c>
      <c r="G104" s="98">
        <v>50000000</v>
      </c>
      <c r="H104" s="117">
        <v>146.84</v>
      </c>
      <c r="I104" s="98">
        <v>0</v>
      </c>
      <c r="J104" s="98">
        <v>50000000</v>
      </c>
      <c r="K104" s="147">
        <v>3629970000</v>
      </c>
      <c r="L104" s="158">
        <v>95.780270000000002</v>
      </c>
      <c r="M104" s="158">
        <v>9.6198099999999993</v>
      </c>
      <c r="N104" s="158">
        <v>9.5510000000000002</v>
      </c>
      <c r="O104" s="98"/>
      <c r="P104" s="165"/>
      <c r="Q104" s="165"/>
      <c r="R104" s="165"/>
    </row>
    <row r="105" spans="1:18" ht="15" customHeight="1">
      <c r="A105" s="26">
        <v>44255</v>
      </c>
      <c r="B105" s="98">
        <v>50000000</v>
      </c>
      <c r="C105" s="103">
        <v>44238</v>
      </c>
      <c r="D105" s="103">
        <v>48320</v>
      </c>
      <c r="E105" s="98">
        <v>94950000</v>
      </c>
      <c r="F105" s="98">
        <v>44950000</v>
      </c>
      <c r="G105" s="98">
        <v>50000000</v>
      </c>
      <c r="H105" s="117">
        <v>89.9</v>
      </c>
      <c r="I105" s="98">
        <v>0</v>
      </c>
      <c r="J105" s="98">
        <v>50000000</v>
      </c>
      <c r="K105" s="147">
        <v>3715520000</v>
      </c>
      <c r="L105" s="158">
        <v>97.079369999999997</v>
      </c>
      <c r="M105" s="158">
        <v>9.4260999999999999</v>
      </c>
      <c r="N105" s="158">
        <v>9.4700000000000006</v>
      </c>
      <c r="O105" s="98">
        <v>35550000</v>
      </c>
      <c r="P105" s="165">
        <v>98.266869999999997</v>
      </c>
      <c r="Q105" s="165">
        <v>9.7458600000000004</v>
      </c>
      <c r="R105" s="165">
        <v>9.9689999999999994</v>
      </c>
    </row>
    <row r="106" spans="1:18" ht="15" customHeight="1">
      <c r="A106" s="26">
        <v>44286</v>
      </c>
      <c r="B106" s="98">
        <v>50000000</v>
      </c>
      <c r="C106" s="103">
        <v>44259</v>
      </c>
      <c r="D106" s="103">
        <v>48320</v>
      </c>
      <c r="E106" s="98">
        <v>30300000</v>
      </c>
      <c r="F106" s="98">
        <v>-19700000</v>
      </c>
      <c r="G106" s="98">
        <v>20300000</v>
      </c>
      <c r="H106" s="117">
        <v>-39.4</v>
      </c>
      <c r="I106" s="98">
        <v>0</v>
      </c>
      <c r="J106" s="98">
        <v>20300000</v>
      </c>
      <c r="K106" s="147">
        <v>3735820000</v>
      </c>
      <c r="L106" s="158">
        <v>95.117829999999998</v>
      </c>
      <c r="M106" s="158">
        <v>9.7268600000000003</v>
      </c>
      <c r="N106" s="158">
        <v>9.6940000000000008</v>
      </c>
      <c r="O106" s="98"/>
      <c r="P106" s="165"/>
      <c r="Q106" s="165"/>
      <c r="R106" s="165"/>
    </row>
    <row r="107" spans="1:18" ht="15" customHeight="1">
      <c r="A107" s="26">
        <v>44285</v>
      </c>
      <c r="B107" s="98">
        <v>100000000</v>
      </c>
      <c r="C107" s="103">
        <v>44273</v>
      </c>
      <c r="D107" s="103">
        <v>48320</v>
      </c>
      <c r="E107" s="98">
        <v>189580000</v>
      </c>
      <c r="F107" s="98">
        <v>89580000</v>
      </c>
      <c r="G107" s="98">
        <v>110000000</v>
      </c>
      <c r="H107" s="117">
        <v>89.58</v>
      </c>
      <c r="I107" s="98">
        <v>0</v>
      </c>
      <c r="J107" s="98">
        <v>110000000</v>
      </c>
      <c r="K107" s="147">
        <v>3845820000</v>
      </c>
      <c r="L107" s="158">
        <v>93.210470000000001</v>
      </c>
      <c r="M107" s="158">
        <v>10.03206</v>
      </c>
      <c r="N107" s="158">
        <v>9.94</v>
      </c>
      <c r="O107" s="98"/>
      <c r="P107" s="165"/>
      <c r="Q107" s="165"/>
      <c r="R107" s="165"/>
    </row>
    <row r="108" spans="1:18" ht="15" customHeight="1">
      <c r="A108" s="26">
        <v>44316</v>
      </c>
      <c r="B108" s="98">
        <v>65000000</v>
      </c>
      <c r="C108" s="103">
        <v>44308</v>
      </c>
      <c r="D108" s="15">
        <v>48320</v>
      </c>
      <c r="E108" s="17">
        <v>51400000</v>
      </c>
      <c r="F108" s="17">
        <v>-13600000</v>
      </c>
      <c r="G108" s="17">
        <v>11400000</v>
      </c>
      <c r="H108" s="117">
        <v>-20.923076923076898</v>
      </c>
      <c r="I108" s="17">
        <v>0</v>
      </c>
      <c r="J108" s="17">
        <v>11400000</v>
      </c>
      <c r="K108" s="18">
        <v>3857220000</v>
      </c>
      <c r="L108" s="107">
        <v>93.625259999999997</v>
      </c>
      <c r="M108" s="107">
        <v>9.9674099999999992</v>
      </c>
      <c r="N108" s="107">
        <v>9.86</v>
      </c>
      <c r="O108" s="17"/>
      <c r="P108" s="156"/>
      <c r="Q108" s="156"/>
      <c r="R108" s="156"/>
    </row>
    <row r="109" spans="1:18" ht="15" customHeight="1">
      <c r="A109" s="26">
        <v>44317</v>
      </c>
      <c r="B109" s="98">
        <v>65000000</v>
      </c>
      <c r="C109" s="103">
        <v>44328</v>
      </c>
      <c r="D109" s="103">
        <v>11795</v>
      </c>
      <c r="E109" s="98">
        <v>49360000</v>
      </c>
      <c r="F109" s="98">
        <v>-15640000</v>
      </c>
      <c r="G109" s="98">
        <v>39360000</v>
      </c>
      <c r="H109" s="117">
        <v>-24.06</v>
      </c>
      <c r="I109" s="98">
        <v>0</v>
      </c>
      <c r="J109" s="98">
        <v>39360000</v>
      </c>
      <c r="K109" s="147">
        <v>3896580000</v>
      </c>
      <c r="L109" s="158">
        <v>94.468000000000004</v>
      </c>
      <c r="M109" s="158">
        <v>9.84</v>
      </c>
      <c r="N109" s="158">
        <v>9.86</v>
      </c>
      <c r="O109" s="98"/>
      <c r="P109" s="165"/>
      <c r="Q109" s="165"/>
      <c r="R109" s="165"/>
    </row>
    <row r="110" spans="1:18" ht="15" customHeight="1">
      <c r="A110" s="26">
        <v>44377</v>
      </c>
      <c r="B110" s="98">
        <v>180000000</v>
      </c>
      <c r="C110" s="103">
        <v>44350</v>
      </c>
      <c r="D110" s="15">
        <v>48320</v>
      </c>
      <c r="E110" s="17">
        <v>81225000</v>
      </c>
      <c r="F110" s="17">
        <v>-98775000</v>
      </c>
      <c r="G110" s="17">
        <v>62220000</v>
      </c>
      <c r="H110" s="117">
        <v>-54.874999999999993</v>
      </c>
      <c r="I110" s="17">
        <v>0</v>
      </c>
      <c r="J110" s="17">
        <v>62220000</v>
      </c>
      <c r="K110" s="18">
        <v>3958800000</v>
      </c>
      <c r="L110" s="107">
        <v>94.283439999999999</v>
      </c>
      <c r="M110" s="107">
        <v>9.8655299999999997</v>
      </c>
      <c r="N110" s="107">
        <v>9.6999999999999993</v>
      </c>
      <c r="O110" s="17"/>
      <c r="P110" s="156"/>
      <c r="Q110" s="156"/>
      <c r="R110" s="156"/>
    </row>
    <row r="111" spans="1:18" ht="15" customHeight="1">
      <c r="A111" s="26">
        <v>44377</v>
      </c>
      <c r="B111" s="98"/>
      <c r="C111" s="103"/>
      <c r="D111" s="15"/>
      <c r="E111" s="17"/>
      <c r="F111" s="17"/>
      <c r="G111" s="17"/>
      <c r="H111" s="117"/>
      <c r="I111" s="17"/>
      <c r="J111" s="17"/>
      <c r="K111" s="18">
        <v>3969720000</v>
      </c>
      <c r="L111" s="107"/>
      <c r="M111" s="107"/>
      <c r="N111" s="107"/>
      <c r="O111" s="17">
        <v>10920000</v>
      </c>
      <c r="P111" s="156">
        <v>93.644739999999999</v>
      </c>
      <c r="Q111" s="156">
        <v>10.2491</v>
      </c>
      <c r="R111" s="156">
        <v>10.07</v>
      </c>
    </row>
    <row r="112" spans="1:18" ht="15" customHeight="1">
      <c r="A112" s="26">
        <v>44408</v>
      </c>
      <c r="B112" s="98">
        <v>65000000</v>
      </c>
      <c r="C112" s="103">
        <v>44399</v>
      </c>
      <c r="D112" s="15">
        <v>48320</v>
      </c>
      <c r="E112" s="17">
        <v>112940000</v>
      </c>
      <c r="F112" s="17">
        <v>47940000</v>
      </c>
      <c r="G112" s="17">
        <v>65000000</v>
      </c>
      <c r="H112" s="117">
        <v>73.753846153846155</v>
      </c>
      <c r="I112" s="17">
        <v>0</v>
      </c>
      <c r="J112" s="17">
        <v>65000000</v>
      </c>
      <c r="K112" s="18">
        <v>4034720000</v>
      </c>
      <c r="L112" s="107">
        <v>91.394840000000002</v>
      </c>
      <c r="M112" s="107">
        <v>10.340529999999999</v>
      </c>
      <c r="N112" s="107">
        <v>10.119999999999999</v>
      </c>
      <c r="O112" s="17"/>
      <c r="P112" s="156"/>
      <c r="Q112" s="156"/>
      <c r="R112" s="156"/>
    </row>
    <row r="113" spans="1:18" ht="15" customHeight="1">
      <c r="A113" s="26">
        <v>44439</v>
      </c>
      <c r="B113" s="98">
        <v>65000000</v>
      </c>
      <c r="C113" s="103">
        <v>44427</v>
      </c>
      <c r="D113" s="15">
        <v>48320</v>
      </c>
      <c r="E113" s="17">
        <v>75470000</v>
      </c>
      <c r="F113" s="17">
        <v>10470000</v>
      </c>
      <c r="G113" s="17">
        <v>67500000</v>
      </c>
      <c r="H113" s="117">
        <v>16.107692307692307</v>
      </c>
      <c r="I113" s="17">
        <v>0</v>
      </c>
      <c r="J113" s="17">
        <v>67500000</v>
      </c>
      <c r="K113" s="18">
        <v>4102220000</v>
      </c>
      <c r="L113" s="107">
        <v>92.064700000000002</v>
      </c>
      <c r="M113" s="107">
        <v>10.23526</v>
      </c>
      <c r="N113" s="107">
        <v>10</v>
      </c>
      <c r="O113" s="17"/>
      <c r="P113" s="156"/>
      <c r="Q113" s="156"/>
      <c r="R113" s="156"/>
    </row>
    <row r="114" spans="1:18">
      <c r="A114" s="26">
        <v>44469</v>
      </c>
      <c r="B114" s="121">
        <v>180000000</v>
      </c>
      <c r="C114" s="103">
        <v>44441</v>
      </c>
      <c r="D114" s="103">
        <v>48319</v>
      </c>
      <c r="E114" s="98">
        <v>263360000</v>
      </c>
      <c r="F114" s="208">
        <v>83360000</v>
      </c>
      <c r="G114" s="98">
        <v>180000000</v>
      </c>
      <c r="H114" s="117">
        <v>46.31111111111111</v>
      </c>
      <c r="I114" s="209">
        <v>0</v>
      </c>
      <c r="J114" s="208">
        <v>180000000</v>
      </c>
      <c r="K114" s="207">
        <v>4350650000</v>
      </c>
      <c r="L114" s="158">
        <v>92.263949999999994</v>
      </c>
      <c r="M114" s="158">
        <v>10.20543</v>
      </c>
      <c r="N114" s="158">
        <v>10.23</v>
      </c>
      <c r="O114" s="98">
        <v>68430000</v>
      </c>
      <c r="P114" s="158">
        <v>90.129279999999994</v>
      </c>
      <c r="Q114" s="199">
        <v>10.484</v>
      </c>
      <c r="R114" s="107">
        <v>10.464</v>
      </c>
    </row>
    <row r="115" spans="1:18">
      <c r="A115" s="19">
        <v>44500</v>
      </c>
      <c r="B115" s="17">
        <v>180000000</v>
      </c>
      <c r="C115" s="15">
        <v>44490</v>
      </c>
      <c r="D115" s="15">
        <v>48319</v>
      </c>
      <c r="E115" s="17">
        <v>299040000</v>
      </c>
      <c r="F115" s="17">
        <v>119040000</v>
      </c>
      <c r="G115" s="17">
        <v>180000000</v>
      </c>
      <c r="H115" s="128">
        <v>66.133333333333326</v>
      </c>
      <c r="I115" s="17">
        <v>0</v>
      </c>
      <c r="J115" s="17">
        <v>180000000</v>
      </c>
      <c r="K115" s="18">
        <v>4530650000</v>
      </c>
      <c r="L115" s="29">
        <v>88.652439999999999</v>
      </c>
      <c r="M115" s="29">
        <v>10.83694</v>
      </c>
      <c r="N115" s="29">
        <v>10.65</v>
      </c>
      <c r="O115" s="19"/>
      <c r="P115" s="17"/>
      <c r="Q115" s="15"/>
      <c r="R115" s="15"/>
    </row>
    <row r="116" spans="1:18">
      <c r="A116" s="19">
        <v>44530</v>
      </c>
      <c r="B116" s="17">
        <v>65000000</v>
      </c>
      <c r="C116" s="15">
        <v>44511</v>
      </c>
      <c r="D116" s="15">
        <v>48319</v>
      </c>
      <c r="E116" s="17">
        <v>32390000</v>
      </c>
      <c r="F116" s="17">
        <v>-32610000</v>
      </c>
      <c r="G116" s="17">
        <v>32390000</v>
      </c>
      <c r="H116" s="128">
        <v>-50.169230769230801</v>
      </c>
      <c r="I116" s="17">
        <v>0</v>
      </c>
      <c r="J116" s="17">
        <v>32390000</v>
      </c>
      <c r="K116" s="18">
        <v>4563040000</v>
      </c>
      <c r="L116" s="29">
        <v>86.36891</v>
      </c>
      <c r="M116" s="29">
        <v>11.251239999999999</v>
      </c>
      <c r="N116" s="29">
        <v>10.54</v>
      </c>
      <c r="O116" s="19"/>
      <c r="P116" s="17"/>
      <c r="Q116" s="15"/>
      <c r="R116" s="15"/>
    </row>
    <row r="117" spans="1:18">
      <c r="A117" s="21">
        <v>44561</v>
      </c>
      <c r="B117" s="24">
        <v>65000000</v>
      </c>
      <c r="C117" s="22">
        <v>44538</v>
      </c>
      <c r="D117" s="22">
        <v>48319</v>
      </c>
      <c r="E117" s="24">
        <v>43810000</v>
      </c>
      <c r="F117" s="24">
        <v>-21190000</v>
      </c>
      <c r="G117" s="24">
        <v>43810000</v>
      </c>
      <c r="H117" s="129">
        <v>-32.6</v>
      </c>
      <c r="I117" s="24">
        <v>0</v>
      </c>
      <c r="J117" s="24">
        <v>43810000</v>
      </c>
      <c r="K117" s="25">
        <v>4606850000</v>
      </c>
      <c r="L117" s="30">
        <v>85.369420000000005</v>
      </c>
      <c r="M117" s="30">
        <v>11.444140000000001</v>
      </c>
      <c r="N117" s="30">
        <v>11.154999999999999</v>
      </c>
      <c r="O117" s="21"/>
      <c r="P117" s="24"/>
      <c r="Q117" s="22"/>
      <c r="R117" s="22"/>
    </row>
    <row r="118" spans="1:18">
      <c r="A118" s="26">
        <v>44592</v>
      </c>
      <c r="B118" s="98">
        <v>130000000</v>
      </c>
      <c r="C118" s="103">
        <v>44578</v>
      </c>
      <c r="D118" s="103">
        <v>48319</v>
      </c>
      <c r="E118" s="98">
        <v>150920000</v>
      </c>
      <c r="F118" s="98">
        <v>20920000</v>
      </c>
      <c r="G118" s="98">
        <v>130000000</v>
      </c>
      <c r="H118" s="128">
        <v>16.092307692307692</v>
      </c>
      <c r="I118" s="98">
        <v>0</v>
      </c>
      <c r="J118" s="98">
        <v>130000000</v>
      </c>
      <c r="K118" s="147">
        <v>4736850000</v>
      </c>
      <c r="L118" s="158">
        <v>85.071219999999997</v>
      </c>
      <c r="M118" s="158">
        <v>11.5153</v>
      </c>
      <c r="N118" s="158">
        <v>11.244</v>
      </c>
      <c r="O118" s="98"/>
      <c r="P118" s="165"/>
      <c r="Q118" s="165"/>
      <c r="R118" s="165"/>
    </row>
    <row r="119" spans="1:18">
      <c r="A119" s="26">
        <v>44620</v>
      </c>
      <c r="B119" s="98">
        <v>100000000</v>
      </c>
      <c r="C119" s="15">
        <v>44602</v>
      </c>
      <c r="D119" s="15">
        <v>48319</v>
      </c>
      <c r="E119" s="17">
        <v>131370000</v>
      </c>
      <c r="F119" s="17">
        <v>31370000</v>
      </c>
      <c r="G119" s="17">
        <v>100000000</v>
      </c>
      <c r="H119" s="128">
        <v>31.4</v>
      </c>
      <c r="I119" s="17"/>
      <c r="J119" s="17">
        <v>100000000</v>
      </c>
      <c r="K119" s="18">
        <v>4836850000</v>
      </c>
      <c r="L119" s="107">
        <v>83.834509999999995</v>
      </c>
      <c r="M119" s="107">
        <v>11.76219</v>
      </c>
      <c r="N119" s="107">
        <v>12.026999999999999</v>
      </c>
      <c r="O119" s="98"/>
      <c r="P119" s="165"/>
      <c r="Q119" s="165"/>
      <c r="R119" s="165"/>
    </row>
    <row r="120" spans="1:18">
      <c r="A120" s="106">
        <v>44651</v>
      </c>
      <c r="B120" s="17">
        <v>65000000</v>
      </c>
      <c r="C120" s="15">
        <v>44623</v>
      </c>
      <c r="D120" s="103">
        <v>48319</v>
      </c>
      <c r="E120" s="17">
        <v>110630000</v>
      </c>
      <c r="F120" s="17">
        <v>45630000</v>
      </c>
      <c r="G120" s="17">
        <v>65000000</v>
      </c>
      <c r="H120" s="128">
        <v>70.199999999999989</v>
      </c>
      <c r="I120" s="17">
        <v>0</v>
      </c>
      <c r="J120" s="17">
        <v>65000000</v>
      </c>
      <c r="K120" s="18">
        <v>4901850000</v>
      </c>
      <c r="L120" s="107">
        <v>82.668660000000003</v>
      </c>
      <c r="M120" s="107">
        <v>12.00109</v>
      </c>
      <c r="N120" s="107">
        <v>12.051</v>
      </c>
      <c r="O120" s="17"/>
      <c r="P120" s="165"/>
      <c r="Q120" s="156"/>
      <c r="R120" s="165"/>
    </row>
    <row r="121" spans="1:18" ht="15" customHeight="1">
      <c r="A121" s="26">
        <v>44681</v>
      </c>
      <c r="B121" s="98">
        <v>100000000</v>
      </c>
      <c r="C121" s="103">
        <v>44672</v>
      </c>
      <c r="D121" s="15">
        <v>48319</v>
      </c>
      <c r="E121" s="17">
        <v>323410000</v>
      </c>
      <c r="F121" s="17">
        <v>223410000</v>
      </c>
      <c r="G121" s="17">
        <v>100000000</v>
      </c>
      <c r="H121" s="117">
        <v>223.41000000000003</v>
      </c>
      <c r="I121" s="17">
        <v>0</v>
      </c>
      <c r="J121" s="17">
        <v>100000000</v>
      </c>
      <c r="K121" s="18">
        <v>5001850000</v>
      </c>
      <c r="L121" s="107">
        <v>82.410319999999999</v>
      </c>
      <c r="M121" s="107">
        <v>12.07877</v>
      </c>
      <c r="N121" s="107">
        <v>12.11</v>
      </c>
      <c r="O121" s="17"/>
      <c r="P121" s="156"/>
      <c r="Q121" s="156"/>
      <c r="R121" s="156"/>
    </row>
    <row r="122" spans="1:18" ht="15" customHeight="1">
      <c r="A122" s="26">
        <v>44655</v>
      </c>
      <c r="B122" s="98">
        <v>100000000</v>
      </c>
      <c r="C122" s="103">
        <v>44678</v>
      </c>
      <c r="D122" s="15">
        <v>48319</v>
      </c>
      <c r="E122" s="17">
        <v>258110000</v>
      </c>
      <c r="F122" s="17">
        <v>158110000</v>
      </c>
      <c r="G122" s="17">
        <v>100000000</v>
      </c>
      <c r="H122" s="117">
        <v>158.10999999999999</v>
      </c>
      <c r="I122" s="17">
        <v>0</v>
      </c>
      <c r="J122" s="17">
        <v>100000000</v>
      </c>
      <c r="K122" s="18">
        <v>5101850000</v>
      </c>
      <c r="L122" s="107">
        <v>82.961280000000002</v>
      </c>
      <c r="M122" s="107">
        <v>11.97119</v>
      </c>
      <c r="N122" s="107">
        <v>12.04</v>
      </c>
      <c r="O122" s="17"/>
      <c r="P122" s="156"/>
      <c r="Q122" s="156"/>
      <c r="R122" s="156"/>
    </row>
    <row r="123" spans="1:18" ht="15" customHeight="1">
      <c r="A123" s="26">
        <v>44685</v>
      </c>
      <c r="B123" s="98">
        <v>15000000</v>
      </c>
      <c r="C123" s="103">
        <v>44693</v>
      </c>
      <c r="D123" s="15">
        <v>48319</v>
      </c>
      <c r="E123" s="17">
        <v>79140000</v>
      </c>
      <c r="F123" s="17">
        <v>64140000</v>
      </c>
      <c r="G123" s="17">
        <v>15000000</v>
      </c>
      <c r="H123" s="117">
        <v>427.59999999999997</v>
      </c>
      <c r="I123" s="17">
        <v>0</v>
      </c>
      <c r="J123" s="17">
        <v>15000000</v>
      </c>
      <c r="K123" s="18">
        <v>5116850000</v>
      </c>
      <c r="L123" s="107">
        <v>82.881510000000006</v>
      </c>
      <c r="M123" s="107">
        <v>11.99258</v>
      </c>
      <c r="N123" s="107">
        <v>12.07</v>
      </c>
      <c r="O123" s="17"/>
      <c r="P123" s="156"/>
      <c r="Q123" s="156"/>
      <c r="R123" s="156"/>
    </row>
    <row r="124" spans="1:18" ht="15" customHeight="1">
      <c r="A124" s="26">
        <v>44685</v>
      </c>
      <c r="B124" s="98">
        <v>15000000</v>
      </c>
      <c r="C124" s="103">
        <v>44705</v>
      </c>
      <c r="D124" s="15">
        <v>48319</v>
      </c>
      <c r="E124" s="17">
        <v>52470000</v>
      </c>
      <c r="F124" s="17">
        <v>37470000</v>
      </c>
      <c r="G124" s="17">
        <v>15000000</v>
      </c>
      <c r="H124" s="117">
        <v>249.8</v>
      </c>
      <c r="I124" s="17">
        <v>0</v>
      </c>
      <c r="J124" s="17">
        <v>15000000</v>
      </c>
      <c r="K124" s="18">
        <v>5131850000</v>
      </c>
      <c r="L124" s="107">
        <v>86.242559999999997</v>
      </c>
      <c r="M124" s="107">
        <v>11.34534</v>
      </c>
      <c r="N124" s="107">
        <v>11.36</v>
      </c>
      <c r="O124" s="17"/>
      <c r="P124" s="156"/>
      <c r="Q124" s="156"/>
      <c r="R124" s="156"/>
    </row>
    <row r="125" spans="1:18">
      <c r="A125" s="19">
        <v>44716</v>
      </c>
      <c r="B125" s="17">
        <v>15000000</v>
      </c>
      <c r="C125" s="15">
        <v>44721</v>
      </c>
      <c r="D125" s="15">
        <v>48319</v>
      </c>
      <c r="E125" s="17">
        <v>73760000</v>
      </c>
      <c r="F125" s="17">
        <v>58760000</v>
      </c>
      <c r="G125" s="17">
        <v>15000000</v>
      </c>
      <c r="H125" s="128">
        <v>391.73333333333329</v>
      </c>
      <c r="I125" s="17">
        <v>0</v>
      </c>
      <c r="J125" s="17">
        <v>15000000</v>
      </c>
      <c r="K125" s="18">
        <v>5146850000</v>
      </c>
      <c r="L125" s="29">
        <v>85.728759999999994</v>
      </c>
      <c r="M125" s="29">
        <v>11.44811</v>
      </c>
      <c r="N125" s="29">
        <v>11.47</v>
      </c>
      <c r="O125" s="19"/>
      <c r="P125" s="17"/>
      <c r="Q125" s="15"/>
      <c r="R125" s="15"/>
    </row>
    <row r="126" spans="1:18">
      <c r="A126" s="19">
        <v>44716</v>
      </c>
      <c r="B126" s="17">
        <v>15000000</v>
      </c>
      <c r="C126" s="15">
        <v>44735</v>
      </c>
      <c r="D126" s="15">
        <v>48319</v>
      </c>
      <c r="E126" s="17">
        <v>92790000</v>
      </c>
      <c r="F126" s="17">
        <v>77790000</v>
      </c>
      <c r="G126" s="17">
        <v>15000000</v>
      </c>
      <c r="H126" s="128">
        <v>518.6</v>
      </c>
      <c r="I126" s="17">
        <v>0</v>
      </c>
      <c r="J126" s="17">
        <v>15000000</v>
      </c>
      <c r="K126" s="18">
        <v>5161850000</v>
      </c>
      <c r="L126" s="29">
        <v>85.484290000000001</v>
      </c>
      <c r="M126" s="29">
        <v>11.5</v>
      </c>
      <c r="N126" s="29">
        <v>11.5</v>
      </c>
      <c r="O126" s="19"/>
      <c r="P126" s="17"/>
      <c r="Q126" s="15"/>
      <c r="R126" s="15"/>
    </row>
    <row r="127" spans="1:18">
      <c r="A127" s="19">
        <v>44746</v>
      </c>
      <c r="B127" s="17">
        <v>110000000</v>
      </c>
      <c r="C127" s="15">
        <v>44761</v>
      </c>
      <c r="D127" s="15">
        <v>48319</v>
      </c>
      <c r="E127" s="17">
        <v>230340000</v>
      </c>
      <c r="F127" s="17">
        <v>120340000</v>
      </c>
      <c r="G127" s="17">
        <v>144040000</v>
      </c>
      <c r="H127" s="128">
        <v>109.4</v>
      </c>
      <c r="I127" s="17">
        <v>0</v>
      </c>
      <c r="J127" s="17">
        <v>144040000</v>
      </c>
      <c r="K127" s="18">
        <v>5305890000</v>
      </c>
      <c r="L127" s="29">
        <v>82.501350000000002</v>
      </c>
      <c r="M127" s="29">
        <v>12.09956</v>
      </c>
      <c r="N127" s="29">
        <v>12.12</v>
      </c>
      <c r="O127" s="19"/>
      <c r="P127" s="17"/>
      <c r="Q127" s="15"/>
      <c r="R127" s="15"/>
    </row>
    <row r="128" spans="1:18">
      <c r="A128" s="324">
        <v>44777</v>
      </c>
      <c r="B128" s="98">
        <v>15000000</v>
      </c>
      <c r="C128" s="15">
        <v>44784</v>
      </c>
      <c r="D128" s="15">
        <v>48319</v>
      </c>
      <c r="E128" s="17">
        <v>66920000</v>
      </c>
      <c r="F128" s="17">
        <v>51920000</v>
      </c>
      <c r="G128" s="17">
        <v>45970000</v>
      </c>
      <c r="H128" s="255">
        <v>346.13333333333333</v>
      </c>
      <c r="I128" s="17">
        <v>0</v>
      </c>
      <c r="J128" s="17">
        <v>45970000</v>
      </c>
      <c r="K128" s="18">
        <v>5351860000</v>
      </c>
      <c r="L128" s="107">
        <v>86.057119999999998</v>
      </c>
      <c r="M128" s="107">
        <v>11.41028</v>
      </c>
      <c r="N128" s="107">
        <v>11.55</v>
      </c>
      <c r="O128" s="19"/>
      <c r="P128" s="17"/>
      <c r="Q128" s="15"/>
      <c r="R128" s="15"/>
    </row>
    <row r="129" spans="1:18">
      <c r="A129" s="324">
        <v>44777</v>
      </c>
      <c r="B129" s="98">
        <v>15000000</v>
      </c>
      <c r="C129" s="15">
        <v>44797</v>
      </c>
      <c r="D129" s="15">
        <v>48319</v>
      </c>
      <c r="E129" s="17">
        <v>95550000</v>
      </c>
      <c r="F129" s="17">
        <v>80550000</v>
      </c>
      <c r="G129" s="17">
        <v>53900000</v>
      </c>
      <c r="H129" s="255">
        <v>537</v>
      </c>
      <c r="I129" s="17">
        <v>0</v>
      </c>
      <c r="J129" s="17">
        <v>53900000</v>
      </c>
      <c r="K129" s="18">
        <v>5405760000</v>
      </c>
      <c r="L129" s="107">
        <v>85.989630000000005</v>
      </c>
      <c r="M129" s="107">
        <v>11.314399999999999</v>
      </c>
      <c r="N129" s="107">
        <v>11.48</v>
      </c>
      <c r="O129" s="19"/>
      <c r="P129" s="17"/>
      <c r="Q129" s="15"/>
      <c r="R129" s="15"/>
    </row>
    <row r="130" spans="1:18">
      <c r="A130" s="324">
        <v>44808</v>
      </c>
      <c r="B130" s="98">
        <v>15000000</v>
      </c>
      <c r="C130" s="15">
        <v>44812</v>
      </c>
      <c r="D130" s="15">
        <v>48319</v>
      </c>
      <c r="E130" s="17">
        <v>84060000</v>
      </c>
      <c r="F130" s="17">
        <v>69060000</v>
      </c>
      <c r="G130" s="17">
        <v>24710000</v>
      </c>
      <c r="H130" s="255">
        <v>460.40000000000003</v>
      </c>
      <c r="I130" s="17">
        <v>0</v>
      </c>
      <c r="J130" s="17">
        <v>24710000</v>
      </c>
      <c r="K130" s="18">
        <v>5430470000</v>
      </c>
      <c r="L130" s="107">
        <v>85.305570000000003</v>
      </c>
      <c r="M130" s="107">
        <v>11.56912</v>
      </c>
      <c r="N130" s="107">
        <v>11.6</v>
      </c>
      <c r="O130" s="19"/>
      <c r="P130" s="17"/>
      <c r="Q130" s="15"/>
      <c r="R130" s="15"/>
    </row>
    <row r="131" spans="1:18">
      <c r="A131" s="324">
        <v>44808</v>
      </c>
      <c r="B131" s="98">
        <v>15000000</v>
      </c>
      <c r="C131" s="15">
        <v>44833</v>
      </c>
      <c r="D131" s="15">
        <v>48319</v>
      </c>
      <c r="E131" s="17">
        <v>44150000</v>
      </c>
      <c r="F131" s="17">
        <v>29150000</v>
      </c>
      <c r="G131" s="17">
        <v>20800000</v>
      </c>
      <c r="H131" s="255">
        <v>194.33333333333334</v>
      </c>
      <c r="I131" s="17">
        <v>0</v>
      </c>
      <c r="J131" s="17">
        <v>20800000</v>
      </c>
      <c r="K131" s="18">
        <v>5451270000</v>
      </c>
      <c r="L131" s="107">
        <v>83.853620000000006</v>
      </c>
      <c r="M131" s="107">
        <v>11.8751</v>
      </c>
      <c r="N131" s="107">
        <v>11.89</v>
      </c>
      <c r="O131" s="19"/>
      <c r="P131" s="17"/>
      <c r="Q131" s="15"/>
      <c r="R131" s="15"/>
    </row>
    <row r="132" spans="1:18">
      <c r="A132" s="324">
        <v>44838</v>
      </c>
      <c r="B132" s="98">
        <v>300000000</v>
      </c>
      <c r="C132" s="15">
        <v>44851</v>
      </c>
      <c r="D132" s="15">
        <v>48319</v>
      </c>
      <c r="E132" s="17">
        <v>123110000</v>
      </c>
      <c r="F132" s="17">
        <v>-176890000</v>
      </c>
      <c r="G132" s="17">
        <v>98060000</v>
      </c>
      <c r="H132" s="255">
        <v>-58.963333333333331</v>
      </c>
      <c r="I132" s="17">
        <v>0</v>
      </c>
      <c r="J132" s="17">
        <v>98060000</v>
      </c>
      <c r="K132" s="18">
        <v>5549330000</v>
      </c>
      <c r="L132" s="107">
        <v>84.950540000000004</v>
      </c>
      <c r="M132" s="107">
        <v>11.66267</v>
      </c>
      <c r="N132" s="107">
        <v>12.05</v>
      </c>
      <c r="O132" s="19"/>
      <c r="P132" s="17"/>
      <c r="Q132" s="15"/>
      <c r="R132" s="15"/>
    </row>
    <row r="133" spans="1:18">
      <c r="A133" s="324">
        <v>44838</v>
      </c>
      <c r="B133" s="98">
        <v>15000000</v>
      </c>
      <c r="C133" s="15">
        <v>44861</v>
      </c>
      <c r="D133" s="15">
        <v>48319</v>
      </c>
      <c r="E133" s="17">
        <v>62100000</v>
      </c>
      <c r="F133" s="17">
        <v>47100000</v>
      </c>
      <c r="G133" s="17">
        <v>15000000</v>
      </c>
      <c r="H133" s="255">
        <v>314</v>
      </c>
      <c r="I133" s="17">
        <v>0</v>
      </c>
      <c r="J133" s="17">
        <v>15000000</v>
      </c>
      <c r="K133" s="18">
        <v>5564330000</v>
      </c>
      <c r="L133" s="107">
        <v>85.286569999999998</v>
      </c>
      <c r="M133" s="107">
        <v>11.6</v>
      </c>
      <c r="N133" s="107">
        <v>11.6</v>
      </c>
      <c r="O133" s="19"/>
      <c r="P133" s="17"/>
      <c r="Q133" s="15"/>
      <c r="R133" s="15"/>
    </row>
    <row r="134" spans="1:18">
      <c r="A134" s="324">
        <v>44869</v>
      </c>
      <c r="B134" s="98">
        <v>15000000</v>
      </c>
      <c r="C134" s="15">
        <v>44868</v>
      </c>
      <c r="D134" s="15">
        <v>48319</v>
      </c>
      <c r="E134" s="17">
        <v>8300000</v>
      </c>
      <c r="F134" s="17">
        <v>-6700000</v>
      </c>
      <c r="G134" s="17">
        <v>3150000</v>
      </c>
      <c r="H134" s="255">
        <v>-44.666666666666664</v>
      </c>
      <c r="I134" s="17">
        <v>0</v>
      </c>
      <c r="J134" s="17">
        <v>3150000</v>
      </c>
      <c r="K134" s="18">
        <v>5567480000</v>
      </c>
      <c r="L134" s="107">
        <v>86.067980000000006</v>
      </c>
      <c r="M134" s="107">
        <v>11.44952</v>
      </c>
      <c r="N134" s="107">
        <v>11.7</v>
      </c>
      <c r="O134" s="19"/>
      <c r="P134" s="17"/>
      <c r="Q134" s="15"/>
      <c r="R134" s="15"/>
    </row>
    <row r="135" spans="1:18">
      <c r="A135" s="324">
        <v>44869</v>
      </c>
      <c r="B135" s="98">
        <v>15000000</v>
      </c>
      <c r="C135" s="15">
        <v>44889</v>
      </c>
      <c r="D135" s="15">
        <v>48319</v>
      </c>
      <c r="E135" s="17">
        <v>37630000</v>
      </c>
      <c r="F135" s="17">
        <v>22630000</v>
      </c>
      <c r="G135" s="17">
        <v>32130000</v>
      </c>
      <c r="H135" s="255">
        <v>150.86666666666667</v>
      </c>
      <c r="I135" s="17">
        <v>0</v>
      </c>
      <c r="J135" s="17">
        <v>32130000</v>
      </c>
      <c r="K135" s="18">
        <v>5599610000</v>
      </c>
      <c r="L135" s="107">
        <v>86.023309999999995</v>
      </c>
      <c r="M135" s="107">
        <v>11.46603</v>
      </c>
      <c r="N135" s="107">
        <v>11.49</v>
      </c>
      <c r="O135" s="19"/>
      <c r="P135" s="17"/>
      <c r="Q135" s="15"/>
      <c r="R135" s="15"/>
    </row>
    <row r="136" spans="1:18">
      <c r="A136" s="324">
        <v>44899</v>
      </c>
      <c r="B136" s="98">
        <v>15000000</v>
      </c>
      <c r="C136" s="15">
        <v>44896</v>
      </c>
      <c r="D136" s="15">
        <v>48319</v>
      </c>
      <c r="E136" s="17">
        <v>23930000</v>
      </c>
      <c r="F136" s="17">
        <v>8930000</v>
      </c>
      <c r="G136" s="17">
        <v>15960000</v>
      </c>
      <c r="H136" s="255">
        <f>F136/B136*100</f>
        <v>59.533333333333339</v>
      </c>
      <c r="I136" s="17">
        <v>0</v>
      </c>
      <c r="J136" s="17">
        <v>15960000</v>
      </c>
      <c r="K136" s="18">
        <v>5615570000</v>
      </c>
      <c r="L136" s="107">
        <v>86.032259999999994</v>
      </c>
      <c r="M136" s="107">
        <v>11.46705</v>
      </c>
      <c r="N136" s="107">
        <v>11.47</v>
      </c>
      <c r="O136" s="19"/>
      <c r="P136" s="17"/>
      <c r="Q136" s="15"/>
      <c r="R136" s="15"/>
    </row>
    <row r="137" spans="1:18">
      <c r="A137" s="324">
        <v>44899</v>
      </c>
      <c r="B137" s="98">
        <v>15000000</v>
      </c>
      <c r="C137" s="15">
        <v>44903</v>
      </c>
      <c r="D137" s="15">
        <v>48319</v>
      </c>
      <c r="E137" s="17"/>
      <c r="F137" s="17">
        <v>-15000000</v>
      </c>
      <c r="G137" s="17"/>
      <c r="H137" s="255">
        <f>F137/B137*100</f>
        <v>-100</v>
      </c>
      <c r="I137" s="17">
        <v>0</v>
      </c>
      <c r="J137" s="17">
        <v>0</v>
      </c>
      <c r="K137" s="18">
        <v>5615570000</v>
      </c>
      <c r="L137" s="107"/>
      <c r="M137" s="107"/>
      <c r="N137" s="107"/>
      <c r="O137" s="19"/>
      <c r="P137" s="17"/>
      <c r="Q137" s="15"/>
      <c r="R137" s="15"/>
    </row>
    <row r="138" spans="1:18">
      <c r="A138" s="324">
        <v>44930</v>
      </c>
      <c r="B138" s="98">
        <v>110000000</v>
      </c>
      <c r="C138" s="15">
        <v>44942</v>
      </c>
      <c r="D138" s="15">
        <v>48319</v>
      </c>
      <c r="E138" s="17">
        <v>220310000</v>
      </c>
      <c r="F138" s="17">
        <v>110310000</v>
      </c>
      <c r="G138" s="17">
        <v>110000000</v>
      </c>
      <c r="H138" s="255">
        <f>F138/B138*100</f>
        <v>100.28181818181818</v>
      </c>
      <c r="I138" s="17">
        <v>0</v>
      </c>
      <c r="J138" s="17">
        <v>110000000</v>
      </c>
      <c r="K138" s="18">
        <v>5725570000</v>
      </c>
      <c r="L138" s="107">
        <v>87.507260000000002</v>
      </c>
      <c r="M138" s="107">
        <v>11.19966</v>
      </c>
      <c r="N138" s="107">
        <v>11.32</v>
      </c>
      <c r="O138" s="19"/>
      <c r="P138" s="17"/>
      <c r="Q138" s="15"/>
      <c r="R138" s="15"/>
    </row>
    <row r="139" spans="1:18">
      <c r="A139" s="324">
        <v>44961</v>
      </c>
      <c r="B139" s="98">
        <v>15000000</v>
      </c>
      <c r="C139" s="15">
        <v>44959</v>
      </c>
      <c r="D139" s="15">
        <v>48319</v>
      </c>
      <c r="E139" s="17">
        <v>51640000</v>
      </c>
      <c r="F139" s="17">
        <v>36640000</v>
      </c>
      <c r="G139" s="17">
        <v>20840000</v>
      </c>
      <c r="H139" s="255">
        <v>244.26666666666668</v>
      </c>
      <c r="I139" s="17">
        <v>0</v>
      </c>
      <c r="J139" s="17">
        <v>20840000</v>
      </c>
      <c r="K139" s="18">
        <v>5746410000</v>
      </c>
      <c r="L139" s="107">
        <v>88.034689999999998</v>
      </c>
      <c r="M139" s="107">
        <v>11.10558</v>
      </c>
      <c r="N139" s="107">
        <v>11.11</v>
      </c>
      <c r="O139" s="19"/>
      <c r="P139" s="17"/>
      <c r="Q139" s="15"/>
      <c r="R139" s="15"/>
    </row>
    <row r="140" spans="1:18">
      <c r="A140" s="324">
        <v>44958</v>
      </c>
      <c r="B140" s="98">
        <v>15000000</v>
      </c>
      <c r="C140" s="15">
        <v>44973</v>
      </c>
      <c r="D140" s="15">
        <v>48319</v>
      </c>
      <c r="E140" s="17">
        <v>60070000</v>
      </c>
      <c r="F140" s="17">
        <v>45070000</v>
      </c>
      <c r="G140" s="17">
        <v>15000000</v>
      </c>
      <c r="H140" s="255">
        <v>300.46666666666664</v>
      </c>
      <c r="I140" s="17">
        <v>0</v>
      </c>
      <c r="J140" s="17">
        <v>15000000</v>
      </c>
      <c r="K140" s="18">
        <v>5761410000</v>
      </c>
      <c r="L140" s="107">
        <v>87.940659999999994</v>
      </c>
      <c r="M140" s="107">
        <v>11.13</v>
      </c>
      <c r="N140" s="107">
        <v>11.19</v>
      </c>
      <c r="O140" s="19"/>
      <c r="P140" s="17"/>
      <c r="Q140" s="15"/>
      <c r="R140" s="15"/>
    </row>
    <row r="141" spans="1:18">
      <c r="A141" s="324">
        <v>44986</v>
      </c>
      <c r="B141" s="98">
        <v>15000000</v>
      </c>
      <c r="C141" s="15">
        <v>45008</v>
      </c>
      <c r="D141" s="15">
        <v>48319</v>
      </c>
      <c r="E141" s="17">
        <v>58790000</v>
      </c>
      <c r="F141" s="17">
        <v>43790000</v>
      </c>
      <c r="G141" s="17">
        <v>15000000</v>
      </c>
      <c r="H141" s="255">
        <v>291.93333333333334</v>
      </c>
      <c r="I141" s="17"/>
      <c r="J141" s="17">
        <v>15000000</v>
      </c>
      <c r="K141" s="18">
        <v>5776410000</v>
      </c>
      <c r="L141" s="107">
        <v>88.462559999999996</v>
      </c>
      <c r="M141" s="107">
        <v>11.05</v>
      </c>
      <c r="N141" s="107">
        <v>11.06</v>
      </c>
      <c r="O141" s="19"/>
      <c r="P141" s="17"/>
      <c r="Q141" s="15"/>
      <c r="R141" s="15"/>
    </row>
    <row r="142" spans="1:18">
      <c r="A142" s="324">
        <v>45017</v>
      </c>
      <c r="B142" s="98">
        <v>30000000</v>
      </c>
      <c r="C142" s="15">
        <v>45033</v>
      </c>
      <c r="D142" s="15">
        <v>48319</v>
      </c>
      <c r="E142" s="17">
        <v>36780000</v>
      </c>
      <c r="F142" s="17">
        <v>6780000</v>
      </c>
      <c r="G142" s="17">
        <v>30000000</v>
      </c>
      <c r="H142" s="255">
        <v>22.6</v>
      </c>
      <c r="I142" s="17">
        <v>0</v>
      </c>
      <c r="J142" s="17">
        <v>30000000</v>
      </c>
      <c r="K142" s="18">
        <v>5806410000</v>
      </c>
      <c r="L142" s="107">
        <v>87.818250000000006</v>
      </c>
      <c r="M142" s="107">
        <v>11.18205</v>
      </c>
      <c r="N142" s="107">
        <v>11.275</v>
      </c>
      <c r="O142" s="19"/>
      <c r="P142" s="17"/>
      <c r="Q142" s="15"/>
      <c r="R142" s="15"/>
    </row>
    <row r="143" spans="1:18">
      <c r="A143" s="324">
        <v>45017</v>
      </c>
      <c r="B143" s="98"/>
      <c r="C143" s="15">
        <v>45036</v>
      </c>
      <c r="D143" s="15">
        <v>48319</v>
      </c>
      <c r="E143" s="17"/>
      <c r="F143" s="17">
        <v>0</v>
      </c>
      <c r="G143" s="17"/>
      <c r="H143" s="255"/>
      <c r="I143" s="17"/>
      <c r="J143" s="17">
        <v>0</v>
      </c>
      <c r="K143" s="18">
        <v>5808310000</v>
      </c>
      <c r="L143" s="107"/>
      <c r="M143" s="107"/>
      <c r="N143" s="107"/>
      <c r="O143" s="18">
        <v>1900000</v>
      </c>
      <c r="P143" s="107">
        <v>86.799620000000004</v>
      </c>
      <c r="Q143" s="107">
        <v>10.509</v>
      </c>
      <c r="R143" s="107">
        <v>11.49</v>
      </c>
    </row>
    <row r="144" spans="1:18">
      <c r="A144" s="324">
        <v>45017</v>
      </c>
      <c r="B144" s="98">
        <v>10000000</v>
      </c>
      <c r="C144" s="15">
        <v>45043</v>
      </c>
      <c r="D144" s="15">
        <v>48319</v>
      </c>
      <c r="E144" s="17">
        <v>42980000</v>
      </c>
      <c r="F144" s="17">
        <v>32980000</v>
      </c>
      <c r="G144" s="17">
        <v>10000000</v>
      </c>
      <c r="H144" s="255">
        <v>329.8</v>
      </c>
      <c r="I144" s="17"/>
      <c r="J144" s="17">
        <v>10000000</v>
      </c>
      <c r="K144" s="18">
        <v>5818310000</v>
      </c>
      <c r="L144" s="107">
        <v>88.372299999999996</v>
      </c>
      <c r="M144" s="107">
        <v>11.077</v>
      </c>
      <c r="N144" s="107">
        <v>11.102</v>
      </c>
      <c r="O144" s="18"/>
      <c r="P144" s="107"/>
      <c r="Q144" s="107"/>
      <c r="R144" s="107"/>
    </row>
    <row r="145" spans="1:18">
      <c r="A145" s="324">
        <v>45047</v>
      </c>
      <c r="B145" s="98">
        <v>10000000</v>
      </c>
      <c r="C145" s="15">
        <v>45056</v>
      </c>
      <c r="D145" s="15">
        <v>48319</v>
      </c>
      <c r="E145" s="17">
        <v>45890000</v>
      </c>
      <c r="F145" s="17">
        <v>35890000</v>
      </c>
      <c r="G145" s="17">
        <v>10000000</v>
      </c>
      <c r="H145" s="255">
        <v>358.9</v>
      </c>
      <c r="I145" s="17">
        <v>0</v>
      </c>
      <c r="J145" s="17">
        <v>10000000</v>
      </c>
      <c r="K145" s="18">
        <v>5828310000</v>
      </c>
      <c r="L145" s="107">
        <v>87.71123</v>
      </c>
      <c r="M145" s="107">
        <v>11.2104</v>
      </c>
      <c r="N145" s="107">
        <v>11.278</v>
      </c>
      <c r="O145" s="18"/>
      <c r="P145" s="107"/>
      <c r="Q145" s="107"/>
      <c r="R145" s="107"/>
    </row>
    <row r="146" spans="1:18">
      <c r="A146" s="324">
        <v>45047</v>
      </c>
      <c r="B146" s="98">
        <v>10000000</v>
      </c>
      <c r="C146" s="15">
        <v>45070</v>
      </c>
      <c r="D146" s="15">
        <v>48319</v>
      </c>
      <c r="E146" s="17">
        <v>51150000</v>
      </c>
      <c r="F146" s="17">
        <v>41150000</v>
      </c>
      <c r="G146" s="17">
        <v>10000000</v>
      </c>
      <c r="H146" s="255">
        <v>411.5</v>
      </c>
      <c r="I146" s="17"/>
      <c r="J146" s="17">
        <v>10000000</v>
      </c>
      <c r="K146" s="18">
        <v>5838310000</v>
      </c>
      <c r="L146" s="107">
        <v>85.676370000000006</v>
      </c>
      <c r="M146" s="107">
        <v>11.622</v>
      </c>
      <c r="N146" s="107">
        <v>11.75</v>
      </c>
      <c r="O146" s="18"/>
      <c r="P146" s="107"/>
      <c r="Q146" s="107"/>
      <c r="R146" s="107"/>
    </row>
    <row r="147" spans="1:18">
      <c r="A147" s="324">
        <v>45078</v>
      </c>
      <c r="B147" s="98"/>
      <c r="C147" s="15">
        <v>45085</v>
      </c>
      <c r="D147" s="15">
        <v>48319</v>
      </c>
      <c r="E147" s="17"/>
      <c r="F147" s="17">
        <v>0</v>
      </c>
      <c r="G147" s="17"/>
      <c r="H147" s="255"/>
      <c r="I147" s="17">
        <v>0</v>
      </c>
      <c r="J147" s="17">
        <v>0</v>
      </c>
      <c r="K147" s="18">
        <v>5838460000</v>
      </c>
      <c r="L147" s="107"/>
      <c r="M147" s="107"/>
      <c r="N147" s="107"/>
      <c r="O147" s="107">
        <v>150000</v>
      </c>
      <c r="P147" s="107">
        <v>89.044060000000002</v>
      </c>
      <c r="Q147" s="107">
        <v>11.22</v>
      </c>
      <c r="R147" s="107">
        <v>11.22</v>
      </c>
    </row>
    <row r="148" spans="1:18">
      <c r="A148" s="324">
        <v>45078</v>
      </c>
      <c r="B148" s="98">
        <v>10000000</v>
      </c>
      <c r="C148" s="15">
        <v>45099</v>
      </c>
      <c r="D148" s="15">
        <v>48319</v>
      </c>
      <c r="E148" s="17">
        <v>32010000</v>
      </c>
      <c r="F148" s="17">
        <v>22010000</v>
      </c>
      <c r="G148" s="17">
        <v>10000000</v>
      </c>
      <c r="H148" s="255">
        <v>220.1</v>
      </c>
      <c r="I148" s="17">
        <v>0</v>
      </c>
      <c r="J148" s="17">
        <v>10000000</v>
      </c>
      <c r="K148" s="18">
        <v>5848460000</v>
      </c>
      <c r="L148" s="107">
        <v>89.324600000000004</v>
      </c>
      <c r="M148" s="107">
        <v>10.91</v>
      </c>
      <c r="N148" s="107">
        <v>10.91</v>
      </c>
      <c r="O148" s="18"/>
      <c r="P148" s="107"/>
      <c r="Q148" s="107"/>
      <c r="R148" s="107"/>
    </row>
    <row r="149" spans="1:18">
      <c r="A149" s="324">
        <v>45078</v>
      </c>
      <c r="B149" s="98">
        <v>10000000</v>
      </c>
      <c r="C149" s="15">
        <v>45106</v>
      </c>
      <c r="D149" s="15">
        <v>48319</v>
      </c>
      <c r="E149" s="17">
        <v>24850000</v>
      </c>
      <c r="F149" s="17">
        <v>14850000</v>
      </c>
      <c r="G149" s="17">
        <v>10000000</v>
      </c>
      <c r="H149" s="255">
        <v>148.5</v>
      </c>
      <c r="I149" s="17">
        <v>0</v>
      </c>
      <c r="J149" s="17">
        <v>10000000</v>
      </c>
      <c r="K149" s="18">
        <v>5858460000</v>
      </c>
      <c r="L149" s="107">
        <v>90.325969999999998</v>
      </c>
      <c r="M149" s="107">
        <v>10.72</v>
      </c>
      <c r="N149" s="107">
        <v>10.733000000000001</v>
      </c>
      <c r="O149" s="18"/>
      <c r="P149" s="107"/>
      <c r="Q149" s="107"/>
      <c r="R149" s="107"/>
    </row>
    <row r="150" spans="1:18">
      <c r="A150" s="324">
        <v>45108</v>
      </c>
      <c r="B150" s="98"/>
      <c r="C150" s="15">
        <v>45113</v>
      </c>
      <c r="D150" s="15">
        <v>48319</v>
      </c>
      <c r="E150" s="17"/>
      <c r="F150" s="17">
        <v>0</v>
      </c>
      <c r="G150" s="17"/>
      <c r="H150" s="255"/>
      <c r="I150" s="17">
        <v>0</v>
      </c>
      <c r="J150" s="17">
        <v>0</v>
      </c>
      <c r="K150" s="18">
        <v>5866730000</v>
      </c>
      <c r="L150" s="107"/>
      <c r="M150" s="107"/>
      <c r="N150" s="107"/>
      <c r="O150" s="18">
        <v>8270000</v>
      </c>
      <c r="P150" s="107">
        <v>91.850290000000001</v>
      </c>
      <c r="Q150" s="107">
        <v>10.81762</v>
      </c>
      <c r="R150" s="107">
        <v>10.83</v>
      </c>
    </row>
    <row r="151" spans="1:18">
      <c r="A151" s="324">
        <v>45108</v>
      </c>
      <c r="B151" s="98">
        <v>35000000</v>
      </c>
      <c r="C151" s="15">
        <v>45124</v>
      </c>
      <c r="D151" s="15">
        <v>48319</v>
      </c>
      <c r="E151" s="17">
        <v>95020000</v>
      </c>
      <c r="F151" s="17">
        <v>60020000</v>
      </c>
      <c r="G151" s="17">
        <v>35000000</v>
      </c>
      <c r="H151" s="255">
        <v>171.48571428571429</v>
      </c>
      <c r="I151" s="17">
        <v>0</v>
      </c>
      <c r="J151" s="17">
        <v>35000000</v>
      </c>
      <c r="K151" s="18">
        <v>5901730000</v>
      </c>
      <c r="L151" s="107">
        <v>90.471879999999999</v>
      </c>
      <c r="M151" s="107">
        <v>10.697990000000001</v>
      </c>
      <c r="N151" s="107">
        <v>10.814</v>
      </c>
      <c r="O151" s="18"/>
      <c r="P151" s="107"/>
      <c r="Q151" s="107"/>
      <c r="R151" s="107"/>
    </row>
    <row r="152" spans="1:18">
      <c r="A152" s="324">
        <v>45108</v>
      </c>
      <c r="B152" s="98">
        <v>10000000</v>
      </c>
      <c r="C152" s="15">
        <v>45134</v>
      </c>
      <c r="D152" s="15">
        <v>48319</v>
      </c>
      <c r="E152" s="17">
        <v>35100000</v>
      </c>
      <c r="F152" s="17">
        <v>25100000</v>
      </c>
      <c r="G152" s="17">
        <v>14000000</v>
      </c>
      <c r="H152" s="255">
        <v>250.99999999999997</v>
      </c>
      <c r="I152" s="17">
        <v>0</v>
      </c>
      <c r="J152" s="17">
        <v>14000000</v>
      </c>
      <c r="K152" s="18">
        <v>5915730000</v>
      </c>
      <c r="L152" s="107">
        <v>91.250680000000003</v>
      </c>
      <c r="M152" s="107">
        <v>10.55321</v>
      </c>
      <c r="N152" s="107">
        <v>10.585000000000001</v>
      </c>
      <c r="O152" s="18"/>
      <c r="P152" s="107"/>
      <c r="Q152" s="107"/>
      <c r="R152" s="107"/>
    </row>
    <row r="153" spans="1:18">
      <c r="A153" s="324">
        <v>45139</v>
      </c>
      <c r="B153" s="98">
        <v>10000000</v>
      </c>
      <c r="C153" s="15">
        <v>45141</v>
      </c>
      <c r="D153" s="15">
        <v>48319</v>
      </c>
      <c r="E153" s="17">
        <v>33500000</v>
      </c>
      <c r="F153" s="17">
        <v>23500000</v>
      </c>
      <c r="G153" s="17">
        <v>10000000</v>
      </c>
      <c r="H153" s="117">
        <v>235</v>
      </c>
      <c r="I153" s="17">
        <v>0</v>
      </c>
      <c r="J153" s="17">
        <v>10000000</v>
      </c>
      <c r="K153" s="18">
        <v>5925730000</v>
      </c>
      <c r="L153" s="107">
        <v>91.643829999999994</v>
      </c>
      <c r="M153" s="107">
        <v>10.481199999999999</v>
      </c>
      <c r="N153" s="107">
        <v>10.534000000000001</v>
      </c>
      <c r="O153" s="18"/>
      <c r="P153" s="107"/>
      <c r="Q153" s="107"/>
      <c r="R153" s="107"/>
    </row>
    <row r="154" spans="1:18">
      <c r="A154" s="324">
        <v>45139</v>
      </c>
      <c r="B154" s="98">
        <v>10000000</v>
      </c>
      <c r="C154" s="15">
        <v>45155</v>
      </c>
      <c r="D154" s="15">
        <v>48319</v>
      </c>
      <c r="E154" s="17">
        <v>50820000</v>
      </c>
      <c r="F154" s="17">
        <v>40820000</v>
      </c>
      <c r="G154" s="17">
        <v>10000000</v>
      </c>
      <c r="H154" s="117">
        <v>408.2</v>
      </c>
      <c r="I154" s="17">
        <v>0</v>
      </c>
      <c r="J154" s="17">
        <v>10000000</v>
      </c>
      <c r="K154" s="18">
        <v>5935730000</v>
      </c>
      <c r="L154" s="107">
        <v>92.226780000000005</v>
      </c>
      <c r="M154" s="107">
        <v>10.37607</v>
      </c>
      <c r="N154" s="107">
        <v>10.44</v>
      </c>
      <c r="O154" s="18"/>
      <c r="P154" s="107"/>
      <c r="Q154" s="107"/>
      <c r="R154" s="107"/>
    </row>
    <row r="155" spans="1:18">
      <c r="A155" s="324">
        <v>45139</v>
      </c>
      <c r="B155" s="98"/>
      <c r="C155" s="15"/>
      <c r="D155" s="15">
        <v>48319</v>
      </c>
      <c r="E155" s="17"/>
      <c r="F155" s="17">
        <v>0</v>
      </c>
      <c r="G155" s="17"/>
      <c r="H155" s="255"/>
      <c r="I155" s="17">
        <v>0</v>
      </c>
      <c r="J155" s="17">
        <v>0</v>
      </c>
      <c r="K155" s="18">
        <v>5947680000</v>
      </c>
      <c r="L155" s="107"/>
      <c r="M155" s="107"/>
      <c r="N155" s="107"/>
      <c r="O155" s="18">
        <v>11950000</v>
      </c>
      <c r="P155" s="107">
        <v>94.92201</v>
      </c>
      <c r="Q155" s="107">
        <v>10.479089999999999</v>
      </c>
      <c r="R155" s="107">
        <v>10.481</v>
      </c>
    </row>
    <row r="156" spans="1:18">
      <c r="A156" s="324">
        <v>45170</v>
      </c>
      <c r="B156" s="98">
        <v>10000000</v>
      </c>
      <c r="C156" s="15">
        <v>45176</v>
      </c>
      <c r="D156" s="15">
        <v>48319</v>
      </c>
      <c r="E156" s="17">
        <v>41570000</v>
      </c>
      <c r="F156" s="17">
        <v>31570000</v>
      </c>
      <c r="G156" s="17">
        <v>10000000</v>
      </c>
      <c r="H156" s="255">
        <v>315.7</v>
      </c>
      <c r="I156" s="17">
        <v>0</v>
      </c>
      <c r="J156" s="17">
        <v>10000000</v>
      </c>
      <c r="K156" s="18">
        <v>5957680000</v>
      </c>
      <c r="L156" s="107">
        <v>92.039389999999997</v>
      </c>
      <c r="M156" s="107">
        <v>10.418329999999999</v>
      </c>
      <c r="N156" s="107">
        <v>10.465999999999999</v>
      </c>
      <c r="O156" s="18"/>
      <c r="P156" s="107"/>
      <c r="Q156" s="107"/>
      <c r="R156" s="107"/>
    </row>
    <row r="157" spans="1:18">
      <c r="A157" s="324">
        <v>45170</v>
      </c>
      <c r="B157" s="98">
        <v>20000000</v>
      </c>
      <c r="C157" s="15">
        <v>45190</v>
      </c>
      <c r="D157" s="15">
        <v>48319</v>
      </c>
      <c r="E157" s="17">
        <v>30740000</v>
      </c>
      <c r="F157" s="17">
        <v>10740000</v>
      </c>
      <c r="G157" s="17">
        <v>20000000</v>
      </c>
      <c r="H157" s="255">
        <v>53.7</v>
      </c>
      <c r="I157" s="17">
        <v>0</v>
      </c>
      <c r="J157" s="17">
        <v>20000000</v>
      </c>
      <c r="K157" s="18">
        <v>5977680000</v>
      </c>
      <c r="L157" s="107">
        <v>91.496179999999995</v>
      </c>
      <c r="M157" s="107">
        <v>10.53482</v>
      </c>
      <c r="N157" s="107">
        <v>10.64</v>
      </c>
      <c r="O157" s="18"/>
      <c r="P157" s="107"/>
      <c r="Q157" s="107"/>
      <c r="R157" s="107"/>
    </row>
    <row r="158" spans="1:18">
      <c r="A158" s="324">
        <v>45170</v>
      </c>
      <c r="B158" s="98"/>
      <c r="C158" s="15">
        <v>45197</v>
      </c>
      <c r="D158" s="15">
        <v>48319</v>
      </c>
      <c r="E158" s="17"/>
      <c r="F158" s="17">
        <v>0</v>
      </c>
      <c r="G158" s="17"/>
      <c r="H158" s="255"/>
      <c r="I158" s="17">
        <v>0</v>
      </c>
      <c r="J158" s="17">
        <v>0</v>
      </c>
      <c r="K158" s="18">
        <v>6096140000</v>
      </c>
      <c r="L158" s="107"/>
      <c r="M158" s="107"/>
      <c r="N158" s="107"/>
      <c r="O158" s="18">
        <v>118460000</v>
      </c>
      <c r="P158" s="107">
        <v>89.47157</v>
      </c>
      <c r="Q158" s="107">
        <v>10.846690000000001</v>
      </c>
      <c r="R158" s="107"/>
    </row>
    <row r="159" spans="1:18">
      <c r="A159" s="324">
        <v>45200</v>
      </c>
      <c r="B159" s="98">
        <v>30000000</v>
      </c>
      <c r="C159" s="15">
        <v>45204</v>
      </c>
      <c r="D159" s="15">
        <v>48319</v>
      </c>
      <c r="E159" s="17">
        <v>40480000</v>
      </c>
      <c r="F159" s="17">
        <v>10480000</v>
      </c>
      <c r="G159" s="17">
        <v>30000000</v>
      </c>
      <c r="H159" s="117">
        <v>34.93333333333333</v>
      </c>
      <c r="I159" s="17">
        <v>0</v>
      </c>
      <c r="J159" s="17">
        <v>30000000</v>
      </c>
      <c r="K159" s="18">
        <v>6126140000</v>
      </c>
      <c r="L159" s="107">
        <v>88.226029999999994</v>
      </c>
      <c r="M159" s="107">
        <v>11.178789999999999</v>
      </c>
      <c r="N159" s="107">
        <v>11.375999999999999</v>
      </c>
      <c r="O159" s="18"/>
      <c r="P159" s="107"/>
      <c r="Q159" s="107"/>
      <c r="R159" s="107"/>
    </row>
    <row r="160" spans="1:18">
      <c r="A160" s="324">
        <v>45201</v>
      </c>
      <c r="B160" s="98">
        <v>100000000</v>
      </c>
      <c r="C160" s="15">
        <v>45215</v>
      </c>
      <c r="D160" s="15">
        <v>48319</v>
      </c>
      <c r="E160" s="17">
        <v>52830000</v>
      </c>
      <c r="F160" s="17">
        <v>-47170000</v>
      </c>
      <c r="G160" s="17">
        <v>20830000</v>
      </c>
      <c r="H160" s="117">
        <v>-47.17</v>
      </c>
      <c r="I160" s="17">
        <v>0</v>
      </c>
      <c r="J160" s="17">
        <v>20830000</v>
      </c>
      <c r="K160" s="18">
        <v>6146970000</v>
      </c>
      <c r="L160" s="107">
        <v>89.607500000000002</v>
      </c>
      <c r="M160" s="107">
        <v>11.281000000000001</v>
      </c>
      <c r="N160" s="107">
        <v>10.959</v>
      </c>
      <c r="O160" s="18"/>
      <c r="P160" s="107"/>
      <c r="Q160" s="107"/>
      <c r="R160" s="107"/>
    </row>
    <row r="161" spans="1:18">
      <c r="A161" s="324">
        <v>45201</v>
      </c>
      <c r="B161" s="98">
        <v>60000000</v>
      </c>
      <c r="C161" s="15">
        <v>45218</v>
      </c>
      <c r="D161" s="15">
        <v>48319</v>
      </c>
      <c r="E161" s="17">
        <v>38990000</v>
      </c>
      <c r="F161" s="17">
        <v>-21010000</v>
      </c>
      <c r="G161" s="17">
        <v>13990000</v>
      </c>
      <c r="H161" s="117">
        <v>-35.016666666666666</v>
      </c>
      <c r="I161" s="17">
        <v>0</v>
      </c>
      <c r="J161" s="17">
        <v>13990000</v>
      </c>
      <c r="K161" s="18">
        <v>6160960000</v>
      </c>
      <c r="L161" s="107">
        <v>89.48997</v>
      </c>
      <c r="M161" s="107">
        <v>10.93084</v>
      </c>
      <c r="N161" s="107">
        <v>10.97</v>
      </c>
      <c r="O161" s="18"/>
      <c r="P161" s="107"/>
      <c r="Q161" s="107"/>
      <c r="R161" s="107"/>
    </row>
    <row r="162" spans="1:18">
      <c r="A162" s="324">
        <v>45231</v>
      </c>
      <c r="B162" s="98"/>
      <c r="C162" s="15">
        <v>45231</v>
      </c>
      <c r="D162" s="15">
        <v>48319</v>
      </c>
      <c r="E162" s="17"/>
      <c r="F162" s="17">
        <v>0</v>
      </c>
      <c r="G162" s="17"/>
      <c r="H162" s="296"/>
      <c r="I162" s="17">
        <v>0</v>
      </c>
      <c r="J162" s="17">
        <v>0</v>
      </c>
      <c r="K162" s="18">
        <v>6260520000</v>
      </c>
      <c r="L162" s="107"/>
      <c r="M162" s="107"/>
      <c r="N162" s="107"/>
      <c r="O162" s="18">
        <v>99560000</v>
      </c>
      <c r="P162" s="107">
        <v>90.124979999999994</v>
      </c>
      <c r="Q162" s="107">
        <v>10.912000000000001</v>
      </c>
      <c r="R162" s="107"/>
    </row>
    <row r="163" spans="1:18">
      <c r="A163" s="324">
        <v>45231</v>
      </c>
      <c r="B163" s="98">
        <v>10000000</v>
      </c>
      <c r="C163" s="15">
        <v>45253</v>
      </c>
      <c r="D163" s="15">
        <v>48319</v>
      </c>
      <c r="E163" s="17">
        <v>7850000</v>
      </c>
      <c r="F163" s="17">
        <v>-2150000</v>
      </c>
      <c r="G163" s="17">
        <v>2850000</v>
      </c>
      <c r="H163" s="296">
        <v>-21.5</v>
      </c>
      <c r="I163" s="17">
        <v>0</v>
      </c>
      <c r="J163" s="17">
        <v>2850000</v>
      </c>
      <c r="K163" s="18">
        <v>6263370000</v>
      </c>
      <c r="L163" s="107">
        <v>93.754909999999995</v>
      </c>
      <c r="M163" s="107">
        <v>10.117979999999999</v>
      </c>
      <c r="N163" s="107">
        <v>10.199999999999999</v>
      </c>
      <c r="O163" s="18"/>
      <c r="P163" s="107"/>
      <c r="Q163" s="107"/>
      <c r="R163" s="107"/>
    </row>
    <row r="164" spans="1:18">
      <c r="A164" s="19">
        <v>45292</v>
      </c>
      <c r="B164" s="17">
        <v>80000000</v>
      </c>
      <c r="C164" s="15">
        <v>45306</v>
      </c>
      <c r="D164" s="15">
        <v>48319</v>
      </c>
      <c r="E164" s="17">
        <v>119920000</v>
      </c>
      <c r="F164" s="17">
        <v>39920000</v>
      </c>
      <c r="G164" s="17">
        <v>82940000</v>
      </c>
      <c r="H164" s="128">
        <v>49.9</v>
      </c>
      <c r="I164" s="17">
        <v>0</v>
      </c>
      <c r="J164" s="17">
        <v>82940000</v>
      </c>
      <c r="K164" s="18">
        <v>6346310000</v>
      </c>
      <c r="L164" s="29">
        <v>95.746840000000006</v>
      </c>
      <c r="M164" s="29">
        <v>9.7565600000000003</v>
      </c>
      <c r="N164" s="29">
        <v>9.8849999999999998</v>
      </c>
      <c r="O164" s="18"/>
      <c r="P164" s="107"/>
      <c r="Q164" s="107"/>
      <c r="R164" s="107"/>
    </row>
    <row r="165" spans="1:18">
      <c r="A165" s="19">
        <v>45292</v>
      </c>
      <c r="B165" s="17">
        <v>20000000</v>
      </c>
      <c r="C165" s="15">
        <v>45316</v>
      </c>
      <c r="D165" s="15">
        <v>48319</v>
      </c>
      <c r="E165" s="17">
        <v>20950000</v>
      </c>
      <c r="F165" s="17">
        <v>950000</v>
      </c>
      <c r="G165" s="17">
        <v>4950000</v>
      </c>
      <c r="H165" s="128">
        <v>4.75</v>
      </c>
      <c r="I165" s="17">
        <v>0</v>
      </c>
      <c r="J165" s="17">
        <v>4950000</v>
      </c>
      <c r="K165" s="18">
        <v>6351260000</v>
      </c>
      <c r="L165" s="29">
        <v>95.188919999999996</v>
      </c>
      <c r="M165" s="29">
        <v>9.8616399999999995</v>
      </c>
      <c r="N165" s="29">
        <v>9.9589999999999996</v>
      </c>
      <c r="O165" s="18"/>
      <c r="P165" s="107"/>
      <c r="Q165" s="107"/>
      <c r="R165" s="107"/>
    </row>
    <row r="166" spans="1:18">
      <c r="A166" s="19">
        <v>45323</v>
      </c>
      <c r="B166" s="17">
        <v>20000000</v>
      </c>
      <c r="C166" s="15">
        <v>45323</v>
      </c>
      <c r="D166" s="15">
        <v>48319</v>
      </c>
      <c r="E166" s="17">
        <v>31000000</v>
      </c>
      <c r="F166" s="17">
        <v>11000000</v>
      </c>
      <c r="G166" s="17">
        <v>20000000</v>
      </c>
      <c r="H166" s="128">
        <v>55.000000000000007</v>
      </c>
      <c r="I166" s="17">
        <v>0</v>
      </c>
      <c r="J166" s="17">
        <v>20000000</v>
      </c>
      <c r="K166" s="18">
        <v>6371260000</v>
      </c>
      <c r="L166" s="29">
        <v>94.125399999999999</v>
      </c>
      <c r="M166" s="29">
        <v>10.06273</v>
      </c>
      <c r="N166" s="29">
        <v>10.163</v>
      </c>
      <c r="O166" s="18"/>
      <c r="P166" s="107"/>
      <c r="Q166" s="107"/>
      <c r="R166" s="107"/>
    </row>
    <row r="167" spans="1:18">
      <c r="A167" s="19">
        <v>45323</v>
      </c>
      <c r="B167" s="17">
        <v>20000000</v>
      </c>
      <c r="C167" s="15">
        <v>45337</v>
      </c>
      <c r="D167" s="15">
        <v>48319</v>
      </c>
      <c r="E167" s="17">
        <v>28000000</v>
      </c>
      <c r="F167" s="17">
        <v>8000000</v>
      </c>
      <c r="G167" s="17">
        <v>20000000</v>
      </c>
      <c r="H167" s="128">
        <v>40</v>
      </c>
      <c r="I167" s="17">
        <v>0</v>
      </c>
      <c r="J167" s="17">
        <v>20000000</v>
      </c>
      <c r="K167" s="18">
        <v>6391260000</v>
      </c>
      <c r="L167" s="29">
        <v>91.514259999999993</v>
      </c>
      <c r="M167" s="29">
        <v>10.571</v>
      </c>
      <c r="N167" s="29">
        <v>10.61</v>
      </c>
      <c r="O167" s="18"/>
      <c r="P167" s="107"/>
      <c r="Q167" s="107"/>
      <c r="R167" s="107"/>
    </row>
    <row r="168" spans="1:18">
      <c r="A168" s="19">
        <v>45323</v>
      </c>
      <c r="B168" s="17"/>
      <c r="C168" s="15">
        <v>45344</v>
      </c>
      <c r="D168" s="15"/>
      <c r="E168" s="17"/>
      <c r="F168" s="17">
        <v>0</v>
      </c>
      <c r="G168" s="17"/>
      <c r="H168" s="128"/>
      <c r="I168" s="17">
        <v>0</v>
      </c>
      <c r="J168" s="17">
        <v>0</v>
      </c>
      <c r="K168" s="18">
        <v>6419210000</v>
      </c>
      <c r="L168" s="29"/>
      <c r="M168" s="29"/>
      <c r="N168" s="29"/>
      <c r="O168" s="18">
        <v>27950000</v>
      </c>
      <c r="P168" s="107">
        <v>93.526700000000005</v>
      </c>
      <c r="Q168" s="107">
        <v>10.811</v>
      </c>
      <c r="R168" s="107">
        <v>10.811</v>
      </c>
    </row>
    <row r="169" spans="1:18">
      <c r="A169" s="19">
        <v>45352</v>
      </c>
      <c r="B169" s="17">
        <v>20000000</v>
      </c>
      <c r="C169" s="15">
        <v>45358</v>
      </c>
      <c r="D169" s="15">
        <v>48321</v>
      </c>
      <c r="E169" s="17">
        <v>66860000</v>
      </c>
      <c r="F169" s="17">
        <v>46860000</v>
      </c>
      <c r="G169" s="17">
        <v>20000000</v>
      </c>
      <c r="H169" s="128">
        <v>234.3</v>
      </c>
      <c r="I169" s="17">
        <v>0</v>
      </c>
      <c r="J169" s="17">
        <v>20000000</v>
      </c>
      <c r="K169" s="18">
        <v>6439210000</v>
      </c>
      <c r="L169" s="29">
        <v>92.870279999999994</v>
      </c>
      <c r="M169" s="29">
        <v>10.313750000000001</v>
      </c>
      <c r="N169" s="29">
        <v>10.47</v>
      </c>
      <c r="O169" s="18"/>
      <c r="P169" s="107"/>
      <c r="Q169" s="107"/>
      <c r="R169" s="107"/>
    </row>
    <row r="170" spans="1:18">
      <c r="A170" s="19">
        <v>45352</v>
      </c>
      <c r="B170" s="17">
        <v>20000000</v>
      </c>
      <c r="C170" s="15">
        <v>45371</v>
      </c>
      <c r="D170" s="15">
        <v>48322</v>
      </c>
      <c r="E170" s="17">
        <v>54100000</v>
      </c>
      <c r="F170" s="17">
        <v>34100000</v>
      </c>
      <c r="G170" s="17">
        <v>20000000</v>
      </c>
      <c r="H170" s="128">
        <v>170.5</v>
      </c>
      <c r="I170" s="17">
        <v>0</v>
      </c>
      <c r="J170" s="17">
        <v>20000000</v>
      </c>
      <c r="K170" s="18">
        <v>6459210000</v>
      </c>
      <c r="L170" s="29">
        <v>92.899389999999997</v>
      </c>
      <c r="M170" s="29">
        <v>10.321490000000001</v>
      </c>
      <c r="N170" s="29">
        <v>10.571999999999999</v>
      </c>
      <c r="O170" s="18"/>
      <c r="P170" s="107"/>
      <c r="Q170" s="107"/>
      <c r="R170" s="107"/>
    </row>
    <row r="171" spans="1:18">
      <c r="A171" s="19">
        <v>45383</v>
      </c>
      <c r="B171" s="17">
        <v>55000000</v>
      </c>
      <c r="C171" s="15">
        <v>45397</v>
      </c>
      <c r="D171" s="15">
        <v>48323</v>
      </c>
      <c r="E171" s="17">
        <v>322970000</v>
      </c>
      <c r="F171" s="17">
        <v>267970000</v>
      </c>
      <c r="G171" s="17">
        <v>55000000</v>
      </c>
      <c r="H171" s="128">
        <v>487.21818181818185</v>
      </c>
      <c r="I171" s="17">
        <v>0</v>
      </c>
      <c r="J171" s="17">
        <v>55000000</v>
      </c>
      <c r="K171" s="18">
        <v>6514210000</v>
      </c>
      <c r="L171" s="29">
        <v>95.134050000000002</v>
      </c>
      <c r="M171" s="29">
        <v>10.08581</v>
      </c>
      <c r="N171" s="29">
        <v>10.304</v>
      </c>
      <c r="O171" s="18"/>
      <c r="P171" s="107"/>
      <c r="Q171" s="107"/>
      <c r="R171" s="107"/>
    </row>
    <row r="172" spans="1:18">
      <c r="A172" s="19">
        <v>45383</v>
      </c>
      <c r="B172" s="17">
        <v>40000000</v>
      </c>
      <c r="C172" s="15">
        <v>45400</v>
      </c>
      <c r="D172" s="15">
        <v>48324</v>
      </c>
      <c r="E172" s="17">
        <v>93180000</v>
      </c>
      <c r="F172" s="17">
        <v>53180000</v>
      </c>
      <c r="G172" s="17">
        <v>25180000</v>
      </c>
      <c r="H172" s="128">
        <v>132.94999999999999</v>
      </c>
      <c r="I172" s="17">
        <v>0</v>
      </c>
      <c r="J172" s="17">
        <v>25180000</v>
      </c>
      <c r="K172" s="18">
        <v>6539390000</v>
      </c>
      <c r="L172" s="29">
        <v>93.615769999999998</v>
      </c>
      <c r="M172" s="29">
        <v>10.186400000000001</v>
      </c>
      <c r="N172" s="29">
        <v>10.215</v>
      </c>
      <c r="O172" s="18"/>
      <c r="P172" s="107"/>
      <c r="Q172" s="107"/>
      <c r="R172" s="107"/>
    </row>
    <row r="173" spans="1:18">
      <c r="A173" s="19">
        <v>45413</v>
      </c>
      <c r="B173" s="17">
        <v>40000000</v>
      </c>
      <c r="C173" s="15">
        <v>45420</v>
      </c>
      <c r="D173" s="15">
        <v>48319</v>
      </c>
      <c r="E173" s="17">
        <v>35820000</v>
      </c>
      <c r="F173" s="17">
        <v>-4180000</v>
      </c>
      <c r="G173" s="17">
        <v>10670000</v>
      </c>
      <c r="H173" s="128">
        <v>-10.45</v>
      </c>
      <c r="I173" s="17">
        <v>0</v>
      </c>
      <c r="J173" s="17">
        <v>10670000</v>
      </c>
      <c r="K173" s="18">
        <v>6550060000</v>
      </c>
      <c r="L173" s="29">
        <v>92.454920000000001</v>
      </c>
      <c r="M173" s="29">
        <v>10.417759999999999</v>
      </c>
      <c r="N173" s="29">
        <v>10.529</v>
      </c>
      <c r="O173" s="18"/>
      <c r="P173" s="107"/>
      <c r="Q173" s="107"/>
      <c r="R173" s="107"/>
    </row>
    <row r="174" spans="1:18">
      <c r="A174" s="19">
        <v>45413</v>
      </c>
      <c r="B174" s="17">
        <v>35000000</v>
      </c>
      <c r="C174" s="15">
        <v>45435</v>
      </c>
      <c r="D174" s="15">
        <v>48319</v>
      </c>
      <c r="E174" s="17">
        <v>36950000</v>
      </c>
      <c r="F174" s="17">
        <v>1950000</v>
      </c>
      <c r="G174" s="17">
        <v>1950000</v>
      </c>
      <c r="H174" s="128">
        <v>5.5714285714285712</v>
      </c>
      <c r="I174" s="17">
        <v>0</v>
      </c>
      <c r="J174" s="17">
        <v>1950000</v>
      </c>
      <c r="K174" s="18">
        <v>6552010000</v>
      </c>
      <c r="L174" s="29">
        <v>92.914820000000006</v>
      </c>
      <c r="M174" s="29">
        <v>10.330260000000001</v>
      </c>
      <c r="N174" s="29">
        <v>10.34</v>
      </c>
      <c r="O174" s="18"/>
      <c r="P174" s="107"/>
      <c r="Q174" s="107"/>
      <c r="R174" s="107"/>
    </row>
    <row r="175" spans="1:18">
      <c r="A175" s="19">
        <v>45444</v>
      </c>
      <c r="B175" s="17"/>
      <c r="C175" s="15">
        <v>45449</v>
      </c>
      <c r="D175" s="15"/>
      <c r="E175" s="17"/>
      <c r="F175" s="17"/>
      <c r="G175" s="17"/>
      <c r="H175" s="128"/>
      <c r="I175" s="17">
        <v>0</v>
      </c>
      <c r="J175" s="17">
        <v>0</v>
      </c>
      <c r="K175" s="18">
        <v>6595690000</v>
      </c>
      <c r="L175" s="29"/>
      <c r="M175" s="29"/>
      <c r="N175" s="29"/>
      <c r="O175" s="18">
        <v>43680000</v>
      </c>
      <c r="P175" s="107">
        <v>92.303430000000006</v>
      </c>
      <c r="Q175" s="107">
        <v>10.713749999999999</v>
      </c>
      <c r="R175" s="107">
        <v>10.795</v>
      </c>
    </row>
    <row r="176" spans="1:18">
      <c r="A176" s="19">
        <v>45444</v>
      </c>
      <c r="B176" s="17">
        <v>40000000</v>
      </c>
      <c r="C176" s="15">
        <v>45463</v>
      </c>
      <c r="D176" s="15">
        <v>48319</v>
      </c>
      <c r="E176" s="17">
        <v>105300000</v>
      </c>
      <c r="F176" s="17">
        <v>65300000</v>
      </c>
      <c r="G176" s="17">
        <v>40000000</v>
      </c>
      <c r="H176" s="117">
        <v>163.25</v>
      </c>
      <c r="I176" s="17">
        <v>0</v>
      </c>
      <c r="J176" s="17">
        <v>40000000</v>
      </c>
      <c r="K176" s="18">
        <v>6635690000</v>
      </c>
      <c r="L176" s="29">
        <v>95.194869999999995</v>
      </c>
      <c r="M176" s="29">
        <v>9.8913399999999996</v>
      </c>
      <c r="N176" s="29">
        <v>10.050000000000001</v>
      </c>
      <c r="O176" s="18"/>
      <c r="P176" s="107"/>
      <c r="Q176" s="107"/>
      <c r="R176" s="107"/>
    </row>
    <row r="177" spans="1:18">
      <c r="A177" s="19">
        <v>45444</v>
      </c>
      <c r="B177" s="17">
        <v>35000000</v>
      </c>
      <c r="C177" s="15">
        <v>45470</v>
      </c>
      <c r="D177" s="15">
        <v>48319</v>
      </c>
      <c r="E177" s="17">
        <v>54800000</v>
      </c>
      <c r="F177" s="17">
        <v>19800000</v>
      </c>
      <c r="G177" s="17">
        <v>9800000</v>
      </c>
      <c r="H177" s="117">
        <v>56.571428571428569</v>
      </c>
      <c r="I177" s="17">
        <v>0</v>
      </c>
      <c r="J177" s="17">
        <v>9800000</v>
      </c>
      <c r="K177" s="18">
        <v>6645490000</v>
      </c>
      <c r="L177" s="29">
        <v>95.311940000000007</v>
      </c>
      <c r="M177" s="29">
        <v>9.8699999999999992</v>
      </c>
      <c r="N177" s="29">
        <v>9.8699999999999992</v>
      </c>
      <c r="O177" s="18"/>
      <c r="P177" s="107"/>
      <c r="Q177" s="107"/>
      <c r="R177" s="107"/>
    </row>
    <row r="178" spans="1:18">
      <c r="A178" s="19">
        <v>45474</v>
      </c>
      <c r="B178" s="17"/>
      <c r="C178" s="15">
        <v>45477</v>
      </c>
      <c r="D178" s="15">
        <v>48319</v>
      </c>
      <c r="E178" s="17"/>
      <c r="F178" s="17">
        <v>0</v>
      </c>
      <c r="G178" s="17"/>
      <c r="H178" s="117"/>
      <c r="I178" s="17">
        <v>0</v>
      </c>
      <c r="J178" s="17">
        <v>0</v>
      </c>
      <c r="K178" s="18">
        <v>6669560000</v>
      </c>
      <c r="L178" s="29"/>
      <c r="M178" s="29"/>
      <c r="N178" s="29"/>
      <c r="O178" s="18">
        <v>24070000</v>
      </c>
      <c r="P178" s="107">
        <v>96.322379999999995</v>
      </c>
      <c r="Q178" s="107">
        <v>10.058070000000001</v>
      </c>
      <c r="R178" s="107">
        <v>10.077999999999999</v>
      </c>
    </row>
    <row r="179" spans="1:18">
      <c r="A179" s="19">
        <v>45474</v>
      </c>
      <c r="B179" s="17">
        <v>70000000</v>
      </c>
      <c r="C179" s="15">
        <v>45488</v>
      </c>
      <c r="D179" s="15">
        <v>48319</v>
      </c>
      <c r="E179" s="17">
        <v>117000000</v>
      </c>
      <c r="F179" s="17">
        <v>47000000</v>
      </c>
      <c r="G179" s="17">
        <v>70000000</v>
      </c>
      <c r="H179" s="117">
        <v>67.142857142857139</v>
      </c>
      <c r="I179" s="17">
        <v>0</v>
      </c>
      <c r="J179" s="17">
        <v>70000000</v>
      </c>
      <c r="K179" s="18">
        <v>6739560000</v>
      </c>
      <c r="L179" s="29">
        <v>97.05592</v>
      </c>
      <c r="M179" s="29">
        <v>9.5399999999999991</v>
      </c>
      <c r="N179" s="29">
        <v>9.58</v>
      </c>
      <c r="O179" s="18"/>
      <c r="P179" s="107"/>
      <c r="Q179" s="107"/>
      <c r="R179" s="107"/>
    </row>
    <row r="180" spans="1:18">
      <c r="A180" s="19">
        <v>45474</v>
      </c>
      <c r="B180" s="17">
        <v>40000000</v>
      </c>
      <c r="C180" s="15">
        <v>45498</v>
      </c>
      <c r="D180" s="15">
        <v>48319</v>
      </c>
      <c r="E180" s="17">
        <v>90900000</v>
      </c>
      <c r="F180" s="17">
        <v>50900000</v>
      </c>
      <c r="G180" s="17">
        <v>50000000</v>
      </c>
      <c r="H180" s="117">
        <v>127.25</v>
      </c>
      <c r="I180" s="17">
        <v>0</v>
      </c>
      <c r="J180" s="17">
        <v>50000000</v>
      </c>
      <c r="K180" s="18">
        <v>6789560000</v>
      </c>
      <c r="L180" s="29">
        <v>96.746350000000007</v>
      </c>
      <c r="M180" s="29">
        <v>9.6</v>
      </c>
      <c r="N180" s="29">
        <v>9.6</v>
      </c>
      <c r="O180" s="18"/>
      <c r="P180" s="107"/>
      <c r="Q180" s="107"/>
      <c r="R180" s="107"/>
    </row>
    <row r="181" spans="1:18">
      <c r="A181" s="19">
        <v>45505</v>
      </c>
      <c r="B181" s="17">
        <v>40000000</v>
      </c>
      <c r="C181" s="15">
        <v>45512</v>
      </c>
      <c r="D181" s="15">
        <v>48319</v>
      </c>
      <c r="E181" s="17">
        <v>30450000</v>
      </c>
      <c r="F181" s="17">
        <v>-9550000</v>
      </c>
      <c r="G181" s="17">
        <v>5450000</v>
      </c>
      <c r="H181" s="117">
        <v>-23.875</v>
      </c>
      <c r="I181" s="17">
        <v>0</v>
      </c>
      <c r="J181" s="17">
        <v>5450000</v>
      </c>
      <c r="K181" s="18">
        <v>6795010000</v>
      </c>
      <c r="L181" s="29">
        <v>97.295090000000002</v>
      </c>
      <c r="M181" s="29">
        <v>9.4978300000000004</v>
      </c>
      <c r="N181" s="29">
        <v>9.6</v>
      </c>
      <c r="O181" s="18"/>
      <c r="P181" s="107"/>
      <c r="Q181" s="107"/>
      <c r="R181" s="107"/>
    </row>
    <row r="182" spans="1:18">
      <c r="A182" s="19">
        <v>45505</v>
      </c>
      <c r="B182" s="17"/>
      <c r="C182" s="15">
        <v>45519</v>
      </c>
      <c r="D182" s="15">
        <v>48319</v>
      </c>
      <c r="E182" s="17"/>
      <c r="F182" s="17">
        <v>0</v>
      </c>
      <c r="G182" s="17"/>
      <c r="H182" s="117"/>
      <c r="I182" s="17"/>
      <c r="J182" s="17">
        <v>0</v>
      </c>
      <c r="K182" s="18">
        <v>6795520000</v>
      </c>
      <c r="L182" s="29"/>
      <c r="M182" s="29"/>
      <c r="N182" s="29"/>
      <c r="O182" s="18">
        <v>510000</v>
      </c>
      <c r="P182" s="107">
        <v>100.93201999999999</v>
      </c>
      <c r="Q182" s="107">
        <v>9.3800000000000008</v>
      </c>
      <c r="R182" s="107">
        <v>9.3800000000000008</v>
      </c>
    </row>
    <row r="183" spans="1:18">
      <c r="A183" s="19">
        <v>45505</v>
      </c>
      <c r="B183" s="17">
        <v>35000000</v>
      </c>
      <c r="C183" s="15">
        <v>45526</v>
      </c>
      <c r="D183" s="15">
        <v>48319</v>
      </c>
      <c r="E183" s="17">
        <v>15000000</v>
      </c>
      <c r="F183" s="17">
        <v>-20000000</v>
      </c>
      <c r="G183" s="17">
        <v>15000000</v>
      </c>
      <c r="H183" s="117">
        <v>-57.142857142857139</v>
      </c>
      <c r="I183" s="17">
        <v>0</v>
      </c>
      <c r="J183" s="17">
        <v>15000000</v>
      </c>
      <c r="K183" s="18">
        <v>6810520000</v>
      </c>
      <c r="L183" s="29">
        <v>96.745980000000003</v>
      </c>
      <c r="M183" s="29">
        <v>9.6046700000000005</v>
      </c>
      <c r="N183" s="29">
        <v>9.6940000000000008</v>
      </c>
      <c r="O183" s="18"/>
      <c r="P183" s="107"/>
      <c r="Q183" s="107"/>
      <c r="R183" s="107"/>
    </row>
    <row r="184" spans="1:18">
      <c r="A184" s="19">
        <v>45536</v>
      </c>
      <c r="B184" s="17">
        <v>75000000</v>
      </c>
      <c r="C184" s="15">
        <v>45540</v>
      </c>
      <c r="D184" s="15">
        <v>48319</v>
      </c>
      <c r="E184" s="17">
        <v>108090000</v>
      </c>
      <c r="F184" s="17">
        <v>33090000</v>
      </c>
      <c r="G184" s="17">
        <v>79640000</v>
      </c>
      <c r="H184" s="117">
        <v>44.12</v>
      </c>
      <c r="I184" s="17">
        <v>0</v>
      </c>
      <c r="J184" s="17">
        <v>79640000</v>
      </c>
      <c r="K184" s="18">
        <v>6890160000</v>
      </c>
      <c r="L184" s="29">
        <v>96.487350000000006</v>
      </c>
      <c r="M184" s="29">
        <v>9.6571599999999993</v>
      </c>
      <c r="N184" s="29">
        <v>9.67</v>
      </c>
      <c r="O184" s="18"/>
      <c r="P184" s="107"/>
      <c r="Q184" s="107"/>
      <c r="R184" s="107"/>
    </row>
    <row r="185" spans="1:18">
      <c r="A185" s="19">
        <v>45536</v>
      </c>
      <c r="B185" s="17">
        <v>70000000</v>
      </c>
      <c r="C185" s="15">
        <v>45554</v>
      </c>
      <c r="D185" s="15">
        <v>48319</v>
      </c>
      <c r="E185" s="17">
        <v>184400000</v>
      </c>
      <c r="F185" s="17">
        <v>114400000</v>
      </c>
      <c r="G185" s="17">
        <v>144400000</v>
      </c>
      <c r="H185" s="117">
        <v>163.42857142857144</v>
      </c>
      <c r="I185" s="17">
        <v>0</v>
      </c>
      <c r="J185" s="17">
        <v>144400000</v>
      </c>
      <c r="K185" s="18">
        <v>7034560000</v>
      </c>
      <c r="L185" s="29">
        <v>97.057460000000006</v>
      </c>
      <c r="M185" s="29">
        <v>9.5584500000000006</v>
      </c>
      <c r="N185" s="29">
        <v>9.7249999999999996</v>
      </c>
      <c r="O185" s="18"/>
      <c r="P185" s="107"/>
      <c r="Q185" s="107"/>
      <c r="R185" s="107"/>
    </row>
    <row r="186" spans="1:18">
      <c r="A186" s="19">
        <v>45536</v>
      </c>
      <c r="B186" s="17"/>
      <c r="C186" s="15">
        <v>45561</v>
      </c>
      <c r="D186" s="15">
        <v>48319</v>
      </c>
      <c r="E186" s="17"/>
      <c r="F186" s="17">
        <v>0</v>
      </c>
      <c r="G186" s="17"/>
      <c r="H186" s="117"/>
      <c r="I186" s="17"/>
      <c r="J186" s="17">
        <v>0</v>
      </c>
      <c r="K186" s="18">
        <v>7127400000</v>
      </c>
      <c r="L186" s="29"/>
      <c r="M186" s="29"/>
      <c r="N186" s="29"/>
      <c r="O186" s="18">
        <v>92840000</v>
      </c>
      <c r="P186" s="107">
        <v>96.702560000000005</v>
      </c>
      <c r="Q186" s="107">
        <v>9.5365300000000008</v>
      </c>
      <c r="R186" s="107">
        <v>9.6824999999999992</v>
      </c>
    </row>
    <row r="187" spans="1:18">
      <c r="A187" s="19">
        <v>45566</v>
      </c>
      <c r="B187" s="17">
        <v>75000000</v>
      </c>
      <c r="C187" s="15">
        <v>45568</v>
      </c>
      <c r="D187" s="15">
        <v>48319</v>
      </c>
      <c r="E187" s="17">
        <v>157800000</v>
      </c>
      <c r="F187" s="17">
        <v>82800000</v>
      </c>
      <c r="G187" s="17">
        <v>80250000</v>
      </c>
      <c r="H187" s="117">
        <v>110.4</v>
      </c>
      <c r="I187" s="17">
        <v>0</v>
      </c>
      <c r="J187" s="17">
        <v>80250000</v>
      </c>
      <c r="K187" s="18">
        <v>7207650000</v>
      </c>
      <c r="L187" s="29">
        <v>96.056190000000001</v>
      </c>
      <c r="M187" s="29">
        <v>9.7529000000000003</v>
      </c>
      <c r="N187" s="29">
        <v>9.782</v>
      </c>
      <c r="O187" s="18"/>
      <c r="P187" s="107"/>
      <c r="Q187" s="107"/>
      <c r="R187" s="107"/>
    </row>
    <row r="188" spans="1:18">
      <c r="A188" s="19">
        <v>45566</v>
      </c>
      <c r="B188" s="17">
        <v>110000000</v>
      </c>
      <c r="C188" s="15">
        <v>45580</v>
      </c>
      <c r="D188" s="15">
        <v>48319</v>
      </c>
      <c r="E188" s="17">
        <v>201100000</v>
      </c>
      <c r="F188" s="17">
        <v>91100000</v>
      </c>
      <c r="G188" s="17">
        <v>110000000</v>
      </c>
      <c r="H188" s="117">
        <v>82.818181818181813</v>
      </c>
      <c r="I188" s="17">
        <v>0</v>
      </c>
      <c r="J188" s="17">
        <v>110000000</v>
      </c>
      <c r="K188" s="18">
        <v>7317650000</v>
      </c>
      <c r="L188" s="29">
        <v>96.099940000000004</v>
      </c>
      <c r="M188" s="29">
        <v>9.7450200000000002</v>
      </c>
      <c r="N188" s="29">
        <v>9.8000000000000007</v>
      </c>
      <c r="O188" s="18"/>
      <c r="P188" s="107"/>
      <c r="Q188" s="107"/>
      <c r="R188" s="107"/>
    </row>
    <row r="189" spans="1:18">
      <c r="A189" s="19">
        <v>45566</v>
      </c>
      <c r="B189" s="17">
        <v>75000000</v>
      </c>
      <c r="C189" s="15">
        <v>45596</v>
      </c>
      <c r="D189" s="15">
        <v>48319</v>
      </c>
      <c r="E189" s="17">
        <v>102440000</v>
      </c>
      <c r="F189" s="17">
        <v>27440000</v>
      </c>
      <c r="G189" s="17">
        <v>75000000</v>
      </c>
      <c r="H189" s="117">
        <v>36.586666666666666</v>
      </c>
      <c r="I189" s="17">
        <v>0</v>
      </c>
      <c r="J189" s="17">
        <v>75000000</v>
      </c>
      <c r="K189" s="18">
        <v>7392650000</v>
      </c>
      <c r="L189" s="29">
        <v>95.674620000000004</v>
      </c>
      <c r="M189" s="29">
        <v>9.8305600000000002</v>
      </c>
      <c r="N189" s="29">
        <v>9.8719999999999999</v>
      </c>
      <c r="O189" s="18"/>
      <c r="P189" s="107"/>
      <c r="Q189" s="107"/>
      <c r="R189" s="107"/>
    </row>
    <row r="190" spans="1:18">
      <c r="A190" s="19">
        <v>45597</v>
      </c>
      <c r="B190" s="17"/>
      <c r="C190" s="15">
        <v>45603</v>
      </c>
      <c r="D190" s="15">
        <v>48319</v>
      </c>
      <c r="E190" s="17"/>
      <c r="F190" s="17">
        <v>0</v>
      </c>
      <c r="G190" s="17"/>
      <c r="H190" s="117"/>
      <c r="I190" s="17"/>
      <c r="J190" s="17">
        <v>0</v>
      </c>
      <c r="K190" s="18">
        <v>7532690000</v>
      </c>
      <c r="L190" s="29"/>
      <c r="M190" s="29"/>
      <c r="N190" s="29"/>
      <c r="O190" s="18">
        <v>140040000</v>
      </c>
      <c r="P190" s="107">
        <v>95.031639999999996</v>
      </c>
      <c r="Q190" s="107">
        <v>10.07334</v>
      </c>
      <c r="R190" s="107">
        <v>10.114599999999999</v>
      </c>
    </row>
    <row r="191" spans="1:18">
      <c r="A191" s="19">
        <v>45597</v>
      </c>
      <c r="B191" s="17">
        <v>65000000</v>
      </c>
      <c r="C191" s="15">
        <v>45610</v>
      </c>
      <c r="D191" s="15">
        <v>48319</v>
      </c>
      <c r="E191" s="17">
        <v>57100000</v>
      </c>
      <c r="F191" s="17">
        <v>-7900000</v>
      </c>
      <c r="G191" s="17">
        <v>28100000</v>
      </c>
      <c r="H191" s="117">
        <v>-12.153846153846153</v>
      </c>
      <c r="I191" s="17"/>
      <c r="J191" s="17">
        <v>28100000</v>
      </c>
      <c r="K191" s="18">
        <v>7560790000</v>
      </c>
      <c r="L191" s="29">
        <v>95.221059999999994</v>
      </c>
      <c r="M191" s="29">
        <v>9.9228799999999993</v>
      </c>
      <c r="N191" s="29">
        <v>10.025</v>
      </c>
      <c r="O191" s="18"/>
      <c r="P191" s="107"/>
      <c r="Q191" s="107"/>
      <c r="R191" s="107"/>
    </row>
    <row r="192" spans="1:18">
      <c r="A192" s="320">
        <v>45627</v>
      </c>
      <c r="B192" s="17">
        <v>65000000</v>
      </c>
      <c r="C192" s="15">
        <v>45631</v>
      </c>
      <c r="D192" s="15">
        <v>48319</v>
      </c>
      <c r="E192" s="17">
        <v>116280000</v>
      </c>
      <c r="F192" s="17">
        <v>51280000</v>
      </c>
      <c r="G192" s="17">
        <v>86280000</v>
      </c>
      <c r="H192" s="117">
        <v>78.892307692307696</v>
      </c>
      <c r="I192" s="17"/>
      <c r="J192" s="17">
        <v>86280000</v>
      </c>
      <c r="K192" s="18">
        <v>7647070000</v>
      </c>
      <c r="L192" s="29">
        <v>96.466639999999998</v>
      </c>
      <c r="M192" s="29">
        <v>9.6788100000000004</v>
      </c>
      <c r="N192" s="29">
        <v>9.7149999999999999</v>
      </c>
      <c r="O192" s="18"/>
      <c r="P192" s="107"/>
      <c r="Q192" s="107"/>
      <c r="R192" s="107"/>
    </row>
    <row r="193" spans="1:18">
      <c r="A193" s="320">
        <v>45658</v>
      </c>
      <c r="B193" s="17">
        <v>90000000</v>
      </c>
      <c r="C193" s="15">
        <v>45672</v>
      </c>
      <c r="D193" s="15">
        <v>48319</v>
      </c>
      <c r="E193" s="17">
        <v>64980000</v>
      </c>
      <c r="F193" s="17">
        <v>-25020000</v>
      </c>
      <c r="G193" s="17">
        <v>28600000</v>
      </c>
      <c r="H193" s="117">
        <v>-27.800000000000004</v>
      </c>
      <c r="I193" s="17">
        <v>0</v>
      </c>
      <c r="J193" s="17">
        <v>28600000</v>
      </c>
      <c r="K193" s="18">
        <v>7675670000</v>
      </c>
      <c r="L193" s="29">
        <v>94.672600000000003</v>
      </c>
      <c r="M193" s="29">
        <v>10.04828</v>
      </c>
      <c r="N193" s="29">
        <v>10.115</v>
      </c>
      <c r="O193" s="18"/>
      <c r="P193" s="107"/>
      <c r="Q193" s="107"/>
      <c r="R193" s="107"/>
    </row>
    <row r="194" spans="1:18">
      <c r="A194" s="320">
        <v>45658</v>
      </c>
      <c r="B194" s="17">
        <v>35000000</v>
      </c>
      <c r="C194" s="15">
        <v>45680</v>
      </c>
      <c r="D194" s="15">
        <v>48319</v>
      </c>
      <c r="E194" s="17">
        <v>82660000</v>
      </c>
      <c r="F194" s="17">
        <v>47660000</v>
      </c>
      <c r="G194" s="17">
        <v>43550000</v>
      </c>
      <c r="H194" s="117">
        <v>136.17142857142858</v>
      </c>
      <c r="I194" s="17">
        <v>0</v>
      </c>
      <c r="J194" s="17">
        <v>43550000</v>
      </c>
      <c r="K194" s="18">
        <v>7719220000</v>
      </c>
      <c r="L194" s="29">
        <v>95.338260000000005</v>
      </c>
      <c r="M194" s="29">
        <v>9.9148999999999994</v>
      </c>
      <c r="N194" s="29">
        <v>9.782</v>
      </c>
      <c r="O194" s="18"/>
      <c r="P194" s="107"/>
      <c r="Q194" s="107"/>
      <c r="R194" s="107"/>
    </row>
    <row r="195" spans="1:18">
      <c r="A195" s="320">
        <v>45689</v>
      </c>
      <c r="B195" s="17">
        <v>65000000</v>
      </c>
      <c r="C195" s="15">
        <v>45694</v>
      </c>
      <c r="D195" s="15">
        <v>11794</v>
      </c>
      <c r="E195" s="17">
        <v>216880000</v>
      </c>
      <c r="F195" s="17">
        <v>151880000</v>
      </c>
      <c r="G195" s="17">
        <v>118580000</v>
      </c>
      <c r="H195" s="117">
        <v>233.66153846153844</v>
      </c>
      <c r="I195" s="17">
        <v>0</v>
      </c>
      <c r="J195" s="17">
        <v>118580000</v>
      </c>
      <c r="K195" s="18">
        <v>7837800000</v>
      </c>
      <c r="L195" s="29">
        <v>95.177999999999997</v>
      </c>
      <c r="M195" s="29">
        <v>9.9499999999999993</v>
      </c>
      <c r="N195" s="29">
        <v>10.016999999999999</v>
      </c>
      <c r="O195" s="18"/>
      <c r="P195" s="107"/>
      <c r="Q195" s="107"/>
      <c r="R195" s="107"/>
    </row>
    <row r="196" spans="1:18">
      <c r="A196" s="320">
        <v>45689</v>
      </c>
      <c r="B196" s="17">
        <v>35000000</v>
      </c>
      <c r="C196" s="15">
        <v>45708</v>
      </c>
      <c r="D196" s="15">
        <v>11794</v>
      </c>
      <c r="E196" s="17">
        <v>182630000</v>
      </c>
      <c r="F196" s="17">
        <v>147630000</v>
      </c>
      <c r="G196" s="17">
        <v>35000000</v>
      </c>
      <c r="H196" s="117">
        <v>421.8</v>
      </c>
      <c r="I196" s="17">
        <v>0</v>
      </c>
      <c r="J196" s="17">
        <v>35000000</v>
      </c>
      <c r="K196" s="18">
        <v>7872800000</v>
      </c>
      <c r="L196" s="29">
        <v>96.022999999999996</v>
      </c>
      <c r="M196" s="29">
        <v>9.7799999999999994</v>
      </c>
      <c r="N196" s="29">
        <v>9.9049999999999994</v>
      </c>
      <c r="O196" s="18"/>
      <c r="P196" s="107"/>
      <c r="Q196" s="107"/>
      <c r="R196" s="107"/>
    </row>
    <row r="197" spans="1:18">
      <c r="A197" s="320">
        <v>45689</v>
      </c>
      <c r="B197" s="17"/>
      <c r="C197" s="15">
        <v>45715</v>
      </c>
      <c r="D197" s="15">
        <v>11794</v>
      </c>
      <c r="E197" s="17"/>
      <c r="F197" s="17"/>
      <c r="G197" s="17"/>
      <c r="H197" s="117"/>
      <c r="I197" s="17"/>
      <c r="J197" s="17"/>
      <c r="K197" s="18">
        <v>7977090000</v>
      </c>
      <c r="L197" s="29"/>
      <c r="M197" s="29"/>
      <c r="N197" s="29"/>
      <c r="O197" s="18">
        <v>104290000</v>
      </c>
      <c r="P197" s="107">
        <v>99.037000000000006</v>
      </c>
      <c r="Q197" s="107">
        <v>9.85</v>
      </c>
      <c r="R197" s="107">
        <v>9.9</v>
      </c>
    </row>
    <row r="198" spans="1:18">
      <c r="A198" s="320">
        <v>45717</v>
      </c>
      <c r="B198" s="17">
        <v>60000000</v>
      </c>
      <c r="C198" s="15">
        <v>45722</v>
      </c>
      <c r="D198" s="15">
        <v>48319</v>
      </c>
      <c r="E198" s="17">
        <v>123870000</v>
      </c>
      <c r="F198" s="17">
        <v>63870000</v>
      </c>
      <c r="G198" s="17">
        <v>60000000</v>
      </c>
      <c r="H198" s="117">
        <v>106.45</v>
      </c>
      <c r="I198" s="17">
        <v>0</v>
      </c>
      <c r="J198" s="17">
        <v>60000000</v>
      </c>
      <c r="K198" s="18">
        <v>8037090000</v>
      </c>
      <c r="L198" s="29">
        <v>96.577799999999996</v>
      </c>
      <c r="M198" s="29">
        <v>9.6751100000000001</v>
      </c>
      <c r="N198" s="29">
        <v>9.6890000000000001</v>
      </c>
      <c r="O198" s="18"/>
      <c r="P198" s="107"/>
      <c r="Q198" s="107"/>
      <c r="R198" s="107"/>
    </row>
    <row r="199" spans="1:18">
      <c r="A199" s="320">
        <v>45717</v>
      </c>
      <c r="B199" s="17">
        <v>35000000</v>
      </c>
      <c r="C199" s="15">
        <v>45743</v>
      </c>
      <c r="D199" s="15">
        <v>48319</v>
      </c>
      <c r="E199" s="17">
        <v>209810000</v>
      </c>
      <c r="F199" s="17">
        <v>174810000</v>
      </c>
      <c r="G199" s="17">
        <v>35000000</v>
      </c>
      <c r="H199" s="117">
        <v>499.45714285714286</v>
      </c>
      <c r="I199" s="17">
        <v>0</v>
      </c>
      <c r="J199" s="17">
        <v>35000000</v>
      </c>
      <c r="K199" s="18">
        <v>8072090000</v>
      </c>
      <c r="L199" s="29">
        <v>96.600350000000006</v>
      </c>
      <c r="M199" s="29">
        <v>9.6784599999999994</v>
      </c>
      <c r="N199" s="29">
        <v>9.6790000000000003</v>
      </c>
      <c r="O199" s="18"/>
      <c r="P199" s="107"/>
      <c r="Q199" s="107"/>
      <c r="R199" s="107"/>
    </row>
    <row r="200" spans="1:18">
      <c r="A200" s="320">
        <v>45748</v>
      </c>
      <c r="B200" s="17">
        <v>70000000</v>
      </c>
      <c r="C200" s="15">
        <v>45762</v>
      </c>
      <c r="D200" s="15">
        <v>48319</v>
      </c>
      <c r="E200" s="17">
        <v>164780000</v>
      </c>
      <c r="F200" s="17">
        <v>94780000</v>
      </c>
      <c r="G200" s="17">
        <v>138430000</v>
      </c>
      <c r="H200" s="117">
        <v>135.4</v>
      </c>
      <c r="I200" s="17">
        <v>0</v>
      </c>
      <c r="J200" s="17">
        <v>138430000</v>
      </c>
      <c r="K200" s="18">
        <v>8210520000</v>
      </c>
      <c r="L200" s="29">
        <v>95.458510000000004</v>
      </c>
      <c r="M200" s="29">
        <v>9.9151100000000003</v>
      </c>
      <c r="N200" s="29">
        <v>10.050000000000001</v>
      </c>
      <c r="O200" s="18"/>
      <c r="P200" s="107"/>
      <c r="Q200" s="107"/>
      <c r="R200" s="107"/>
    </row>
    <row r="201" spans="1:18">
      <c r="A201" s="320">
        <v>45748</v>
      </c>
      <c r="B201" s="17">
        <v>15000000</v>
      </c>
      <c r="C201" s="15">
        <v>45771</v>
      </c>
      <c r="D201" s="15">
        <v>48319</v>
      </c>
      <c r="E201" s="17">
        <v>62590000</v>
      </c>
      <c r="F201" s="17">
        <v>47590000</v>
      </c>
      <c r="G201" s="17">
        <v>37580000</v>
      </c>
      <c r="H201" s="117">
        <v>317.26666666666665</v>
      </c>
      <c r="I201" s="17">
        <v>0</v>
      </c>
      <c r="J201" s="17">
        <v>37580000</v>
      </c>
      <c r="K201" s="18">
        <v>8248100000</v>
      </c>
      <c r="L201" s="29">
        <v>95.545479999999998</v>
      </c>
      <c r="M201" s="29">
        <v>9.8981700000000004</v>
      </c>
      <c r="N201" s="29">
        <v>9.9529999999999994</v>
      </c>
      <c r="O201" s="18"/>
      <c r="P201" s="107"/>
      <c r="Q201" s="107"/>
      <c r="R201" s="107"/>
    </row>
    <row r="202" spans="1:18">
      <c r="A202" s="320">
        <v>45748</v>
      </c>
      <c r="B202" s="17"/>
      <c r="C202" s="15">
        <v>45777</v>
      </c>
      <c r="D202" s="15">
        <v>48320</v>
      </c>
      <c r="E202" s="17"/>
      <c r="F202" s="17"/>
      <c r="G202" s="17"/>
      <c r="H202" s="117"/>
      <c r="I202" s="17"/>
      <c r="J202" s="17"/>
      <c r="K202" s="18">
        <v>8367780000</v>
      </c>
      <c r="L202" s="29"/>
      <c r="M202" s="29"/>
      <c r="N202" s="29"/>
      <c r="O202" s="18">
        <v>119680000</v>
      </c>
      <c r="P202" s="107">
        <v>96.068619999999996</v>
      </c>
      <c r="Q202" s="107">
        <v>9.8671000000000006</v>
      </c>
      <c r="R202" s="107">
        <v>9.9499999999999993</v>
      </c>
    </row>
    <row r="203" spans="1:18">
      <c r="A203" s="320">
        <v>45778</v>
      </c>
      <c r="B203" s="17">
        <v>50000000</v>
      </c>
      <c r="C203" s="15">
        <v>45785</v>
      </c>
      <c r="D203" s="15">
        <v>48319</v>
      </c>
      <c r="E203" s="17">
        <v>121280000</v>
      </c>
      <c r="F203" s="17">
        <v>71280000</v>
      </c>
      <c r="G203" s="17">
        <v>106900000</v>
      </c>
      <c r="H203" s="117">
        <v>142.56</v>
      </c>
      <c r="I203" s="17">
        <v>0</v>
      </c>
      <c r="J203" s="17">
        <v>106900000</v>
      </c>
      <c r="K203" s="18">
        <v>8474680000</v>
      </c>
      <c r="L203" s="29">
        <v>95.503079999999997</v>
      </c>
      <c r="M203" s="29">
        <v>9.9089700000000001</v>
      </c>
      <c r="N203" s="29">
        <v>9.9949999999999992</v>
      </c>
      <c r="O203" s="18"/>
      <c r="P203" s="107"/>
      <c r="Q203" s="107"/>
      <c r="R203" s="107"/>
    </row>
    <row r="204" spans="1:18">
      <c r="A204" s="320">
        <v>45778</v>
      </c>
      <c r="B204" s="17">
        <v>55000000</v>
      </c>
      <c r="C204" s="15">
        <v>45792</v>
      </c>
      <c r="D204" s="15">
        <v>48319</v>
      </c>
      <c r="E204" s="17">
        <v>84300000</v>
      </c>
      <c r="F204" s="17">
        <v>29300000</v>
      </c>
      <c r="G204" s="17">
        <v>74300000</v>
      </c>
      <c r="H204" s="117">
        <v>53.272727272727273</v>
      </c>
      <c r="I204" s="17">
        <v>0</v>
      </c>
      <c r="J204" s="17">
        <v>74300000</v>
      </c>
      <c r="K204" s="18">
        <v>8548980000</v>
      </c>
      <c r="L204" s="29">
        <v>95.523359999999997</v>
      </c>
      <c r="M204" s="29">
        <v>9.9640000000000004</v>
      </c>
      <c r="N204" s="29">
        <v>9.9640000000000004</v>
      </c>
      <c r="O204" s="18"/>
      <c r="P204" s="107"/>
      <c r="Q204" s="107"/>
      <c r="R204" s="107"/>
    </row>
  </sheetData>
  <conditionalFormatting sqref="L115:N117">
    <cfRule type="cellIs" dxfId="91" priority="302" stopIfTrue="1" operator="lessThan">
      <formula>0</formula>
    </cfRule>
  </conditionalFormatting>
  <conditionalFormatting sqref="L125:N127">
    <cfRule type="cellIs" dxfId="90" priority="230" stopIfTrue="1" operator="lessThan">
      <formula>0</formula>
    </cfRule>
  </conditionalFormatting>
  <conditionalFormatting sqref="L164:N204">
    <cfRule type="cellIs" dxfId="89" priority="1" stopIfTrue="1" operator="lessThan">
      <formula>0</formula>
    </cfRule>
  </conditionalFormatting>
  <conditionalFormatting sqref="O114:R114">
    <cfRule type="cellIs" dxfId="88" priority="1431" stopIfTrue="1" operator="lessThan">
      <formula>0</formula>
    </cfRule>
  </conditionalFormatting>
  <pageMargins left="0.7" right="0.7" top="0.75" bottom="0.75" header="0.3" footer="0.3"/>
  <pageSetup scale="35" orientation="landscape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7"/>
  <sheetViews>
    <sheetView zoomScale="98" zoomScaleNormal="98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A117" sqref="A117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08984375" customWidth="1"/>
    <col min="10" max="10" width="9.81640625" customWidth="1"/>
    <col min="11" max="11" width="12.08984375" customWidth="1"/>
    <col min="15" max="15" width="13.54296875" bestFit="1" customWidth="1"/>
  </cols>
  <sheetData>
    <row r="1" spans="1:14" ht="16.2" thickBot="1">
      <c r="A1" s="9"/>
      <c r="B1" s="9" t="s">
        <v>65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 s="8" customFormat="1" ht="16.5" customHeight="1">
      <c r="A4" s="114">
        <v>43252</v>
      </c>
      <c r="B4" s="38">
        <v>20000000</v>
      </c>
      <c r="C4" s="15">
        <v>43279</v>
      </c>
      <c r="D4" s="15">
        <v>48684</v>
      </c>
      <c r="E4" s="17">
        <v>15000000</v>
      </c>
      <c r="F4" s="17">
        <v>-5000000</v>
      </c>
      <c r="G4" s="17">
        <v>0</v>
      </c>
      <c r="H4" s="135">
        <v>-25</v>
      </c>
      <c r="I4" s="128">
        <v>0</v>
      </c>
      <c r="J4" s="17">
        <v>0</v>
      </c>
      <c r="K4" s="18">
        <v>0</v>
      </c>
      <c r="L4" s="90" t="s">
        <v>66</v>
      </c>
      <c r="M4" s="90" t="s">
        <v>66</v>
      </c>
      <c r="N4" s="90" t="s">
        <v>66</v>
      </c>
    </row>
    <row r="5" spans="1:14" s="8" customFormat="1" ht="16.5" customHeight="1">
      <c r="A5" s="114">
        <v>43282</v>
      </c>
      <c r="B5" s="38">
        <v>30000000</v>
      </c>
      <c r="C5" s="15">
        <v>43297</v>
      </c>
      <c r="D5" s="15">
        <v>48684</v>
      </c>
      <c r="E5" s="17">
        <v>5000000</v>
      </c>
      <c r="F5" s="17">
        <v>-25000000</v>
      </c>
      <c r="G5" s="17">
        <v>5000000</v>
      </c>
      <c r="H5" s="135">
        <v>-83.333333333333343</v>
      </c>
      <c r="I5" s="128">
        <v>0</v>
      </c>
      <c r="J5" s="17">
        <v>5000000</v>
      </c>
      <c r="K5" s="18">
        <v>5000000</v>
      </c>
      <c r="L5" s="90">
        <v>85.442449999999994</v>
      </c>
      <c r="M5" s="90">
        <v>6</v>
      </c>
      <c r="N5" s="90">
        <v>4.57</v>
      </c>
    </row>
    <row r="6" spans="1:14" s="8" customFormat="1" ht="16.5" customHeight="1">
      <c r="A6" s="114">
        <v>43313</v>
      </c>
      <c r="B6" s="38">
        <v>20000000</v>
      </c>
      <c r="C6" s="15">
        <v>43335</v>
      </c>
      <c r="D6" s="15">
        <v>48684</v>
      </c>
      <c r="E6" s="17">
        <v>33400000</v>
      </c>
      <c r="F6" s="17">
        <v>13400000</v>
      </c>
      <c r="G6" s="17">
        <v>20000000</v>
      </c>
      <c r="H6" s="135">
        <v>67</v>
      </c>
      <c r="I6" s="128">
        <v>0</v>
      </c>
      <c r="J6" s="17">
        <v>20000000</v>
      </c>
      <c r="K6" s="18">
        <v>25000000</v>
      </c>
      <c r="L6" s="90">
        <v>84.647530000000003</v>
      </c>
      <c r="M6" s="90">
        <v>6.0990000000000002</v>
      </c>
      <c r="N6" s="90">
        <v>6.0990000000000002</v>
      </c>
    </row>
    <row r="7" spans="1:14" s="8" customFormat="1" ht="16.5" customHeight="1">
      <c r="A7" s="114">
        <v>43344</v>
      </c>
      <c r="B7" s="38">
        <v>20000000</v>
      </c>
      <c r="C7" s="15">
        <v>43370</v>
      </c>
      <c r="D7" s="15">
        <v>48684</v>
      </c>
      <c r="E7" s="17">
        <v>42000000</v>
      </c>
      <c r="F7" s="17">
        <v>22000000</v>
      </c>
      <c r="G7" s="17">
        <v>20000000</v>
      </c>
      <c r="H7" s="135">
        <v>110.00000000000001</v>
      </c>
      <c r="I7" s="128">
        <v>0</v>
      </c>
      <c r="J7" s="17">
        <v>20000000</v>
      </c>
      <c r="K7" s="18">
        <v>45000000</v>
      </c>
      <c r="L7" s="90">
        <v>91.610929999999996</v>
      </c>
      <c r="M7" s="90">
        <v>5.58</v>
      </c>
      <c r="N7" s="90">
        <v>5.6</v>
      </c>
    </row>
    <row r="8" spans="1:14" s="8" customFormat="1" ht="16.5" customHeight="1">
      <c r="A8" s="114">
        <v>43374</v>
      </c>
      <c r="B8" s="38">
        <v>20000000</v>
      </c>
      <c r="C8" s="15">
        <v>43398</v>
      </c>
      <c r="D8" s="15">
        <v>48684</v>
      </c>
      <c r="E8" s="17">
        <v>36900000</v>
      </c>
      <c r="F8" s="17">
        <v>16900000</v>
      </c>
      <c r="G8" s="17">
        <v>20000000</v>
      </c>
      <c r="H8" s="135">
        <v>84.5</v>
      </c>
      <c r="I8" s="128">
        <v>0</v>
      </c>
      <c r="J8" s="17">
        <v>20000000</v>
      </c>
      <c r="K8" s="18">
        <v>65000000</v>
      </c>
      <c r="L8" s="90">
        <v>84.861099999999993</v>
      </c>
      <c r="M8" s="90">
        <v>6.0884499999999999</v>
      </c>
      <c r="N8" s="90">
        <v>6.14</v>
      </c>
    </row>
    <row r="9" spans="1:14" s="8" customFormat="1" ht="16.5" customHeight="1">
      <c r="A9" s="114">
        <v>43405</v>
      </c>
      <c r="B9" s="38">
        <v>50000000</v>
      </c>
      <c r="C9" s="103">
        <v>43405</v>
      </c>
      <c r="D9" s="15">
        <v>12159</v>
      </c>
      <c r="E9" s="17">
        <v>25400000</v>
      </c>
      <c r="F9" s="17">
        <v>-24600000</v>
      </c>
      <c r="G9" s="17">
        <v>25400000</v>
      </c>
      <c r="H9" s="135">
        <v>-49.2</v>
      </c>
      <c r="I9" s="128">
        <v>0</v>
      </c>
      <c r="J9" s="17">
        <v>25400000</v>
      </c>
      <c r="K9" s="18">
        <v>90400000</v>
      </c>
      <c r="L9" s="90">
        <v>83.770139999999998</v>
      </c>
      <c r="M9" s="90">
        <v>6.2181100000000002</v>
      </c>
      <c r="N9" s="90">
        <v>6.3</v>
      </c>
    </row>
    <row r="10" spans="1:14">
      <c r="A10" s="26">
        <v>43405</v>
      </c>
      <c r="B10" s="98">
        <v>20000000</v>
      </c>
      <c r="C10" s="103">
        <v>43419</v>
      </c>
      <c r="D10" s="103">
        <v>12159</v>
      </c>
      <c r="E10" s="98">
        <v>10000000</v>
      </c>
      <c r="F10" s="98">
        <v>-10000000</v>
      </c>
      <c r="G10" s="98">
        <v>10000000</v>
      </c>
      <c r="H10" s="135">
        <v>-50</v>
      </c>
      <c r="I10" s="98">
        <v>0</v>
      </c>
      <c r="J10" s="98">
        <v>10000000</v>
      </c>
      <c r="K10" s="147">
        <v>100400000</v>
      </c>
      <c r="L10" s="158">
        <v>81.952960000000004</v>
      </c>
      <c r="M10" s="158">
        <v>6.44</v>
      </c>
      <c r="N10" s="158">
        <v>6.44</v>
      </c>
    </row>
    <row r="11" spans="1:14">
      <c r="A11" s="123">
        <v>43435</v>
      </c>
      <c r="B11" s="99">
        <v>10000000</v>
      </c>
      <c r="C11" s="146">
        <v>43440</v>
      </c>
      <c r="D11" s="146">
        <v>12159</v>
      </c>
      <c r="E11" s="99">
        <v>3000000</v>
      </c>
      <c r="F11" s="99">
        <v>-7000000</v>
      </c>
      <c r="G11" s="99">
        <v>3000000</v>
      </c>
      <c r="H11" s="150">
        <v>-70</v>
      </c>
      <c r="I11" s="99">
        <v>0</v>
      </c>
      <c r="J11" s="99">
        <v>3000000</v>
      </c>
      <c r="K11" s="214">
        <v>103400000</v>
      </c>
      <c r="L11" s="212">
        <v>81.183819999999997</v>
      </c>
      <c r="M11" s="212">
        <v>6.54</v>
      </c>
      <c r="N11" s="212">
        <v>6.54</v>
      </c>
    </row>
    <row r="12" spans="1:14">
      <c r="A12" s="26">
        <v>43466</v>
      </c>
      <c r="B12" s="98">
        <v>10000000</v>
      </c>
      <c r="C12" s="103">
        <v>43496</v>
      </c>
      <c r="D12" s="103">
        <v>12159</v>
      </c>
      <c r="E12" s="98">
        <v>22000000</v>
      </c>
      <c r="F12" s="98">
        <v>12000000</v>
      </c>
      <c r="G12" s="98">
        <v>10000000</v>
      </c>
      <c r="H12" s="135">
        <v>120</v>
      </c>
      <c r="I12" s="98">
        <v>0</v>
      </c>
      <c r="J12" s="98">
        <v>10000000</v>
      </c>
      <c r="K12" s="147">
        <v>113400000</v>
      </c>
      <c r="L12" s="158">
        <v>81.710030000000003</v>
      </c>
      <c r="M12" s="158">
        <v>6.49</v>
      </c>
      <c r="N12" s="158">
        <v>6.49</v>
      </c>
    </row>
    <row r="13" spans="1:14">
      <c r="A13" s="26">
        <v>43497</v>
      </c>
      <c r="B13" s="98">
        <v>10000000</v>
      </c>
      <c r="C13" s="103">
        <v>43517</v>
      </c>
      <c r="D13" s="103">
        <v>12159</v>
      </c>
      <c r="E13" s="98">
        <v>45000000</v>
      </c>
      <c r="F13" s="98">
        <v>35000000</v>
      </c>
      <c r="G13" s="98">
        <v>10000000</v>
      </c>
      <c r="H13" s="135">
        <v>350</v>
      </c>
      <c r="I13" s="98">
        <v>0</v>
      </c>
      <c r="J13" s="98">
        <v>10000000</v>
      </c>
      <c r="K13" s="147">
        <v>123400000</v>
      </c>
      <c r="L13" s="158">
        <v>82.568600000000004</v>
      </c>
      <c r="M13" s="158">
        <v>6.39</v>
      </c>
      <c r="N13" s="158">
        <v>6.39</v>
      </c>
    </row>
    <row r="14" spans="1:14">
      <c r="A14" s="26">
        <v>43555</v>
      </c>
      <c r="B14" s="98">
        <v>10000000</v>
      </c>
      <c r="C14" s="103">
        <v>43544</v>
      </c>
      <c r="D14" s="103">
        <v>12159</v>
      </c>
      <c r="E14" s="98">
        <v>25000000</v>
      </c>
      <c r="F14" s="98">
        <v>15000000</v>
      </c>
      <c r="G14" s="98">
        <v>10000000</v>
      </c>
      <c r="H14" s="135">
        <v>150</v>
      </c>
      <c r="I14" s="98">
        <v>0</v>
      </c>
      <c r="J14" s="98">
        <v>10000000</v>
      </c>
      <c r="K14" s="147">
        <v>133400000</v>
      </c>
      <c r="L14" s="158">
        <v>83.123239999999996</v>
      </c>
      <c r="M14" s="158">
        <v>6.33</v>
      </c>
      <c r="N14" s="158">
        <v>6.35</v>
      </c>
    </row>
    <row r="15" spans="1:14">
      <c r="A15" s="26">
        <v>43585</v>
      </c>
      <c r="B15" s="98">
        <v>35000000</v>
      </c>
      <c r="C15" s="103">
        <v>43566</v>
      </c>
      <c r="D15" s="103">
        <v>12159</v>
      </c>
      <c r="E15" s="98">
        <v>31650000</v>
      </c>
      <c r="F15" s="98">
        <v>-3350000</v>
      </c>
      <c r="G15" s="98">
        <v>31650000</v>
      </c>
      <c r="H15" s="135">
        <v>-9.5714285714285712</v>
      </c>
      <c r="I15" s="98">
        <v>0</v>
      </c>
      <c r="J15" s="98">
        <v>31650000</v>
      </c>
      <c r="K15" s="147">
        <v>165050000</v>
      </c>
      <c r="L15" s="158">
        <v>82.639070000000004</v>
      </c>
      <c r="M15" s="158">
        <v>6.3944900000000002</v>
      </c>
      <c r="N15" s="158">
        <v>6.5</v>
      </c>
    </row>
    <row r="16" spans="1:14">
      <c r="A16" s="26">
        <v>43616</v>
      </c>
      <c r="B16" s="98">
        <v>35000000</v>
      </c>
      <c r="C16" s="103">
        <v>43616</v>
      </c>
      <c r="D16" s="103">
        <v>47133</v>
      </c>
      <c r="E16" s="98">
        <v>20000000</v>
      </c>
      <c r="F16" s="98">
        <v>-15000000</v>
      </c>
      <c r="G16" s="98">
        <v>20000000</v>
      </c>
      <c r="H16" s="135">
        <v>-42.857142857142854</v>
      </c>
      <c r="I16" s="98"/>
      <c r="J16" s="98">
        <v>20000000</v>
      </c>
      <c r="K16" s="147">
        <v>185050000</v>
      </c>
      <c r="L16" s="158">
        <v>83.585340000000002</v>
      </c>
      <c r="M16" s="158">
        <v>6.29</v>
      </c>
      <c r="N16" s="158">
        <v>6.29</v>
      </c>
    </row>
    <row r="17" spans="1:14">
      <c r="A17" s="26">
        <v>43646</v>
      </c>
      <c r="B17" s="98">
        <v>35000000</v>
      </c>
      <c r="C17" s="103">
        <v>43643</v>
      </c>
      <c r="D17" s="103">
        <v>12159</v>
      </c>
      <c r="E17" s="98">
        <v>25000000</v>
      </c>
      <c r="F17" s="98">
        <v>-10000000</v>
      </c>
      <c r="G17" s="98">
        <v>25000000</v>
      </c>
      <c r="H17" s="135">
        <v>-28.571428571428569</v>
      </c>
      <c r="I17" s="98">
        <v>0</v>
      </c>
      <c r="J17" s="98">
        <v>25000000</v>
      </c>
      <c r="K17" s="147">
        <v>210050000</v>
      </c>
      <c r="L17" s="158">
        <v>82.972359999999995</v>
      </c>
      <c r="M17" s="158">
        <v>6.3719999999999999</v>
      </c>
      <c r="N17" s="158">
        <v>6.39</v>
      </c>
    </row>
    <row r="18" spans="1:14">
      <c r="A18" s="26">
        <v>43677</v>
      </c>
      <c r="B18" s="98">
        <v>35000000</v>
      </c>
      <c r="C18" s="103">
        <v>43671</v>
      </c>
      <c r="D18" s="103">
        <v>12159</v>
      </c>
      <c r="E18" s="98">
        <v>40000000</v>
      </c>
      <c r="F18" s="98">
        <v>5000000</v>
      </c>
      <c r="G18" s="98">
        <v>35000000</v>
      </c>
      <c r="H18" s="135">
        <v>14.285714285714285</v>
      </c>
      <c r="I18" s="98">
        <v>0</v>
      </c>
      <c r="J18" s="98">
        <v>35000000</v>
      </c>
      <c r="K18" s="147">
        <v>245050000</v>
      </c>
      <c r="L18" s="158">
        <v>82.954729999999998</v>
      </c>
      <c r="M18" s="158">
        <v>6.3814299999999999</v>
      </c>
      <c r="N18" s="158">
        <v>6.4</v>
      </c>
    </row>
    <row r="19" spans="1:14">
      <c r="A19" s="26">
        <v>43696</v>
      </c>
      <c r="B19" s="98">
        <v>35000000</v>
      </c>
      <c r="C19" s="103">
        <v>43705</v>
      </c>
      <c r="D19" s="103">
        <v>12159</v>
      </c>
      <c r="E19" s="98">
        <v>64000000</v>
      </c>
      <c r="F19" s="98">
        <v>29000000</v>
      </c>
      <c r="G19" s="98">
        <v>35000000</v>
      </c>
      <c r="H19" s="135">
        <v>82.857142857142861</v>
      </c>
      <c r="I19" s="98">
        <v>0</v>
      </c>
      <c r="J19" s="98">
        <v>35000000</v>
      </c>
      <c r="K19" s="147">
        <v>280050000</v>
      </c>
      <c r="L19" s="158">
        <v>83.295199999999994</v>
      </c>
      <c r="M19" s="158">
        <v>6.3484600000000002</v>
      </c>
      <c r="N19" s="158">
        <v>6.4</v>
      </c>
    </row>
    <row r="20" spans="1:14">
      <c r="A20" s="26">
        <v>43727</v>
      </c>
      <c r="B20" s="98">
        <v>35000000</v>
      </c>
      <c r="C20" s="103">
        <v>43734</v>
      </c>
      <c r="D20" s="103">
        <v>12159</v>
      </c>
      <c r="E20" s="98">
        <v>114720000</v>
      </c>
      <c r="F20" s="98">
        <v>79720000</v>
      </c>
      <c r="G20" s="98">
        <v>35000000</v>
      </c>
      <c r="H20" s="117">
        <v>227.77142857142854</v>
      </c>
      <c r="I20" s="98">
        <v>0</v>
      </c>
      <c r="J20" s="98">
        <v>35000000</v>
      </c>
      <c r="K20" s="147">
        <v>315050000</v>
      </c>
      <c r="L20" s="158">
        <v>84.653499999999994</v>
      </c>
      <c r="M20" s="158">
        <v>6.19</v>
      </c>
      <c r="N20" s="158">
        <v>6.19</v>
      </c>
    </row>
    <row r="21" spans="1:14">
      <c r="A21" s="26">
        <v>43769</v>
      </c>
      <c r="B21" s="98">
        <v>35000000</v>
      </c>
      <c r="C21" s="103">
        <v>43762</v>
      </c>
      <c r="D21" s="103">
        <v>12159</v>
      </c>
      <c r="E21" s="98">
        <v>101000000</v>
      </c>
      <c r="F21" s="98">
        <v>66000000</v>
      </c>
      <c r="G21" s="98">
        <v>35000000</v>
      </c>
      <c r="H21" s="117">
        <v>188.57142857142856</v>
      </c>
      <c r="I21" s="98">
        <v>0</v>
      </c>
      <c r="J21" s="98">
        <v>35000000</v>
      </c>
      <c r="K21" s="147">
        <v>350050000</v>
      </c>
      <c r="L21" s="158">
        <v>84.52852</v>
      </c>
      <c r="M21" s="158">
        <v>6.21143</v>
      </c>
      <c r="N21" s="158">
        <v>6.15</v>
      </c>
    </row>
    <row r="22" spans="1:14">
      <c r="A22" s="26">
        <v>43799</v>
      </c>
      <c r="B22" s="98">
        <v>40000000</v>
      </c>
      <c r="C22" s="103">
        <v>43783</v>
      </c>
      <c r="D22" s="103">
        <v>12159</v>
      </c>
      <c r="E22" s="98">
        <v>94000000</v>
      </c>
      <c r="F22" s="98">
        <v>54000000</v>
      </c>
      <c r="G22" s="98">
        <v>40000000</v>
      </c>
      <c r="H22" s="117">
        <v>135</v>
      </c>
      <c r="I22" s="98">
        <v>0</v>
      </c>
      <c r="J22" s="98">
        <v>40000000</v>
      </c>
      <c r="K22" s="147">
        <v>390050000</v>
      </c>
      <c r="L22" s="158">
        <v>85.106589999999997</v>
      </c>
      <c r="M22" s="158">
        <v>6.1451799999999999</v>
      </c>
      <c r="N22" s="158">
        <v>6.17</v>
      </c>
    </row>
    <row r="23" spans="1:14">
      <c r="A23" s="123">
        <v>43830</v>
      </c>
      <c r="B23" s="99">
        <v>110000000</v>
      </c>
      <c r="C23" s="146">
        <v>43804</v>
      </c>
      <c r="D23" s="146">
        <v>12159</v>
      </c>
      <c r="E23" s="99">
        <v>110590000</v>
      </c>
      <c r="F23" s="99">
        <v>590000</v>
      </c>
      <c r="G23" s="99">
        <v>110000000</v>
      </c>
      <c r="H23" s="118">
        <v>0.53636363636363638</v>
      </c>
      <c r="I23" s="99">
        <v>0</v>
      </c>
      <c r="J23" s="99">
        <v>110000000</v>
      </c>
      <c r="K23" s="214">
        <v>500050000</v>
      </c>
      <c r="L23" s="212">
        <v>84.272810000000007</v>
      </c>
      <c r="M23" s="212">
        <v>6.2528300000000003</v>
      </c>
      <c r="N23" s="212">
        <v>6.2450000000000001</v>
      </c>
    </row>
    <row r="24" spans="1:14">
      <c r="A24" s="26">
        <v>43861</v>
      </c>
      <c r="B24" s="98">
        <v>40000000</v>
      </c>
      <c r="C24" s="103">
        <v>43859</v>
      </c>
      <c r="D24" s="103">
        <v>12159</v>
      </c>
      <c r="E24" s="98">
        <v>17500000</v>
      </c>
      <c r="F24" s="98">
        <v>-22500000</v>
      </c>
      <c r="G24" s="98">
        <v>17500000</v>
      </c>
      <c r="H24" s="117">
        <v>-56.25</v>
      </c>
      <c r="I24" s="98">
        <v>0</v>
      </c>
      <c r="J24" s="98">
        <v>17500000</v>
      </c>
      <c r="K24" s="147">
        <v>517550000</v>
      </c>
      <c r="L24" s="158">
        <v>83.219030000000004</v>
      </c>
      <c r="M24" s="158">
        <v>6.4</v>
      </c>
      <c r="N24" s="158">
        <v>6.45</v>
      </c>
    </row>
    <row r="25" spans="1:14">
      <c r="A25" s="26">
        <v>43862</v>
      </c>
      <c r="B25" s="98">
        <v>40000000</v>
      </c>
      <c r="C25" s="103">
        <v>43881</v>
      </c>
      <c r="D25" s="103">
        <v>12159</v>
      </c>
      <c r="E25" s="98">
        <v>1500000</v>
      </c>
      <c r="F25" s="98">
        <v>-38500000</v>
      </c>
      <c r="G25" s="98">
        <v>1500000</v>
      </c>
      <c r="H25" s="117">
        <v>-96.25</v>
      </c>
      <c r="I25" s="98">
        <v>0</v>
      </c>
      <c r="J25" s="98">
        <v>1500000</v>
      </c>
      <c r="K25" s="147">
        <v>519050000</v>
      </c>
      <c r="L25" s="158">
        <v>80.955089999999998</v>
      </c>
      <c r="M25" s="158">
        <v>6.7</v>
      </c>
      <c r="N25" s="158">
        <v>6.7</v>
      </c>
    </row>
    <row r="26" spans="1:14">
      <c r="A26" s="26">
        <v>43891</v>
      </c>
      <c r="B26" s="98">
        <v>40000000</v>
      </c>
      <c r="C26" s="103">
        <v>43908</v>
      </c>
      <c r="D26" s="103">
        <v>12159</v>
      </c>
      <c r="E26" s="98">
        <v>3000000</v>
      </c>
      <c r="F26" s="98">
        <v>-37000000</v>
      </c>
      <c r="G26" s="98">
        <v>0</v>
      </c>
      <c r="H26" s="117">
        <v>-92.5</v>
      </c>
      <c r="I26" s="98">
        <v>0</v>
      </c>
      <c r="J26" s="98"/>
      <c r="K26" s="147">
        <v>519050000</v>
      </c>
      <c r="L26" s="158"/>
      <c r="M26" s="158"/>
      <c r="N26" s="158"/>
    </row>
    <row r="27" spans="1:14">
      <c r="A27" s="26">
        <v>44044</v>
      </c>
      <c r="B27" s="98">
        <v>15000000</v>
      </c>
      <c r="C27" s="103">
        <v>44070</v>
      </c>
      <c r="D27" s="103">
        <v>12159</v>
      </c>
      <c r="E27" s="98">
        <v>15000000</v>
      </c>
      <c r="F27" s="98">
        <v>0</v>
      </c>
      <c r="G27" s="98">
        <v>15000000</v>
      </c>
      <c r="H27" s="117">
        <v>0</v>
      </c>
      <c r="I27" s="98">
        <v>0</v>
      </c>
      <c r="J27" s="98">
        <v>15000000</v>
      </c>
      <c r="K27" s="147">
        <v>534050000</v>
      </c>
      <c r="L27" s="158">
        <v>80.54992</v>
      </c>
      <c r="M27" s="158">
        <v>6.82</v>
      </c>
      <c r="N27" s="158">
        <v>6.95</v>
      </c>
    </row>
    <row r="28" spans="1:14">
      <c r="A28" s="26">
        <v>44075</v>
      </c>
      <c r="B28" s="98">
        <v>15000000</v>
      </c>
      <c r="C28" s="103">
        <v>44098</v>
      </c>
      <c r="D28" s="103">
        <v>12159</v>
      </c>
      <c r="E28" s="98">
        <v>42200000</v>
      </c>
      <c r="F28" s="98">
        <v>27200000</v>
      </c>
      <c r="G28" s="98">
        <v>15000000</v>
      </c>
      <c r="H28" s="117">
        <v>181.33333333333331</v>
      </c>
      <c r="I28" s="98">
        <v>0</v>
      </c>
      <c r="J28" s="98">
        <v>15000000</v>
      </c>
      <c r="K28" s="147">
        <v>549050000</v>
      </c>
      <c r="L28" s="158">
        <v>80.642340000000004</v>
      </c>
      <c r="M28" s="158">
        <v>6.82</v>
      </c>
      <c r="N28" s="158">
        <v>6.84</v>
      </c>
    </row>
    <row r="29" spans="1:14">
      <c r="A29" s="26">
        <v>44105</v>
      </c>
      <c r="B29" s="98">
        <v>15000000</v>
      </c>
      <c r="C29" s="103">
        <v>44126</v>
      </c>
      <c r="D29" s="103">
        <v>12159</v>
      </c>
      <c r="E29" s="98">
        <v>32300000</v>
      </c>
      <c r="F29" s="98">
        <v>17300000</v>
      </c>
      <c r="G29" s="98">
        <v>15000000</v>
      </c>
      <c r="H29" s="117">
        <v>115.3</v>
      </c>
      <c r="I29" s="98">
        <v>0</v>
      </c>
      <c r="J29" s="98">
        <v>15000000</v>
      </c>
      <c r="K29" s="147">
        <v>564050000</v>
      </c>
      <c r="L29" s="158">
        <v>80.537589999999994</v>
      </c>
      <c r="M29" s="158">
        <v>6.8439300000000003</v>
      </c>
      <c r="N29" s="158">
        <v>6.75</v>
      </c>
    </row>
    <row r="30" spans="1:14">
      <c r="A30" s="26">
        <v>44136</v>
      </c>
      <c r="B30" s="98">
        <v>15000000</v>
      </c>
      <c r="C30" s="103">
        <v>44161</v>
      </c>
      <c r="D30" s="103">
        <v>12159</v>
      </c>
      <c r="E30" s="98">
        <v>25000000</v>
      </c>
      <c r="F30" s="98">
        <v>10000000</v>
      </c>
      <c r="G30" s="98">
        <v>15000000</v>
      </c>
      <c r="H30" s="117">
        <v>66.7</v>
      </c>
      <c r="I30" s="98">
        <v>0</v>
      </c>
      <c r="J30" s="98">
        <v>15000000</v>
      </c>
      <c r="K30" s="147">
        <v>579050000</v>
      </c>
      <c r="L30" s="158">
        <v>81.476320000000001</v>
      </c>
      <c r="M30" s="158">
        <v>6.7273300000000003</v>
      </c>
      <c r="N30" s="158">
        <v>6.8</v>
      </c>
    </row>
    <row r="31" spans="1:14">
      <c r="A31" s="123">
        <v>44166</v>
      </c>
      <c r="B31" s="99">
        <v>15000000</v>
      </c>
      <c r="C31" s="146">
        <v>44168</v>
      </c>
      <c r="D31" s="146">
        <v>12159</v>
      </c>
      <c r="E31" s="99">
        <v>15000000</v>
      </c>
      <c r="F31" s="99">
        <v>0</v>
      </c>
      <c r="G31" s="99">
        <v>15000000</v>
      </c>
      <c r="H31" s="118">
        <v>0</v>
      </c>
      <c r="I31" s="99">
        <v>0</v>
      </c>
      <c r="J31" s="99">
        <v>15000000</v>
      </c>
      <c r="K31" s="214">
        <v>594050000</v>
      </c>
      <c r="L31" s="212">
        <v>80.784859999999995</v>
      </c>
      <c r="M31" s="212">
        <v>6.8250000000000002</v>
      </c>
      <c r="N31" s="212">
        <v>6.85</v>
      </c>
    </row>
    <row r="32" spans="1:14">
      <c r="A32" s="26">
        <v>44197</v>
      </c>
      <c r="B32" s="98">
        <v>15000000</v>
      </c>
      <c r="C32" s="103">
        <v>44224</v>
      </c>
      <c r="D32" s="103">
        <v>12159</v>
      </c>
      <c r="E32" s="98">
        <v>24000000</v>
      </c>
      <c r="F32" s="98">
        <v>9000000</v>
      </c>
      <c r="G32" s="98">
        <v>15000000</v>
      </c>
      <c r="H32" s="117">
        <v>60</v>
      </c>
      <c r="I32" s="98">
        <v>0</v>
      </c>
      <c r="J32" s="98">
        <v>15000000</v>
      </c>
      <c r="K32" s="147">
        <v>609050000</v>
      </c>
      <c r="L32" s="158">
        <v>77.323089999999993</v>
      </c>
      <c r="M32" s="158">
        <v>7.2649999999999997</v>
      </c>
      <c r="N32" s="158">
        <v>6.8</v>
      </c>
    </row>
    <row r="33" spans="1:14">
      <c r="A33" s="26">
        <v>44228</v>
      </c>
      <c r="B33" s="98">
        <v>15000000</v>
      </c>
      <c r="C33" s="103">
        <v>44245</v>
      </c>
      <c r="D33" s="103">
        <v>12159</v>
      </c>
      <c r="E33" s="98">
        <v>26160000</v>
      </c>
      <c r="F33" s="98">
        <v>11160000</v>
      </c>
      <c r="G33" s="98">
        <v>15000000</v>
      </c>
      <c r="H33" s="117">
        <v>74.400000000000006</v>
      </c>
      <c r="I33" s="98">
        <v>0</v>
      </c>
      <c r="J33" s="98">
        <v>15000000</v>
      </c>
      <c r="K33" s="147">
        <v>624050000</v>
      </c>
      <c r="L33" s="158">
        <v>81.152349999999998</v>
      </c>
      <c r="M33" s="158">
        <v>6.8036399999999997</v>
      </c>
      <c r="N33" s="158">
        <v>6.7949999999999999</v>
      </c>
    </row>
    <row r="34" spans="1:14">
      <c r="A34" s="26">
        <v>44256</v>
      </c>
      <c r="B34" s="98">
        <v>15000000</v>
      </c>
      <c r="C34" s="103">
        <v>44273</v>
      </c>
      <c r="D34" s="103">
        <v>12159</v>
      </c>
      <c r="E34" s="98">
        <v>43060000</v>
      </c>
      <c r="F34" s="98">
        <v>28060000</v>
      </c>
      <c r="G34" s="98">
        <v>15000000</v>
      </c>
      <c r="H34" s="117">
        <v>187.06666666666666</v>
      </c>
      <c r="I34" s="98">
        <v>0</v>
      </c>
      <c r="J34" s="98">
        <v>15000000</v>
      </c>
      <c r="K34" s="147">
        <v>639050000</v>
      </c>
      <c r="L34" s="158">
        <v>81.349689999999995</v>
      </c>
      <c r="M34" s="158">
        <v>6.7882100000000003</v>
      </c>
      <c r="N34" s="158">
        <v>6.8</v>
      </c>
    </row>
    <row r="35" spans="1:14">
      <c r="A35" s="26">
        <v>44287</v>
      </c>
      <c r="B35" s="98">
        <v>25000000</v>
      </c>
      <c r="C35" s="103">
        <v>44308</v>
      </c>
      <c r="D35" s="103">
        <v>12159</v>
      </c>
      <c r="E35" s="98">
        <v>29700000</v>
      </c>
      <c r="F35" s="98">
        <v>4700000</v>
      </c>
      <c r="G35" s="98">
        <v>19700000</v>
      </c>
      <c r="H35" s="255">
        <v>18.8</v>
      </c>
      <c r="I35" s="17">
        <v>0</v>
      </c>
      <c r="J35" s="98">
        <v>19700000</v>
      </c>
      <c r="K35" s="147">
        <v>658750000</v>
      </c>
      <c r="L35" s="158">
        <v>81.35812</v>
      </c>
      <c r="M35" s="158">
        <v>6.7995900000000002</v>
      </c>
      <c r="N35" s="158">
        <v>6.75</v>
      </c>
    </row>
    <row r="36" spans="1:14">
      <c r="A36" s="26">
        <v>44317</v>
      </c>
      <c r="B36" s="98">
        <v>25000000</v>
      </c>
      <c r="C36" s="103">
        <v>44343</v>
      </c>
      <c r="D36" s="103">
        <v>12159</v>
      </c>
      <c r="E36" s="98">
        <v>56620000</v>
      </c>
      <c r="F36" s="98">
        <v>31620000</v>
      </c>
      <c r="G36" s="98">
        <v>20000000</v>
      </c>
      <c r="H36" s="255">
        <v>126.48</v>
      </c>
      <c r="I36" s="17">
        <v>0</v>
      </c>
      <c r="J36" s="98">
        <v>20000000</v>
      </c>
      <c r="K36" s="147">
        <v>678750000</v>
      </c>
      <c r="L36" s="158">
        <v>88.781999999999996</v>
      </c>
      <c r="M36" s="158">
        <v>5.82</v>
      </c>
      <c r="N36" s="158">
        <v>5.83</v>
      </c>
    </row>
    <row r="37" spans="1:14">
      <c r="A37" s="26">
        <v>44348</v>
      </c>
      <c r="B37" s="98">
        <v>100000000</v>
      </c>
      <c r="C37" s="103">
        <v>44350</v>
      </c>
      <c r="D37" s="103">
        <v>12159</v>
      </c>
      <c r="E37" s="98">
        <v>29920000</v>
      </c>
      <c r="F37" s="98">
        <v>-70080000</v>
      </c>
      <c r="G37" s="98">
        <v>29920000</v>
      </c>
      <c r="H37" s="255">
        <v>-70.08</v>
      </c>
      <c r="I37" s="17">
        <v>0</v>
      </c>
      <c r="J37" s="98">
        <v>29920000</v>
      </c>
      <c r="K37" s="147">
        <v>708670000</v>
      </c>
      <c r="L37" s="158">
        <v>80.665700000000001</v>
      </c>
      <c r="M37" s="158">
        <v>6.9134399999999996</v>
      </c>
      <c r="N37" s="158">
        <v>6.5</v>
      </c>
    </row>
    <row r="38" spans="1:14">
      <c r="A38" s="26">
        <v>44378</v>
      </c>
      <c r="B38" s="98">
        <v>25000000</v>
      </c>
      <c r="C38" s="103">
        <v>44399</v>
      </c>
      <c r="D38" s="103">
        <v>12159</v>
      </c>
      <c r="E38" s="98">
        <v>37320000</v>
      </c>
      <c r="F38" s="98">
        <v>12320000</v>
      </c>
      <c r="G38" s="98">
        <v>25000000</v>
      </c>
      <c r="H38" s="255">
        <v>49.28</v>
      </c>
      <c r="I38" s="17">
        <v>0</v>
      </c>
      <c r="J38" s="98">
        <v>25000000</v>
      </c>
      <c r="K38" s="147">
        <v>733670000</v>
      </c>
      <c r="L38" s="158">
        <v>80.665700000000001</v>
      </c>
      <c r="M38" s="158">
        <v>6.9134399999999996</v>
      </c>
      <c r="N38" s="158">
        <v>6.9</v>
      </c>
    </row>
    <row r="39" spans="1:14">
      <c r="A39" s="26">
        <v>44409</v>
      </c>
      <c r="B39" s="98">
        <v>25000000</v>
      </c>
      <c r="C39" s="103">
        <v>44433</v>
      </c>
      <c r="D39" s="103">
        <v>12159</v>
      </c>
      <c r="E39" s="98">
        <v>15750000</v>
      </c>
      <c r="F39" s="98">
        <v>-9250000</v>
      </c>
      <c r="G39" s="98">
        <v>15750000</v>
      </c>
      <c r="H39" s="255">
        <v>-37</v>
      </c>
      <c r="I39" s="17">
        <v>0</v>
      </c>
      <c r="J39" s="98">
        <v>15750000</v>
      </c>
      <c r="K39" s="147">
        <v>749420000</v>
      </c>
      <c r="L39" s="158">
        <v>78.162679999999995</v>
      </c>
      <c r="M39" s="158">
        <v>7.31778</v>
      </c>
      <c r="N39" s="158">
        <v>7.89</v>
      </c>
    </row>
    <row r="40" spans="1:14">
      <c r="A40" s="26">
        <v>44440</v>
      </c>
      <c r="B40" s="98">
        <v>100000000</v>
      </c>
      <c r="C40" s="103">
        <v>44441</v>
      </c>
      <c r="D40" s="103">
        <v>12159</v>
      </c>
      <c r="E40" s="98">
        <v>125150000</v>
      </c>
      <c r="F40" s="98">
        <v>25150000</v>
      </c>
      <c r="G40" s="98">
        <v>100000000</v>
      </c>
      <c r="H40" s="255">
        <v>25.15</v>
      </c>
      <c r="I40" s="17">
        <v>0</v>
      </c>
      <c r="J40" s="98">
        <v>100000000</v>
      </c>
      <c r="K40" s="147">
        <v>849420000</v>
      </c>
      <c r="L40" s="158">
        <v>74.339269999999999</v>
      </c>
      <c r="M40" s="158">
        <v>7.9170199999999999</v>
      </c>
      <c r="N40" s="158">
        <v>7.35</v>
      </c>
    </row>
    <row r="41" spans="1:14">
      <c r="A41" s="26">
        <v>44470</v>
      </c>
      <c r="B41" s="121">
        <v>100000000</v>
      </c>
      <c r="C41" s="103">
        <v>44490</v>
      </c>
      <c r="D41" s="103">
        <v>12159</v>
      </c>
      <c r="E41" s="98">
        <v>264480000</v>
      </c>
      <c r="F41" s="208">
        <v>164480000</v>
      </c>
      <c r="G41" s="98">
        <v>200000000</v>
      </c>
      <c r="H41" s="255">
        <v>164.48000000000002</v>
      </c>
      <c r="I41" s="209">
        <v>0</v>
      </c>
      <c r="J41" s="208">
        <v>200000000</v>
      </c>
      <c r="K41" s="207">
        <v>1049420000</v>
      </c>
      <c r="L41" s="158">
        <v>74.996300000000005</v>
      </c>
      <c r="M41" s="158">
        <v>7.8426</v>
      </c>
      <c r="N41" s="158">
        <v>7.59</v>
      </c>
    </row>
    <row r="42" spans="1:14">
      <c r="A42" s="19">
        <v>44470</v>
      </c>
      <c r="B42" s="17"/>
      <c r="C42" s="103">
        <v>44497</v>
      </c>
      <c r="D42" s="15">
        <v>12159</v>
      </c>
      <c r="E42" s="17"/>
      <c r="F42" s="17">
        <v>0</v>
      </c>
      <c r="G42" s="17">
        <v>110010000</v>
      </c>
      <c r="H42" s="128">
        <v>0</v>
      </c>
      <c r="I42" s="17">
        <v>0</v>
      </c>
      <c r="J42" s="17">
        <v>110010000</v>
      </c>
      <c r="K42" s="18">
        <v>1159430000</v>
      </c>
      <c r="L42" s="29">
        <v>74.427539999999993</v>
      </c>
      <c r="M42" s="29">
        <v>7.9642900000000001</v>
      </c>
      <c r="N42" s="29">
        <v>7.95</v>
      </c>
    </row>
    <row r="43" spans="1:14">
      <c r="A43" s="19">
        <v>44501</v>
      </c>
      <c r="B43" s="17">
        <v>25000000</v>
      </c>
      <c r="C43" s="103">
        <v>44525</v>
      </c>
      <c r="D43" s="15">
        <v>12159</v>
      </c>
      <c r="E43" s="17">
        <v>118800000</v>
      </c>
      <c r="F43" s="17">
        <v>93800000</v>
      </c>
      <c r="G43" s="17">
        <v>25000000</v>
      </c>
      <c r="H43" s="128">
        <v>375.2</v>
      </c>
      <c r="I43" s="17">
        <v>0</v>
      </c>
      <c r="J43" s="17">
        <v>25000000</v>
      </c>
      <c r="K43" s="18">
        <v>1184430000</v>
      </c>
      <c r="L43" s="29">
        <v>75.292370000000005</v>
      </c>
      <c r="M43" s="29">
        <v>7.8152499999999998</v>
      </c>
      <c r="N43" s="29">
        <v>7.7350000000000003</v>
      </c>
    </row>
    <row r="44" spans="1:14">
      <c r="A44" s="21">
        <v>44531</v>
      </c>
      <c r="B44" s="24">
        <v>25000000</v>
      </c>
      <c r="C44" s="146">
        <v>44538</v>
      </c>
      <c r="D44" s="22">
        <v>12159</v>
      </c>
      <c r="E44" s="24">
        <v>92780000</v>
      </c>
      <c r="F44" s="24">
        <v>67780000</v>
      </c>
      <c r="G44" s="24">
        <v>25000000</v>
      </c>
      <c r="H44" s="129">
        <v>271.12</v>
      </c>
      <c r="I44" s="24"/>
      <c r="J44" s="24">
        <v>25000000</v>
      </c>
      <c r="K44" s="25">
        <v>1209430000</v>
      </c>
      <c r="L44" s="30">
        <v>76.463290000000001</v>
      </c>
      <c r="M44" s="30">
        <v>7.6364200000000002</v>
      </c>
      <c r="N44" s="30">
        <v>7.55</v>
      </c>
    </row>
    <row r="45" spans="1:14">
      <c r="A45" s="26">
        <v>44562</v>
      </c>
      <c r="B45" s="98">
        <v>25000000</v>
      </c>
      <c r="C45" s="14">
        <v>44581</v>
      </c>
      <c r="D45" s="103">
        <v>12159</v>
      </c>
      <c r="E45" s="98">
        <v>60320000</v>
      </c>
      <c r="F45" s="98">
        <v>35320000</v>
      </c>
      <c r="G45" s="98">
        <v>44210000</v>
      </c>
      <c r="H45" s="144">
        <v>141.28</v>
      </c>
      <c r="I45" s="17">
        <v>0</v>
      </c>
      <c r="J45" s="98">
        <v>44210000</v>
      </c>
      <c r="K45" s="147">
        <v>1253640000</v>
      </c>
      <c r="L45" s="158">
        <v>76.975809999999996</v>
      </c>
      <c r="M45" s="158">
        <v>7.5800200000000002</v>
      </c>
      <c r="N45" s="158">
        <v>7.5</v>
      </c>
    </row>
    <row r="46" spans="1:14">
      <c r="A46" s="26">
        <v>44593</v>
      </c>
      <c r="B46" s="98">
        <v>25000000</v>
      </c>
      <c r="C46" s="15">
        <v>44609</v>
      </c>
      <c r="D46" s="15">
        <v>12159</v>
      </c>
      <c r="E46" s="17">
        <v>58230000</v>
      </c>
      <c r="F46" s="17">
        <v>33230000</v>
      </c>
      <c r="G46" s="17">
        <v>25000000</v>
      </c>
      <c r="H46" s="144">
        <v>132.91999999999999</v>
      </c>
      <c r="I46" s="17">
        <v>0</v>
      </c>
      <c r="J46" s="17">
        <v>25000000</v>
      </c>
      <c r="K46" s="18">
        <v>1278640000</v>
      </c>
      <c r="L46" s="107">
        <v>77.46678</v>
      </c>
      <c r="M46" s="107">
        <v>7.5189199999999996</v>
      </c>
      <c r="N46" s="107">
        <v>7.57</v>
      </c>
    </row>
    <row r="47" spans="1:14">
      <c r="A47" s="26">
        <v>44621</v>
      </c>
      <c r="B47" s="98">
        <v>25000000</v>
      </c>
      <c r="C47" s="103">
        <v>44637</v>
      </c>
      <c r="D47" s="103">
        <v>12159</v>
      </c>
      <c r="E47" s="98">
        <v>51270000</v>
      </c>
      <c r="F47" s="98">
        <v>26270000</v>
      </c>
      <c r="G47" s="98">
        <v>25000000</v>
      </c>
      <c r="H47" s="144">
        <v>105.08</v>
      </c>
      <c r="I47" s="17">
        <v>0</v>
      </c>
      <c r="J47" s="98">
        <v>25000000</v>
      </c>
      <c r="K47" s="147">
        <v>1303640000</v>
      </c>
      <c r="L47" s="158">
        <v>78.301680000000005</v>
      </c>
      <c r="M47" s="158">
        <v>7.4043999999999999</v>
      </c>
      <c r="N47" s="158">
        <v>7.41</v>
      </c>
    </row>
    <row r="48" spans="1:14">
      <c r="A48" s="26">
        <v>44652</v>
      </c>
      <c r="B48" s="98">
        <v>20000000</v>
      </c>
      <c r="C48" s="15">
        <v>44672</v>
      </c>
      <c r="D48" s="15">
        <v>12159</v>
      </c>
      <c r="E48" s="17">
        <v>34310000</v>
      </c>
      <c r="F48" s="17">
        <v>14310000</v>
      </c>
      <c r="G48" s="17">
        <v>20000000</v>
      </c>
      <c r="H48" s="144">
        <v>71.55</v>
      </c>
      <c r="I48" s="17">
        <v>0</v>
      </c>
      <c r="J48" s="17">
        <v>20000000</v>
      </c>
      <c r="K48" s="18">
        <v>1323640000</v>
      </c>
      <c r="L48" s="107">
        <v>78.553399999999996</v>
      </c>
      <c r="M48" s="107">
        <v>7.3840500000000002</v>
      </c>
      <c r="N48" s="107">
        <v>7.43</v>
      </c>
    </row>
    <row r="49" spans="1:14">
      <c r="A49" s="26">
        <v>44682</v>
      </c>
      <c r="B49" s="98">
        <v>10000000</v>
      </c>
      <c r="C49" s="15">
        <v>44693</v>
      </c>
      <c r="D49" s="15">
        <v>12159</v>
      </c>
      <c r="E49" s="17">
        <v>46930000</v>
      </c>
      <c r="F49" s="17">
        <v>36930000</v>
      </c>
      <c r="G49" s="17">
        <v>10000000</v>
      </c>
      <c r="H49" s="144">
        <v>369.3</v>
      </c>
      <c r="I49" s="17">
        <v>0</v>
      </c>
      <c r="J49" s="17">
        <v>10000000</v>
      </c>
      <c r="K49" s="18">
        <v>1333640000</v>
      </c>
      <c r="L49" s="107">
        <v>79.528649999999999</v>
      </c>
      <c r="M49" s="107">
        <v>7.2430000000000003</v>
      </c>
      <c r="N49" s="107">
        <v>7.2430000000000003</v>
      </c>
    </row>
    <row r="50" spans="1:14">
      <c r="A50" s="26">
        <v>44682</v>
      </c>
      <c r="B50" s="98">
        <v>10000000</v>
      </c>
      <c r="C50" s="15">
        <v>44705</v>
      </c>
      <c r="D50" s="15">
        <v>12159</v>
      </c>
      <c r="E50" s="17">
        <v>37530000</v>
      </c>
      <c r="F50" s="17">
        <v>27530000</v>
      </c>
      <c r="G50" s="17">
        <v>10000000</v>
      </c>
      <c r="H50" s="144">
        <v>275.3</v>
      </c>
      <c r="I50" s="17">
        <v>0</v>
      </c>
      <c r="J50" s="17">
        <v>10000000</v>
      </c>
      <c r="K50" s="18">
        <v>1343640000</v>
      </c>
      <c r="L50" s="107">
        <v>80.24212</v>
      </c>
      <c r="M50" s="107">
        <v>7.1390900000000004</v>
      </c>
      <c r="N50" s="107">
        <v>7.14</v>
      </c>
    </row>
    <row r="51" spans="1:14">
      <c r="A51" s="26">
        <v>44713</v>
      </c>
      <c r="B51" s="17">
        <v>10000000</v>
      </c>
      <c r="C51" s="50">
        <v>44721</v>
      </c>
      <c r="D51" s="15">
        <v>12159</v>
      </c>
      <c r="E51" s="115">
        <v>46730000</v>
      </c>
      <c r="F51" s="17">
        <v>36730000</v>
      </c>
      <c r="G51" s="115">
        <v>10000000</v>
      </c>
      <c r="H51" s="117">
        <v>367.3</v>
      </c>
      <c r="I51" s="115">
        <v>0</v>
      </c>
      <c r="J51" s="17">
        <v>10000000</v>
      </c>
      <c r="K51" s="197">
        <v>1353640000</v>
      </c>
      <c r="L51" s="107">
        <v>82.23621</v>
      </c>
      <c r="M51" s="199">
        <v>6.8451500000000003</v>
      </c>
      <c r="N51" s="107">
        <v>6.83</v>
      </c>
    </row>
    <row r="52" spans="1:14">
      <c r="A52" s="26">
        <v>44713</v>
      </c>
      <c r="B52" s="17">
        <v>10000000</v>
      </c>
      <c r="C52" s="50">
        <v>44735</v>
      </c>
      <c r="D52" s="15">
        <v>12159</v>
      </c>
      <c r="E52" s="115">
        <v>33300000</v>
      </c>
      <c r="F52" s="17">
        <v>23300000</v>
      </c>
      <c r="G52" s="115">
        <v>10000000</v>
      </c>
      <c r="H52" s="117">
        <v>233</v>
      </c>
      <c r="I52" s="115">
        <v>0</v>
      </c>
      <c r="J52" s="17">
        <v>10000000</v>
      </c>
      <c r="K52" s="197">
        <v>1363640000</v>
      </c>
      <c r="L52" s="107">
        <v>83.346950000000007</v>
      </c>
      <c r="M52" s="199">
        <v>6.68668</v>
      </c>
      <c r="N52" s="107">
        <v>6.78</v>
      </c>
    </row>
    <row r="53" spans="1:14">
      <c r="A53" s="26">
        <v>44743</v>
      </c>
      <c r="B53" s="17">
        <v>20000000</v>
      </c>
      <c r="C53" s="50">
        <v>44761</v>
      </c>
      <c r="D53" s="15">
        <v>12159</v>
      </c>
      <c r="E53" s="115">
        <v>42420000</v>
      </c>
      <c r="F53" s="17">
        <v>22420000</v>
      </c>
      <c r="G53" s="115">
        <v>20000000</v>
      </c>
      <c r="H53" s="117">
        <v>112.1</v>
      </c>
      <c r="I53" s="115">
        <v>0</v>
      </c>
      <c r="J53" s="17">
        <v>20000000</v>
      </c>
      <c r="K53" s="197">
        <v>1383640000</v>
      </c>
      <c r="L53" s="107">
        <v>84.532669999999996</v>
      </c>
      <c r="M53" s="199">
        <v>6.52393</v>
      </c>
      <c r="N53" s="107">
        <v>6.6</v>
      </c>
    </row>
    <row r="54" spans="1:14">
      <c r="A54" s="102">
        <v>44774</v>
      </c>
      <c r="B54" s="98">
        <v>10000000</v>
      </c>
      <c r="C54" s="15">
        <v>44784</v>
      </c>
      <c r="D54" s="15">
        <v>12159</v>
      </c>
      <c r="E54" s="17">
        <v>22890000</v>
      </c>
      <c r="F54" s="17">
        <v>12890000</v>
      </c>
      <c r="G54" s="17">
        <v>17890000</v>
      </c>
      <c r="H54" s="128">
        <v>128.9</v>
      </c>
      <c r="I54" s="17">
        <v>0</v>
      </c>
      <c r="J54" s="17">
        <v>17890000</v>
      </c>
      <c r="K54" s="18">
        <v>1401530000</v>
      </c>
      <c r="L54" s="29">
        <v>85.319699999999997</v>
      </c>
      <c r="M54" s="29">
        <v>6.4189699999999998</v>
      </c>
      <c r="N54" s="29">
        <v>6.29</v>
      </c>
    </row>
    <row r="55" spans="1:14">
      <c r="A55" s="102">
        <v>44774</v>
      </c>
      <c r="B55" s="98">
        <v>10000000</v>
      </c>
      <c r="C55" s="15">
        <v>44797</v>
      </c>
      <c r="D55" s="15">
        <v>12159</v>
      </c>
      <c r="E55" s="17">
        <v>43210000</v>
      </c>
      <c r="F55" s="17">
        <v>33210000</v>
      </c>
      <c r="G55" s="17">
        <v>10000000</v>
      </c>
      <c r="H55" s="128">
        <v>332.1</v>
      </c>
      <c r="I55" s="17">
        <v>0</v>
      </c>
      <c r="J55" s="17">
        <v>10000000</v>
      </c>
      <c r="K55" s="18">
        <v>1411530000</v>
      </c>
      <c r="L55" s="29">
        <v>86.287760000000006</v>
      </c>
      <c r="M55" s="29">
        <v>6.2850000000000001</v>
      </c>
      <c r="N55" s="29">
        <v>6.31</v>
      </c>
    </row>
    <row r="56" spans="1:14">
      <c r="A56" s="102">
        <v>44805</v>
      </c>
      <c r="B56" s="98">
        <v>10000000</v>
      </c>
      <c r="C56" s="15">
        <v>44812</v>
      </c>
      <c r="D56" s="15">
        <v>12159</v>
      </c>
      <c r="E56" s="17">
        <v>33050000</v>
      </c>
      <c r="F56" s="17">
        <v>23050000</v>
      </c>
      <c r="G56" s="17">
        <v>10000000</v>
      </c>
      <c r="H56" s="128">
        <v>230.50000000000003</v>
      </c>
      <c r="I56" s="17">
        <v>0</v>
      </c>
      <c r="J56" s="17">
        <v>10000000</v>
      </c>
      <c r="K56" s="18">
        <v>1421530000</v>
      </c>
      <c r="L56" s="29">
        <v>87.632270000000005</v>
      </c>
      <c r="M56" s="29">
        <v>6.1</v>
      </c>
      <c r="N56" s="29">
        <v>6.1</v>
      </c>
    </row>
    <row r="57" spans="1:14">
      <c r="A57" s="102">
        <v>44805</v>
      </c>
      <c r="B57" s="98">
        <v>10000000</v>
      </c>
      <c r="C57" s="15">
        <v>44833</v>
      </c>
      <c r="D57" s="15">
        <v>12159</v>
      </c>
      <c r="E57" s="17">
        <v>26890000</v>
      </c>
      <c r="F57" s="17">
        <v>16890000</v>
      </c>
      <c r="G57" s="17">
        <v>13390000</v>
      </c>
      <c r="H57" s="128">
        <v>168.9</v>
      </c>
      <c r="I57" s="17">
        <v>0</v>
      </c>
      <c r="J57" s="17">
        <v>13390000</v>
      </c>
      <c r="K57" s="18">
        <v>1434920000</v>
      </c>
      <c r="L57" s="29">
        <v>88.612210000000005</v>
      </c>
      <c r="M57" s="29">
        <v>5.9715199999999999</v>
      </c>
      <c r="N57" s="29">
        <v>6.05</v>
      </c>
    </row>
    <row r="58" spans="1:14">
      <c r="A58" s="102">
        <v>44835</v>
      </c>
      <c r="B58" s="98">
        <v>250000000</v>
      </c>
      <c r="C58" s="15">
        <v>44851</v>
      </c>
      <c r="D58" s="15">
        <v>12159</v>
      </c>
      <c r="E58" s="17">
        <v>135130000</v>
      </c>
      <c r="F58" s="17">
        <v>-114870000</v>
      </c>
      <c r="G58" s="17">
        <v>91210000</v>
      </c>
      <c r="H58" s="128">
        <v>-45.948</v>
      </c>
      <c r="I58" s="17">
        <v>0</v>
      </c>
      <c r="J58" s="17">
        <v>91210000</v>
      </c>
      <c r="K58" s="18">
        <v>1526130000</v>
      </c>
      <c r="L58" s="29">
        <v>87.645960000000002</v>
      </c>
      <c r="M58" s="29">
        <v>6.1120900000000002</v>
      </c>
      <c r="N58" s="29">
        <v>6.24</v>
      </c>
    </row>
    <row r="59" spans="1:14">
      <c r="A59" s="102">
        <v>44835</v>
      </c>
      <c r="B59" s="98">
        <v>10000000</v>
      </c>
      <c r="C59" s="15">
        <v>44861</v>
      </c>
      <c r="D59" s="15">
        <v>12159</v>
      </c>
      <c r="E59" s="17">
        <v>24440000</v>
      </c>
      <c r="F59" s="17">
        <v>14440000</v>
      </c>
      <c r="G59" s="17">
        <v>10000000</v>
      </c>
      <c r="H59" s="128">
        <v>144.4</v>
      </c>
      <c r="I59" s="17">
        <v>0</v>
      </c>
      <c r="J59" s="17">
        <v>10000000</v>
      </c>
      <c r="K59" s="18">
        <v>1536130000</v>
      </c>
      <c r="L59" s="29">
        <v>88.619339999999994</v>
      </c>
      <c r="M59" s="29">
        <v>5.9781599999999999</v>
      </c>
      <c r="N59" s="29">
        <v>5.9969999999999999</v>
      </c>
    </row>
    <row r="60" spans="1:14">
      <c r="A60" s="102">
        <v>44866</v>
      </c>
      <c r="B60" s="98">
        <v>10000000</v>
      </c>
      <c r="C60" s="15">
        <v>44868</v>
      </c>
      <c r="D60" s="15">
        <v>12159</v>
      </c>
      <c r="E60" s="17">
        <v>16620000</v>
      </c>
      <c r="F60" s="17">
        <v>6620000</v>
      </c>
      <c r="G60" s="17">
        <v>11620000</v>
      </c>
      <c r="H60" s="128">
        <v>66.2</v>
      </c>
      <c r="I60" s="17">
        <v>0</v>
      </c>
      <c r="J60" s="17">
        <v>11620000</v>
      </c>
      <c r="K60" s="18">
        <v>1547750000</v>
      </c>
      <c r="L60" s="29">
        <v>88.508970000000005</v>
      </c>
      <c r="M60" s="29">
        <v>5.9956399999999999</v>
      </c>
      <c r="N60" s="29">
        <v>6</v>
      </c>
    </row>
    <row r="61" spans="1:14">
      <c r="A61" s="102">
        <v>44866</v>
      </c>
      <c r="B61" s="98">
        <v>10000000</v>
      </c>
      <c r="C61" s="15">
        <v>44889</v>
      </c>
      <c r="D61" s="15">
        <v>12159</v>
      </c>
      <c r="E61" s="17">
        <v>13250000</v>
      </c>
      <c r="F61" s="17">
        <v>3250000</v>
      </c>
      <c r="G61" s="17">
        <v>10000000</v>
      </c>
      <c r="H61" s="128">
        <v>32.5</v>
      </c>
      <c r="I61" s="17">
        <v>0</v>
      </c>
      <c r="J61" s="17">
        <v>10000000</v>
      </c>
      <c r="K61" s="18">
        <v>1557750000</v>
      </c>
      <c r="L61" s="29">
        <v>88.607550000000003</v>
      </c>
      <c r="M61" s="29">
        <v>5.9879699999999998</v>
      </c>
      <c r="N61" s="29">
        <v>5.99</v>
      </c>
    </row>
    <row r="62" spans="1:14">
      <c r="A62" s="102">
        <v>44896</v>
      </c>
      <c r="B62" s="98">
        <v>10000000</v>
      </c>
      <c r="C62" s="15">
        <v>44896</v>
      </c>
      <c r="D62" s="15">
        <v>12159</v>
      </c>
      <c r="E62" s="17">
        <v>5100000</v>
      </c>
      <c r="F62" s="17">
        <v>-4900000</v>
      </c>
      <c r="G62" s="17">
        <v>5100000</v>
      </c>
      <c r="H62" s="128">
        <v>-49</v>
      </c>
      <c r="I62" s="17">
        <v>0</v>
      </c>
      <c r="J62" s="17">
        <v>5100000</v>
      </c>
      <c r="K62" s="18">
        <v>1562850000</v>
      </c>
      <c r="L62" s="29">
        <v>86.805260000000004</v>
      </c>
      <c r="M62" s="29">
        <v>6.2470600000000003</v>
      </c>
      <c r="N62" s="29">
        <v>6.25</v>
      </c>
    </row>
    <row r="63" spans="1:14">
      <c r="A63" s="102">
        <v>44896</v>
      </c>
      <c r="B63" s="98">
        <v>10000000</v>
      </c>
      <c r="C63" s="15">
        <v>44903</v>
      </c>
      <c r="D63" s="15">
        <v>12159</v>
      </c>
      <c r="E63" s="17">
        <v>10950000</v>
      </c>
      <c r="F63" s="17">
        <v>950000</v>
      </c>
      <c r="G63" s="17">
        <v>10950000</v>
      </c>
      <c r="H63" s="128">
        <v>9.5</v>
      </c>
      <c r="I63" s="17">
        <v>0</v>
      </c>
      <c r="J63" s="17">
        <v>10950000</v>
      </c>
      <c r="K63" s="18">
        <v>1573800000</v>
      </c>
      <c r="L63" s="29">
        <v>85.833219999999997</v>
      </c>
      <c r="M63" s="29">
        <v>6.3910600000000004</v>
      </c>
      <c r="N63" s="29">
        <v>6.4</v>
      </c>
    </row>
    <row r="64" spans="1:14">
      <c r="A64" s="102">
        <v>44927</v>
      </c>
      <c r="B64" s="98">
        <v>30000000</v>
      </c>
      <c r="C64" s="15">
        <v>44939</v>
      </c>
      <c r="D64" s="15">
        <v>12159</v>
      </c>
      <c r="E64" s="17">
        <v>62790000</v>
      </c>
      <c r="F64" s="17">
        <v>32790000</v>
      </c>
      <c r="G64" s="17">
        <v>29950000</v>
      </c>
      <c r="H64" s="128">
        <v>109.3</v>
      </c>
      <c r="I64" s="17">
        <v>0</v>
      </c>
      <c r="J64" s="17">
        <v>29950000</v>
      </c>
      <c r="K64" s="18">
        <v>1603750000</v>
      </c>
      <c r="L64" s="29">
        <v>85.847329999999999</v>
      </c>
      <c r="M64" s="29">
        <v>6.4043599999999996</v>
      </c>
      <c r="N64" s="29">
        <v>6.43</v>
      </c>
    </row>
    <row r="65" spans="1:14">
      <c r="A65" s="102">
        <v>44958</v>
      </c>
      <c r="B65" s="98">
        <v>10000000</v>
      </c>
      <c r="C65" s="15">
        <v>44959</v>
      </c>
      <c r="D65" s="15">
        <v>12159</v>
      </c>
      <c r="E65" s="17">
        <v>8190000</v>
      </c>
      <c r="F65" s="17">
        <v>-1810000</v>
      </c>
      <c r="G65" s="17">
        <v>7380000</v>
      </c>
      <c r="H65" s="128">
        <v>-18.099999999999998</v>
      </c>
      <c r="I65" s="17">
        <v>0</v>
      </c>
      <c r="J65" s="17">
        <v>7380000</v>
      </c>
      <c r="K65" s="18">
        <v>1611130000</v>
      </c>
      <c r="L65" s="29">
        <v>85.880750000000006</v>
      </c>
      <c r="M65" s="29">
        <v>6.4063600000000003</v>
      </c>
      <c r="N65" s="29">
        <v>6.45</v>
      </c>
    </row>
    <row r="66" spans="1:14">
      <c r="A66" s="102">
        <v>44958</v>
      </c>
      <c r="B66" s="98">
        <v>10000000</v>
      </c>
      <c r="C66" s="15">
        <v>44973</v>
      </c>
      <c r="D66" s="15">
        <v>12159</v>
      </c>
      <c r="E66" s="17">
        <v>11840000</v>
      </c>
      <c r="F66" s="17">
        <v>1840000</v>
      </c>
      <c r="G66" s="17">
        <v>10290000</v>
      </c>
      <c r="H66" s="128">
        <v>18.399999999999999</v>
      </c>
      <c r="I66" s="17">
        <v>0</v>
      </c>
      <c r="J66" s="17">
        <v>10290000</v>
      </c>
      <c r="K66" s="18">
        <v>1621420000</v>
      </c>
      <c r="L66" s="29">
        <v>85.629170000000002</v>
      </c>
      <c r="M66" s="29">
        <v>6.4496500000000001</v>
      </c>
      <c r="N66" s="29">
        <v>6.45</v>
      </c>
    </row>
    <row r="67" spans="1:14">
      <c r="A67" s="102">
        <v>44986</v>
      </c>
      <c r="B67" s="98">
        <v>10000000</v>
      </c>
      <c r="C67" s="15">
        <v>45008</v>
      </c>
      <c r="D67" s="15">
        <v>12159</v>
      </c>
      <c r="E67" s="17">
        <v>49180000</v>
      </c>
      <c r="F67" s="17">
        <v>39180000</v>
      </c>
      <c r="G67" s="17">
        <v>10000000</v>
      </c>
      <c r="H67" s="128">
        <v>391.8</v>
      </c>
      <c r="I67" s="17">
        <v>0</v>
      </c>
      <c r="J67" s="17">
        <v>10000000</v>
      </c>
      <c r="K67" s="18">
        <v>1631420000</v>
      </c>
      <c r="L67" s="29">
        <v>86.738140000000001</v>
      </c>
      <c r="M67" s="29">
        <v>6.3</v>
      </c>
      <c r="N67" s="29">
        <v>6.3</v>
      </c>
    </row>
    <row r="68" spans="1:14">
      <c r="A68" s="102">
        <v>45017</v>
      </c>
      <c r="B68" s="98">
        <v>30000000</v>
      </c>
      <c r="C68" s="15">
        <v>45033</v>
      </c>
      <c r="D68" s="15">
        <v>12159</v>
      </c>
      <c r="E68" s="17">
        <v>40610000</v>
      </c>
      <c r="F68" s="17">
        <v>10610000</v>
      </c>
      <c r="G68" s="17">
        <v>30000000</v>
      </c>
      <c r="H68" s="128">
        <v>35.366666666666667</v>
      </c>
      <c r="I68" s="17">
        <v>0</v>
      </c>
      <c r="J68" s="17">
        <v>30000000</v>
      </c>
      <c r="K68" s="18">
        <v>1661420000</v>
      </c>
      <c r="L68" s="29">
        <v>87.512439999999998</v>
      </c>
      <c r="M68" s="29">
        <v>6.1944600000000003</v>
      </c>
      <c r="N68" s="29">
        <v>6.3</v>
      </c>
    </row>
    <row r="69" spans="1:14">
      <c r="A69" s="102">
        <v>45017</v>
      </c>
      <c r="B69" s="98">
        <v>10000000</v>
      </c>
      <c r="C69" s="15">
        <v>45043</v>
      </c>
      <c r="D69" s="15">
        <v>12159</v>
      </c>
      <c r="E69" s="17">
        <v>37750000</v>
      </c>
      <c r="F69" s="17">
        <v>27750000</v>
      </c>
      <c r="G69" s="17">
        <v>10040000</v>
      </c>
      <c r="H69" s="128">
        <v>277.5</v>
      </c>
      <c r="I69" s="17">
        <v>0</v>
      </c>
      <c r="J69" s="17">
        <v>10040000</v>
      </c>
      <c r="K69" s="18">
        <v>1671460000</v>
      </c>
      <c r="L69" s="29">
        <v>87.952240000000003</v>
      </c>
      <c r="M69" s="29">
        <v>6.1331499999999997</v>
      </c>
      <c r="N69" s="29">
        <v>6.17</v>
      </c>
    </row>
    <row r="70" spans="1:14">
      <c r="A70" s="102">
        <v>45047</v>
      </c>
      <c r="B70" s="98">
        <v>10000000</v>
      </c>
      <c r="C70" s="15">
        <v>45056</v>
      </c>
      <c r="D70" s="15">
        <v>12159</v>
      </c>
      <c r="E70" s="17">
        <v>45150000</v>
      </c>
      <c r="F70" s="17">
        <v>35150000</v>
      </c>
      <c r="G70" s="17">
        <v>10000000</v>
      </c>
      <c r="H70" s="128">
        <v>351.5</v>
      </c>
      <c r="I70" s="17">
        <v>0</v>
      </c>
      <c r="J70" s="17">
        <v>10000000</v>
      </c>
      <c r="K70" s="18">
        <v>1681460000</v>
      </c>
      <c r="L70" s="29">
        <v>88.56626</v>
      </c>
      <c r="M70" s="29">
        <v>6.04786</v>
      </c>
      <c r="N70" s="29">
        <v>6.1470000000000002</v>
      </c>
    </row>
    <row r="71" spans="1:14">
      <c r="A71" s="102">
        <v>45047</v>
      </c>
      <c r="B71" s="98">
        <v>10000000</v>
      </c>
      <c r="C71" s="15">
        <v>45070</v>
      </c>
      <c r="D71" s="15">
        <v>12159</v>
      </c>
      <c r="E71" s="17">
        <v>35590000</v>
      </c>
      <c r="F71" s="17">
        <v>25590000</v>
      </c>
      <c r="G71" s="17">
        <v>10000000</v>
      </c>
      <c r="H71" s="128">
        <v>255.9</v>
      </c>
      <c r="I71" s="17"/>
      <c r="J71" s="17">
        <v>10000000</v>
      </c>
      <c r="K71" s="18">
        <v>1691460000</v>
      </c>
      <c r="L71" s="29">
        <v>88.729650000000007</v>
      </c>
      <c r="M71" s="29">
        <v>6.0280899999999997</v>
      </c>
      <c r="N71" s="29">
        <v>6.09</v>
      </c>
    </row>
    <row r="72" spans="1:14">
      <c r="A72" s="102">
        <v>45078</v>
      </c>
      <c r="B72" s="98">
        <v>10000000</v>
      </c>
      <c r="C72" s="15">
        <v>45099</v>
      </c>
      <c r="D72" s="15">
        <v>12159</v>
      </c>
      <c r="E72" s="17">
        <v>18190000</v>
      </c>
      <c r="F72" s="17">
        <v>8190000</v>
      </c>
      <c r="G72" s="17">
        <v>10000000</v>
      </c>
      <c r="H72" s="128">
        <v>81.899999999999991</v>
      </c>
      <c r="I72" s="17">
        <v>0</v>
      </c>
      <c r="J72" s="17">
        <v>10000000</v>
      </c>
      <c r="K72" s="18">
        <v>1701460000</v>
      </c>
      <c r="L72" s="29">
        <v>88.862499999999997</v>
      </c>
      <c r="M72" s="29">
        <v>6.0178900000000004</v>
      </c>
      <c r="N72" s="29">
        <v>6.0979999999999999</v>
      </c>
    </row>
    <row r="73" spans="1:14">
      <c r="A73" s="102">
        <v>45078</v>
      </c>
      <c r="B73" s="98">
        <v>10000000</v>
      </c>
      <c r="C73" s="15">
        <v>45106</v>
      </c>
      <c r="D73" s="15">
        <v>12159</v>
      </c>
      <c r="E73" s="17">
        <v>14410000</v>
      </c>
      <c r="F73" s="17">
        <v>4410000</v>
      </c>
      <c r="G73" s="17">
        <v>10000000</v>
      </c>
      <c r="H73" s="128">
        <v>44.1</v>
      </c>
      <c r="I73" s="17">
        <v>0</v>
      </c>
      <c r="J73" s="17">
        <v>10000000</v>
      </c>
      <c r="K73" s="18">
        <v>1711460000</v>
      </c>
      <c r="L73" s="29">
        <v>88.477810000000005</v>
      </c>
      <c r="M73" s="29">
        <v>6.0767499999999997</v>
      </c>
      <c r="N73" s="29">
        <v>6.09</v>
      </c>
    </row>
    <row r="74" spans="1:14">
      <c r="A74" s="102">
        <v>45108</v>
      </c>
      <c r="B74" s="98">
        <v>20000000</v>
      </c>
      <c r="C74" s="15">
        <v>45124</v>
      </c>
      <c r="D74" s="15">
        <v>12159</v>
      </c>
      <c r="E74" s="17">
        <v>49430000</v>
      </c>
      <c r="F74" s="17">
        <v>29430000</v>
      </c>
      <c r="G74" s="17">
        <v>20000000</v>
      </c>
      <c r="H74" s="128">
        <v>147.15</v>
      </c>
      <c r="I74" s="17">
        <v>0</v>
      </c>
      <c r="J74" s="17">
        <v>20000000</v>
      </c>
      <c r="K74" s="18">
        <v>1731460000</v>
      </c>
      <c r="L74" s="29">
        <v>90.318160000000006</v>
      </c>
      <c r="M74" s="29">
        <v>5.8137800000000004</v>
      </c>
      <c r="N74" s="29">
        <v>5.9219999999999997</v>
      </c>
    </row>
    <row r="75" spans="1:14">
      <c r="A75" s="102">
        <v>45108</v>
      </c>
      <c r="B75" s="98">
        <v>10000000</v>
      </c>
      <c r="C75" s="15">
        <v>45134</v>
      </c>
      <c r="D75" s="15">
        <v>12159</v>
      </c>
      <c r="E75" s="17">
        <v>39560000</v>
      </c>
      <c r="F75" s="17">
        <v>29560000</v>
      </c>
      <c r="G75" s="17">
        <v>10000000</v>
      </c>
      <c r="H75" s="128">
        <v>295.60000000000002</v>
      </c>
      <c r="I75" s="17">
        <v>0</v>
      </c>
      <c r="J75" s="17">
        <v>10000000</v>
      </c>
      <c r="K75" s="18">
        <v>1741460000</v>
      </c>
      <c r="L75" s="29">
        <v>90.849739999999997</v>
      </c>
      <c r="M75" s="29">
        <v>5.74</v>
      </c>
      <c r="N75" s="29">
        <v>5.74</v>
      </c>
    </row>
    <row r="76" spans="1:14">
      <c r="A76" s="102">
        <v>45139</v>
      </c>
      <c r="B76" s="98">
        <v>10000000</v>
      </c>
      <c r="C76" s="15">
        <v>45141</v>
      </c>
      <c r="D76" s="15">
        <v>12159</v>
      </c>
      <c r="E76" s="17">
        <v>35030000</v>
      </c>
      <c r="F76" s="17">
        <v>25030000</v>
      </c>
      <c r="G76" s="17">
        <v>10000000</v>
      </c>
      <c r="H76" s="117">
        <v>250.3</v>
      </c>
      <c r="I76" s="17">
        <v>0</v>
      </c>
      <c r="J76" s="17">
        <v>10000000</v>
      </c>
      <c r="K76" s="18">
        <v>1751460000</v>
      </c>
      <c r="L76" s="29">
        <v>91.491039999999998</v>
      </c>
      <c r="M76" s="29">
        <v>5.65</v>
      </c>
      <c r="N76" s="29">
        <v>5.65</v>
      </c>
    </row>
    <row r="77" spans="1:14">
      <c r="A77" s="102">
        <v>45139</v>
      </c>
      <c r="B77" s="98">
        <v>10000000</v>
      </c>
      <c r="C77" s="15">
        <v>45155</v>
      </c>
      <c r="D77" s="15">
        <v>12159</v>
      </c>
      <c r="E77" s="17">
        <v>30960000</v>
      </c>
      <c r="F77" s="17">
        <v>20960000</v>
      </c>
      <c r="G77" s="17">
        <v>10000000</v>
      </c>
      <c r="H77" s="117">
        <v>209.60000000000002</v>
      </c>
      <c r="I77" s="17"/>
      <c r="J77" s="17">
        <v>10000000</v>
      </c>
      <c r="K77" s="18">
        <v>1761460000</v>
      </c>
      <c r="L77" s="29">
        <v>91.832080000000005</v>
      </c>
      <c r="M77" s="29">
        <v>5.6049199999999999</v>
      </c>
      <c r="N77" s="29">
        <v>5.61</v>
      </c>
    </row>
    <row r="78" spans="1:14">
      <c r="A78" s="102">
        <v>45170</v>
      </c>
      <c r="B78" s="98">
        <v>10000000</v>
      </c>
      <c r="C78" s="15">
        <v>45176</v>
      </c>
      <c r="D78" s="15">
        <v>12159</v>
      </c>
      <c r="E78" s="17">
        <v>39200000</v>
      </c>
      <c r="F78" s="17">
        <v>29200000</v>
      </c>
      <c r="G78" s="17">
        <v>10000000</v>
      </c>
      <c r="H78" s="117">
        <v>292</v>
      </c>
      <c r="I78" s="17">
        <v>0</v>
      </c>
      <c r="J78" s="17">
        <v>10000000</v>
      </c>
      <c r="K78" s="18">
        <v>1771460000</v>
      </c>
      <c r="L78" s="29">
        <v>92.606080000000006</v>
      </c>
      <c r="M78" s="29">
        <v>5.5</v>
      </c>
      <c r="N78" s="29">
        <v>5.5</v>
      </c>
    </row>
    <row r="79" spans="1:14">
      <c r="A79" s="102">
        <v>45170</v>
      </c>
      <c r="B79" s="98">
        <v>15000000</v>
      </c>
      <c r="C79" s="15">
        <v>45190</v>
      </c>
      <c r="D79" s="15">
        <v>12159</v>
      </c>
      <c r="E79" s="17">
        <v>23210000</v>
      </c>
      <c r="F79" s="17">
        <v>8210000</v>
      </c>
      <c r="G79" s="17">
        <v>15000000</v>
      </c>
      <c r="H79" s="117">
        <v>54.733333333333334</v>
      </c>
      <c r="I79" s="17">
        <v>0</v>
      </c>
      <c r="J79" s="17">
        <v>15000000</v>
      </c>
      <c r="K79" s="18">
        <v>1786460000</v>
      </c>
      <c r="L79" s="29">
        <v>92.088229999999996</v>
      </c>
      <c r="M79" s="29">
        <v>5.5793100000000004</v>
      </c>
      <c r="N79" s="29">
        <v>5.7969999999999997</v>
      </c>
    </row>
    <row r="80" spans="1:14">
      <c r="A80" s="102">
        <v>45200</v>
      </c>
      <c r="B80" s="98">
        <v>20000000</v>
      </c>
      <c r="C80" s="15">
        <v>45204</v>
      </c>
      <c r="D80" s="15">
        <v>12159</v>
      </c>
      <c r="E80" s="17">
        <v>39010000</v>
      </c>
      <c r="F80" s="17">
        <v>19010000</v>
      </c>
      <c r="G80" s="17">
        <v>20000000</v>
      </c>
      <c r="H80" s="117">
        <v>95.05</v>
      </c>
      <c r="I80" s="17">
        <v>0</v>
      </c>
      <c r="J80" s="17">
        <v>20000000</v>
      </c>
      <c r="K80" s="18">
        <v>1806460000</v>
      </c>
      <c r="L80" s="29">
        <v>91.233779999999996</v>
      </c>
      <c r="M80" s="29">
        <v>5.7058</v>
      </c>
      <c r="N80" s="29">
        <v>5.71</v>
      </c>
    </row>
    <row r="81" spans="1:14">
      <c r="A81" s="102">
        <v>45201</v>
      </c>
      <c r="B81" s="98">
        <v>50000000</v>
      </c>
      <c r="C81" s="15">
        <v>45215</v>
      </c>
      <c r="D81" s="15">
        <v>12159</v>
      </c>
      <c r="E81" s="17">
        <v>40600000</v>
      </c>
      <c r="F81" s="17">
        <v>-9400000</v>
      </c>
      <c r="G81" s="17">
        <v>14960000</v>
      </c>
      <c r="H81" s="117">
        <v>-18.8</v>
      </c>
      <c r="I81" s="17">
        <v>0</v>
      </c>
      <c r="J81" s="17">
        <v>14960000</v>
      </c>
      <c r="K81" s="18">
        <v>1821420000</v>
      </c>
      <c r="L81" s="29">
        <v>87.880120000000005</v>
      </c>
      <c r="M81" s="29">
        <v>6.18614</v>
      </c>
      <c r="N81" s="29">
        <v>5.76</v>
      </c>
    </row>
    <row r="82" spans="1:14">
      <c r="A82" s="102">
        <v>45231</v>
      </c>
      <c r="B82" s="98">
        <v>10000000</v>
      </c>
      <c r="C82" s="15">
        <v>45239</v>
      </c>
      <c r="D82" s="15">
        <v>12159</v>
      </c>
      <c r="E82" s="17">
        <v>31540000</v>
      </c>
      <c r="F82" s="17">
        <v>21540000</v>
      </c>
      <c r="G82" s="17">
        <v>10000000</v>
      </c>
      <c r="H82" s="296">
        <v>215.39999999999998</v>
      </c>
      <c r="I82" s="17">
        <v>0</v>
      </c>
      <c r="J82" s="17">
        <v>10000000</v>
      </c>
      <c r="K82" s="18">
        <v>1831420000</v>
      </c>
      <c r="L82" s="29">
        <v>90.593990000000005</v>
      </c>
      <c r="M82" s="29">
        <v>5.8087</v>
      </c>
      <c r="N82" s="29">
        <v>5.7969999999999997</v>
      </c>
    </row>
    <row r="83" spans="1:14">
      <c r="A83" s="102">
        <v>45231</v>
      </c>
      <c r="B83" s="98">
        <v>10000000</v>
      </c>
      <c r="C83" s="15" t="s">
        <v>131</v>
      </c>
      <c r="D83" s="15">
        <v>12159</v>
      </c>
      <c r="E83" s="17">
        <v>26430000</v>
      </c>
      <c r="F83" s="17">
        <v>16430000</v>
      </c>
      <c r="G83" s="17">
        <v>10530000</v>
      </c>
      <c r="H83" s="296">
        <v>164.3</v>
      </c>
      <c r="I83" s="17">
        <v>0</v>
      </c>
      <c r="J83" s="17">
        <v>10530000</v>
      </c>
      <c r="K83" s="18">
        <v>1841950000</v>
      </c>
      <c r="L83" s="29">
        <v>90.864440000000002</v>
      </c>
      <c r="M83" s="29">
        <v>5.7726499999999996</v>
      </c>
      <c r="N83" s="29">
        <v>5.81</v>
      </c>
    </row>
    <row r="84" spans="1:14">
      <c r="A84" s="102">
        <v>45261</v>
      </c>
      <c r="B84" s="98">
        <v>20000000</v>
      </c>
      <c r="C84" s="15">
        <v>45267</v>
      </c>
      <c r="D84" s="15">
        <f t="shared" ref="D84" si="0">D83</f>
        <v>12159</v>
      </c>
      <c r="E84" s="17">
        <v>43980000</v>
      </c>
      <c r="F84" s="17">
        <f t="shared" ref="F84" si="1">E84-B84</f>
        <v>23980000</v>
      </c>
      <c r="G84" s="17">
        <v>36380000</v>
      </c>
      <c r="H84" s="296">
        <v>119.9</v>
      </c>
      <c r="I84" s="17">
        <v>0</v>
      </c>
      <c r="J84" s="17">
        <v>36380000</v>
      </c>
      <c r="K84" s="18">
        <v>1878330000</v>
      </c>
      <c r="L84" s="29">
        <v>91.01</v>
      </c>
      <c r="M84" s="29">
        <v>5.75</v>
      </c>
      <c r="N84" s="29">
        <v>5.8</v>
      </c>
    </row>
    <row r="85" spans="1:14">
      <c r="A85" s="19">
        <v>45292</v>
      </c>
      <c r="B85" s="17">
        <v>40000000</v>
      </c>
      <c r="C85" s="15">
        <v>45306</v>
      </c>
      <c r="D85" s="15">
        <v>12159</v>
      </c>
      <c r="E85" s="17">
        <v>38040000</v>
      </c>
      <c r="F85" s="17">
        <v>-1960000</v>
      </c>
      <c r="G85" s="17">
        <v>37990000</v>
      </c>
      <c r="H85" s="128">
        <v>-4.9000000000000004</v>
      </c>
      <c r="I85" s="17">
        <v>0</v>
      </c>
      <c r="J85" s="17">
        <v>37990000</v>
      </c>
      <c r="K85" s="18">
        <v>1916320000</v>
      </c>
      <c r="L85" s="29">
        <v>90.858059999999995</v>
      </c>
      <c r="M85" s="29">
        <v>5.7889099999999996</v>
      </c>
      <c r="N85" s="29">
        <v>5.8</v>
      </c>
    </row>
    <row r="86" spans="1:14">
      <c r="A86" s="19">
        <v>45292</v>
      </c>
      <c r="B86" s="17">
        <v>10000000</v>
      </c>
      <c r="C86" s="15">
        <v>45316</v>
      </c>
      <c r="D86" s="15">
        <v>12159</v>
      </c>
      <c r="E86" s="17">
        <v>42250000</v>
      </c>
      <c r="F86" s="17">
        <v>32250000</v>
      </c>
      <c r="G86" s="17">
        <v>10000000</v>
      </c>
      <c r="H86" s="128">
        <v>322.5</v>
      </c>
      <c r="I86" s="17">
        <v>0</v>
      </c>
      <c r="J86" s="17">
        <v>10000000</v>
      </c>
      <c r="K86" s="18">
        <v>1926320000</v>
      </c>
      <c r="L86" s="29">
        <v>91.119919999999993</v>
      </c>
      <c r="M86" s="29">
        <v>5.7527699999999999</v>
      </c>
      <c r="N86" s="29">
        <v>5.7649999999999997</v>
      </c>
    </row>
    <row r="87" spans="1:14">
      <c r="A87" s="19">
        <v>45323</v>
      </c>
      <c r="B87" s="17">
        <v>10000000</v>
      </c>
      <c r="C87" s="15">
        <v>45323</v>
      </c>
      <c r="D87" s="15">
        <v>12159</v>
      </c>
      <c r="E87" s="17">
        <v>28070000</v>
      </c>
      <c r="F87" s="17">
        <v>18070000</v>
      </c>
      <c r="G87" s="17">
        <v>10000000</v>
      </c>
      <c r="H87" s="128">
        <v>180.7</v>
      </c>
      <c r="I87" s="17">
        <v>0</v>
      </c>
      <c r="J87" s="17">
        <v>10000000</v>
      </c>
      <c r="K87" s="18">
        <v>1936320000</v>
      </c>
      <c r="L87" s="29">
        <v>91.367180000000005</v>
      </c>
      <c r="M87" s="29">
        <v>5.71793</v>
      </c>
      <c r="N87" s="29">
        <v>5.74</v>
      </c>
    </row>
    <row r="88" spans="1:14">
      <c r="A88" s="19">
        <v>45323</v>
      </c>
      <c r="B88" s="17">
        <v>10000000</v>
      </c>
      <c r="C88" s="15">
        <v>45337</v>
      </c>
      <c r="D88" s="15">
        <v>12159</v>
      </c>
      <c r="E88" s="17">
        <v>46920000</v>
      </c>
      <c r="F88" s="17">
        <v>36920000</v>
      </c>
      <c r="G88" s="17">
        <v>10000000</v>
      </c>
      <c r="H88" s="128">
        <v>369.20000000000005</v>
      </c>
      <c r="I88" s="17">
        <v>0</v>
      </c>
      <c r="J88" s="17">
        <v>10000000</v>
      </c>
      <c r="K88" s="18">
        <v>1946320000</v>
      </c>
      <c r="L88" s="29">
        <v>91.614159999999998</v>
      </c>
      <c r="M88" s="29">
        <v>5.6851599999999998</v>
      </c>
      <c r="N88" s="29">
        <v>5.69</v>
      </c>
    </row>
    <row r="89" spans="1:14">
      <c r="A89" s="19">
        <v>45352</v>
      </c>
      <c r="B89" s="17">
        <v>10000000</v>
      </c>
      <c r="C89" s="15">
        <v>45358</v>
      </c>
      <c r="D89" s="15">
        <v>12159</v>
      </c>
      <c r="E89" s="17">
        <v>40380000</v>
      </c>
      <c r="F89" s="17">
        <v>30380000</v>
      </c>
      <c r="G89" s="17">
        <v>10000000</v>
      </c>
      <c r="H89" s="128">
        <v>303.79999999999995</v>
      </c>
      <c r="I89" s="17">
        <v>0</v>
      </c>
      <c r="J89" s="17">
        <v>10000000</v>
      </c>
      <c r="K89" s="18">
        <v>1956320000</v>
      </c>
      <c r="L89" s="29">
        <v>91.839879999999994</v>
      </c>
      <c r="M89" s="29">
        <v>5.65754</v>
      </c>
      <c r="N89" s="29">
        <v>5.68</v>
      </c>
    </row>
    <row r="90" spans="1:14">
      <c r="A90" s="19">
        <v>45352</v>
      </c>
      <c r="B90" s="17">
        <v>10000000</v>
      </c>
      <c r="C90" s="15">
        <v>45371</v>
      </c>
      <c r="D90" s="15">
        <v>12159</v>
      </c>
      <c r="E90" s="17">
        <v>25910000</v>
      </c>
      <c r="F90" s="17">
        <v>15910000</v>
      </c>
      <c r="G90" s="17">
        <v>10000000</v>
      </c>
      <c r="H90" s="128">
        <v>159.1</v>
      </c>
      <c r="I90" s="17">
        <v>0</v>
      </c>
      <c r="J90" s="17">
        <v>10000000</v>
      </c>
      <c r="K90" s="18">
        <v>1966320000</v>
      </c>
      <c r="L90" s="29">
        <v>91.921999999999997</v>
      </c>
      <c r="M90" s="29">
        <v>5.6513</v>
      </c>
      <c r="N90" s="29">
        <v>5.66</v>
      </c>
    </row>
    <row r="91" spans="1:14">
      <c r="A91" s="19">
        <v>45383</v>
      </c>
      <c r="B91" s="17">
        <v>20000000</v>
      </c>
      <c r="C91" s="15">
        <v>45397</v>
      </c>
      <c r="D91" s="15">
        <v>12159</v>
      </c>
      <c r="E91" s="17">
        <v>84520000</v>
      </c>
      <c r="F91" s="17">
        <v>64520000</v>
      </c>
      <c r="G91" s="17">
        <v>20000000</v>
      </c>
      <c r="H91" s="128">
        <v>322.60000000000002</v>
      </c>
      <c r="I91" s="17">
        <v>0</v>
      </c>
      <c r="J91" s="17">
        <v>20000000</v>
      </c>
      <c r="K91" s="18">
        <v>1986320000</v>
      </c>
      <c r="L91" s="29">
        <v>92.254409999999993</v>
      </c>
      <c r="M91" s="29">
        <v>5.6077500000000002</v>
      </c>
      <c r="N91" s="29">
        <v>5.61</v>
      </c>
    </row>
    <row r="92" spans="1:14">
      <c r="A92" s="19">
        <v>45383</v>
      </c>
      <c r="B92" s="17">
        <v>15000000</v>
      </c>
      <c r="C92" s="15">
        <v>45400</v>
      </c>
      <c r="D92" s="15">
        <v>12159</v>
      </c>
      <c r="E92" s="17">
        <v>25060000</v>
      </c>
      <c r="F92" s="17">
        <v>10060000</v>
      </c>
      <c r="G92" s="17">
        <v>15000000</v>
      </c>
      <c r="H92" s="128">
        <v>67.066666666666663</v>
      </c>
      <c r="I92" s="17">
        <v>0</v>
      </c>
      <c r="J92" s="17">
        <v>15000000</v>
      </c>
      <c r="K92" s="18">
        <v>2001320000</v>
      </c>
      <c r="L92" s="29">
        <v>92.159589999999994</v>
      </c>
      <c r="M92" s="29">
        <v>4.5988600000000002</v>
      </c>
      <c r="N92" s="29">
        <v>4.63</v>
      </c>
    </row>
    <row r="93" spans="1:14">
      <c r="A93" s="19">
        <v>45413</v>
      </c>
      <c r="B93" s="17">
        <v>10000000</v>
      </c>
      <c r="C93" s="15">
        <v>45420</v>
      </c>
      <c r="D93" s="15">
        <v>12159</v>
      </c>
      <c r="E93" s="17">
        <v>38680000</v>
      </c>
      <c r="F93" s="17">
        <v>28680000</v>
      </c>
      <c r="G93" s="17">
        <v>10000000</v>
      </c>
      <c r="H93" s="128">
        <v>286.8</v>
      </c>
      <c r="I93" s="17">
        <v>0</v>
      </c>
      <c r="J93" s="17">
        <v>10000000</v>
      </c>
      <c r="K93" s="18">
        <v>2011320000</v>
      </c>
      <c r="L93" s="29">
        <v>92.542680000000004</v>
      </c>
      <c r="M93" s="29">
        <v>5.57</v>
      </c>
      <c r="N93" s="29">
        <v>5.57</v>
      </c>
    </row>
    <row r="94" spans="1:14">
      <c r="A94" s="19">
        <v>45413</v>
      </c>
      <c r="B94" s="17">
        <v>10000000</v>
      </c>
      <c r="C94" s="15">
        <v>45435</v>
      </c>
      <c r="D94" s="15">
        <v>12159</v>
      </c>
      <c r="E94" s="17">
        <v>18020000</v>
      </c>
      <c r="F94" s="17">
        <v>8020000</v>
      </c>
      <c r="G94" s="17">
        <v>10000000</v>
      </c>
      <c r="H94" s="128">
        <v>80.2</v>
      </c>
      <c r="I94" s="17">
        <v>0</v>
      </c>
      <c r="J94" s="17">
        <v>10000000</v>
      </c>
      <c r="K94" s="18">
        <v>2021320000</v>
      </c>
      <c r="L94" s="29">
        <v>92.350290000000001</v>
      </c>
      <c r="M94" s="29">
        <v>5.6027399999999998</v>
      </c>
      <c r="N94" s="29">
        <v>5.6390000000000002</v>
      </c>
    </row>
    <row r="95" spans="1:14">
      <c r="A95" s="19">
        <v>45444</v>
      </c>
      <c r="B95" s="17">
        <v>10000000</v>
      </c>
      <c r="C95" s="15">
        <v>45463</v>
      </c>
      <c r="D95" s="15">
        <v>12159</v>
      </c>
      <c r="E95" s="17">
        <v>47460000</v>
      </c>
      <c r="F95" s="17">
        <v>37460000</v>
      </c>
      <c r="G95" s="17">
        <v>10000000</v>
      </c>
      <c r="H95" s="117">
        <v>374.6</v>
      </c>
      <c r="I95" s="17">
        <v>0</v>
      </c>
      <c r="J95" s="17">
        <v>10000000</v>
      </c>
      <c r="K95" s="18">
        <v>2031320000</v>
      </c>
      <c r="L95" s="29">
        <v>92.46472</v>
      </c>
      <c r="M95" s="29">
        <v>5.5926299999999998</v>
      </c>
      <c r="N95" s="29">
        <v>5.61</v>
      </c>
    </row>
    <row r="96" spans="1:14">
      <c r="A96" s="19">
        <v>45444</v>
      </c>
      <c r="B96" s="17">
        <v>10000000</v>
      </c>
      <c r="C96" s="15">
        <v>45470</v>
      </c>
      <c r="D96" s="15">
        <v>12159</v>
      </c>
      <c r="E96" s="17">
        <v>43070000</v>
      </c>
      <c r="F96" s="17">
        <v>33070000</v>
      </c>
      <c r="G96" s="17">
        <v>10000000</v>
      </c>
      <c r="H96" s="117">
        <v>330.7</v>
      </c>
      <c r="I96" s="17">
        <v>0</v>
      </c>
      <c r="J96" s="17">
        <v>10000000</v>
      </c>
      <c r="K96" s="18">
        <v>2041320000</v>
      </c>
      <c r="L96" s="29">
        <v>92.651070000000004</v>
      </c>
      <c r="M96" s="29">
        <v>5.5661199999999997</v>
      </c>
      <c r="N96" s="29">
        <v>5.58</v>
      </c>
    </row>
    <row r="97" spans="1:14">
      <c r="A97" s="19">
        <v>45474</v>
      </c>
      <c r="B97" s="17">
        <v>20000000</v>
      </c>
      <c r="C97" s="15">
        <v>45488</v>
      </c>
      <c r="D97" s="15">
        <v>12159</v>
      </c>
      <c r="E97" s="17">
        <v>68850000</v>
      </c>
      <c r="F97" s="17">
        <v>48850000</v>
      </c>
      <c r="G97" s="17">
        <v>20000000</v>
      </c>
      <c r="H97" s="117">
        <v>244.25</v>
      </c>
      <c r="I97" s="17">
        <v>0</v>
      </c>
      <c r="J97" s="17">
        <v>20000000</v>
      </c>
      <c r="K97" s="18">
        <v>2061320000</v>
      </c>
      <c r="L97" s="29">
        <v>92.977639999999994</v>
      </c>
      <c r="M97" s="29">
        <v>5.5210900000000001</v>
      </c>
      <c r="N97" s="29">
        <v>5.55</v>
      </c>
    </row>
    <row r="98" spans="1:14">
      <c r="A98" s="19">
        <v>45474</v>
      </c>
      <c r="B98" s="17">
        <v>10000000</v>
      </c>
      <c r="C98" s="15">
        <v>45498</v>
      </c>
      <c r="D98" s="15">
        <v>12159</v>
      </c>
      <c r="E98" s="17">
        <v>43740000</v>
      </c>
      <c r="F98" s="17">
        <v>33740000</v>
      </c>
      <c r="G98" s="17">
        <v>10000000</v>
      </c>
      <c r="H98" s="117">
        <v>337.40000000000003</v>
      </c>
      <c r="I98" s="17">
        <v>0</v>
      </c>
      <c r="J98" s="17">
        <v>10000000</v>
      </c>
      <c r="K98" s="18">
        <v>2071320000</v>
      </c>
      <c r="L98" s="29">
        <v>93.330399999999997</v>
      </c>
      <c r="M98" s="29">
        <v>5.47</v>
      </c>
      <c r="N98" s="29">
        <v>5.47</v>
      </c>
    </row>
    <row r="99" spans="1:14">
      <c r="A99" s="19">
        <v>45505</v>
      </c>
      <c r="B99" s="17">
        <v>10000000</v>
      </c>
      <c r="C99" s="15">
        <v>45512</v>
      </c>
      <c r="D99" s="15">
        <v>12159</v>
      </c>
      <c r="E99" s="17">
        <v>40400000</v>
      </c>
      <c r="F99" s="17">
        <v>30400000</v>
      </c>
      <c r="G99" s="17">
        <v>10000000</v>
      </c>
      <c r="H99" s="117">
        <v>304</v>
      </c>
      <c r="I99" s="17">
        <v>0</v>
      </c>
      <c r="J99" s="17">
        <v>10000000</v>
      </c>
      <c r="K99" s="18">
        <v>2081320000</v>
      </c>
      <c r="L99" s="29">
        <v>93.688090000000003</v>
      </c>
      <c r="M99" s="29">
        <v>5.4191200000000004</v>
      </c>
      <c r="N99" s="29">
        <v>5.42</v>
      </c>
    </row>
    <row r="100" spans="1:14">
      <c r="A100" s="19">
        <v>45505</v>
      </c>
      <c r="B100" s="17">
        <v>10000000</v>
      </c>
      <c r="C100" s="15">
        <v>45526</v>
      </c>
      <c r="D100" s="15">
        <v>12159</v>
      </c>
      <c r="E100" s="17">
        <v>32510000</v>
      </c>
      <c r="F100" s="17">
        <v>22510000</v>
      </c>
      <c r="G100" s="17">
        <v>10000000</v>
      </c>
      <c r="H100" s="117">
        <v>225.1</v>
      </c>
      <c r="I100" s="17">
        <v>0</v>
      </c>
      <c r="J100" s="17">
        <v>10000000</v>
      </c>
      <c r="K100" s="18">
        <v>2091320000</v>
      </c>
      <c r="L100" s="29">
        <v>94.143010000000004</v>
      </c>
      <c r="M100" s="29">
        <v>5.3534600000000001</v>
      </c>
      <c r="N100" s="29">
        <v>5.367</v>
      </c>
    </row>
    <row r="101" spans="1:14">
      <c r="A101" s="19">
        <v>45536</v>
      </c>
      <c r="B101" s="17">
        <v>10000000</v>
      </c>
      <c r="C101" s="15">
        <v>45540</v>
      </c>
      <c r="D101" s="15">
        <v>12159</v>
      </c>
      <c r="E101" s="17">
        <v>20840000</v>
      </c>
      <c r="F101" s="17">
        <v>10840000</v>
      </c>
      <c r="G101" s="17">
        <v>10000000</v>
      </c>
      <c r="H101" s="117">
        <v>108.4</v>
      </c>
      <c r="I101" s="17">
        <v>0</v>
      </c>
      <c r="J101" s="17">
        <v>10000000</v>
      </c>
      <c r="K101" s="18">
        <v>2101320000</v>
      </c>
      <c r="L101" s="29">
        <v>94.612740000000002</v>
      </c>
      <c r="M101" s="29">
        <v>5.2855400000000001</v>
      </c>
      <c r="N101" s="29">
        <v>5.3</v>
      </c>
    </row>
    <row r="102" spans="1:14">
      <c r="A102" s="19">
        <v>45536</v>
      </c>
      <c r="B102" s="17">
        <v>10000000</v>
      </c>
      <c r="C102" s="15">
        <v>45554</v>
      </c>
      <c r="D102" s="15">
        <v>12159</v>
      </c>
      <c r="E102" s="17">
        <v>16450000</v>
      </c>
      <c r="F102" s="17">
        <v>6450000</v>
      </c>
      <c r="G102" s="17">
        <v>10000000</v>
      </c>
      <c r="H102" s="117">
        <v>64.5</v>
      </c>
      <c r="I102" s="17">
        <v>0</v>
      </c>
      <c r="J102" s="17">
        <v>10000000</v>
      </c>
      <c r="K102" s="18">
        <v>2111320000</v>
      </c>
      <c r="L102" s="29">
        <v>94.918599999999998</v>
      </c>
      <c r="M102" s="29">
        <v>5.2444800000000003</v>
      </c>
      <c r="N102" s="29">
        <v>5.2569999999999997</v>
      </c>
    </row>
    <row r="103" spans="1:14">
      <c r="A103" s="19">
        <v>45566</v>
      </c>
      <c r="B103" s="17">
        <v>10000000</v>
      </c>
      <c r="C103" s="15">
        <v>45568</v>
      </c>
      <c r="D103" s="15">
        <v>48684</v>
      </c>
      <c r="E103" s="17">
        <v>9930000</v>
      </c>
      <c r="F103" s="17">
        <v>-70000</v>
      </c>
      <c r="G103" s="17">
        <v>2810000</v>
      </c>
      <c r="H103" s="117">
        <v>-0.70000000000000007</v>
      </c>
      <c r="I103" s="17">
        <v>0</v>
      </c>
      <c r="J103" s="17">
        <v>2810000</v>
      </c>
      <c r="K103" s="18">
        <v>2114130000</v>
      </c>
      <c r="L103" s="29">
        <v>95.084879999999998</v>
      </c>
      <c r="M103" s="29">
        <v>5.2215699999999998</v>
      </c>
      <c r="N103" s="29">
        <v>5.2549999999999999</v>
      </c>
    </row>
    <row r="104" spans="1:14">
      <c r="A104" s="19">
        <v>45566</v>
      </c>
      <c r="B104" s="17">
        <v>20000000</v>
      </c>
      <c r="C104" s="15">
        <v>45580</v>
      </c>
      <c r="D104" s="15">
        <v>48684</v>
      </c>
      <c r="E104" s="17">
        <v>24730000</v>
      </c>
      <c r="F104" s="17">
        <v>4730000</v>
      </c>
      <c r="G104" s="17">
        <v>9480000</v>
      </c>
      <c r="H104" s="117">
        <v>23.65</v>
      </c>
      <c r="I104" s="17">
        <v>0</v>
      </c>
      <c r="J104" s="17">
        <v>9480000</v>
      </c>
      <c r="K104" s="18">
        <v>2123610000</v>
      </c>
      <c r="L104" s="29">
        <v>94.970020000000005</v>
      </c>
      <c r="M104" s="29">
        <v>5.24092</v>
      </c>
      <c r="N104" s="29">
        <v>5.3019999999999996</v>
      </c>
    </row>
    <row r="105" spans="1:14">
      <c r="A105" s="19">
        <v>45566</v>
      </c>
      <c r="B105" s="17">
        <v>15000000</v>
      </c>
      <c r="C105" s="15">
        <v>45596</v>
      </c>
      <c r="D105" s="15">
        <v>48684</v>
      </c>
      <c r="E105" s="17">
        <v>15720000</v>
      </c>
      <c r="F105" s="17">
        <v>720000</v>
      </c>
      <c r="G105" s="17">
        <v>4350000</v>
      </c>
      <c r="H105" s="117">
        <v>4.8</v>
      </c>
      <c r="I105" s="17">
        <v>0</v>
      </c>
      <c r="J105" s="17">
        <v>4350000</v>
      </c>
      <c r="K105" s="18">
        <v>2127960000</v>
      </c>
      <c r="L105" s="29">
        <v>94.844309999999993</v>
      </c>
      <c r="M105" s="29">
        <v>5.2629999999999999</v>
      </c>
      <c r="N105" s="29">
        <v>5.2969999999999997</v>
      </c>
    </row>
    <row r="106" spans="1:14">
      <c r="A106" s="19">
        <v>45597</v>
      </c>
      <c r="B106" s="17">
        <v>10000000</v>
      </c>
      <c r="C106" s="15">
        <v>45610</v>
      </c>
      <c r="D106" s="15">
        <v>48684</v>
      </c>
      <c r="E106" s="17">
        <v>22940000</v>
      </c>
      <c r="F106" s="17">
        <v>12940000</v>
      </c>
      <c r="G106" s="17">
        <v>10000000</v>
      </c>
      <c r="H106" s="117">
        <v>129.4</v>
      </c>
      <c r="I106" s="17">
        <v>0</v>
      </c>
      <c r="J106" s="17">
        <v>10000000</v>
      </c>
      <c r="K106" s="18">
        <v>2137960000</v>
      </c>
      <c r="L106" s="29">
        <v>95.003410000000002</v>
      </c>
      <c r="M106" s="29">
        <v>5.2413100000000004</v>
      </c>
      <c r="N106" s="29">
        <v>5.2670000000000003</v>
      </c>
    </row>
    <row r="107" spans="1:14">
      <c r="A107" s="320">
        <v>45627</v>
      </c>
      <c r="B107" s="17">
        <v>10000001</v>
      </c>
      <c r="C107" s="15">
        <v>45631</v>
      </c>
      <c r="D107" s="15">
        <v>48684</v>
      </c>
      <c r="E107" s="17">
        <v>47010000</v>
      </c>
      <c r="F107" s="17">
        <v>37009999</v>
      </c>
      <c r="G107" s="17">
        <v>41700000</v>
      </c>
      <c r="H107" s="117">
        <f>3.70099952990005*100</f>
        <v>370.09995299000502</v>
      </c>
      <c r="I107" s="17">
        <v>0</v>
      </c>
      <c r="J107" s="17">
        <v>41700000</v>
      </c>
      <c r="K107" s="18">
        <v>2179660000</v>
      </c>
      <c r="L107" s="29">
        <v>95.139150000000001</v>
      </c>
      <c r="M107" s="29">
        <v>5.2244700000000002</v>
      </c>
      <c r="N107" s="29">
        <v>5.2489999999999997</v>
      </c>
    </row>
    <row r="108" spans="1:14">
      <c r="A108" s="320">
        <v>45658</v>
      </c>
      <c r="B108" s="17">
        <v>20000000</v>
      </c>
      <c r="C108" s="15">
        <v>45672</v>
      </c>
      <c r="D108" s="15">
        <v>48684</v>
      </c>
      <c r="E108" s="17">
        <v>20350000</v>
      </c>
      <c r="F108" s="17">
        <v>350000</v>
      </c>
      <c r="G108" s="17">
        <v>12250000</v>
      </c>
      <c r="H108" s="117">
        <v>1.7500000000000002</v>
      </c>
      <c r="I108" s="17">
        <v>0</v>
      </c>
      <c r="J108" s="17">
        <v>12250000</v>
      </c>
      <c r="K108" s="18">
        <v>2191910000</v>
      </c>
      <c r="L108" s="29">
        <v>94.814710000000005</v>
      </c>
      <c r="M108" s="29">
        <v>5.2831200000000003</v>
      </c>
      <c r="N108" s="29">
        <v>5.35</v>
      </c>
    </row>
    <row r="109" spans="1:14">
      <c r="A109" s="320">
        <v>45658</v>
      </c>
      <c r="B109" s="17">
        <v>10000000</v>
      </c>
      <c r="C109" s="15">
        <v>45680</v>
      </c>
      <c r="D109" s="15">
        <v>48684</v>
      </c>
      <c r="E109" s="17">
        <v>12750000</v>
      </c>
      <c r="F109" s="17">
        <v>2750000</v>
      </c>
      <c r="G109" s="17">
        <v>10000000</v>
      </c>
      <c r="H109" s="117">
        <v>27.500000000000004</v>
      </c>
      <c r="I109" s="17">
        <v>0</v>
      </c>
      <c r="J109" s="17">
        <v>10000000</v>
      </c>
      <c r="K109" s="18">
        <v>2201910000</v>
      </c>
      <c r="L109" s="29">
        <v>94.471410000000006</v>
      </c>
      <c r="M109" s="29">
        <v>5.3386800000000001</v>
      </c>
      <c r="N109" s="29">
        <v>5.4</v>
      </c>
    </row>
    <row r="110" spans="1:14">
      <c r="A110" s="320">
        <v>45689</v>
      </c>
      <c r="B110" s="17">
        <v>10000000</v>
      </c>
      <c r="C110" s="15">
        <v>45694</v>
      </c>
      <c r="D110" s="15">
        <v>12159</v>
      </c>
      <c r="E110" s="17">
        <v>14580000</v>
      </c>
      <c r="F110" s="17">
        <v>4580000</v>
      </c>
      <c r="G110" s="17">
        <v>9580000</v>
      </c>
      <c r="H110" s="117">
        <v>45.800000000000004</v>
      </c>
      <c r="I110" s="17">
        <v>0</v>
      </c>
      <c r="J110" s="17">
        <v>9580000</v>
      </c>
      <c r="K110" s="18">
        <v>2211490000</v>
      </c>
      <c r="L110" s="29">
        <v>94.492999999999995</v>
      </c>
      <c r="M110" s="29">
        <v>5.3390000000000004</v>
      </c>
      <c r="N110" s="29">
        <v>5.3819999999999997</v>
      </c>
    </row>
    <row r="111" spans="1:14">
      <c r="A111" s="320">
        <v>45689</v>
      </c>
      <c r="B111" s="17">
        <v>10000000</v>
      </c>
      <c r="C111" s="15">
        <v>45708</v>
      </c>
      <c r="D111" s="15">
        <v>12159</v>
      </c>
      <c r="E111" s="17">
        <v>17830000</v>
      </c>
      <c r="F111" s="17">
        <v>7830000</v>
      </c>
      <c r="G111" s="17">
        <v>10000000</v>
      </c>
      <c r="H111" s="117">
        <v>78.3</v>
      </c>
      <c r="I111" s="17">
        <v>0</v>
      </c>
      <c r="J111" s="17">
        <v>10000000</v>
      </c>
      <c r="K111" s="18">
        <v>2221490000</v>
      </c>
      <c r="L111" s="29">
        <v>94.629000000000005</v>
      </c>
      <c r="M111" s="29">
        <v>5.3209999999999997</v>
      </c>
      <c r="N111" s="29">
        <v>5.3419999999999996</v>
      </c>
    </row>
    <row r="112" spans="1:14">
      <c r="A112" s="320">
        <v>45717</v>
      </c>
      <c r="B112" s="17">
        <v>10000000</v>
      </c>
      <c r="C112" s="15">
        <v>45722</v>
      </c>
      <c r="D112" s="15">
        <v>48684</v>
      </c>
      <c r="E112" s="17">
        <v>13150000</v>
      </c>
      <c r="F112" s="17">
        <v>3150000</v>
      </c>
      <c r="G112" s="17">
        <v>10000000</v>
      </c>
      <c r="H112" s="117">
        <v>31.5</v>
      </c>
      <c r="I112" s="17">
        <v>0</v>
      </c>
      <c r="J112" s="17">
        <v>10000000</v>
      </c>
      <c r="K112" s="18">
        <v>2231490000</v>
      </c>
      <c r="L112" s="29">
        <v>94.629230000000007</v>
      </c>
      <c r="M112" s="29">
        <v>5.3240800000000004</v>
      </c>
      <c r="N112" s="29">
        <v>5.3769999999999998</v>
      </c>
    </row>
    <row r="113" spans="1:14">
      <c r="A113" s="320">
        <v>45717</v>
      </c>
      <c r="B113" s="17">
        <v>20000000</v>
      </c>
      <c r="C113" s="15">
        <v>45743</v>
      </c>
      <c r="D113" s="15">
        <v>48684</v>
      </c>
      <c r="E113" s="17">
        <v>34460000</v>
      </c>
      <c r="F113" s="17">
        <v>14460000</v>
      </c>
      <c r="G113" s="17">
        <v>20460000</v>
      </c>
      <c r="H113" s="117">
        <v>72.3</v>
      </c>
      <c r="I113" s="17">
        <v>0</v>
      </c>
      <c r="J113" s="17">
        <v>20460000</v>
      </c>
      <c r="K113" s="18">
        <v>2251950000</v>
      </c>
      <c r="L113" s="29">
        <v>94.566969999999998</v>
      </c>
      <c r="M113" s="29">
        <v>5.3393899999999999</v>
      </c>
      <c r="N113" s="29">
        <v>5.367</v>
      </c>
    </row>
    <row r="114" spans="1:14">
      <c r="A114" s="320">
        <v>45748</v>
      </c>
      <c r="B114" s="17">
        <v>65000000</v>
      </c>
      <c r="C114" s="15">
        <v>45762</v>
      </c>
      <c r="D114" s="15">
        <v>48684</v>
      </c>
      <c r="E114" s="17">
        <v>85260000</v>
      </c>
      <c r="F114" s="17">
        <v>20260000</v>
      </c>
      <c r="G114" s="17">
        <v>65000000</v>
      </c>
      <c r="H114" s="117">
        <v>31.169230769230772</v>
      </c>
      <c r="I114" s="17">
        <v>0</v>
      </c>
      <c r="J114" s="17">
        <v>65000000</v>
      </c>
      <c r="K114" s="18">
        <v>2316950000</v>
      </c>
      <c r="L114" s="29">
        <v>95.024529999999999</v>
      </c>
      <c r="M114" s="29">
        <v>5.27027</v>
      </c>
      <c r="N114" s="29">
        <v>5.3230000000000004</v>
      </c>
    </row>
    <row r="115" spans="1:14">
      <c r="A115" s="320">
        <v>45748</v>
      </c>
      <c r="B115" s="17">
        <v>20000000</v>
      </c>
      <c r="C115" s="15">
        <v>45771</v>
      </c>
      <c r="D115" s="15">
        <v>48684</v>
      </c>
      <c r="E115" s="17">
        <v>29500000</v>
      </c>
      <c r="F115" s="17">
        <v>9500000</v>
      </c>
      <c r="G115" s="17">
        <v>20000000</v>
      </c>
      <c r="H115" s="117">
        <v>47.5</v>
      </c>
      <c r="I115" s="17">
        <v>0</v>
      </c>
      <c r="J115" s="17">
        <v>20000000</v>
      </c>
      <c r="K115" s="18">
        <v>2336950000</v>
      </c>
      <c r="L115" s="29">
        <v>94.828100000000006</v>
      </c>
      <c r="M115" s="29">
        <v>5.3034400000000002</v>
      </c>
      <c r="N115" s="29">
        <v>5.32</v>
      </c>
    </row>
    <row r="116" spans="1:14">
      <c r="A116" s="320">
        <v>45778</v>
      </c>
      <c r="B116" s="17">
        <v>10000000</v>
      </c>
      <c r="C116" s="15">
        <v>45785</v>
      </c>
      <c r="D116" s="15">
        <v>48684</v>
      </c>
      <c r="E116" s="17">
        <v>16830000</v>
      </c>
      <c r="F116" s="17">
        <v>6830000</v>
      </c>
      <c r="G116" s="17">
        <v>10000000</v>
      </c>
      <c r="H116" s="117">
        <v>68.300000000000011</v>
      </c>
      <c r="I116" s="17">
        <v>0</v>
      </c>
      <c r="J116" s="17">
        <v>10000000</v>
      </c>
      <c r="K116" s="18">
        <v>2346950000</v>
      </c>
      <c r="L116" s="29">
        <v>94.778890000000004</v>
      </c>
      <c r="M116" s="29">
        <v>5.3142100000000001</v>
      </c>
      <c r="N116" s="29">
        <v>5.35</v>
      </c>
    </row>
    <row r="117" spans="1:14">
      <c r="A117" s="320">
        <v>45778</v>
      </c>
      <c r="B117" s="17">
        <v>20000000</v>
      </c>
      <c r="C117" s="15">
        <v>45792</v>
      </c>
      <c r="D117" s="15">
        <v>48684</v>
      </c>
      <c r="E117" s="17">
        <v>12780000</v>
      </c>
      <c r="F117" s="17">
        <v>-7220000</v>
      </c>
      <c r="G117" s="17">
        <v>11830000</v>
      </c>
      <c r="H117" s="117">
        <v>-36.1</v>
      </c>
      <c r="I117" s="17">
        <v>0</v>
      </c>
      <c r="J117" s="17">
        <v>11830000</v>
      </c>
      <c r="K117" s="18">
        <v>2358780000</v>
      </c>
      <c r="L117" s="29">
        <v>94.675240000000002</v>
      </c>
      <c r="M117" s="29">
        <v>5.3324199999999999</v>
      </c>
      <c r="N117" s="29">
        <v>5.35</v>
      </c>
    </row>
  </sheetData>
  <conditionalFormatting sqref="L4:N9">
    <cfRule type="cellIs" dxfId="87" priority="5642" stopIfTrue="1" operator="lessThan">
      <formula>0</formula>
    </cfRule>
  </conditionalFormatting>
  <conditionalFormatting sqref="L42:N44">
    <cfRule type="cellIs" dxfId="86" priority="1558" stopIfTrue="1" operator="lessThan">
      <formula>0</formula>
    </cfRule>
  </conditionalFormatting>
  <conditionalFormatting sqref="L54:N117">
    <cfRule type="cellIs" dxfId="85" priority="1" stopIfTrue="1" operator="lessThan">
      <formula>0</formula>
    </cfRule>
  </conditionalFormatting>
  <conditionalFormatting sqref="O105:P105">
    <cfRule type="cellIs" dxfId="84" priority="11" stopIfTrue="1" operator="lessThan">
      <formula>0</formula>
    </cfRule>
  </conditionalFormatting>
  <conditionalFormatting sqref="O40:R41">
    <cfRule type="cellIs" dxfId="83" priority="1684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00"/>
  <sheetViews>
    <sheetView zoomScale="95" zoomScaleNormal="95" workbookViewId="0">
      <pane xSplit="1" ySplit="3" topLeftCell="B181" activePane="bottomRight" state="frozen"/>
      <selection pane="topRight" activeCell="B1" sqref="B1"/>
      <selection pane="bottomLeft" activeCell="A4" sqref="A4"/>
      <selection pane="bottomRight" activeCell="A200" sqref="A200"/>
    </sheetView>
  </sheetViews>
  <sheetFormatPr defaultRowHeight="15"/>
  <cols>
    <col min="1" max="1" width="8.81640625" style="351"/>
    <col min="2" max="2" width="10.08984375" style="351" customWidth="1"/>
    <col min="5" max="5" width="10.1796875" customWidth="1"/>
    <col min="8" max="8" width="9.81640625" customWidth="1"/>
    <col min="9" max="9" width="8.81640625" customWidth="1"/>
    <col min="11" max="11" width="12.81640625" customWidth="1"/>
    <col min="12" max="12" width="13.54296875" style="351" customWidth="1"/>
    <col min="13" max="13" width="9" style="351" customWidth="1"/>
    <col min="14" max="14" width="8.81640625" style="351"/>
    <col min="15" max="15" width="11.81640625" customWidth="1"/>
    <col min="16" max="18" width="5.81640625" customWidth="1"/>
  </cols>
  <sheetData>
    <row r="1" spans="1:18" ht="16.2" thickBot="1">
      <c r="A1" s="348"/>
      <c r="B1" s="348" t="s">
        <v>47</v>
      </c>
      <c r="C1" s="10"/>
      <c r="D1" s="11"/>
      <c r="E1" s="11"/>
      <c r="F1" s="11"/>
      <c r="G1" s="11"/>
      <c r="H1" s="11"/>
      <c r="I1" s="11"/>
      <c r="J1" s="11"/>
      <c r="K1" s="12"/>
      <c r="L1" s="352"/>
      <c r="M1" s="353"/>
      <c r="N1" s="353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55" spans="1:18">
      <c r="A55" s="19">
        <v>43111</v>
      </c>
      <c r="B55" s="16">
        <v>10000000</v>
      </c>
      <c r="C55" s="103">
        <v>43118</v>
      </c>
      <c r="D55" s="15">
        <v>12980</v>
      </c>
      <c r="E55" s="17">
        <v>17540000</v>
      </c>
      <c r="F55" s="17">
        <v>7540000</v>
      </c>
      <c r="G55" s="17">
        <v>10000000</v>
      </c>
      <c r="H55" s="136">
        <f>F55/B55*100</f>
        <v>75.400000000000006</v>
      </c>
      <c r="I55" s="17">
        <v>0</v>
      </c>
      <c r="J55" s="17">
        <v>10000000</v>
      </c>
      <c r="K55" s="18">
        <v>1460850000</v>
      </c>
      <c r="L55" s="90">
        <v>89.492090000000005</v>
      </c>
      <c r="M55" s="90">
        <v>10.853389999999999</v>
      </c>
      <c r="N55" s="196">
        <v>11.077999999999999</v>
      </c>
      <c r="O55" s="19"/>
      <c r="P55" s="16"/>
      <c r="Q55" s="103"/>
      <c r="R55" s="15"/>
    </row>
    <row r="56" spans="1:18">
      <c r="A56" s="19">
        <v>43142</v>
      </c>
      <c r="B56" s="16">
        <v>10000000</v>
      </c>
      <c r="C56" s="103">
        <v>43139</v>
      </c>
      <c r="D56" s="15">
        <v>12980</v>
      </c>
      <c r="E56" s="17">
        <v>19000000</v>
      </c>
      <c r="F56" s="17">
        <v>9000000</v>
      </c>
      <c r="G56" s="17">
        <v>10000000</v>
      </c>
      <c r="H56" s="136">
        <f>F56/B56*100</f>
        <v>90</v>
      </c>
      <c r="I56" s="17">
        <v>0</v>
      </c>
      <c r="J56" s="17">
        <v>10000000</v>
      </c>
      <c r="K56" s="18">
        <v>1470850000</v>
      </c>
      <c r="L56" s="90">
        <v>88.466840000000005</v>
      </c>
      <c r="M56" s="90">
        <v>10.9994</v>
      </c>
      <c r="N56" s="196">
        <v>11.016999999999999</v>
      </c>
      <c r="O56" s="19"/>
      <c r="P56" s="16"/>
      <c r="Q56" s="103"/>
      <c r="R56" s="15"/>
    </row>
    <row r="57" spans="1:18">
      <c r="A57" s="19">
        <v>43142</v>
      </c>
      <c r="B57" s="16"/>
      <c r="C57" s="103">
        <v>43146</v>
      </c>
      <c r="D57" s="15">
        <v>12980</v>
      </c>
      <c r="E57" s="17"/>
      <c r="F57" s="17"/>
      <c r="G57" s="17"/>
      <c r="H57" s="136">
        <v>0</v>
      </c>
      <c r="I57" s="17">
        <v>0</v>
      </c>
      <c r="J57" s="17"/>
      <c r="K57" s="18">
        <v>1472180000</v>
      </c>
      <c r="L57" s="90"/>
      <c r="M57" s="90"/>
      <c r="N57" s="196"/>
      <c r="O57" s="17">
        <v>1330000</v>
      </c>
      <c r="P57" s="156">
        <v>89.271960000000007</v>
      </c>
      <c r="Q57" s="156">
        <v>11</v>
      </c>
      <c r="R57" s="156">
        <v>11</v>
      </c>
    </row>
    <row r="58" spans="1:18" ht="13.5" customHeight="1">
      <c r="A58" s="19">
        <v>43170</v>
      </c>
      <c r="B58" s="16">
        <v>10000000</v>
      </c>
      <c r="C58" s="103">
        <v>43167</v>
      </c>
      <c r="D58" s="15">
        <v>12980</v>
      </c>
      <c r="E58" s="17">
        <v>11000000</v>
      </c>
      <c r="F58" s="17">
        <v>1000000</v>
      </c>
      <c r="G58" s="17">
        <v>10000000</v>
      </c>
      <c r="H58" s="136">
        <f>F58/B58*100</f>
        <v>10</v>
      </c>
      <c r="I58" s="17">
        <v>0</v>
      </c>
      <c r="J58" s="17">
        <v>10000000</v>
      </c>
      <c r="K58" s="18">
        <v>1482180000</v>
      </c>
      <c r="L58" s="90">
        <v>91.079220000000007</v>
      </c>
      <c r="M58" s="90">
        <v>10.635199999999999</v>
      </c>
      <c r="N58" s="196">
        <v>10.653</v>
      </c>
      <c r="O58" s="19"/>
      <c r="P58" s="156"/>
      <c r="Q58" s="156"/>
      <c r="R58" s="156"/>
    </row>
    <row r="59" spans="1:18" ht="13.5" customHeight="1">
      <c r="A59" s="19">
        <v>43201</v>
      </c>
      <c r="B59" s="16">
        <v>10000000</v>
      </c>
      <c r="C59" s="103">
        <v>43195</v>
      </c>
      <c r="D59" s="15">
        <v>12980</v>
      </c>
      <c r="E59" s="17">
        <v>6550000</v>
      </c>
      <c r="F59" s="17"/>
      <c r="G59" s="17">
        <v>6550000</v>
      </c>
      <c r="H59" s="136">
        <f>F59/B59*100</f>
        <v>0</v>
      </c>
      <c r="I59" s="17">
        <v>0</v>
      </c>
      <c r="J59" s="17">
        <v>6550000</v>
      </c>
      <c r="K59" s="18">
        <v>1488730000</v>
      </c>
      <c r="L59" s="90">
        <v>91.484380000000002</v>
      </c>
      <c r="M59" s="90">
        <v>10.58188</v>
      </c>
      <c r="N59" s="196">
        <v>10.67</v>
      </c>
      <c r="O59" s="19"/>
      <c r="P59" s="156"/>
      <c r="Q59" s="156"/>
      <c r="R59" s="156"/>
    </row>
    <row r="60" spans="1:18" ht="13.5" customHeight="1">
      <c r="A60" s="19">
        <v>43201</v>
      </c>
      <c r="B60" s="16"/>
      <c r="C60" s="103">
        <v>43216</v>
      </c>
      <c r="D60" s="15">
        <v>12980</v>
      </c>
      <c r="E60" s="17"/>
      <c r="F60" s="17"/>
      <c r="G60" s="17"/>
      <c r="H60" s="136">
        <v>0</v>
      </c>
      <c r="I60" s="17">
        <v>0</v>
      </c>
      <c r="J60" s="17"/>
      <c r="K60" s="18">
        <v>1510960000</v>
      </c>
      <c r="L60" s="90"/>
      <c r="M60" s="90"/>
      <c r="N60" s="196"/>
      <c r="O60" s="17">
        <v>22230000</v>
      </c>
      <c r="P60" s="156">
        <v>92.692790000000002</v>
      </c>
      <c r="Q60" s="156">
        <v>10.78</v>
      </c>
      <c r="R60" s="156">
        <v>10.78</v>
      </c>
    </row>
    <row r="61" spans="1:18" ht="13.5" customHeight="1">
      <c r="A61" s="19">
        <v>43231</v>
      </c>
      <c r="B61" s="16">
        <v>10000000</v>
      </c>
      <c r="C61" s="103">
        <v>43223</v>
      </c>
      <c r="D61" s="15">
        <v>12980</v>
      </c>
      <c r="E61" s="17">
        <v>1080000</v>
      </c>
      <c r="F61" s="17">
        <v>-8920000</v>
      </c>
      <c r="G61" s="17">
        <v>1080000</v>
      </c>
      <c r="H61" s="136">
        <v>-89.2</v>
      </c>
      <c r="I61" s="17">
        <v>0</v>
      </c>
      <c r="J61" s="17">
        <v>1080000</v>
      </c>
      <c r="K61" s="18">
        <v>1512040000</v>
      </c>
      <c r="L61" s="90">
        <v>92.182230000000004</v>
      </c>
      <c r="M61" s="90">
        <v>10.49</v>
      </c>
      <c r="N61" s="196">
        <v>10.49</v>
      </c>
      <c r="O61" s="19"/>
      <c r="P61" s="16"/>
      <c r="Q61" s="103"/>
      <c r="R61" s="15"/>
    </row>
    <row r="62" spans="1:18">
      <c r="A62" s="19">
        <v>43252</v>
      </c>
      <c r="B62" s="16">
        <v>10000000</v>
      </c>
      <c r="C62" s="103">
        <v>43258</v>
      </c>
      <c r="D62" s="15">
        <v>12980</v>
      </c>
      <c r="E62" s="17">
        <v>4200000</v>
      </c>
      <c r="F62" s="17">
        <v>-5800000</v>
      </c>
      <c r="G62" s="17">
        <v>4200000</v>
      </c>
      <c r="H62" s="136">
        <v>-57.999999999999993</v>
      </c>
      <c r="I62" s="17">
        <v>0</v>
      </c>
      <c r="J62" s="17">
        <v>4200000</v>
      </c>
      <c r="K62" s="18">
        <v>1516240000</v>
      </c>
      <c r="L62" s="90">
        <v>88.265069999999994</v>
      </c>
      <c r="M62" s="90">
        <v>11.04214</v>
      </c>
      <c r="N62" s="196">
        <v>10.96</v>
      </c>
      <c r="O62" s="19"/>
      <c r="P62" s="16"/>
      <c r="Q62" s="103"/>
      <c r="R62" s="15"/>
    </row>
    <row r="63" spans="1:18">
      <c r="A63" s="19">
        <v>43282</v>
      </c>
      <c r="B63" s="16">
        <v>70000000</v>
      </c>
      <c r="C63" s="103">
        <v>43297</v>
      </c>
      <c r="D63" s="15">
        <v>12980</v>
      </c>
      <c r="E63" s="17">
        <v>32400000</v>
      </c>
      <c r="F63" s="17">
        <v>-37600000</v>
      </c>
      <c r="G63" s="17">
        <v>32400000</v>
      </c>
      <c r="H63" s="136">
        <v>-53.714285714285715</v>
      </c>
      <c r="I63" s="17">
        <v>0</v>
      </c>
      <c r="J63" s="17">
        <v>32400000</v>
      </c>
      <c r="K63" s="18">
        <v>1548640000</v>
      </c>
      <c r="L63" s="90">
        <v>88.265069999999994</v>
      </c>
      <c r="M63" s="90">
        <v>11.04214</v>
      </c>
      <c r="N63" s="196">
        <v>10.96</v>
      </c>
      <c r="O63" s="19"/>
      <c r="P63" s="16"/>
      <c r="Q63" s="103"/>
      <c r="R63" s="15"/>
    </row>
    <row r="64" spans="1:18">
      <c r="A64" s="19">
        <v>43344</v>
      </c>
      <c r="B64" s="16">
        <v>10000000</v>
      </c>
      <c r="C64" s="103">
        <v>43349</v>
      </c>
      <c r="D64" s="15">
        <v>12980</v>
      </c>
      <c r="E64" s="17">
        <v>22000000</v>
      </c>
      <c r="F64" s="17">
        <v>12000000</v>
      </c>
      <c r="G64" s="17">
        <v>10000000</v>
      </c>
      <c r="H64" s="136">
        <v>120</v>
      </c>
      <c r="I64" s="17">
        <v>0</v>
      </c>
      <c r="J64" s="17">
        <v>10000000</v>
      </c>
      <c r="K64" s="18">
        <v>1558640000</v>
      </c>
      <c r="L64" s="90">
        <v>85.309309999999996</v>
      </c>
      <c r="M64" s="90">
        <v>11.484999999999999</v>
      </c>
      <c r="N64" s="196">
        <v>11.52</v>
      </c>
      <c r="O64" s="19"/>
      <c r="P64" s="16"/>
      <c r="Q64" s="103"/>
      <c r="R64" s="15"/>
    </row>
    <row r="65" spans="1:18">
      <c r="A65" s="19">
        <v>43374</v>
      </c>
      <c r="B65" s="16">
        <v>30000000</v>
      </c>
      <c r="C65" s="103">
        <v>43377</v>
      </c>
      <c r="D65" s="15">
        <v>12980</v>
      </c>
      <c r="E65" s="17">
        <v>28000000</v>
      </c>
      <c r="F65" s="17">
        <v>-2000000</v>
      </c>
      <c r="G65" s="17">
        <v>28000000</v>
      </c>
      <c r="H65" s="136">
        <v>-6.666666666666667</v>
      </c>
      <c r="I65" s="17">
        <v>0</v>
      </c>
      <c r="J65" s="17">
        <v>28000000</v>
      </c>
      <c r="K65" s="18">
        <v>1586640000</v>
      </c>
      <c r="L65" s="90">
        <v>86.478059999999999</v>
      </c>
      <c r="M65" s="90">
        <v>11.309290000000001</v>
      </c>
      <c r="N65" s="196">
        <v>11.385</v>
      </c>
      <c r="O65" s="19"/>
      <c r="P65" s="16"/>
      <c r="Q65" s="103"/>
      <c r="R65" s="15"/>
    </row>
    <row r="66" spans="1:18">
      <c r="A66" s="19">
        <v>43405</v>
      </c>
      <c r="B66" s="16">
        <v>70000000</v>
      </c>
      <c r="C66" s="103">
        <v>43405</v>
      </c>
      <c r="D66" s="15">
        <v>12980</v>
      </c>
      <c r="E66" s="17">
        <v>40700000</v>
      </c>
      <c r="F66" s="17">
        <v>-29300000</v>
      </c>
      <c r="G66" s="17">
        <v>40700000</v>
      </c>
      <c r="H66" s="136">
        <v>-41.857142857142861</v>
      </c>
      <c r="I66" s="17">
        <v>0</v>
      </c>
      <c r="J66" s="17">
        <v>40700000</v>
      </c>
      <c r="K66" s="18">
        <v>1627340000</v>
      </c>
      <c r="L66" s="90">
        <v>85.91489</v>
      </c>
      <c r="M66" s="90">
        <v>11.39681</v>
      </c>
      <c r="N66" s="196">
        <v>11.5</v>
      </c>
      <c r="O66" s="19"/>
      <c r="P66" s="16"/>
      <c r="Q66" s="103"/>
      <c r="R66" s="15"/>
    </row>
    <row r="67" spans="1:18">
      <c r="A67" s="19">
        <v>43405</v>
      </c>
      <c r="B67" s="16">
        <v>20000000</v>
      </c>
      <c r="C67" s="103">
        <v>43412</v>
      </c>
      <c r="D67" s="15">
        <v>12980</v>
      </c>
      <c r="E67" s="17">
        <v>40000000</v>
      </c>
      <c r="F67" s="17">
        <v>20000000</v>
      </c>
      <c r="G67" s="17">
        <v>20000000</v>
      </c>
      <c r="H67" s="136">
        <v>100</v>
      </c>
      <c r="I67" s="17">
        <v>0</v>
      </c>
      <c r="J67" s="17">
        <v>20000000</v>
      </c>
      <c r="K67" s="18">
        <v>1647340000</v>
      </c>
      <c r="L67" s="90">
        <v>87.297629999999998</v>
      </c>
      <c r="M67" s="90">
        <v>11.19</v>
      </c>
      <c r="N67" s="196">
        <v>11.19</v>
      </c>
      <c r="O67" s="19"/>
      <c r="P67" s="16"/>
      <c r="Q67" s="103"/>
      <c r="R67" s="15"/>
    </row>
    <row r="68" spans="1:18">
      <c r="A68" s="21">
        <v>43435</v>
      </c>
      <c r="B68" s="23">
        <v>20000000</v>
      </c>
      <c r="C68" s="146">
        <v>43440</v>
      </c>
      <c r="D68" s="22">
        <v>12980</v>
      </c>
      <c r="E68" s="24">
        <v>48000000</v>
      </c>
      <c r="F68" s="24">
        <v>28000000</v>
      </c>
      <c r="G68" s="24">
        <v>20000000</v>
      </c>
      <c r="H68" s="137">
        <v>140</v>
      </c>
      <c r="I68" s="24">
        <v>0</v>
      </c>
      <c r="J68" s="24">
        <v>20000000</v>
      </c>
      <c r="K68" s="25">
        <v>1667340000</v>
      </c>
      <c r="L68" s="93">
        <v>88.134169999999997</v>
      </c>
      <c r="M68" s="93">
        <v>11.07</v>
      </c>
      <c r="N68" s="232">
        <v>11.1</v>
      </c>
      <c r="O68" s="21"/>
      <c r="P68" s="23"/>
      <c r="Q68" s="146"/>
      <c r="R68" s="22"/>
    </row>
    <row r="69" spans="1:18">
      <c r="A69" s="19">
        <v>43466</v>
      </c>
      <c r="B69" s="16">
        <v>10000000</v>
      </c>
      <c r="C69" s="103">
        <v>43482</v>
      </c>
      <c r="D69" s="15">
        <v>12980</v>
      </c>
      <c r="E69" s="17">
        <v>35000000</v>
      </c>
      <c r="F69" s="17">
        <v>25000000</v>
      </c>
      <c r="G69" s="17">
        <v>10000000</v>
      </c>
      <c r="H69" s="136">
        <v>250</v>
      </c>
      <c r="I69" s="17">
        <v>0</v>
      </c>
      <c r="J69" s="17">
        <v>10000000</v>
      </c>
      <c r="K69" s="18">
        <v>1677340000</v>
      </c>
      <c r="L69" s="90">
        <v>90.155889999999999</v>
      </c>
      <c r="M69" s="90">
        <v>10.79</v>
      </c>
      <c r="N69" s="196">
        <v>10.83</v>
      </c>
      <c r="O69" s="19"/>
      <c r="P69" s="16"/>
      <c r="Q69" s="103"/>
      <c r="R69" s="15"/>
    </row>
    <row r="70" spans="1:18">
      <c r="A70" s="19">
        <v>43497</v>
      </c>
      <c r="B70" s="16">
        <v>10000000</v>
      </c>
      <c r="C70" s="103">
        <v>43503</v>
      </c>
      <c r="D70" s="15">
        <v>12980</v>
      </c>
      <c r="E70" s="17">
        <v>69000000</v>
      </c>
      <c r="F70" s="17">
        <v>59000000</v>
      </c>
      <c r="G70" s="17">
        <v>10000000</v>
      </c>
      <c r="H70" s="136">
        <v>590</v>
      </c>
      <c r="I70" s="17">
        <v>0</v>
      </c>
      <c r="J70" s="17">
        <v>10000000</v>
      </c>
      <c r="K70" s="18">
        <v>1687340000</v>
      </c>
      <c r="L70" s="90">
        <v>91.839380000000006</v>
      </c>
      <c r="M70" s="90">
        <v>10.555</v>
      </c>
      <c r="N70" s="196">
        <v>10.58</v>
      </c>
      <c r="O70" s="19"/>
      <c r="P70" s="16"/>
      <c r="Q70" s="103"/>
      <c r="R70" s="15"/>
    </row>
    <row r="71" spans="1:18">
      <c r="A71" s="19">
        <v>43541</v>
      </c>
      <c r="B71" s="16">
        <v>10000000</v>
      </c>
      <c r="C71" s="103">
        <v>43531</v>
      </c>
      <c r="D71" s="15">
        <v>12980</v>
      </c>
      <c r="E71" s="17">
        <v>31000000</v>
      </c>
      <c r="F71" s="17">
        <v>21000000</v>
      </c>
      <c r="G71" s="17">
        <v>10000000</v>
      </c>
      <c r="H71" s="136">
        <v>210</v>
      </c>
      <c r="I71" s="17">
        <v>0</v>
      </c>
      <c r="J71" s="17">
        <v>10000000</v>
      </c>
      <c r="K71" s="18">
        <v>1697340000</v>
      </c>
      <c r="L71" s="90">
        <v>91.848969999999994</v>
      </c>
      <c r="M71" s="90">
        <v>10.555</v>
      </c>
      <c r="N71" s="196">
        <v>10.56</v>
      </c>
      <c r="O71" s="19"/>
      <c r="P71" s="16"/>
      <c r="Q71" s="103"/>
      <c r="R71" s="15"/>
    </row>
    <row r="72" spans="1:18">
      <c r="A72" s="19">
        <v>43572</v>
      </c>
      <c r="B72" s="16">
        <v>35000000</v>
      </c>
      <c r="C72" s="103">
        <v>43572</v>
      </c>
      <c r="D72" s="15">
        <v>12980</v>
      </c>
      <c r="E72" s="17">
        <v>79700000</v>
      </c>
      <c r="F72" s="17">
        <v>44700000</v>
      </c>
      <c r="G72" s="17">
        <v>35000000</v>
      </c>
      <c r="H72" s="136">
        <v>127.71428571428571</v>
      </c>
      <c r="I72" s="17">
        <v>0</v>
      </c>
      <c r="J72" s="17">
        <v>35000000</v>
      </c>
      <c r="K72" s="18">
        <v>1732340000</v>
      </c>
      <c r="L72" s="90">
        <v>92.896699999999996</v>
      </c>
      <c r="M72" s="90">
        <v>10.414429999999999</v>
      </c>
      <c r="N72" s="196">
        <v>10.44</v>
      </c>
      <c r="O72" s="19"/>
      <c r="P72" s="16"/>
      <c r="Q72" s="103"/>
      <c r="R72" s="15"/>
    </row>
    <row r="73" spans="1:18">
      <c r="A73" s="19">
        <v>43602</v>
      </c>
      <c r="B73" s="16">
        <v>35000000</v>
      </c>
      <c r="C73" s="103">
        <v>43588</v>
      </c>
      <c r="D73" s="15">
        <v>12980</v>
      </c>
      <c r="E73" s="17">
        <v>65000000</v>
      </c>
      <c r="F73" s="17">
        <v>30000000</v>
      </c>
      <c r="G73" s="17">
        <v>35000000</v>
      </c>
      <c r="H73" s="136">
        <v>85.714285714285708</v>
      </c>
      <c r="I73" s="17">
        <v>0</v>
      </c>
      <c r="J73" s="17">
        <v>35000000</v>
      </c>
      <c r="K73" s="18">
        <v>1767340000</v>
      </c>
      <c r="L73" s="90">
        <v>92.638130000000004</v>
      </c>
      <c r="M73" s="90">
        <v>10.45143</v>
      </c>
      <c r="N73" s="196">
        <v>10.47</v>
      </c>
      <c r="O73" s="19"/>
      <c r="P73" s="16"/>
      <c r="Q73" s="103"/>
      <c r="R73" s="15"/>
    </row>
    <row r="74" spans="1:18">
      <c r="A74" s="19">
        <v>43608</v>
      </c>
      <c r="B74" s="16"/>
      <c r="C74" s="103"/>
      <c r="D74" s="15">
        <v>12980</v>
      </c>
      <c r="E74" s="17"/>
      <c r="F74" s="17"/>
      <c r="G74" s="17"/>
      <c r="H74" s="136"/>
      <c r="I74" s="17"/>
      <c r="J74" s="17"/>
      <c r="K74" s="18">
        <v>1925790000</v>
      </c>
      <c r="L74" s="90"/>
      <c r="M74" s="90"/>
      <c r="N74" s="196"/>
      <c r="O74" s="239">
        <v>158450000</v>
      </c>
      <c r="P74" s="240">
        <v>95.610640000000004</v>
      </c>
      <c r="Q74" s="241">
        <v>10.50333</v>
      </c>
      <c r="R74" s="242">
        <v>11.05</v>
      </c>
    </row>
    <row r="75" spans="1:18">
      <c r="A75" s="19">
        <v>43639</v>
      </c>
      <c r="B75" s="16">
        <v>35000000</v>
      </c>
      <c r="C75" s="103">
        <v>43622</v>
      </c>
      <c r="D75" s="15">
        <v>12980</v>
      </c>
      <c r="E75" s="17">
        <v>25200000</v>
      </c>
      <c r="F75" s="17">
        <v>-9800000</v>
      </c>
      <c r="G75" s="17">
        <v>25200000</v>
      </c>
      <c r="H75" s="136">
        <v>-28.000000000000004</v>
      </c>
      <c r="I75" s="17">
        <v>0</v>
      </c>
      <c r="J75" s="17">
        <v>25200000</v>
      </c>
      <c r="K75" s="18">
        <v>1950990000</v>
      </c>
      <c r="L75" s="90">
        <v>91.484809999999996</v>
      </c>
      <c r="M75" s="90">
        <v>10.615869999999999</v>
      </c>
      <c r="N75" s="196">
        <v>10.66</v>
      </c>
      <c r="O75" s="239"/>
      <c r="P75" s="240"/>
      <c r="Q75" s="241"/>
      <c r="R75" s="242"/>
    </row>
    <row r="76" spans="1:18">
      <c r="A76" s="19">
        <v>43669</v>
      </c>
      <c r="B76" s="16">
        <v>35000000</v>
      </c>
      <c r="C76" s="103">
        <v>43657</v>
      </c>
      <c r="D76" s="15">
        <v>12980</v>
      </c>
      <c r="E76" s="17">
        <v>58050000</v>
      </c>
      <c r="F76" s="17">
        <v>23050000</v>
      </c>
      <c r="G76" s="17">
        <v>35000000</v>
      </c>
      <c r="H76" s="136">
        <v>65.857142857142861</v>
      </c>
      <c r="I76" s="17">
        <v>0</v>
      </c>
      <c r="J76" s="17">
        <v>35000000</v>
      </c>
      <c r="K76" s="18">
        <v>1985990000</v>
      </c>
      <c r="L76" s="90">
        <v>93.556920000000005</v>
      </c>
      <c r="M76" s="90">
        <v>10.33161</v>
      </c>
      <c r="N76" s="196">
        <v>10.371</v>
      </c>
      <c r="O76" s="239"/>
      <c r="P76" s="240"/>
      <c r="Q76" s="241"/>
      <c r="R76" s="242"/>
    </row>
    <row r="77" spans="1:18">
      <c r="A77" s="19">
        <v>43696</v>
      </c>
      <c r="B77" s="16">
        <v>35000000</v>
      </c>
      <c r="C77" s="103">
        <v>43691</v>
      </c>
      <c r="D77" s="15">
        <v>12980</v>
      </c>
      <c r="E77" s="17">
        <v>132600000</v>
      </c>
      <c r="F77" s="17">
        <v>97600000</v>
      </c>
      <c r="G77" s="17">
        <v>35000000</v>
      </c>
      <c r="H77" s="136">
        <v>278.85714285714289</v>
      </c>
      <c r="I77" s="17">
        <v>0</v>
      </c>
      <c r="J77" s="17">
        <v>35000000</v>
      </c>
      <c r="K77" s="18">
        <v>2020990000</v>
      </c>
      <c r="L77" s="90">
        <v>91.045050000000003</v>
      </c>
      <c r="M77" s="90">
        <v>10.67883</v>
      </c>
      <c r="N77" s="196">
        <v>10.7</v>
      </c>
      <c r="O77" s="239"/>
      <c r="P77" s="240"/>
      <c r="Q77" s="241"/>
      <c r="R77" s="242"/>
    </row>
    <row r="78" spans="1:18">
      <c r="A78" s="19">
        <v>43696</v>
      </c>
      <c r="B78" s="16"/>
      <c r="C78" s="103">
        <v>43685</v>
      </c>
      <c r="D78" s="15">
        <v>12980</v>
      </c>
      <c r="E78" s="17"/>
      <c r="F78" s="17"/>
      <c r="G78" s="17"/>
      <c r="H78" s="136"/>
      <c r="I78" s="17"/>
      <c r="J78" s="17"/>
      <c r="K78" s="18">
        <v>2067320000</v>
      </c>
      <c r="L78" s="90"/>
      <c r="M78" s="90"/>
      <c r="N78" s="196"/>
      <c r="O78" s="239">
        <v>46330000</v>
      </c>
      <c r="P78" s="240">
        <v>91.934960000000004</v>
      </c>
      <c r="Q78" s="241">
        <v>10.641439999999999</v>
      </c>
      <c r="R78" s="242">
        <v>9.6219999999999999</v>
      </c>
    </row>
    <row r="79" spans="1:18">
      <c r="A79" s="19">
        <v>43727</v>
      </c>
      <c r="B79" s="16">
        <v>35000000</v>
      </c>
      <c r="C79" s="103">
        <v>43713</v>
      </c>
      <c r="D79" s="15">
        <v>12980</v>
      </c>
      <c r="E79" s="17">
        <v>40390000</v>
      </c>
      <c r="F79" s="17">
        <v>5390000</v>
      </c>
      <c r="G79" s="17">
        <v>35000000</v>
      </c>
      <c r="H79" s="117">
        <f>F79/B79*100</f>
        <v>15.4</v>
      </c>
      <c r="I79" s="17">
        <v>0</v>
      </c>
      <c r="J79" s="17">
        <v>35000000</v>
      </c>
      <c r="K79" s="18">
        <v>2102320000</v>
      </c>
      <c r="L79" s="90">
        <v>88.706199999999995</v>
      </c>
      <c r="M79" s="90">
        <v>10.34065</v>
      </c>
      <c r="N79" s="196">
        <v>10.37</v>
      </c>
      <c r="O79" s="239"/>
      <c r="P79" s="240"/>
      <c r="Q79" s="241"/>
      <c r="R79" s="242"/>
    </row>
    <row r="80" spans="1:18">
      <c r="A80" s="19">
        <v>43757</v>
      </c>
      <c r="B80" s="16">
        <v>35000000</v>
      </c>
      <c r="C80" s="103">
        <v>43741</v>
      </c>
      <c r="D80" s="15">
        <v>12980</v>
      </c>
      <c r="E80" s="17">
        <v>36250000</v>
      </c>
      <c r="F80" s="17">
        <v>1250000</v>
      </c>
      <c r="G80" s="17">
        <v>35000000</v>
      </c>
      <c r="H80" s="117">
        <v>3.5714285714285712</v>
      </c>
      <c r="I80" s="17">
        <v>0</v>
      </c>
      <c r="J80" s="17">
        <v>35000000</v>
      </c>
      <c r="K80" s="18">
        <v>2137320000</v>
      </c>
      <c r="L80" s="90">
        <v>91.045050000000003</v>
      </c>
      <c r="M80" s="90">
        <v>10.67883</v>
      </c>
      <c r="N80" s="196">
        <v>10.529</v>
      </c>
      <c r="O80" s="239"/>
      <c r="P80" s="240"/>
      <c r="Q80" s="241"/>
      <c r="R80" s="242"/>
    </row>
    <row r="81" spans="1:18">
      <c r="A81" s="19">
        <v>43788</v>
      </c>
      <c r="B81" s="16">
        <v>40000000</v>
      </c>
      <c r="C81" s="103">
        <v>43776</v>
      </c>
      <c r="D81" s="15">
        <v>12980</v>
      </c>
      <c r="E81" s="17">
        <v>91410000</v>
      </c>
      <c r="F81" s="17">
        <v>51410000</v>
      </c>
      <c r="G81" s="17">
        <v>40000000</v>
      </c>
      <c r="H81" s="117">
        <v>128.52500000000001</v>
      </c>
      <c r="I81" s="17">
        <v>0</v>
      </c>
      <c r="J81" s="17">
        <v>40000000</v>
      </c>
      <c r="K81" s="18">
        <v>2188070000</v>
      </c>
      <c r="L81" s="90">
        <v>91.768289999999993</v>
      </c>
      <c r="M81" s="90">
        <v>10.579459999999999</v>
      </c>
      <c r="N81" s="196">
        <v>10.632</v>
      </c>
      <c r="O81" s="239"/>
      <c r="P81" s="240"/>
      <c r="Q81" s="241"/>
      <c r="R81" s="242"/>
    </row>
    <row r="82" spans="1:18">
      <c r="A82" s="21">
        <v>43818</v>
      </c>
      <c r="B82" s="23">
        <v>120000000</v>
      </c>
      <c r="C82" s="146">
        <v>43804</v>
      </c>
      <c r="D82" s="22">
        <v>12980</v>
      </c>
      <c r="E82" s="24">
        <v>114395000</v>
      </c>
      <c r="F82" s="24">
        <v>-5605000</v>
      </c>
      <c r="G82" s="24">
        <v>90450000</v>
      </c>
      <c r="H82" s="118">
        <v>-4.6708333333333331E-2</v>
      </c>
      <c r="I82" s="24">
        <v>0</v>
      </c>
      <c r="J82" s="24">
        <v>90450000</v>
      </c>
      <c r="K82" s="25">
        <v>2278520000</v>
      </c>
      <c r="L82" s="93">
        <v>89.223799999999997</v>
      </c>
      <c r="M82" s="93">
        <v>10.948359999999999</v>
      </c>
      <c r="N82" s="232">
        <v>11.095000000000001</v>
      </c>
      <c r="O82" s="24"/>
      <c r="P82" s="153"/>
      <c r="Q82" s="153"/>
      <c r="R82" s="153"/>
    </row>
    <row r="83" spans="1:18">
      <c r="A83" s="19">
        <v>43849</v>
      </c>
      <c r="B83" s="16">
        <v>40000000</v>
      </c>
      <c r="C83" s="103">
        <v>43846</v>
      </c>
      <c r="D83" s="15">
        <v>12980</v>
      </c>
      <c r="E83" s="17">
        <v>16490000</v>
      </c>
      <c r="F83" s="17">
        <v>-23510000</v>
      </c>
      <c r="G83" s="17">
        <v>16490000</v>
      </c>
      <c r="H83" s="136">
        <v>-58.774999999999999</v>
      </c>
      <c r="I83" s="17"/>
      <c r="J83" s="17">
        <v>16490000</v>
      </c>
      <c r="K83" s="18">
        <v>2295015000</v>
      </c>
      <c r="L83" s="90">
        <v>89.803849999999997</v>
      </c>
      <c r="M83" s="90">
        <v>10.875260000000001</v>
      </c>
      <c r="N83" s="196">
        <v>10.906000000000001</v>
      </c>
      <c r="O83" s="19"/>
      <c r="P83" s="16"/>
      <c r="Q83" s="103"/>
      <c r="R83" s="15"/>
    </row>
    <row r="84" spans="1:18">
      <c r="A84" s="19">
        <v>43880</v>
      </c>
      <c r="B84" s="16"/>
      <c r="C84" s="103"/>
      <c r="D84" s="15"/>
      <c r="E84" s="17"/>
      <c r="F84" s="17"/>
      <c r="G84" s="17"/>
      <c r="H84" s="136"/>
      <c r="I84" s="17"/>
      <c r="J84" s="17"/>
      <c r="K84" s="18">
        <v>2367110000</v>
      </c>
      <c r="L84" s="90"/>
      <c r="M84" s="90"/>
      <c r="N84" s="196"/>
      <c r="O84" s="239">
        <v>42670000</v>
      </c>
      <c r="P84" s="135">
        <v>88.349130000000002</v>
      </c>
      <c r="Q84" s="156">
        <v>11.262729999999999</v>
      </c>
      <c r="R84" s="135">
        <v>11.35</v>
      </c>
    </row>
    <row r="85" spans="1:18">
      <c r="A85" s="19">
        <v>43921</v>
      </c>
      <c r="B85" s="16">
        <v>40000000</v>
      </c>
      <c r="C85" s="103">
        <v>43895</v>
      </c>
      <c r="D85" s="15">
        <v>12980</v>
      </c>
      <c r="E85" s="17">
        <v>57510000</v>
      </c>
      <c r="F85" s="17">
        <v>17510000</v>
      </c>
      <c r="G85" s="17">
        <v>40000000</v>
      </c>
      <c r="H85" s="136">
        <v>43.774999999999999</v>
      </c>
      <c r="I85" s="17">
        <v>0</v>
      </c>
      <c r="J85" s="17">
        <v>40000000</v>
      </c>
      <c r="K85" s="18">
        <v>2407110000</v>
      </c>
      <c r="L85" s="90">
        <v>87.335179999999994</v>
      </c>
      <c r="M85" s="90">
        <v>11.247249999999999</v>
      </c>
      <c r="N85" s="196">
        <v>11.375</v>
      </c>
      <c r="O85" s="239"/>
      <c r="P85" s="135"/>
      <c r="Q85" s="103"/>
      <c r="R85" s="246"/>
    </row>
    <row r="86" spans="1:18">
      <c r="A86" s="19">
        <v>43951</v>
      </c>
      <c r="B86" s="16">
        <v>150000000</v>
      </c>
      <c r="C86" s="103">
        <v>43935</v>
      </c>
      <c r="D86" s="15">
        <v>12980</v>
      </c>
      <c r="E86" s="17">
        <v>79540000</v>
      </c>
      <c r="F86" s="17">
        <v>-70460000</v>
      </c>
      <c r="G86" s="17">
        <v>79540000</v>
      </c>
      <c r="H86" s="136">
        <v>-46.973333333333336</v>
      </c>
      <c r="I86" s="17">
        <v>0</v>
      </c>
      <c r="J86" s="17">
        <v>79540000</v>
      </c>
      <c r="K86" s="18">
        <v>2486650000</v>
      </c>
      <c r="L86" s="90">
        <v>76.698350000000005</v>
      </c>
      <c r="M86" s="90">
        <v>13.05457</v>
      </c>
      <c r="N86" s="196">
        <v>13.25</v>
      </c>
      <c r="O86" s="239"/>
      <c r="P86" s="135"/>
      <c r="Q86" s="103"/>
      <c r="R86" s="246"/>
    </row>
    <row r="87" spans="1:18">
      <c r="A87" s="19">
        <v>43982</v>
      </c>
      <c r="B87" s="16">
        <v>40000000</v>
      </c>
      <c r="C87" s="103">
        <v>43958</v>
      </c>
      <c r="D87" s="15">
        <v>12980</v>
      </c>
      <c r="E87" s="17">
        <v>196930000</v>
      </c>
      <c r="F87" s="17">
        <v>156930000</v>
      </c>
      <c r="G87" s="17">
        <v>40000000</v>
      </c>
      <c r="H87" s="136">
        <v>392.32499999999999</v>
      </c>
      <c r="I87" s="17">
        <v>0</v>
      </c>
      <c r="J87" s="17">
        <v>40000000</v>
      </c>
      <c r="K87" s="18">
        <v>2526650000</v>
      </c>
      <c r="L87" s="90">
        <v>81.161630000000002</v>
      </c>
      <c r="M87" s="90">
        <v>12.25909</v>
      </c>
      <c r="N87" s="196">
        <v>12.28</v>
      </c>
      <c r="O87" s="239"/>
      <c r="P87" s="135"/>
      <c r="Q87" s="103"/>
      <c r="R87" s="246"/>
    </row>
    <row r="88" spans="1:18">
      <c r="A88" s="19">
        <v>44012</v>
      </c>
      <c r="B88" s="16">
        <v>50000000</v>
      </c>
      <c r="C88" s="103">
        <v>43896</v>
      </c>
      <c r="D88" s="15">
        <v>12981</v>
      </c>
      <c r="E88" s="17">
        <v>215830000</v>
      </c>
      <c r="F88" s="17">
        <v>165830000</v>
      </c>
      <c r="G88" s="17">
        <v>50000000</v>
      </c>
      <c r="H88" s="136">
        <v>331.66</v>
      </c>
      <c r="I88" s="17">
        <v>0</v>
      </c>
      <c r="J88" s="17">
        <v>50000000</v>
      </c>
      <c r="K88" s="18">
        <v>2576650000</v>
      </c>
      <c r="L88" s="90">
        <v>87.228020000000001</v>
      </c>
      <c r="M88" s="90">
        <v>11.27759</v>
      </c>
      <c r="N88" s="196">
        <v>11.45</v>
      </c>
      <c r="O88" s="239"/>
      <c r="P88" s="135"/>
      <c r="Q88" s="103"/>
      <c r="R88" s="246"/>
    </row>
    <row r="89" spans="1:18">
      <c r="A89" s="19">
        <v>44043</v>
      </c>
      <c r="B89" s="16">
        <v>80000000</v>
      </c>
      <c r="C89" s="103">
        <v>44035</v>
      </c>
      <c r="D89" s="15">
        <v>12980</v>
      </c>
      <c r="E89" s="17">
        <v>159270000</v>
      </c>
      <c r="F89" s="17">
        <v>79270000</v>
      </c>
      <c r="G89" s="17">
        <v>80000000</v>
      </c>
      <c r="H89" s="136">
        <v>99.087499999999991</v>
      </c>
      <c r="I89" s="17">
        <v>0</v>
      </c>
      <c r="J89" s="17">
        <v>80000000</v>
      </c>
      <c r="K89" s="18">
        <v>2656650000</v>
      </c>
      <c r="L89" s="90">
        <v>83.569370000000006</v>
      </c>
      <c r="M89" s="90">
        <v>11.871119999999999</v>
      </c>
      <c r="N89" s="196">
        <v>11.82</v>
      </c>
      <c r="O89" s="239"/>
      <c r="P89" s="135"/>
      <c r="Q89" s="103"/>
      <c r="R89" s="246"/>
    </row>
    <row r="90" spans="1:18">
      <c r="A90" s="19">
        <v>44074</v>
      </c>
      <c r="B90" s="16"/>
      <c r="C90" s="103">
        <v>44050</v>
      </c>
      <c r="D90" s="15">
        <v>12980</v>
      </c>
      <c r="E90" s="17"/>
      <c r="F90" s="17">
        <v>0</v>
      </c>
      <c r="G90" s="17"/>
      <c r="H90" s="136"/>
      <c r="I90" s="17"/>
      <c r="J90" s="17">
        <v>0</v>
      </c>
      <c r="K90" s="18">
        <v>2714680000</v>
      </c>
      <c r="L90" s="90"/>
      <c r="M90" s="90"/>
      <c r="N90" s="196"/>
      <c r="O90" s="239">
        <v>58030000</v>
      </c>
      <c r="P90" s="135">
        <v>84.648070000000004</v>
      </c>
      <c r="Q90" s="156">
        <v>11.78839</v>
      </c>
      <c r="R90" s="135">
        <v>12.15</v>
      </c>
    </row>
    <row r="91" spans="1:18">
      <c r="A91" s="19">
        <v>44073</v>
      </c>
      <c r="B91" s="16">
        <v>50000000</v>
      </c>
      <c r="C91" s="103">
        <v>44056</v>
      </c>
      <c r="D91" s="15">
        <v>12980</v>
      </c>
      <c r="E91" s="17">
        <v>215740000</v>
      </c>
      <c r="F91" s="17">
        <v>165740000</v>
      </c>
      <c r="G91" s="17">
        <v>50000000</v>
      </c>
      <c r="H91" s="136">
        <v>331.48</v>
      </c>
      <c r="I91" s="17">
        <v>0</v>
      </c>
      <c r="J91" s="17">
        <v>50000000</v>
      </c>
      <c r="K91" s="18">
        <v>2764680000</v>
      </c>
      <c r="L91" s="90">
        <v>84.264009999999999</v>
      </c>
      <c r="M91" s="90">
        <v>11.757910000000001</v>
      </c>
      <c r="N91" s="196">
        <v>11.7</v>
      </c>
      <c r="O91" s="239"/>
      <c r="P91" s="135"/>
      <c r="Q91" s="156"/>
      <c r="R91" s="135"/>
    </row>
    <row r="92" spans="1:18">
      <c r="A92" s="19">
        <v>44104</v>
      </c>
      <c r="B92" s="16">
        <v>50000000</v>
      </c>
      <c r="C92" s="103">
        <v>44077</v>
      </c>
      <c r="D92" s="15">
        <v>12980</v>
      </c>
      <c r="E92" s="17">
        <v>139440000</v>
      </c>
      <c r="F92" s="17">
        <v>89440000</v>
      </c>
      <c r="G92" s="17">
        <v>50000000</v>
      </c>
      <c r="H92" s="136">
        <v>178.88</v>
      </c>
      <c r="I92" s="17">
        <v>0</v>
      </c>
      <c r="J92" s="17">
        <v>50000000</v>
      </c>
      <c r="K92" s="18">
        <v>2814679999</v>
      </c>
      <c r="L92" s="90">
        <v>85.823639999999997</v>
      </c>
      <c r="M92" s="90">
        <v>11.50769</v>
      </c>
      <c r="N92" s="196">
        <v>11.539</v>
      </c>
      <c r="O92" s="239"/>
      <c r="P92" s="135"/>
      <c r="Q92" s="156"/>
      <c r="R92" s="135"/>
    </row>
    <row r="93" spans="1:18">
      <c r="A93" s="19">
        <v>44135</v>
      </c>
      <c r="B93" s="16">
        <v>100000000</v>
      </c>
      <c r="C93" s="103">
        <v>44126</v>
      </c>
      <c r="D93" s="15">
        <v>12980</v>
      </c>
      <c r="E93" s="17">
        <v>245520000</v>
      </c>
      <c r="F93" s="17">
        <v>145520000</v>
      </c>
      <c r="G93" s="17">
        <v>100000000</v>
      </c>
      <c r="H93" s="136">
        <v>145.5</v>
      </c>
      <c r="I93" s="17">
        <v>0</v>
      </c>
      <c r="J93" s="17">
        <v>100000000</v>
      </c>
      <c r="K93" s="18">
        <v>2914680000</v>
      </c>
      <c r="L93" s="90">
        <v>84.499989999999997</v>
      </c>
      <c r="M93" s="90">
        <v>11.726789999999999</v>
      </c>
      <c r="N93" s="196">
        <v>11.4</v>
      </c>
      <c r="O93" s="239"/>
      <c r="P93" s="135"/>
      <c r="Q93" s="156"/>
      <c r="R93" s="135"/>
    </row>
    <row r="94" spans="1:18">
      <c r="A94" s="19">
        <v>44165</v>
      </c>
      <c r="B94" s="16">
        <v>50000000</v>
      </c>
      <c r="C94" s="103">
        <v>44140</v>
      </c>
      <c r="D94" s="15">
        <v>12980</v>
      </c>
      <c r="E94" s="17">
        <v>165900000</v>
      </c>
      <c r="F94" s="17">
        <v>115900000</v>
      </c>
      <c r="G94" s="17">
        <v>50000000</v>
      </c>
      <c r="H94" s="136">
        <v>231.8</v>
      </c>
      <c r="I94" s="17">
        <v>0</v>
      </c>
      <c r="J94" s="17">
        <v>50000000</v>
      </c>
      <c r="K94" s="18">
        <v>2964680000</v>
      </c>
      <c r="L94" s="90">
        <v>85.539469999999994</v>
      </c>
      <c r="M94" s="90">
        <v>11.56047</v>
      </c>
      <c r="N94" s="196">
        <v>11.629899999999999</v>
      </c>
      <c r="O94" s="239"/>
      <c r="P94" s="135"/>
      <c r="Q94" s="156"/>
      <c r="R94" s="135"/>
    </row>
    <row r="95" spans="1:18">
      <c r="A95" s="19">
        <v>44165</v>
      </c>
      <c r="B95" s="16"/>
      <c r="C95" s="103"/>
      <c r="D95" s="15"/>
      <c r="E95" s="17"/>
      <c r="F95" s="17"/>
      <c r="G95" s="17"/>
      <c r="H95" s="136"/>
      <c r="I95" s="17"/>
      <c r="J95" s="17"/>
      <c r="K95" s="18">
        <v>3008270000</v>
      </c>
      <c r="L95" s="90"/>
      <c r="M95" s="90"/>
      <c r="N95" s="196"/>
      <c r="O95" s="239">
        <v>43590000</v>
      </c>
      <c r="P95" s="135">
        <v>91.473380000000006</v>
      </c>
      <c r="Q95" s="156">
        <v>11.1495</v>
      </c>
      <c r="R95" s="135">
        <v>11.23</v>
      </c>
    </row>
    <row r="96" spans="1:18">
      <c r="A96" s="21">
        <v>44196</v>
      </c>
      <c r="B96" s="23">
        <v>150000000</v>
      </c>
      <c r="C96" s="146">
        <v>44168</v>
      </c>
      <c r="D96" s="22">
        <v>12980</v>
      </c>
      <c r="E96" s="24">
        <v>123610000</v>
      </c>
      <c r="F96" s="24">
        <v>-26390000</v>
      </c>
      <c r="G96" s="24">
        <v>123610000</v>
      </c>
      <c r="H96" s="137">
        <v>-17.593333333333334</v>
      </c>
      <c r="I96" s="24">
        <v>0</v>
      </c>
      <c r="J96" s="24">
        <v>123610000</v>
      </c>
      <c r="K96" s="25">
        <v>3131880000</v>
      </c>
      <c r="L96" s="93">
        <v>86.565119999999993</v>
      </c>
      <c r="M96" s="93">
        <v>11.40175</v>
      </c>
      <c r="N96" s="232">
        <v>11.036</v>
      </c>
      <c r="O96" s="244"/>
      <c r="P96" s="150"/>
      <c r="Q96" s="153"/>
      <c r="R96" s="150"/>
    </row>
    <row r="97" spans="1:18">
      <c r="A97" s="95">
        <v>44227</v>
      </c>
      <c r="B97" s="247">
        <v>50000000</v>
      </c>
      <c r="C97" s="227">
        <v>44210</v>
      </c>
      <c r="D97" s="14">
        <v>12980</v>
      </c>
      <c r="E97" s="94">
        <v>113800000</v>
      </c>
      <c r="F97" s="94">
        <v>63800000</v>
      </c>
      <c r="G97" s="94">
        <v>50000000</v>
      </c>
      <c r="H97" s="248">
        <v>127.60000000000001</v>
      </c>
      <c r="I97" s="94">
        <v>0</v>
      </c>
      <c r="J97" s="94">
        <v>50000000</v>
      </c>
      <c r="K97" s="96">
        <v>3181880000</v>
      </c>
      <c r="L97" s="249">
        <v>87.973110000000005</v>
      </c>
      <c r="M97" s="249">
        <v>11.196</v>
      </c>
      <c r="N97" s="250">
        <v>11.07</v>
      </c>
      <c r="O97" s="251"/>
      <c r="P97" s="252"/>
      <c r="Q97" s="192"/>
      <c r="R97" s="252"/>
    </row>
    <row r="98" spans="1:18">
      <c r="A98" s="19">
        <v>44255</v>
      </c>
      <c r="B98" s="16">
        <v>50000000</v>
      </c>
      <c r="C98" s="103">
        <v>44231</v>
      </c>
      <c r="D98" s="15">
        <v>12980</v>
      </c>
      <c r="E98" s="17">
        <v>76180000</v>
      </c>
      <c r="F98" s="17">
        <v>26180000</v>
      </c>
      <c r="G98" s="17">
        <v>50000000</v>
      </c>
      <c r="H98" s="136">
        <v>52.4</v>
      </c>
      <c r="I98" s="17">
        <v>0</v>
      </c>
      <c r="J98" s="17">
        <v>50000000</v>
      </c>
      <c r="K98" s="18">
        <v>3232960000</v>
      </c>
      <c r="L98" s="90">
        <v>90.72766</v>
      </c>
      <c r="M98" s="90">
        <v>10.77946</v>
      </c>
      <c r="N98" s="196">
        <v>10.75</v>
      </c>
      <c r="O98" s="239">
        <v>1080000</v>
      </c>
      <c r="P98" s="135">
        <v>90.46414</v>
      </c>
      <c r="Q98" s="156">
        <v>10.981</v>
      </c>
      <c r="R98" s="135">
        <v>10.981</v>
      </c>
    </row>
    <row r="99" spans="1:18">
      <c r="A99" s="19">
        <v>44286</v>
      </c>
      <c r="B99" s="260">
        <v>50000000</v>
      </c>
      <c r="C99" s="15">
        <v>44259</v>
      </c>
      <c r="D99" s="103">
        <v>12980</v>
      </c>
      <c r="E99" s="17">
        <v>30850000</v>
      </c>
      <c r="F99" s="17">
        <v>-19150000</v>
      </c>
      <c r="G99" s="17">
        <v>30850000</v>
      </c>
      <c r="H99" s="136">
        <v>-38.299999999999997</v>
      </c>
      <c r="I99" s="17">
        <v>0</v>
      </c>
      <c r="J99" s="17">
        <v>30850000</v>
      </c>
      <c r="K99" s="18">
        <v>3263810000</v>
      </c>
      <c r="L99" s="90">
        <v>90.136859999999999</v>
      </c>
      <c r="M99" s="90">
        <v>10.87</v>
      </c>
      <c r="N99" s="196">
        <v>10.87</v>
      </c>
      <c r="O99" s="239"/>
      <c r="P99" s="135"/>
      <c r="Q99" s="156"/>
      <c r="R99" s="135"/>
    </row>
    <row r="100" spans="1:18">
      <c r="A100" s="19">
        <v>44286</v>
      </c>
      <c r="B100" s="260">
        <v>110000000</v>
      </c>
      <c r="C100" s="15">
        <v>44273</v>
      </c>
      <c r="D100" s="103">
        <v>12980</v>
      </c>
      <c r="E100" s="98">
        <v>223120000</v>
      </c>
      <c r="F100" s="17">
        <v>113120000</v>
      </c>
      <c r="G100" s="17">
        <v>150000000</v>
      </c>
      <c r="H100" s="136">
        <v>102.83636363636364</v>
      </c>
      <c r="I100" s="17">
        <v>0</v>
      </c>
      <c r="J100" s="17">
        <v>150000000</v>
      </c>
      <c r="K100" s="18">
        <v>3413810000</v>
      </c>
      <c r="L100" s="90">
        <v>86.036140000000003</v>
      </c>
      <c r="M100" s="90">
        <v>11.50962</v>
      </c>
      <c r="N100" s="196">
        <v>11.595000000000001</v>
      </c>
      <c r="O100" s="239"/>
      <c r="P100" s="135"/>
      <c r="Q100" s="156"/>
      <c r="R100" s="135"/>
    </row>
    <row r="101" spans="1:18">
      <c r="A101" s="102">
        <v>44316</v>
      </c>
      <c r="B101" s="256">
        <v>65000000</v>
      </c>
      <c r="C101" s="15">
        <v>44308</v>
      </c>
      <c r="D101" s="103">
        <v>12980</v>
      </c>
      <c r="E101" s="98">
        <v>83090000</v>
      </c>
      <c r="F101" s="17">
        <v>18090000</v>
      </c>
      <c r="G101" s="17">
        <v>53090000</v>
      </c>
      <c r="H101" s="136">
        <v>27.830769230769231</v>
      </c>
      <c r="I101" s="17">
        <v>0</v>
      </c>
      <c r="J101" s="17">
        <v>53090000</v>
      </c>
      <c r="K101" s="18">
        <v>3466900000</v>
      </c>
      <c r="L101" s="90">
        <v>87.351140000000001</v>
      </c>
      <c r="M101" s="90">
        <v>11.30641</v>
      </c>
      <c r="N101" s="90">
        <v>11.24</v>
      </c>
      <c r="O101" s="257"/>
      <c r="P101" s="135"/>
      <c r="Q101" s="156"/>
      <c r="R101" s="135"/>
    </row>
    <row r="102" spans="1:18">
      <c r="A102" s="102">
        <v>44317</v>
      </c>
      <c r="B102" s="256">
        <v>65000000</v>
      </c>
      <c r="C102" s="15">
        <v>44322</v>
      </c>
      <c r="D102" s="103">
        <v>12980</v>
      </c>
      <c r="E102" s="98">
        <v>76990000</v>
      </c>
      <c r="F102" s="17">
        <v>11990000</v>
      </c>
      <c r="G102" s="17">
        <v>65000000</v>
      </c>
      <c r="H102" s="136">
        <v>18.45</v>
      </c>
      <c r="I102" s="17">
        <v>0</v>
      </c>
      <c r="J102" s="17">
        <v>65000000</v>
      </c>
      <c r="K102" s="18">
        <v>3531900000</v>
      </c>
      <c r="L102" s="90">
        <v>85.921999999999997</v>
      </c>
      <c r="M102" s="90">
        <v>11.538</v>
      </c>
      <c r="N102" s="90">
        <v>11.95</v>
      </c>
      <c r="O102" s="257"/>
      <c r="P102" s="135"/>
      <c r="Q102" s="156"/>
      <c r="R102" s="135"/>
    </row>
    <row r="103" spans="1:18">
      <c r="A103" s="102">
        <v>44377</v>
      </c>
      <c r="B103" s="256">
        <v>120000000</v>
      </c>
      <c r="C103" s="15">
        <v>44350</v>
      </c>
      <c r="D103" s="103">
        <v>12980</v>
      </c>
      <c r="E103" s="98">
        <v>77400000</v>
      </c>
      <c r="F103" s="17">
        <v>-42600000</v>
      </c>
      <c r="G103" s="17">
        <v>77400000</v>
      </c>
      <c r="H103" s="136">
        <v>-35.5</v>
      </c>
      <c r="I103" s="17">
        <v>0</v>
      </c>
      <c r="J103" s="17">
        <v>77400000</v>
      </c>
      <c r="K103" s="18">
        <v>3609300000</v>
      </c>
      <c r="L103" s="90">
        <v>86.847669999999994</v>
      </c>
      <c r="M103" s="90">
        <v>11.396280000000001</v>
      </c>
      <c r="N103" s="90">
        <v>11.11</v>
      </c>
      <c r="O103" s="257"/>
      <c r="P103" s="135"/>
      <c r="Q103" s="156"/>
      <c r="R103" s="135"/>
    </row>
    <row r="104" spans="1:18">
      <c r="A104" s="102">
        <v>44408</v>
      </c>
      <c r="B104" s="256">
        <v>65000000</v>
      </c>
      <c r="C104" s="15">
        <v>44399</v>
      </c>
      <c r="D104" s="103">
        <v>12980</v>
      </c>
      <c r="E104" s="98">
        <v>196650000</v>
      </c>
      <c r="F104" s="17">
        <v>131650000</v>
      </c>
      <c r="G104" s="17">
        <v>130000000</v>
      </c>
      <c r="H104" s="136">
        <v>202.53846153846155</v>
      </c>
      <c r="I104" s="17">
        <v>0</v>
      </c>
      <c r="J104" s="17">
        <v>130000000</v>
      </c>
      <c r="K104" s="18">
        <v>3739300000</v>
      </c>
      <c r="L104" s="90">
        <v>84.972130000000007</v>
      </c>
      <c r="M104" s="90">
        <v>11.7089</v>
      </c>
      <c r="N104" s="90">
        <v>11.59</v>
      </c>
      <c r="O104" s="257"/>
      <c r="P104" s="135"/>
      <c r="Q104" s="156"/>
      <c r="R104" s="135"/>
    </row>
    <row r="105" spans="1:18">
      <c r="A105" s="102">
        <v>44439</v>
      </c>
      <c r="B105" s="256">
        <v>65000000</v>
      </c>
      <c r="C105" s="15">
        <v>44420</v>
      </c>
      <c r="D105" s="103">
        <v>12980</v>
      </c>
      <c r="E105" s="98">
        <v>100940000</v>
      </c>
      <c r="F105" s="17">
        <v>35940000</v>
      </c>
      <c r="G105" s="17">
        <v>65000000</v>
      </c>
      <c r="H105" s="136">
        <v>55.292307692307695</v>
      </c>
      <c r="I105" s="17">
        <v>0</v>
      </c>
      <c r="J105" s="17">
        <v>65000000</v>
      </c>
      <c r="K105" s="18">
        <v>3804300000</v>
      </c>
      <c r="L105" s="90">
        <v>85.548810000000003</v>
      </c>
      <c r="M105" s="90">
        <v>11.61491</v>
      </c>
      <c r="N105" s="90">
        <v>11.47</v>
      </c>
      <c r="O105" s="257"/>
      <c r="P105" s="135"/>
      <c r="Q105" s="156"/>
      <c r="R105" s="135"/>
    </row>
    <row r="106" spans="1:18">
      <c r="A106" s="100">
        <v>44469</v>
      </c>
      <c r="B106" s="319">
        <v>120000000</v>
      </c>
      <c r="C106" s="15">
        <v>44441</v>
      </c>
      <c r="D106" s="103">
        <v>12980</v>
      </c>
      <c r="E106" s="98">
        <v>148140000</v>
      </c>
      <c r="F106" s="208">
        <v>28140000</v>
      </c>
      <c r="G106" s="98">
        <v>120000000</v>
      </c>
      <c r="H106" s="117">
        <v>23.45</v>
      </c>
      <c r="I106" s="209">
        <v>0</v>
      </c>
      <c r="J106" s="208">
        <v>120000000</v>
      </c>
      <c r="K106" s="207">
        <v>3947780000</v>
      </c>
      <c r="L106" s="354">
        <v>87.356679999999997</v>
      </c>
      <c r="M106" s="354">
        <v>11.323499999999999</v>
      </c>
      <c r="N106" s="354">
        <v>11.35</v>
      </c>
      <c r="O106" s="147">
        <v>23480000</v>
      </c>
      <c r="P106" s="158">
        <v>87.523430000000005</v>
      </c>
      <c r="Q106" s="199">
        <v>11.593999999999999</v>
      </c>
      <c r="R106" s="107">
        <v>11.584</v>
      </c>
    </row>
    <row r="107" spans="1:18">
      <c r="A107" s="122">
        <v>44500</v>
      </c>
      <c r="B107" s="349">
        <v>120000000</v>
      </c>
      <c r="C107" s="22">
        <v>44490</v>
      </c>
      <c r="D107" s="146">
        <v>12980</v>
      </c>
      <c r="E107" s="99">
        <v>268010000</v>
      </c>
      <c r="F107" s="210">
        <v>148010000</v>
      </c>
      <c r="G107" s="99">
        <v>120000000</v>
      </c>
      <c r="H107" s="118">
        <v>123.34166666666665</v>
      </c>
      <c r="I107" s="215">
        <v>0</v>
      </c>
      <c r="J107" s="210">
        <v>120000000</v>
      </c>
      <c r="K107" s="211">
        <v>4067780000</v>
      </c>
      <c r="L107" s="355">
        <v>85.15849</v>
      </c>
      <c r="M107" s="355">
        <v>11.68811</v>
      </c>
      <c r="N107" s="355">
        <v>11.64</v>
      </c>
      <c r="O107" s="99"/>
      <c r="P107" s="212"/>
      <c r="Q107" s="223"/>
      <c r="R107" s="140"/>
    </row>
    <row r="108" spans="1:18">
      <c r="A108" s="19">
        <v>44530</v>
      </c>
      <c r="B108" s="17">
        <v>65000000</v>
      </c>
      <c r="C108" s="15">
        <v>44504</v>
      </c>
      <c r="D108" s="15">
        <v>12980</v>
      </c>
      <c r="E108" s="17">
        <v>62010000</v>
      </c>
      <c r="F108" s="17">
        <v>-2990000</v>
      </c>
      <c r="G108" s="17">
        <v>39010000</v>
      </c>
      <c r="H108" s="128">
        <f>F108/B108*100</f>
        <v>-4.5999999999999996</v>
      </c>
      <c r="I108" s="17">
        <v>0</v>
      </c>
      <c r="J108" s="17">
        <v>39010000</v>
      </c>
      <c r="K108" s="18">
        <v>4106790000</v>
      </c>
      <c r="L108" s="29">
        <v>84.234979999999993</v>
      </c>
      <c r="M108" s="29">
        <v>11.845890000000001</v>
      </c>
      <c r="N108" s="29">
        <v>11.79</v>
      </c>
      <c r="O108" s="19"/>
      <c r="P108" s="17"/>
      <c r="Q108" s="15"/>
      <c r="R108" s="15"/>
    </row>
    <row r="109" spans="1:18">
      <c r="A109" s="19">
        <v>44530</v>
      </c>
      <c r="B109" s="17"/>
      <c r="C109" s="15"/>
      <c r="D109" s="15"/>
      <c r="E109" s="17"/>
      <c r="F109" s="17"/>
      <c r="G109" s="17"/>
      <c r="H109" s="128">
        <v>0</v>
      </c>
      <c r="I109" s="17">
        <v>0</v>
      </c>
      <c r="J109" s="17">
        <v>0</v>
      </c>
      <c r="K109" s="18">
        <v>4118550000</v>
      </c>
      <c r="L109" s="29"/>
      <c r="M109" s="29"/>
      <c r="N109" s="29"/>
      <c r="O109" s="239">
        <v>11760000</v>
      </c>
      <c r="P109" s="29">
        <v>88.064999999999998</v>
      </c>
      <c r="Q109" s="29">
        <v>11.756</v>
      </c>
      <c r="R109" s="29">
        <v>11.756</v>
      </c>
    </row>
    <row r="110" spans="1:18">
      <c r="A110" s="21">
        <v>44561</v>
      </c>
      <c r="B110" s="24">
        <v>65000000</v>
      </c>
      <c r="C110" s="22">
        <v>44538</v>
      </c>
      <c r="D110" s="22">
        <v>12980</v>
      </c>
      <c r="E110" s="24">
        <v>54870000</v>
      </c>
      <c r="F110" s="24">
        <v>-10130000</v>
      </c>
      <c r="G110" s="24">
        <v>49870000</v>
      </c>
      <c r="H110" s="129">
        <v>-15.584615384615386</v>
      </c>
      <c r="I110" s="24">
        <v>0</v>
      </c>
      <c r="J110" s="24">
        <v>49870000</v>
      </c>
      <c r="K110" s="25">
        <v>4168420000</v>
      </c>
      <c r="L110" s="30">
        <v>83.946340000000006</v>
      </c>
      <c r="M110" s="30">
        <v>11.903</v>
      </c>
      <c r="N110" s="30">
        <v>11.5</v>
      </c>
      <c r="O110" s="244"/>
      <c r="P110" s="30"/>
      <c r="Q110" s="30"/>
      <c r="R110" s="30"/>
    </row>
    <row r="111" spans="1:18">
      <c r="A111" s="95">
        <v>44592</v>
      </c>
      <c r="B111" s="285">
        <v>130000000</v>
      </c>
      <c r="C111" s="227">
        <v>44578</v>
      </c>
      <c r="D111" s="14">
        <v>12980</v>
      </c>
      <c r="E111" s="94">
        <v>64870000</v>
      </c>
      <c r="F111" s="94">
        <v>-65130000</v>
      </c>
      <c r="G111" s="94">
        <v>64870000</v>
      </c>
      <c r="H111" s="144">
        <v>-50.1</v>
      </c>
      <c r="I111" s="94">
        <v>0</v>
      </c>
      <c r="J111" s="94">
        <v>64870000</v>
      </c>
      <c r="K111" s="96">
        <v>4233290000</v>
      </c>
      <c r="L111" s="249">
        <v>83.033140000000003</v>
      </c>
      <c r="M111" s="249">
        <v>12.079129999999999</v>
      </c>
      <c r="N111" s="250">
        <v>11.5</v>
      </c>
      <c r="O111" s="19"/>
      <c r="P111" s="17"/>
      <c r="Q111" s="15"/>
      <c r="R111" s="15"/>
    </row>
    <row r="112" spans="1:18">
      <c r="A112" s="114">
        <v>44620</v>
      </c>
      <c r="B112" s="16">
        <v>100000000</v>
      </c>
      <c r="C112" s="15">
        <v>44595</v>
      </c>
      <c r="D112" s="15">
        <v>12980</v>
      </c>
      <c r="E112" s="17">
        <v>72090000</v>
      </c>
      <c r="F112" s="17">
        <v>-27910000</v>
      </c>
      <c r="G112" s="17">
        <v>72090000</v>
      </c>
      <c r="H112" s="136">
        <v>-27.91</v>
      </c>
      <c r="I112" s="17">
        <v>0</v>
      </c>
      <c r="J112" s="17">
        <v>72090000</v>
      </c>
      <c r="K112" s="18">
        <v>4305380000</v>
      </c>
      <c r="L112" s="90">
        <v>86.356710000000007</v>
      </c>
      <c r="M112" s="90">
        <v>12.266360000000001</v>
      </c>
      <c r="N112" s="90">
        <v>12.86</v>
      </c>
      <c r="O112" s="239"/>
      <c r="P112" s="29"/>
      <c r="Q112" s="29"/>
      <c r="R112" s="29"/>
    </row>
    <row r="113" spans="1:18">
      <c r="A113" s="276">
        <v>44651</v>
      </c>
      <c r="B113" s="260">
        <v>65000000</v>
      </c>
      <c r="C113" s="116">
        <v>44623</v>
      </c>
      <c r="D113" s="116">
        <v>12980</v>
      </c>
      <c r="E113" s="42">
        <v>84630000</v>
      </c>
      <c r="F113" s="42">
        <v>19630000</v>
      </c>
      <c r="G113" s="42">
        <v>65000000</v>
      </c>
      <c r="H113" s="300">
        <v>30.2</v>
      </c>
      <c r="I113" s="17">
        <v>0</v>
      </c>
      <c r="J113" s="115">
        <v>65000000</v>
      </c>
      <c r="K113" s="297">
        <v>4370380000</v>
      </c>
      <c r="L113" s="196">
        <v>79.911460000000005</v>
      </c>
      <c r="M113" s="196">
        <v>12.65</v>
      </c>
      <c r="N113" s="196">
        <v>12.65</v>
      </c>
      <c r="O113" s="239"/>
      <c r="P113" s="29"/>
      <c r="Q113" s="29"/>
      <c r="R113" s="29"/>
    </row>
    <row r="114" spans="1:18">
      <c r="A114" s="100">
        <v>44681</v>
      </c>
      <c r="B114" s="319">
        <v>70000000</v>
      </c>
      <c r="C114" s="15">
        <v>44672</v>
      </c>
      <c r="D114" s="103">
        <v>12980</v>
      </c>
      <c r="E114" s="98">
        <v>446150000</v>
      </c>
      <c r="F114" s="208">
        <v>376150000</v>
      </c>
      <c r="G114" s="98">
        <v>70000000</v>
      </c>
      <c r="H114" s="117">
        <v>537.35714285714278</v>
      </c>
      <c r="I114" s="17">
        <v>0</v>
      </c>
      <c r="J114" s="208">
        <v>70000000</v>
      </c>
      <c r="K114" s="207">
        <v>4440380000</v>
      </c>
      <c r="L114" s="354">
        <v>79.296809999999994</v>
      </c>
      <c r="M114" s="354">
        <v>12.780530000000001</v>
      </c>
      <c r="N114" s="354">
        <v>12.8</v>
      </c>
      <c r="O114" s="147"/>
      <c r="P114" s="158"/>
      <c r="Q114" s="199"/>
      <c r="R114" s="107"/>
    </row>
    <row r="115" spans="1:18">
      <c r="A115" s="100">
        <v>44681</v>
      </c>
      <c r="B115" s="319">
        <v>100000000</v>
      </c>
      <c r="C115" s="15">
        <v>44678</v>
      </c>
      <c r="D115" s="103">
        <v>12980</v>
      </c>
      <c r="E115" s="98">
        <v>547800000</v>
      </c>
      <c r="F115" s="208">
        <v>447800000</v>
      </c>
      <c r="G115" s="98">
        <v>100000000</v>
      </c>
      <c r="H115" s="117">
        <v>447.79999999999995</v>
      </c>
      <c r="I115" s="17">
        <v>0</v>
      </c>
      <c r="J115" s="208">
        <v>100000000</v>
      </c>
      <c r="K115" s="207">
        <v>4540380000</v>
      </c>
      <c r="L115" s="354">
        <v>81.367729999999995</v>
      </c>
      <c r="M115" s="354">
        <v>12.4</v>
      </c>
      <c r="N115" s="354">
        <v>12.4</v>
      </c>
      <c r="O115" s="147"/>
      <c r="P115" s="158"/>
      <c r="Q115" s="199"/>
      <c r="R115" s="107"/>
    </row>
    <row r="116" spans="1:18">
      <c r="A116" s="100">
        <v>44712</v>
      </c>
      <c r="B116" s="319">
        <v>15000000</v>
      </c>
      <c r="C116" s="15">
        <v>44693</v>
      </c>
      <c r="D116" s="103">
        <v>12980</v>
      </c>
      <c r="E116" s="98">
        <v>96140000</v>
      </c>
      <c r="F116" s="208">
        <v>81140000</v>
      </c>
      <c r="G116" s="98">
        <v>15000000</v>
      </c>
      <c r="H116" s="117">
        <v>540.93333333333339</v>
      </c>
      <c r="I116" s="17">
        <v>0</v>
      </c>
      <c r="J116" s="208">
        <v>15000000</v>
      </c>
      <c r="K116" s="207">
        <v>4555380000</v>
      </c>
      <c r="L116" s="354">
        <v>81.056790000000007</v>
      </c>
      <c r="M116" s="354">
        <v>12.461980000000001</v>
      </c>
      <c r="N116" s="354">
        <v>12.49</v>
      </c>
      <c r="O116" s="147"/>
      <c r="P116" s="158"/>
      <c r="Q116" s="199"/>
      <c r="R116" s="107"/>
    </row>
    <row r="117" spans="1:18">
      <c r="A117" s="100">
        <v>44682</v>
      </c>
      <c r="B117" s="319">
        <v>15000000</v>
      </c>
      <c r="C117" s="15">
        <v>44705</v>
      </c>
      <c r="D117" s="103">
        <v>12980</v>
      </c>
      <c r="E117" s="98">
        <v>88970000</v>
      </c>
      <c r="F117" s="208">
        <v>73970000</v>
      </c>
      <c r="G117" s="98">
        <v>15000000</v>
      </c>
      <c r="H117" s="117">
        <v>493.13333333333327</v>
      </c>
      <c r="I117" s="17">
        <v>0</v>
      </c>
      <c r="J117" s="208">
        <v>15000000</v>
      </c>
      <c r="K117" s="207">
        <v>4570380000</v>
      </c>
      <c r="L117" s="354">
        <v>83.44059</v>
      </c>
      <c r="M117" s="354">
        <v>12.04</v>
      </c>
      <c r="N117" s="354">
        <v>12.04</v>
      </c>
      <c r="O117" s="147"/>
      <c r="P117" s="158"/>
      <c r="Q117" s="199"/>
      <c r="R117" s="107"/>
    </row>
    <row r="118" spans="1:18">
      <c r="A118" s="102">
        <v>44713</v>
      </c>
      <c r="B118" s="16">
        <v>15000000</v>
      </c>
      <c r="C118" s="50">
        <v>44721</v>
      </c>
      <c r="D118" s="15">
        <v>12980</v>
      </c>
      <c r="E118" s="115">
        <v>88970000</v>
      </c>
      <c r="F118" s="17">
        <v>73970000</v>
      </c>
      <c r="G118" s="115">
        <v>15000000</v>
      </c>
      <c r="H118" s="136">
        <v>493.13333333333327</v>
      </c>
      <c r="I118" s="17">
        <v>0</v>
      </c>
      <c r="J118" s="98">
        <v>15000000</v>
      </c>
      <c r="K118" s="197">
        <v>4585380000</v>
      </c>
      <c r="L118" s="90">
        <v>82.633799999999994</v>
      </c>
      <c r="M118" s="278">
        <v>12.18843</v>
      </c>
      <c r="N118" s="90">
        <v>12.04</v>
      </c>
      <c r="O118" s="147"/>
      <c r="P118" s="158"/>
      <c r="Q118" s="199"/>
      <c r="R118" s="107"/>
    </row>
    <row r="119" spans="1:18">
      <c r="A119" s="100">
        <v>44713</v>
      </c>
      <c r="B119" s="350">
        <v>15000000</v>
      </c>
      <c r="C119" s="50">
        <v>44735</v>
      </c>
      <c r="D119" s="15">
        <v>12980</v>
      </c>
      <c r="E119" s="115">
        <v>98040000</v>
      </c>
      <c r="F119" s="43">
        <v>83040000</v>
      </c>
      <c r="G119" s="115">
        <v>38500000</v>
      </c>
      <c r="H119" s="136">
        <v>553.59999999999991</v>
      </c>
      <c r="I119" s="42">
        <v>0</v>
      </c>
      <c r="J119" s="43">
        <v>38500000</v>
      </c>
      <c r="K119" s="273">
        <v>4623880000</v>
      </c>
      <c r="L119" s="356">
        <v>82.440650000000005</v>
      </c>
      <c r="M119" s="357">
        <v>12.227740000000001</v>
      </c>
      <c r="N119" s="356">
        <v>12.23</v>
      </c>
      <c r="O119" s="147"/>
      <c r="P119" s="158"/>
      <c r="Q119" s="199"/>
      <c r="R119" s="107"/>
    </row>
    <row r="120" spans="1:18">
      <c r="A120" s="100">
        <v>44743</v>
      </c>
      <c r="B120" s="350">
        <v>110000000</v>
      </c>
      <c r="C120" s="50">
        <v>44761</v>
      </c>
      <c r="D120" s="15">
        <v>12980</v>
      </c>
      <c r="E120" s="115">
        <v>173750000</v>
      </c>
      <c r="F120" s="43">
        <v>63750000</v>
      </c>
      <c r="G120" s="115">
        <v>117560000</v>
      </c>
      <c r="H120" s="136">
        <v>57.95454545454546</v>
      </c>
      <c r="I120" s="42">
        <v>0</v>
      </c>
      <c r="J120" s="43">
        <v>117560000</v>
      </c>
      <c r="K120" s="273">
        <v>4741440000</v>
      </c>
      <c r="L120" s="356">
        <v>80.425780000000003</v>
      </c>
      <c r="M120" s="357">
        <v>12.59976</v>
      </c>
      <c r="N120" s="356">
        <v>12.68</v>
      </c>
      <c r="O120" s="147"/>
      <c r="P120" s="158"/>
      <c r="Q120" s="199"/>
      <c r="R120" s="107"/>
    </row>
    <row r="121" spans="1:18">
      <c r="A121" s="100">
        <v>44743</v>
      </c>
      <c r="B121" s="350"/>
      <c r="C121" s="50">
        <v>44770</v>
      </c>
      <c r="D121" s="15">
        <v>12980</v>
      </c>
      <c r="E121" s="115"/>
      <c r="F121" s="43"/>
      <c r="G121" s="115"/>
      <c r="H121" s="136"/>
      <c r="I121" s="42">
        <v>0</v>
      </c>
      <c r="J121" s="43">
        <v>0</v>
      </c>
      <c r="K121" s="273">
        <v>4806120000</v>
      </c>
      <c r="L121" s="356"/>
      <c r="M121" s="357"/>
      <c r="N121" s="356"/>
      <c r="O121" s="239">
        <v>64680000</v>
      </c>
      <c r="P121" s="29">
        <v>80.428439999999995</v>
      </c>
      <c r="Q121" s="29">
        <v>12.6637</v>
      </c>
      <c r="R121" s="29">
        <v>12.93</v>
      </c>
    </row>
    <row r="122" spans="1:18">
      <c r="A122" s="100">
        <v>44774</v>
      </c>
      <c r="B122" s="350">
        <v>15000000</v>
      </c>
      <c r="C122" s="50">
        <v>44784</v>
      </c>
      <c r="D122" s="15">
        <v>12980</v>
      </c>
      <c r="E122" s="115">
        <v>28650000</v>
      </c>
      <c r="F122" s="43">
        <v>13650000</v>
      </c>
      <c r="G122" s="115">
        <v>28120000</v>
      </c>
      <c r="H122" s="136">
        <v>91</v>
      </c>
      <c r="I122" s="42">
        <v>0</v>
      </c>
      <c r="J122" s="43">
        <v>28120000</v>
      </c>
      <c r="K122" s="44">
        <v>4834240000</v>
      </c>
      <c r="L122" s="354">
        <v>82.314260000000004</v>
      </c>
      <c r="M122" s="357">
        <v>12.257379999999999</v>
      </c>
      <c r="N122" s="356">
        <v>12.6</v>
      </c>
      <c r="O122" s="147"/>
      <c r="P122" s="158"/>
      <c r="Q122" s="199"/>
      <c r="R122" s="107"/>
    </row>
    <row r="123" spans="1:18">
      <c r="A123" s="100">
        <v>44774</v>
      </c>
      <c r="B123" s="350">
        <v>15000000</v>
      </c>
      <c r="C123" s="50">
        <v>44797</v>
      </c>
      <c r="D123" s="15">
        <v>12980</v>
      </c>
      <c r="E123" s="115">
        <v>86910000</v>
      </c>
      <c r="F123" s="43">
        <v>71910000</v>
      </c>
      <c r="G123" s="115">
        <v>15000000</v>
      </c>
      <c r="H123" s="136">
        <v>479.4</v>
      </c>
      <c r="I123" s="42">
        <v>0</v>
      </c>
      <c r="J123" s="43">
        <v>15000000</v>
      </c>
      <c r="K123" s="44">
        <v>4849240000</v>
      </c>
      <c r="L123" s="354">
        <v>82.069180000000003</v>
      </c>
      <c r="M123" s="357">
        <v>12.30367</v>
      </c>
      <c r="N123" s="356">
        <v>12.305</v>
      </c>
      <c r="O123" s="147"/>
      <c r="P123" s="158"/>
      <c r="Q123" s="199"/>
      <c r="R123" s="107"/>
    </row>
    <row r="124" spans="1:18">
      <c r="A124" s="100">
        <v>44805</v>
      </c>
      <c r="B124" s="350">
        <v>15000000</v>
      </c>
      <c r="C124" s="50">
        <v>44812</v>
      </c>
      <c r="D124" s="15">
        <v>12980</v>
      </c>
      <c r="E124" s="115">
        <v>87530000</v>
      </c>
      <c r="F124" s="43">
        <v>72530000</v>
      </c>
      <c r="G124" s="115">
        <v>18890000</v>
      </c>
      <c r="H124" s="136">
        <v>483.53333333333336</v>
      </c>
      <c r="I124" s="42">
        <v>0</v>
      </c>
      <c r="J124" s="43">
        <v>18890000</v>
      </c>
      <c r="K124" s="44">
        <v>4868130000</v>
      </c>
      <c r="L124" s="354">
        <v>81.888919999999999</v>
      </c>
      <c r="M124" s="357">
        <v>12.339119999999999</v>
      </c>
      <c r="N124" s="356">
        <v>12.36</v>
      </c>
      <c r="O124" s="147"/>
      <c r="P124" s="158"/>
      <c r="Q124" s="199"/>
      <c r="R124" s="107"/>
    </row>
    <row r="125" spans="1:18">
      <c r="A125" s="100">
        <v>44805</v>
      </c>
      <c r="B125" s="350"/>
      <c r="C125" s="50">
        <v>44826</v>
      </c>
      <c r="D125" s="15">
        <v>12980</v>
      </c>
      <c r="E125" s="115"/>
      <c r="F125" s="43">
        <v>0</v>
      </c>
      <c r="G125" s="115"/>
      <c r="H125" s="136"/>
      <c r="I125" s="42">
        <v>0</v>
      </c>
      <c r="J125" s="43">
        <v>0</v>
      </c>
      <c r="K125" s="44">
        <v>4927430000</v>
      </c>
      <c r="L125" s="354"/>
      <c r="M125" s="357"/>
      <c r="N125" s="356"/>
      <c r="O125" s="147">
        <v>59300000</v>
      </c>
      <c r="P125" s="158">
        <v>80.745059999999995</v>
      </c>
      <c r="Q125" s="199">
        <v>12.891769999999999</v>
      </c>
      <c r="R125" s="107">
        <v>12.86</v>
      </c>
    </row>
    <row r="126" spans="1:18">
      <c r="A126" s="100">
        <v>44805</v>
      </c>
      <c r="B126" s="350">
        <v>15000000</v>
      </c>
      <c r="C126" s="50">
        <v>44833</v>
      </c>
      <c r="D126" s="15">
        <v>12980</v>
      </c>
      <c r="E126" s="115">
        <v>69410000</v>
      </c>
      <c r="F126" s="43">
        <v>54410000</v>
      </c>
      <c r="G126" s="115">
        <v>20290000</v>
      </c>
      <c r="H126" s="136">
        <v>362.73333333333335</v>
      </c>
      <c r="I126" s="42">
        <v>0</v>
      </c>
      <c r="J126" s="43">
        <v>20290000</v>
      </c>
      <c r="K126" s="44">
        <v>4947720000</v>
      </c>
      <c r="L126" s="354">
        <v>78.50873</v>
      </c>
      <c r="M126" s="357">
        <v>12.97871</v>
      </c>
      <c r="N126" s="356">
        <v>12.99</v>
      </c>
      <c r="O126" s="147"/>
      <c r="P126" s="158"/>
      <c r="Q126" s="199"/>
      <c r="R126" s="107"/>
    </row>
    <row r="127" spans="1:18">
      <c r="A127" s="100">
        <v>44835</v>
      </c>
      <c r="B127" s="350"/>
      <c r="C127" s="50">
        <v>44840</v>
      </c>
      <c r="D127" s="15">
        <v>12980</v>
      </c>
      <c r="E127" s="115"/>
      <c r="F127" s="43">
        <v>0</v>
      </c>
      <c r="G127" s="115"/>
      <c r="H127" s="136"/>
      <c r="I127" s="42">
        <v>0</v>
      </c>
      <c r="J127" s="43">
        <v>0</v>
      </c>
      <c r="K127" s="44">
        <v>5004640000</v>
      </c>
      <c r="L127" s="354"/>
      <c r="M127" s="357"/>
      <c r="N127" s="356"/>
      <c r="O127" s="147">
        <v>56920000</v>
      </c>
      <c r="P127" s="158">
        <v>79.847340000000003</v>
      </c>
      <c r="Q127" s="199">
        <v>13.141400000000001</v>
      </c>
      <c r="R127" s="107">
        <v>13.2</v>
      </c>
    </row>
    <row r="128" spans="1:18">
      <c r="A128" s="100">
        <v>44835</v>
      </c>
      <c r="B128" s="350">
        <v>400000000</v>
      </c>
      <c r="C128" s="50">
        <v>44851</v>
      </c>
      <c r="D128" s="15">
        <v>12980</v>
      </c>
      <c r="E128" s="115">
        <v>164930000</v>
      </c>
      <c r="F128" s="43">
        <v>-235070000</v>
      </c>
      <c r="G128" s="115">
        <v>104530000</v>
      </c>
      <c r="H128" s="136">
        <v>-58.767499999999998</v>
      </c>
      <c r="I128" s="42">
        <v>0</v>
      </c>
      <c r="J128" s="43">
        <v>104530000</v>
      </c>
      <c r="K128" s="44">
        <v>5109170000</v>
      </c>
      <c r="L128" s="354">
        <v>78.477080000000001</v>
      </c>
      <c r="M128" s="357">
        <v>12.990309999999999</v>
      </c>
      <c r="N128" s="356">
        <v>13.09</v>
      </c>
      <c r="O128" s="147"/>
      <c r="P128" s="158"/>
      <c r="Q128" s="199"/>
      <c r="R128" s="107"/>
    </row>
    <row r="129" spans="1:18">
      <c r="A129" s="100">
        <v>44835</v>
      </c>
      <c r="B129" s="350">
        <v>15000000</v>
      </c>
      <c r="C129" s="50">
        <v>44861</v>
      </c>
      <c r="D129" s="15">
        <v>12980</v>
      </c>
      <c r="E129" s="115">
        <v>74250000</v>
      </c>
      <c r="F129" s="43">
        <v>59250000</v>
      </c>
      <c r="G129" s="115">
        <v>15600000</v>
      </c>
      <c r="H129" s="136">
        <v>395</v>
      </c>
      <c r="I129" s="42">
        <v>0</v>
      </c>
      <c r="J129" s="43">
        <v>15600000</v>
      </c>
      <c r="K129" s="44">
        <v>5124770000</v>
      </c>
      <c r="L129" s="354">
        <v>78.960639999999998</v>
      </c>
      <c r="M129" s="357">
        <v>12.9</v>
      </c>
      <c r="N129" s="356">
        <v>12.9</v>
      </c>
      <c r="O129" s="147"/>
      <c r="P129" s="158"/>
      <c r="Q129" s="199"/>
      <c r="R129" s="107"/>
    </row>
    <row r="130" spans="1:18">
      <c r="A130" s="100">
        <v>44866</v>
      </c>
      <c r="B130" s="350">
        <v>15000000</v>
      </c>
      <c r="C130" s="50">
        <v>44868</v>
      </c>
      <c r="D130" s="15">
        <v>12980</v>
      </c>
      <c r="E130" s="115">
        <v>9500000</v>
      </c>
      <c r="F130" s="43">
        <v>-5500000</v>
      </c>
      <c r="G130" s="115">
        <v>3500000</v>
      </c>
      <c r="H130" s="136">
        <v>-36.666666666666664</v>
      </c>
      <c r="I130" s="42">
        <v>0</v>
      </c>
      <c r="J130" s="43">
        <v>3500000</v>
      </c>
      <c r="K130" s="44">
        <v>5164570000</v>
      </c>
      <c r="L130" s="354">
        <v>79.129450000000006</v>
      </c>
      <c r="M130" s="357">
        <v>12.869870000000001</v>
      </c>
      <c r="N130" s="356">
        <v>12.87</v>
      </c>
      <c r="O130" s="147"/>
      <c r="P130" s="158"/>
      <c r="Q130" s="199"/>
      <c r="R130" s="107"/>
    </row>
    <row r="131" spans="1:18">
      <c r="A131" s="100">
        <v>44866</v>
      </c>
      <c r="B131" s="350">
        <v>15000000</v>
      </c>
      <c r="C131" s="50">
        <v>44882</v>
      </c>
      <c r="D131" s="15">
        <v>12980</v>
      </c>
      <c r="E131" s="115">
        <v>61140000</v>
      </c>
      <c r="F131" s="43">
        <v>46140000</v>
      </c>
      <c r="G131" s="115">
        <v>41940000</v>
      </c>
      <c r="H131" s="136">
        <v>307.60000000000002</v>
      </c>
      <c r="I131" s="42">
        <v>0</v>
      </c>
      <c r="J131" s="43">
        <v>41940000</v>
      </c>
      <c r="K131" s="44">
        <v>5206510000</v>
      </c>
      <c r="L131" s="354">
        <v>80.009110000000007</v>
      </c>
      <c r="M131" s="357">
        <v>12.70937</v>
      </c>
      <c r="N131" s="356">
        <v>12.72</v>
      </c>
      <c r="O131" s="147">
        <v>36300000</v>
      </c>
      <c r="P131" s="158">
        <v>81.644080000000002</v>
      </c>
      <c r="Q131" s="199">
        <v>13.01801</v>
      </c>
      <c r="R131" s="107">
        <v>13.15</v>
      </c>
    </row>
    <row r="132" spans="1:18">
      <c r="A132" s="100">
        <v>44896</v>
      </c>
      <c r="B132" s="350">
        <v>15000000</v>
      </c>
      <c r="C132" s="50">
        <v>44896</v>
      </c>
      <c r="D132" s="15">
        <v>12980</v>
      </c>
      <c r="E132" s="115">
        <v>33860000</v>
      </c>
      <c r="F132" s="43">
        <v>18860000</v>
      </c>
      <c r="G132" s="115">
        <v>15180000</v>
      </c>
      <c r="H132" s="136">
        <v>125.73333333333335</v>
      </c>
      <c r="I132" s="42">
        <v>0</v>
      </c>
      <c r="J132" s="43">
        <v>15180000</v>
      </c>
      <c r="K132" s="44">
        <v>5221690000</v>
      </c>
      <c r="L132" s="354">
        <v>81.442019999999999</v>
      </c>
      <c r="M132" s="357">
        <v>12.44374</v>
      </c>
      <c r="N132" s="356">
        <v>12.484999999999999</v>
      </c>
      <c r="O132" s="147"/>
      <c r="P132" s="158"/>
      <c r="Q132" s="199"/>
      <c r="R132" s="107"/>
    </row>
    <row r="133" spans="1:18">
      <c r="A133" s="100">
        <v>44896</v>
      </c>
      <c r="B133" s="350">
        <v>15000000</v>
      </c>
      <c r="C133" s="50">
        <v>44903</v>
      </c>
      <c r="D133" s="15">
        <v>12980</v>
      </c>
      <c r="E133" s="115">
        <v>57540000</v>
      </c>
      <c r="F133" s="43">
        <v>42540000</v>
      </c>
      <c r="G133" s="115">
        <v>42990000</v>
      </c>
      <c r="H133" s="136">
        <v>283.59999999999997</v>
      </c>
      <c r="I133" s="42">
        <v>0</v>
      </c>
      <c r="J133" s="43">
        <v>42990000</v>
      </c>
      <c r="K133" s="44">
        <v>5264680000</v>
      </c>
      <c r="L133" s="354">
        <v>80.115200000000002</v>
      </c>
      <c r="M133" s="357">
        <v>12.6945</v>
      </c>
      <c r="N133" s="356">
        <v>12.7</v>
      </c>
      <c r="O133" s="147"/>
      <c r="P133" s="158"/>
      <c r="Q133" s="199"/>
      <c r="R133" s="107"/>
    </row>
    <row r="134" spans="1:18">
      <c r="A134" s="100">
        <v>44927</v>
      </c>
      <c r="B134" s="350">
        <v>110000000</v>
      </c>
      <c r="C134" s="50">
        <v>44942</v>
      </c>
      <c r="D134" s="15">
        <v>12980</v>
      </c>
      <c r="E134" s="115">
        <v>278270000</v>
      </c>
      <c r="F134" s="43">
        <v>168270000</v>
      </c>
      <c r="G134" s="115">
        <v>137440000</v>
      </c>
      <c r="H134" s="136">
        <v>152.97272727272727</v>
      </c>
      <c r="I134" s="42">
        <v>0</v>
      </c>
      <c r="J134" s="43">
        <v>137440000</v>
      </c>
      <c r="K134" s="44">
        <v>5402120000</v>
      </c>
      <c r="L134" s="354">
        <v>84.146039999999999</v>
      </c>
      <c r="M134" s="357">
        <v>11.977969999999999</v>
      </c>
      <c r="N134" s="356">
        <v>12</v>
      </c>
      <c r="O134" s="147"/>
      <c r="P134" s="158"/>
      <c r="Q134" s="199"/>
      <c r="R134" s="107"/>
    </row>
    <row r="135" spans="1:18">
      <c r="A135" s="100">
        <v>44958</v>
      </c>
      <c r="B135" s="350">
        <v>15000000</v>
      </c>
      <c r="C135" s="50">
        <v>44959</v>
      </c>
      <c r="D135" s="15">
        <v>12980</v>
      </c>
      <c r="E135" s="115">
        <v>41420000</v>
      </c>
      <c r="F135" s="43">
        <v>26420000</v>
      </c>
      <c r="G135" s="115">
        <v>19770000</v>
      </c>
      <c r="H135" s="136">
        <v>176.13333333333335</v>
      </c>
      <c r="I135" s="42">
        <v>0</v>
      </c>
      <c r="J135" s="43">
        <v>19770000</v>
      </c>
      <c r="K135" s="44">
        <v>5421890000</v>
      </c>
      <c r="L135" s="354">
        <v>79.151020000000003</v>
      </c>
      <c r="M135" s="357">
        <v>12.68089</v>
      </c>
      <c r="N135" s="356">
        <v>12.15</v>
      </c>
      <c r="O135" s="147"/>
      <c r="P135" s="158"/>
      <c r="Q135" s="199"/>
      <c r="R135" s="107"/>
    </row>
    <row r="136" spans="1:18">
      <c r="A136" s="100">
        <v>44958</v>
      </c>
      <c r="B136" s="350">
        <v>15000000</v>
      </c>
      <c r="C136" s="50">
        <v>44973</v>
      </c>
      <c r="D136" s="15">
        <v>12980</v>
      </c>
      <c r="E136" s="115">
        <v>87340000</v>
      </c>
      <c r="F136" s="43">
        <v>72340000</v>
      </c>
      <c r="G136" s="115">
        <v>15000000</v>
      </c>
      <c r="H136" s="136">
        <v>482.26666666666665</v>
      </c>
      <c r="I136" s="42">
        <v>0</v>
      </c>
      <c r="J136" s="43">
        <v>15000000</v>
      </c>
      <c r="K136" s="44">
        <v>5436890000</v>
      </c>
      <c r="L136" s="354">
        <v>84.178290000000004</v>
      </c>
      <c r="M136" s="357">
        <v>11.97861</v>
      </c>
      <c r="N136" s="356">
        <v>12.03</v>
      </c>
      <c r="O136" s="147"/>
      <c r="P136" s="158"/>
      <c r="Q136" s="199"/>
      <c r="R136" s="107"/>
    </row>
    <row r="137" spans="1:18">
      <c r="A137" s="100">
        <v>44958</v>
      </c>
      <c r="B137" s="350"/>
      <c r="C137" s="50"/>
      <c r="D137" s="15">
        <v>12980</v>
      </c>
      <c r="E137" s="115"/>
      <c r="F137" s="43">
        <v>0</v>
      </c>
      <c r="G137" s="115"/>
      <c r="H137" s="136"/>
      <c r="I137" s="42">
        <v>0</v>
      </c>
      <c r="J137" s="43">
        <v>0</v>
      </c>
      <c r="K137" s="44">
        <v>5481220000</v>
      </c>
      <c r="L137" s="354" t="s">
        <v>130</v>
      </c>
      <c r="M137" s="357"/>
      <c r="N137" s="356"/>
      <c r="O137" s="147">
        <v>44330000</v>
      </c>
      <c r="P137" s="158">
        <v>81.121619999999993</v>
      </c>
      <c r="Q137" s="199">
        <v>12.73034</v>
      </c>
      <c r="R137" s="107">
        <v>12.87</v>
      </c>
    </row>
    <row r="138" spans="1:18">
      <c r="A138" s="100">
        <v>44986</v>
      </c>
      <c r="B138" s="350">
        <v>15000000</v>
      </c>
      <c r="C138" s="50">
        <v>45008</v>
      </c>
      <c r="D138" s="15">
        <v>12980</v>
      </c>
      <c r="E138" s="115">
        <v>41340000</v>
      </c>
      <c r="F138" s="43">
        <v>26340000</v>
      </c>
      <c r="G138" s="115">
        <v>11560000</v>
      </c>
      <c r="H138" s="136">
        <v>175.6</v>
      </c>
      <c r="I138" s="42">
        <v>0</v>
      </c>
      <c r="J138" s="43">
        <v>11560000</v>
      </c>
      <c r="K138" s="44">
        <v>5492780000</v>
      </c>
      <c r="L138" s="354">
        <v>83.135720000000006</v>
      </c>
      <c r="M138" s="357">
        <v>12.175090000000001</v>
      </c>
      <c r="N138" s="356">
        <v>12.26</v>
      </c>
      <c r="O138" s="147"/>
      <c r="P138" s="158"/>
      <c r="Q138" s="199"/>
      <c r="R138" s="107"/>
    </row>
    <row r="139" spans="1:18">
      <c r="A139" s="100">
        <v>45017</v>
      </c>
      <c r="B139" s="350">
        <v>30000000</v>
      </c>
      <c r="C139" s="50">
        <v>45033</v>
      </c>
      <c r="D139" s="15">
        <v>12980</v>
      </c>
      <c r="E139" s="115">
        <v>61960000</v>
      </c>
      <c r="F139" s="43">
        <v>31960000</v>
      </c>
      <c r="G139" s="115">
        <v>30000000</v>
      </c>
      <c r="H139" s="136">
        <v>106.53333333333333</v>
      </c>
      <c r="I139" s="42">
        <v>0</v>
      </c>
      <c r="J139" s="43">
        <v>30000000</v>
      </c>
      <c r="K139" s="44">
        <v>5522780000</v>
      </c>
      <c r="L139" s="354">
        <v>83.109269999999995</v>
      </c>
      <c r="M139" s="357">
        <v>12.188079999999999</v>
      </c>
      <c r="N139" s="356">
        <v>12.244999999999999</v>
      </c>
      <c r="O139" s="147"/>
      <c r="P139" s="158"/>
      <c r="Q139" s="199"/>
      <c r="R139" s="107"/>
    </row>
    <row r="140" spans="1:18">
      <c r="A140" s="100">
        <v>45017</v>
      </c>
      <c r="B140" s="350"/>
      <c r="C140" s="50">
        <v>45036</v>
      </c>
      <c r="D140" s="15">
        <v>12980</v>
      </c>
      <c r="E140" s="115"/>
      <c r="F140" s="43">
        <v>0</v>
      </c>
      <c r="G140" s="115"/>
      <c r="H140" s="136"/>
      <c r="I140" s="42"/>
      <c r="J140" s="43">
        <v>0</v>
      </c>
      <c r="K140" s="44">
        <v>5523910000</v>
      </c>
      <c r="L140" s="354"/>
      <c r="M140" s="357"/>
      <c r="N140" s="356"/>
      <c r="O140" s="147">
        <v>1130000</v>
      </c>
      <c r="P140" s="158">
        <v>83.953109999999995</v>
      </c>
      <c r="Q140" s="199">
        <v>12.49</v>
      </c>
      <c r="R140" s="107">
        <v>12.49</v>
      </c>
    </row>
    <row r="141" spans="1:18">
      <c r="A141" s="100">
        <v>45017</v>
      </c>
      <c r="B141" s="350">
        <v>10000000</v>
      </c>
      <c r="C141" s="50">
        <v>45043</v>
      </c>
      <c r="D141" s="15">
        <v>12980</v>
      </c>
      <c r="E141" s="115">
        <v>73190000</v>
      </c>
      <c r="F141" s="43">
        <v>63190000</v>
      </c>
      <c r="G141" s="115">
        <v>10000000</v>
      </c>
      <c r="H141" s="136">
        <v>631.9</v>
      </c>
      <c r="I141" s="42"/>
      <c r="J141" s="43">
        <v>10000000</v>
      </c>
      <c r="K141" s="44">
        <v>5533910000</v>
      </c>
      <c r="L141" s="354">
        <v>83.454149999999998</v>
      </c>
      <c r="M141" s="357">
        <v>12.129009999999999</v>
      </c>
      <c r="N141" s="356">
        <v>12.154</v>
      </c>
      <c r="O141" s="147"/>
      <c r="P141" s="158"/>
      <c r="Q141" s="199"/>
      <c r="R141" s="107"/>
    </row>
    <row r="142" spans="1:18">
      <c r="A142" s="100">
        <v>45047</v>
      </c>
      <c r="B142" s="350">
        <v>10000000</v>
      </c>
      <c r="C142" s="50">
        <v>45056</v>
      </c>
      <c r="D142" s="15">
        <v>12980</v>
      </c>
      <c r="E142" s="115">
        <v>71360000</v>
      </c>
      <c r="F142" s="43">
        <v>61360000</v>
      </c>
      <c r="G142" s="115">
        <v>10000000</v>
      </c>
      <c r="H142" s="136">
        <v>613.6</v>
      </c>
      <c r="I142" s="42">
        <v>0</v>
      </c>
      <c r="J142" s="43">
        <v>10000000</v>
      </c>
      <c r="K142" s="44">
        <v>5543910000</v>
      </c>
      <c r="L142" s="357">
        <v>83.454149999999998</v>
      </c>
      <c r="M142" s="356">
        <v>12.129350000000001</v>
      </c>
      <c r="N142" s="356">
        <v>12.13</v>
      </c>
      <c r="O142" s="147"/>
      <c r="P142" s="158"/>
      <c r="Q142" s="199"/>
      <c r="R142" s="107"/>
    </row>
    <row r="143" spans="1:18">
      <c r="A143" s="100">
        <v>45047</v>
      </c>
      <c r="B143" s="350">
        <v>10000000</v>
      </c>
      <c r="C143" s="50">
        <v>45070</v>
      </c>
      <c r="D143" s="15">
        <v>12980</v>
      </c>
      <c r="E143" s="115">
        <v>87770000</v>
      </c>
      <c r="F143" s="43">
        <v>77770000</v>
      </c>
      <c r="G143" s="115">
        <v>10000000</v>
      </c>
      <c r="H143" s="136">
        <v>777.7</v>
      </c>
      <c r="I143" s="42">
        <v>0</v>
      </c>
      <c r="J143" s="43">
        <v>10000000</v>
      </c>
      <c r="K143" s="44">
        <v>5553910000</v>
      </c>
      <c r="L143" s="357">
        <v>81.930139999999994</v>
      </c>
      <c r="M143" s="356">
        <v>12.42</v>
      </c>
      <c r="N143" s="356">
        <v>12.42</v>
      </c>
      <c r="O143" s="147"/>
      <c r="P143" s="158"/>
      <c r="Q143" s="199"/>
      <c r="R143" s="107"/>
    </row>
    <row r="144" spans="1:18">
      <c r="A144" s="100">
        <v>45078</v>
      </c>
      <c r="B144" s="350"/>
      <c r="C144" s="50">
        <v>45085</v>
      </c>
      <c r="D144" s="15">
        <v>12980</v>
      </c>
      <c r="E144" s="115"/>
      <c r="F144" s="43">
        <v>0</v>
      </c>
      <c r="G144" s="115"/>
      <c r="H144" s="136"/>
      <c r="I144" s="42">
        <v>0</v>
      </c>
      <c r="J144" s="43">
        <v>0</v>
      </c>
      <c r="K144" s="44">
        <v>5555160000</v>
      </c>
      <c r="L144" s="357"/>
      <c r="M144" s="356"/>
      <c r="N144" s="356"/>
      <c r="O144" s="147">
        <v>1250000</v>
      </c>
      <c r="P144" s="158">
        <v>86.980609999999999</v>
      </c>
      <c r="Q144" s="199">
        <v>12.186019999999999</v>
      </c>
      <c r="R144" s="107">
        <v>12.1897</v>
      </c>
    </row>
    <row r="145" spans="1:18">
      <c r="A145" s="100">
        <v>45078</v>
      </c>
      <c r="B145" s="350">
        <v>10000000</v>
      </c>
      <c r="C145" s="50">
        <v>45099</v>
      </c>
      <c r="D145" s="15">
        <v>12980</v>
      </c>
      <c r="E145" s="115">
        <v>49030000</v>
      </c>
      <c r="F145" s="43">
        <v>39030000</v>
      </c>
      <c r="G145" s="115">
        <v>10000000</v>
      </c>
      <c r="H145" s="128">
        <v>390.3</v>
      </c>
      <c r="I145" s="42">
        <v>0</v>
      </c>
      <c r="J145" s="43">
        <v>10000000</v>
      </c>
      <c r="K145" s="44">
        <v>5565160000</v>
      </c>
      <c r="L145" s="357">
        <v>86.555629999999994</v>
      </c>
      <c r="M145" s="356">
        <v>11.6</v>
      </c>
      <c r="N145" s="356">
        <v>11.6</v>
      </c>
      <c r="O145" s="147"/>
      <c r="P145" s="158"/>
      <c r="Q145" s="199"/>
      <c r="R145" s="107"/>
    </row>
    <row r="146" spans="1:18">
      <c r="A146" s="100">
        <v>45078</v>
      </c>
      <c r="B146" s="350">
        <v>10000000</v>
      </c>
      <c r="C146" s="50">
        <v>45106</v>
      </c>
      <c r="D146" s="15">
        <v>12980</v>
      </c>
      <c r="E146" s="115">
        <v>50300000</v>
      </c>
      <c r="F146" s="43">
        <v>40300000</v>
      </c>
      <c r="G146" s="115">
        <v>10000000</v>
      </c>
      <c r="H146" s="128">
        <v>403</v>
      </c>
      <c r="I146" s="42">
        <v>0</v>
      </c>
      <c r="J146" s="43">
        <v>10000000</v>
      </c>
      <c r="K146" s="44">
        <v>5575160000</v>
      </c>
      <c r="L146" s="357">
        <v>87.368369999999999</v>
      </c>
      <c r="M146" s="356">
        <v>11.4611</v>
      </c>
      <c r="N146" s="356">
        <v>11.44</v>
      </c>
      <c r="O146" s="147"/>
      <c r="P146" s="158"/>
      <c r="Q146" s="199"/>
      <c r="R146" s="107"/>
    </row>
    <row r="147" spans="1:18">
      <c r="A147" s="100">
        <v>45108</v>
      </c>
      <c r="B147" s="350">
        <v>35000000</v>
      </c>
      <c r="C147" s="50">
        <v>45124</v>
      </c>
      <c r="D147" s="15">
        <v>12980</v>
      </c>
      <c r="E147" s="115">
        <v>83100000</v>
      </c>
      <c r="F147" s="43">
        <v>48100000</v>
      </c>
      <c r="G147" s="115">
        <v>35000000</v>
      </c>
      <c r="H147" s="128">
        <v>137.42857142857144</v>
      </c>
      <c r="I147" s="42">
        <v>0</v>
      </c>
      <c r="J147" s="43">
        <v>35000000</v>
      </c>
      <c r="K147" s="44">
        <v>5610160000</v>
      </c>
      <c r="L147" s="357">
        <v>87.621849999999995</v>
      </c>
      <c r="M147" s="356">
        <v>11.420159999999999</v>
      </c>
      <c r="N147" s="356">
        <v>11.635</v>
      </c>
      <c r="O147" s="147"/>
      <c r="P147" s="158"/>
      <c r="Q147" s="199"/>
      <c r="R147" s="107"/>
    </row>
    <row r="148" spans="1:18">
      <c r="A148" s="100">
        <v>45108</v>
      </c>
      <c r="B148" s="350">
        <v>10000000</v>
      </c>
      <c r="C148" s="50">
        <v>45134</v>
      </c>
      <c r="D148" s="15">
        <v>12980</v>
      </c>
      <c r="E148" s="115">
        <v>53200000</v>
      </c>
      <c r="F148" s="43">
        <v>43200000</v>
      </c>
      <c r="G148" s="115">
        <v>8200000</v>
      </c>
      <c r="H148" s="128">
        <v>432</v>
      </c>
      <c r="I148" s="42">
        <v>0</v>
      </c>
      <c r="J148" s="43">
        <v>8200000</v>
      </c>
      <c r="K148" s="44">
        <v>5618360000</v>
      </c>
      <c r="L148" s="357">
        <v>88.542670000000001</v>
      </c>
      <c r="M148" s="356">
        <v>11.265000000000001</v>
      </c>
      <c r="N148" s="356">
        <v>11.28</v>
      </c>
      <c r="O148" s="147"/>
      <c r="P148" s="158"/>
      <c r="Q148" s="199"/>
      <c r="R148" s="107"/>
    </row>
    <row r="149" spans="1:18">
      <c r="A149" s="100">
        <v>45139</v>
      </c>
      <c r="B149" s="350">
        <v>10000000</v>
      </c>
      <c r="C149" s="50">
        <v>45141</v>
      </c>
      <c r="D149" s="15">
        <v>12980</v>
      </c>
      <c r="E149" s="115">
        <v>45600000</v>
      </c>
      <c r="F149" s="43">
        <v>35600000</v>
      </c>
      <c r="G149" s="115">
        <v>10000000</v>
      </c>
      <c r="H149" s="117">
        <v>356</v>
      </c>
      <c r="I149" s="42">
        <v>0</v>
      </c>
      <c r="J149" s="43">
        <v>10000000</v>
      </c>
      <c r="K149" s="44">
        <v>5628360000</v>
      </c>
      <c r="L149" s="357">
        <v>89.003889999999998</v>
      </c>
      <c r="M149" s="356">
        <v>11.18824</v>
      </c>
      <c r="N149" s="356">
        <v>11.17</v>
      </c>
      <c r="O149" s="147"/>
      <c r="P149" s="158"/>
      <c r="Q149" s="199"/>
      <c r="R149" s="107"/>
    </row>
    <row r="150" spans="1:18">
      <c r="A150" s="100">
        <v>45139</v>
      </c>
      <c r="B150" s="350">
        <v>10000000</v>
      </c>
      <c r="C150" s="50">
        <v>45155</v>
      </c>
      <c r="D150" s="15">
        <v>12980</v>
      </c>
      <c r="E150" s="115">
        <v>37840000</v>
      </c>
      <c r="F150" s="43">
        <v>27840000</v>
      </c>
      <c r="G150" s="115">
        <v>10000000</v>
      </c>
      <c r="H150" s="117">
        <v>278.39999999999998</v>
      </c>
      <c r="I150" s="42">
        <v>0</v>
      </c>
      <c r="J150" s="43">
        <v>10000000</v>
      </c>
      <c r="K150" s="44">
        <v>5638360000</v>
      </c>
      <c r="L150" s="357">
        <v>88.189989999999995</v>
      </c>
      <c r="M150" s="356">
        <v>11.326409999999999</v>
      </c>
      <c r="N150" s="356">
        <v>11.33</v>
      </c>
      <c r="O150" s="147"/>
      <c r="P150" s="158"/>
      <c r="Q150" s="199"/>
      <c r="R150" s="107"/>
    </row>
    <row r="151" spans="1:18">
      <c r="A151" s="100">
        <v>45170</v>
      </c>
      <c r="B151" s="350">
        <v>10000000</v>
      </c>
      <c r="C151" s="50">
        <v>45176</v>
      </c>
      <c r="D151" s="15">
        <v>12980</v>
      </c>
      <c r="E151" s="115">
        <v>53740000</v>
      </c>
      <c r="F151" s="43">
        <v>43740000</v>
      </c>
      <c r="G151" s="115">
        <v>10000000</v>
      </c>
      <c r="H151" s="117">
        <v>437.4</v>
      </c>
      <c r="I151" s="42">
        <v>0</v>
      </c>
      <c r="J151" s="43">
        <v>10000000</v>
      </c>
      <c r="K151" s="44">
        <v>5648360000</v>
      </c>
      <c r="L151" s="357">
        <v>87.522999999999996</v>
      </c>
      <c r="M151" s="356">
        <v>11.442819999999999</v>
      </c>
      <c r="N151" s="356">
        <v>11.5</v>
      </c>
      <c r="O151" s="147"/>
      <c r="P151" s="158"/>
      <c r="Q151" s="199"/>
      <c r="R151" s="107"/>
    </row>
    <row r="152" spans="1:18">
      <c r="A152" s="100">
        <v>45170</v>
      </c>
      <c r="B152" s="350">
        <v>30000000</v>
      </c>
      <c r="C152" s="50">
        <v>45190</v>
      </c>
      <c r="D152" s="15">
        <v>12980</v>
      </c>
      <c r="E152" s="115">
        <v>31930000</v>
      </c>
      <c r="F152" s="43">
        <v>1930000</v>
      </c>
      <c r="G152" s="115">
        <v>30000000</v>
      </c>
      <c r="H152" s="117">
        <v>6.4333333333333336</v>
      </c>
      <c r="I152" s="42">
        <v>0</v>
      </c>
      <c r="J152" s="43">
        <v>30000000</v>
      </c>
      <c r="K152" s="44">
        <v>5678360000</v>
      </c>
      <c r="L152" s="357">
        <v>86.688800000000001</v>
      </c>
      <c r="M152" s="356">
        <v>11.589410000000001</v>
      </c>
      <c r="N152" s="356">
        <v>11.5</v>
      </c>
      <c r="O152" s="147"/>
      <c r="P152" s="158"/>
      <c r="Q152" s="199"/>
      <c r="R152" s="107"/>
    </row>
    <row r="153" spans="1:18">
      <c r="A153" s="100">
        <v>45170</v>
      </c>
      <c r="B153" s="350"/>
      <c r="C153" s="50">
        <v>45197</v>
      </c>
      <c r="D153" s="15">
        <v>12980</v>
      </c>
      <c r="E153" s="115"/>
      <c r="F153" s="43">
        <v>0</v>
      </c>
      <c r="G153" s="115"/>
      <c r="H153" s="117"/>
      <c r="I153" s="42"/>
      <c r="J153" s="43"/>
      <c r="K153" s="44">
        <v>5678360000</v>
      </c>
      <c r="L153" s="357"/>
      <c r="M153" s="356"/>
      <c r="N153" s="356"/>
      <c r="O153" s="147"/>
      <c r="P153" s="158"/>
      <c r="Q153" s="199"/>
      <c r="R153" s="107"/>
    </row>
    <row r="154" spans="1:18">
      <c r="A154" s="100">
        <v>45200</v>
      </c>
      <c r="B154" s="350">
        <v>30000000</v>
      </c>
      <c r="C154" s="50">
        <v>45204</v>
      </c>
      <c r="D154" s="15">
        <v>12980</v>
      </c>
      <c r="E154" s="115">
        <v>86970000</v>
      </c>
      <c r="F154" s="43">
        <v>56970000</v>
      </c>
      <c r="G154" s="115">
        <v>44690000</v>
      </c>
      <c r="H154" s="117">
        <v>189.9</v>
      </c>
      <c r="I154" s="42">
        <v>0</v>
      </c>
      <c r="J154" s="43">
        <v>44690000</v>
      </c>
      <c r="K154" s="44">
        <v>5723050000</v>
      </c>
      <c r="L154" s="357">
        <v>86.111239999999995</v>
      </c>
      <c r="M154" s="356">
        <v>11.693390000000001</v>
      </c>
      <c r="N154" s="356">
        <v>11.7</v>
      </c>
      <c r="O154" s="147"/>
      <c r="P154" s="158"/>
      <c r="Q154" s="199"/>
      <c r="R154" s="107"/>
    </row>
    <row r="155" spans="1:18">
      <c r="A155" s="100">
        <v>45201</v>
      </c>
      <c r="B155" s="350">
        <v>100000000</v>
      </c>
      <c r="C155" s="50">
        <v>45215</v>
      </c>
      <c r="D155" s="15">
        <v>12980</v>
      </c>
      <c r="E155" s="115">
        <v>88650000</v>
      </c>
      <c r="F155" s="43">
        <v>-11350000</v>
      </c>
      <c r="G155" s="115">
        <v>56650000</v>
      </c>
      <c r="H155" s="117">
        <v>-11.35</v>
      </c>
      <c r="I155" s="42">
        <v>0</v>
      </c>
      <c r="J155" s="43">
        <v>56650000</v>
      </c>
      <c r="K155" s="44">
        <v>5779700000</v>
      </c>
      <c r="L155" s="357">
        <v>87.317239999999998</v>
      </c>
      <c r="M155" s="356">
        <v>11.48521</v>
      </c>
      <c r="N155" s="356">
        <v>11.548999999999999</v>
      </c>
      <c r="O155" s="147"/>
      <c r="P155" s="158"/>
      <c r="Q155" s="199"/>
      <c r="R155" s="107"/>
    </row>
    <row r="156" spans="1:18">
      <c r="A156" s="100">
        <v>45201</v>
      </c>
      <c r="B156" s="350">
        <v>60000000</v>
      </c>
      <c r="C156" s="50">
        <v>45218</v>
      </c>
      <c r="D156" s="15">
        <v>12980</v>
      </c>
      <c r="E156" s="115">
        <v>85650000</v>
      </c>
      <c r="F156" s="43">
        <v>25650000</v>
      </c>
      <c r="G156" s="115">
        <v>53180000</v>
      </c>
      <c r="H156" s="117">
        <v>42.75</v>
      </c>
      <c r="I156" s="42">
        <v>0</v>
      </c>
      <c r="J156" s="43">
        <v>53180000</v>
      </c>
      <c r="K156" s="44">
        <v>5832880000</v>
      </c>
      <c r="L156" s="357">
        <v>87.317239999999998</v>
      </c>
      <c r="M156" s="356">
        <v>11.58703</v>
      </c>
      <c r="N156" s="356">
        <v>11.61</v>
      </c>
      <c r="O156" s="147"/>
      <c r="P156" s="158"/>
      <c r="Q156" s="199"/>
      <c r="R156" s="107"/>
    </row>
    <row r="157" spans="1:18">
      <c r="A157" s="100">
        <v>45231</v>
      </c>
      <c r="B157" s="350">
        <v>10000000</v>
      </c>
      <c r="C157" s="50">
        <v>45239</v>
      </c>
      <c r="D157" s="15">
        <v>12980</v>
      </c>
      <c r="E157" s="115">
        <v>72890000</v>
      </c>
      <c r="F157" s="43">
        <v>62890000</v>
      </c>
      <c r="G157" s="115">
        <v>50000000</v>
      </c>
      <c r="H157" s="296">
        <v>628.9</v>
      </c>
      <c r="I157" s="42">
        <v>0</v>
      </c>
      <c r="J157" s="43">
        <v>50000000</v>
      </c>
      <c r="K157" s="44">
        <v>5882880000</v>
      </c>
      <c r="L157" s="357">
        <v>89.611500000000007</v>
      </c>
      <c r="M157" s="356">
        <v>11.1</v>
      </c>
      <c r="N157" s="356">
        <v>11.1</v>
      </c>
      <c r="O157" s="147"/>
      <c r="P157" s="158"/>
      <c r="Q157" s="199"/>
      <c r="R157" s="107"/>
    </row>
    <row r="158" spans="1:18">
      <c r="A158" s="100">
        <v>45231</v>
      </c>
      <c r="B158" s="350">
        <v>10000000</v>
      </c>
      <c r="C158" s="50">
        <v>45253</v>
      </c>
      <c r="D158" s="15">
        <v>12980</v>
      </c>
      <c r="E158" s="115">
        <v>10430000</v>
      </c>
      <c r="F158" s="43">
        <v>430000</v>
      </c>
      <c r="G158" s="115">
        <v>4150000</v>
      </c>
      <c r="H158" s="296">
        <v>4.3</v>
      </c>
      <c r="I158" s="42">
        <v>0</v>
      </c>
      <c r="J158" s="43">
        <v>4150000</v>
      </c>
      <c r="K158" s="44">
        <v>5887030000</v>
      </c>
      <c r="L158" s="357">
        <v>90.776250000000005</v>
      </c>
      <c r="M158" s="356">
        <v>10.909599999999999</v>
      </c>
      <c r="N158" s="356">
        <v>10.935</v>
      </c>
      <c r="O158" s="147"/>
      <c r="P158" s="158"/>
      <c r="Q158" s="199"/>
      <c r="R158" s="107"/>
    </row>
    <row r="159" spans="1:18">
      <c r="A159" s="100">
        <v>45261</v>
      </c>
      <c r="B159" s="350">
        <v>40000000</v>
      </c>
      <c r="C159" s="50">
        <v>45267</v>
      </c>
      <c r="D159" s="15">
        <f t="shared" ref="D159" si="0">D148</f>
        <v>12980</v>
      </c>
      <c r="E159" s="115">
        <v>5420000</v>
      </c>
      <c r="F159" s="43">
        <f>E159-B159</f>
        <v>-34580000</v>
      </c>
      <c r="G159" s="115">
        <v>420000</v>
      </c>
      <c r="H159" s="296">
        <v>-86.45</v>
      </c>
      <c r="I159" s="42">
        <v>0</v>
      </c>
      <c r="J159" s="43">
        <v>420000</v>
      </c>
      <c r="K159" s="44">
        <v>5887450000</v>
      </c>
      <c r="L159" s="357">
        <v>91.039940000000001</v>
      </c>
      <c r="M159" s="356">
        <v>10.86905</v>
      </c>
      <c r="N159" s="358">
        <v>11</v>
      </c>
      <c r="O159" s="183"/>
      <c r="P159" s="183"/>
      <c r="Q159" s="183"/>
      <c r="R159" s="160"/>
    </row>
    <row r="160" spans="1:18">
      <c r="A160" s="19">
        <v>45292</v>
      </c>
      <c r="B160" s="17">
        <v>80000000</v>
      </c>
      <c r="C160" s="15">
        <v>45306</v>
      </c>
      <c r="D160" s="15">
        <v>12980</v>
      </c>
      <c r="E160" s="17">
        <v>84920000</v>
      </c>
      <c r="F160" s="17">
        <v>4920000</v>
      </c>
      <c r="G160" s="17">
        <v>58840000</v>
      </c>
      <c r="H160" s="128">
        <v>6.15</v>
      </c>
      <c r="I160" s="17">
        <v>0</v>
      </c>
      <c r="J160" s="17">
        <v>58840000</v>
      </c>
      <c r="K160" s="44">
        <v>5946290000</v>
      </c>
      <c r="L160" s="104">
        <v>91.493099999999998</v>
      </c>
      <c r="M160" s="29">
        <v>10.80993</v>
      </c>
      <c r="N160" s="29">
        <v>10.875</v>
      </c>
      <c r="O160" s="19"/>
      <c r="P160" s="17"/>
      <c r="Q160" s="15"/>
      <c r="R160" s="15"/>
    </row>
    <row r="161" spans="1:18">
      <c r="A161" s="19">
        <v>45292</v>
      </c>
      <c r="B161" s="17">
        <v>20000000</v>
      </c>
      <c r="C161" s="15">
        <v>45316</v>
      </c>
      <c r="D161" s="15">
        <v>12980</v>
      </c>
      <c r="E161" s="17">
        <v>31410000</v>
      </c>
      <c r="F161" s="17">
        <v>11410000</v>
      </c>
      <c r="G161" s="17">
        <v>4060000</v>
      </c>
      <c r="H161" s="128">
        <v>57.05</v>
      </c>
      <c r="I161" s="17">
        <v>0</v>
      </c>
      <c r="J161" s="17">
        <v>4060000</v>
      </c>
      <c r="K161" s="44">
        <v>5950350000</v>
      </c>
      <c r="L161" s="29">
        <v>91.591769999999997</v>
      </c>
      <c r="M161" s="29">
        <v>10.79453</v>
      </c>
      <c r="N161" s="29">
        <v>10.89</v>
      </c>
      <c r="O161" s="19"/>
      <c r="P161" s="17"/>
      <c r="Q161" s="15"/>
      <c r="R161" s="15"/>
    </row>
    <row r="162" spans="1:18">
      <c r="A162" s="100">
        <v>45323</v>
      </c>
      <c r="B162" s="98">
        <v>20000000</v>
      </c>
      <c r="C162" s="103">
        <v>45337</v>
      </c>
      <c r="D162" s="103">
        <v>12980</v>
      </c>
      <c r="E162" s="98">
        <v>37430000</v>
      </c>
      <c r="F162" s="17">
        <v>17430000</v>
      </c>
      <c r="G162" s="17">
        <v>20000000</v>
      </c>
      <c r="H162" s="275">
        <v>87.15</v>
      </c>
      <c r="I162" s="17">
        <v>0</v>
      </c>
      <c r="J162" s="17">
        <v>20000000</v>
      </c>
      <c r="K162" s="18">
        <v>5970350000</v>
      </c>
      <c r="L162" s="29">
        <v>88.323390000000003</v>
      </c>
      <c r="M162" s="29">
        <v>11.347160000000001</v>
      </c>
      <c r="N162" s="29">
        <v>11.43</v>
      </c>
      <c r="O162" s="320"/>
      <c r="P162" s="17"/>
      <c r="Q162" s="15"/>
      <c r="R162" s="15"/>
    </row>
    <row r="163" spans="1:18">
      <c r="A163" s="100">
        <v>45323</v>
      </c>
      <c r="B163" s="98"/>
      <c r="C163" s="103">
        <v>45344</v>
      </c>
      <c r="D163" s="103"/>
      <c r="E163" s="98"/>
      <c r="F163" s="17"/>
      <c r="G163" s="17"/>
      <c r="H163" s="275"/>
      <c r="I163" s="17">
        <v>0</v>
      </c>
      <c r="J163" s="17">
        <v>0</v>
      </c>
      <c r="K163" s="18">
        <v>5995050000</v>
      </c>
      <c r="L163" s="29"/>
      <c r="M163" s="29"/>
      <c r="N163" s="29"/>
      <c r="O163" s="147">
        <v>24700000</v>
      </c>
      <c r="P163" s="158">
        <v>88.850999999999999</v>
      </c>
      <c r="Q163" s="199">
        <v>11.428520000000001</v>
      </c>
      <c r="R163" s="107">
        <v>11.43</v>
      </c>
    </row>
    <row r="164" spans="1:18">
      <c r="A164" s="100">
        <v>45352</v>
      </c>
      <c r="B164" s="98">
        <v>20000000</v>
      </c>
      <c r="C164" s="103">
        <v>45358</v>
      </c>
      <c r="D164" s="103">
        <v>12982</v>
      </c>
      <c r="E164" s="98">
        <v>78610000</v>
      </c>
      <c r="F164" s="17">
        <v>58610000</v>
      </c>
      <c r="G164" s="17">
        <v>20000000</v>
      </c>
      <c r="H164" s="275">
        <v>293.05</v>
      </c>
      <c r="I164" s="17">
        <v>0</v>
      </c>
      <c r="J164" s="17">
        <v>20000000</v>
      </c>
      <c r="K164" s="18">
        <v>6015050000</v>
      </c>
      <c r="L164" s="29">
        <v>91.207920000000001</v>
      </c>
      <c r="M164" s="29">
        <v>10.862500000000001</v>
      </c>
      <c r="N164" s="29">
        <v>11.1</v>
      </c>
      <c r="O164" s="147"/>
      <c r="P164" s="158"/>
      <c r="Q164" s="199"/>
      <c r="R164" s="107"/>
    </row>
    <row r="165" spans="1:18">
      <c r="A165" s="100">
        <v>45352</v>
      </c>
      <c r="B165" s="98">
        <v>20000000</v>
      </c>
      <c r="C165" s="103">
        <v>45371</v>
      </c>
      <c r="D165" s="103">
        <v>12983</v>
      </c>
      <c r="E165" s="98">
        <v>102630000</v>
      </c>
      <c r="F165" s="17">
        <v>82630000</v>
      </c>
      <c r="G165" s="17">
        <v>20000000</v>
      </c>
      <c r="H165" s="275">
        <v>413.15</v>
      </c>
      <c r="I165" s="17">
        <v>0</v>
      </c>
      <c r="J165" s="17">
        <v>20000000</v>
      </c>
      <c r="K165" s="18">
        <v>6035050000</v>
      </c>
      <c r="L165" s="29">
        <v>91.054659999999998</v>
      </c>
      <c r="M165" s="29">
        <v>10.889939999999999</v>
      </c>
      <c r="N165" s="29">
        <v>11.08</v>
      </c>
      <c r="O165" s="147"/>
      <c r="P165" s="158"/>
      <c r="Q165" s="199"/>
      <c r="R165" s="107"/>
    </row>
    <row r="166" spans="1:18">
      <c r="A166" s="100">
        <v>45383</v>
      </c>
      <c r="B166" s="98">
        <v>55000000</v>
      </c>
      <c r="C166" s="103">
        <v>45397</v>
      </c>
      <c r="D166" s="103">
        <v>12984</v>
      </c>
      <c r="E166" s="98">
        <v>234350000</v>
      </c>
      <c r="F166" s="17">
        <v>179350000</v>
      </c>
      <c r="G166" s="17">
        <v>55000000</v>
      </c>
      <c r="H166" s="128">
        <v>326.09090909090907</v>
      </c>
      <c r="I166" s="17">
        <v>0</v>
      </c>
      <c r="J166" s="17">
        <v>55000000</v>
      </c>
      <c r="K166" s="18">
        <v>6090050000</v>
      </c>
      <c r="L166" s="29">
        <v>91.410669999999996</v>
      </c>
      <c r="M166" s="29">
        <v>10.83545</v>
      </c>
      <c r="N166" s="29">
        <v>11.04</v>
      </c>
      <c r="O166" s="147"/>
      <c r="P166" s="158"/>
      <c r="Q166" s="199"/>
      <c r="R166" s="107"/>
    </row>
    <row r="167" spans="1:18">
      <c r="A167" s="100">
        <v>45383</v>
      </c>
      <c r="B167" s="98">
        <v>40000000</v>
      </c>
      <c r="C167" s="103">
        <v>45400</v>
      </c>
      <c r="D167" s="103">
        <v>12985</v>
      </c>
      <c r="E167" s="98">
        <v>134570000</v>
      </c>
      <c r="F167" s="17">
        <v>94570000</v>
      </c>
      <c r="G167" s="17">
        <v>30370000</v>
      </c>
      <c r="H167" s="128">
        <v>236.42500000000001</v>
      </c>
      <c r="I167" s="17">
        <v>0</v>
      </c>
      <c r="J167" s="17">
        <v>30370000</v>
      </c>
      <c r="K167" s="18">
        <v>6120420000</v>
      </c>
      <c r="L167" s="29">
        <v>88.573409999999996</v>
      </c>
      <c r="M167" s="29">
        <v>11.317489999999999</v>
      </c>
      <c r="N167" s="29">
        <v>11.36</v>
      </c>
      <c r="O167" s="147"/>
      <c r="P167" s="158"/>
      <c r="Q167" s="199"/>
      <c r="R167" s="107"/>
    </row>
    <row r="168" spans="1:18">
      <c r="A168" s="100">
        <v>45383</v>
      </c>
      <c r="B168" s="98"/>
      <c r="C168" s="103">
        <v>45407</v>
      </c>
      <c r="D168" s="103">
        <v>12986</v>
      </c>
      <c r="E168" s="98"/>
      <c r="F168" s="17">
        <v>0</v>
      </c>
      <c r="G168" s="17"/>
      <c r="H168" s="275"/>
      <c r="I168" s="17">
        <v>0</v>
      </c>
      <c r="J168" s="17">
        <v>0</v>
      </c>
      <c r="K168" s="18">
        <v>6134570000</v>
      </c>
      <c r="L168" s="29"/>
      <c r="M168" s="29"/>
      <c r="N168" s="29"/>
      <c r="O168" s="147">
        <v>14150000</v>
      </c>
      <c r="P168" s="158">
        <v>92.663640000000001</v>
      </c>
      <c r="Q168" s="199">
        <v>11.06846</v>
      </c>
      <c r="R168" s="107">
        <v>11.09</v>
      </c>
    </row>
    <row r="169" spans="1:18">
      <c r="A169" s="100">
        <v>45413</v>
      </c>
      <c r="B169" s="98">
        <v>35000000</v>
      </c>
      <c r="C169" s="103">
        <v>45420</v>
      </c>
      <c r="D169" s="103">
        <v>12980</v>
      </c>
      <c r="E169" s="98">
        <v>44610000</v>
      </c>
      <c r="F169" s="17">
        <v>9610000</v>
      </c>
      <c r="G169" s="17">
        <v>15360000</v>
      </c>
      <c r="H169" s="128">
        <v>27.457142857142859</v>
      </c>
      <c r="I169" s="17">
        <v>0</v>
      </c>
      <c r="J169" s="17">
        <v>15360000</v>
      </c>
      <c r="K169" s="18">
        <v>6149930000</v>
      </c>
      <c r="L169" s="29">
        <v>86.474310000000003</v>
      </c>
      <c r="M169" s="29">
        <v>11.694380000000001</v>
      </c>
      <c r="N169" s="29">
        <v>11.81</v>
      </c>
      <c r="O169" s="147"/>
      <c r="P169" s="158"/>
      <c r="Q169" s="199"/>
      <c r="R169" s="107"/>
    </row>
    <row r="170" spans="1:18">
      <c r="A170" s="100">
        <v>45413</v>
      </c>
      <c r="B170" s="98">
        <v>40000000</v>
      </c>
      <c r="C170" s="103">
        <v>45435</v>
      </c>
      <c r="D170" s="103">
        <v>12980</v>
      </c>
      <c r="E170" s="98">
        <v>154600000</v>
      </c>
      <c r="F170" s="17">
        <v>114600000</v>
      </c>
      <c r="G170" s="17">
        <v>42500000</v>
      </c>
      <c r="H170" s="128">
        <v>286.5</v>
      </c>
      <c r="I170" s="17">
        <v>0</v>
      </c>
      <c r="J170" s="17">
        <v>42500000</v>
      </c>
      <c r="K170" s="18">
        <v>6192430000</v>
      </c>
      <c r="L170" s="29">
        <v>88.444680000000005</v>
      </c>
      <c r="M170" s="29">
        <v>11.35</v>
      </c>
      <c r="N170" s="29">
        <v>11.35</v>
      </c>
      <c r="O170" s="147"/>
      <c r="P170" s="158"/>
      <c r="Q170" s="199"/>
      <c r="R170" s="107"/>
    </row>
    <row r="171" spans="1:18">
      <c r="A171" s="100">
        <v>45444</v>
      </c>
      <c r="B171" s="98"/>
      <c r="C171" s="103">
        <v>45449</v>
      </c>
      <c r="D171" s="103"/>
      <c r="E171" s="98"/>
      <c r="F171" s="17"/>
      <c r="G171" s="17"/>
      <c r="H171" s="128"/>
      <c r="I171" s="17">
        <v>0</v>
      </c>
      <c r="J171" s="17">
        <v>0</v>
      </c>
      <c r="K171" s="18">
        <v>6214530000</v>
      </c>
      <c r="L171" s="29"/>
      <c r="M171" s="29"/>
      <c r="N171" s="29"/>
      <c r="O171" s="147">
        <v>22100000</v>
      </c>
      <c r="P171" s="158">
        <v>91.186480000000003</v>
      </c>
      <c r="Q171" s="199">
        <v>11.5275</v>
      </c>
      <c r="R171" s="107">
        <v>11.565</v>
      </c>
    </row>
    <row r="172" spans="1:18">
      <c r="A172" s="100">
        <v>45444</v>
      </c>
      <c r="B172" s="98">
        <v>35000000</v>
      </c>
      <c r="C172" s="103">
        <v>45463</v>
      </c>
      <c r="D172" s="103">
        <v>12980</v>
      </c>
      <c r="E172" s="98">
        <v>123480000</v>
      </c>
      <c r="F172" s="17">
        <v>88480000</v>
      </c>
      <c r="G172" s="17">
        <v>35000000</v>
      </c>
      <c r="H172" s="117">
        <v>252.8</v>
      </c>
      <c r="I172" s="17">
        <v>0</v>
      </c>
      <c r="J172" s="17">
        <v>35000000</v>
      </c>
      <c r="K172" s="18">
        <v>6249530000</v>
      </c>
      <c r="L172" s="29">
        <v>92.01249</v>
      </c>
      <c r="M172" s="29">
        <v>10.754289999999999</v>
      </c>
      <c r="N172" s="29">
        <v>10.85</v>
      </c>
      <c r="O172" s="147"/>
      <c r="P172" s="158"/>
      <c r="Q172" s="199"/>
      <c r="R172" s="107"/>
    </row>
    <row r="173" spans="1:18">
      <c r="A173" s="100">
        <v>45444</v>
      </c>
      <c r="B173" s="98">
        <v>40000000</v>
      </c>
      <c r="C173" s="103">
        <v>45470</v>
      </c>
      <c r="D173" s="103">
        <v>12980</v>
      </c>
      <c r="E173" s="98">
        <v>174190000</v>
      </c>
      <c r="F173" s="17">
        <v>134190000</v>
      </c>
      <c r="G173" s="17">
        <v>40000000</v>
      </c>
      <c r="H173" s="128">
        <v>335.47500000000002</v>
      </c>
      <c r="I173" s="17">
        <v>0</v>
      </c>
      <c r="J173" s="17">
        <v>40000000</v>
      </c>
      <c r="K173" s="18">
        <v>6289530000</v>
      </c>
      <c r="L173" s="29">
        <v>92.703469999999996</v>
      </c>
      <c r="M173" s="29">
        <v>10.640359999999999</v>
      </c>
      <c r="N173" s="29">
        <v>10.66</v>
      </c>
      <c r="O173" s="147"/>
      <c r="P173" s="158"/>
      <c r="Q173" s="199"/>
      <c r="R173" s="107"/>
    </row>
    <row r="174" spans="1:18">
      <c r="A174" s="100">
        <v>45474</v>
      </c>
      <c r="B174" s="98"/>
      <c r="C174" s="103">
        <v>45477</v>
      </c>
      <c r="D174" s="103">
        <v>12980</v>
      </c>
      <c r="E174" s="98"/>
      <c r="F174" s="17">
        <v>0</v>
      </c>
      <c r="G174" s="17"/>
      <c r="H174" s="128"/>
      <c r="I174" s="17">
        <v>0</v>
      </c>
      <c r="J174" s="17">
        <v>0</v>
      </c>
      <c r="K174" s="18">
        <v>6299790000</v>
      </c>
      <c r="L174" s="29"/>
      <c r="M174" s="29"/>
      <c r="N174" s="29"/>
      <c r="O174" s="147">
        <v>10260000</v>
      </c>
      <c r="P174" s="158">
        <v>92.081829999999997</v>
      </c>
      <c r="Q174" s="199">
        <v>10.696020000000001</v>
      </c>
      <c r="R174" s="107">
        <v>10.72</v>
      </c>
    </row>
    <row r="175" spans="1:18">
      <c r="A175" s="100">
        <v>45474</v>
      </c>
      <c r="B175" s="98">
        <v>70000000</v>
      </c>
      <c r="C175" s="103">
        <v>45488</v>
      </c>
      <c r="D175" s="103">
        <v>12980</v>
      </c>
      <c r="E175" s="98">
        <v>221070000</v>
      </c>
      <c r="F175" s="17">
        <v>151070000</v>
      </c>
      <c r="G175" s="17">
        <v>73800000</v>
      </c>
      <c r="H175" s="117">
        <v>215.81428571428575</v>
      </c>
      <c r="I175" s="17">
        <v>0</v>
      </c>
      <c r="J175" s="17">
        <v>73800000</v>
      </c>
      <c r="K175" s="18">
        <v>6373590000</v>
      </c>
      <c r="L175" s="29">
        <v>95.265630000000002</v>
      </c>
      <c r="M175" s="29">
        <v>10.226800000000001</v>
      </c>
      <c r="N175" s="29">
        <v>10.265000000000001</v>
      </c>
      <c r="O175" s="147"/>
      <c r="P175" s="158"/>
      <c r="Q175" s="199"/>
      <c r="R175" s="107"/>
    </row>
    <row r="176" spans="1:18">
      <c r="A176" s="100">
        <v>45474</v>
      </c>
      <c r="B176" s="98">
        <v>40000000</v>
      </c>
      <c r="C176" s="103">
        <v>45498</v>
      </c>
      <c r="D176" s="103">
        <v>12980</v>
      </c>
      <c r="E176" s="98">
        <v>162810000</v>
      </c>
      <c r="F176" s="17">
        <v>122810000</v>
      </c>
      <c r="G176" s="17">
        <v>57800000</v>
      </c>
      <c r="H176" s="117">
        <v>307.02500000000003</v>
      </c>
      <c r="I176" s="17">
        <v>0</v>
      </c>
      <c r="J176" s="17">
        <v>57800000</v>
      </c>
      <c r="K176" s="18">
        <v>6431390000</v>
      </c>
      <c r="L176" s="29">
        <v>96.161879999999996</v>
      </c>
      <c r="M176" s="29">
        <v>10.085000000000001</v>
      </c>
      <c r="N176" s="29">
        <v>10.095000000000001</v>
      </c>
      <c r="O176" s="147"/>
      <c r="P176" s="158"/>
      <c r="Q176" s="199"/>
      <c r="R176" s="107"/>
    </row>
    <row r="177" spans="1:18">
      <c r="A177" s="100">
        <v>45505</v>
      </c>
      <c r="B177" s="98">
        <v>35000000</v>
      </c>
      <c r="C177" s="103">
        <v>45512</v>
      </c>
      <c r="D177" s="103">
        <v>12980</v>
      </c>
      <c r="E177" s="98">
        <v>109660000</v>
      </c>
      <c r="F177" s="17">
        <v>74660000</v>
      </c>
      <c r="G177" s="17">
        <v>35000000</v>
      </c>
      <c r="H177" s="117">
        <v>213.31428571428569</v>
      </c>
      <c r="I177" s="17">
        <v>0</v>
      </c>
      <c r="J177" s="17">
        <v>35000000</v>
      </c>
      <c r="K177" s="18">
        <v>6466390000</v>
      </c>
      <c r="L177" s="29">
        <v>94.840010000000007</v>
      </c>
      <c r="M177" s="29">
        <v>10.2943</v>
      </c>
      <c r="N177" s="29">
        <v>10.3</v>
      </c>
      <c r="O177" s="147"/>
      <c r="P177" s="158"/>
      <c r="Q177" s="199"/>
      <c r="R177" s="107"/>
    </row>
    <row r="178" spans="1:18">
      <c r="A178" s="100">
        <v>45505</v>
      </c>
      <c r="B178" s="98"/>
      <c r="C178" s="103">
        <v>45519</v>
      </c>
      <c r="D178" s="103">
        <v>12980</v>
      </c>
      <c r="E178" s="98"/>
      <c r="F178" s="17"/>
      <c r="G178" s="17"/>
      <c r="H178" s="117"/>
      <c r="I178" s="17"/>
      <c r="J178" s="17"/>
      <c r="K178" s="18">
        <v>6587890000</v>
      </c>
      <c r="L178" s="29"/>
      <c r="M178" s="29"/>
      <c r="N178" s="29"/>
      <c r="O178" s="147">
        <v>121500000</v>
      </c>
      <c r="P178" s="158">
        <v>96.227050000000006</v>
      </c>
      <c r="Q178" s="199">
        <v>10.20171</v>
      </c>
      <c r="R178" s="107">
        <v>10.24</v>
      </c>
    </row>
    <row r="179" spans="1:18">
      <c r="A179" s="100">
        <v>45505</v>
      </c>
      <c r="B179" s="98">
        <v>40000000</v>
      </c>
      <c r="C179" s="103">
        <v>45526</v>
      </c>
      <c r="D179" s="103">
        <v>12980</v>
      </c>
      <c r="E179" s="98">
        <v>49070000</v>
      </c>
      <c r="F179" s="17">
        <v>9070000</v>
      </c>
      <c r="G179" s="17">
        <v>34070000</v>
      </c>
      <c r="H179" s="117">
        <v>22.675000000000001</v>
      </c>
      <c r="I179" s="17"/>
      <c r="J179" s="17">
        <v>34070000</v>
      </c>
      <c r="K179" s="18">
        <v>6621960000</v>
      </c>
      <c r="L179" s="29">
        <v>94.240790000000004</v>
      </c>
      <c r="M179" s="29">
        <v>10.391019999999999</v>
      </c>
      <c r="N179" s="29">
        <v>10.45</v>
      </c>
      <c r="O179" s="147"/>
      <c r="P179" s="158"/>
      <c r="Q179" s="199"/>
      <c r="R179" s="107"/>
    </row>
    <row r="180" spans="1:18">
      <c r="A180" s="100">
        <v>45536</v>
      </c>
      <c r="B180" s="98">
        <v>70000000</v>
      </c>
      <c r="C180" s="103">
        <v>45540</v>
      </c>
      <c r="D180" s="103">
        <v>12980</v>
      </c>
      <c r="E180" s="98">
        <v>127080000</v>
      </c>
      <c r="F180" s="17">
        <v>57080000</v>
      </c>
      <c r="G180" s="17">
        <v>93930000</v>
      </c>
      <c r="H180" s="117">
        <v>81.542857142857144</v>
      </c>
      <c r="I180" s="17">
        <v>0</v>
      </c>
      <c r="J180" s="17">
        <v>93930000</v>
      </c>
      <c r="K180" s="18">
        <v>6715890000</v>
      </c>
      <c r="L180" s="29">
        <v>94.075789999999998</v>
      </c>
      <c r="M180" s="29">
        <v>10.41835</v>
      </c>
      <c r="N180" s="29">
        <v>10.451000000000001</v>
      </c>
      <c r="O180" s="147"/>
      <c r="P180" s="158"/>
      <c r="Q180" s="199"/>
      <c r="R180" s="107"/>
    </row>
    <row r="181" spans="1:18">
      <c r="A181" s="100">
        <v>45536</v>
      </c>
      <c r="B181" s="98">
        <v>75000000</v>
      </c>
      <c r="C181" s="103">
        <v>45554</v>
      </c>
      <c r="D181" s="103">
        <v>12980</v>
      </c>
      <c r="E181" s="98">
        <v>77240000</v>
      </c>
      <c r="F181" s="17">
        <v>2240000</v>
      </c>
      <c r="G181" s="17">
        <v>50880000</v>
      </c>
      <c r="H181" s="117">
        <v>2.9866666666666668</v>
      </c>
      <c r="I181" s="17">
        <v>0</v>
      </c>
      <c r="J181" s="17">
        <v>50880000</v>
      </c>
      <c r="K181" s="18">
        <v>6766770000</v>
      </c>
      <c r="L181" s="29">
        <v>97.01782</v>
      </c>
      <c r="M181" s="29">
        <v>9.9500899999999994</v>
      </c>
      <c r="N181" s="29">
        <v>9.9550000000000001</v>
      </c>
      <c r="O181" s="147"/>
      <c r="P181" s="158"/>
      <c r="Q181" s="199"/>
      <c r="R181" s="107"/>
    </row>
    <row r="182" spans="1:18">
      <c r="A182" s="100">
        <v>45536</v>
      </c>
      <c r="B182" s="98"/>
      <c r="C182" s="103">
        <v>45561</v>
      </c>
      <c r="D182" s="103">
        <v>12980</v>
      </c>
      <c r="E182" s="98"/>
      <c r="F182" s="17">
        <v>0</v>
      </c>
      <c r="G182" s="17"/>
      <c r="H182" s="117"/>
      <c r="I182" s="17">
        <v>0</v>
      </c>
      <c r="J182" s="17">
        <v>0</v>
      </c>
      <c r="K182" s="18">
        <v>6827470000</v>
      </c>
      <c r="L182" s="29"/>
      <c r="M182" s="29"/>
      <c r="N182" s="29"/>
      <c r="O182" s="147">
        <v>60700000</v>
      </c>
      <c r="P182" s="158">
        <v>98.620699999999999</v>
      </c>
      <c r="Q182" s="199">
        <v>9.9966699999999999</v>
      </c>
      <c r="R182" s="107">
        <v>10.02</v>
      </c>
    </row>
    <row r="183" spans="1:18">
      <c r="A183" s="100">
        <v>45566</v>
      </c>
      <c r="B183" s="98">
        <v>75000000</v>
      </c>
      <c r="C183" s="103">
        <v>45568</v>
      </c>
      <c r="D183" s="103">
        <v>12980</v>
      </c>
      <c r="E183" s="98">
        <v>29450000</v>
      </c>
      <c r="F183" s="17">
        <v>-45550000</v>
      </c>
      <c r="G183" s="17">
        <v>28450000</v>
      </c>
      <c r="H183" s="117">
        <v>-60.733333333333327</v>
      </c>
      <c r="I183" s="17">
        <v>0</v>
      </c>
      <c r="J183" s="17">
        <v>28450000</v>
      </c>
      <c r="K183" s="18">
        <v>6855920000</v>
      </c>
      <c r="L183" s="29">
        <v>94.042820000000006</v>
      </c>
      <c r="M183" s="29">
        <v>10.425610000000001</v>
      </c>
      <c r="N183" s="29">
        <v>10.483000000000001</v>
      </c>
      <c r="O183" s="147"/>
      <c r="P183" s="158"/>
      <c r="Q183" s="199"/>
      <c r="R183" s="107"/>
    </row>
    <row r="184" spans="1:18">
      <c r="A184" s="100">
        <v>45566</v>
      </c>
      <c r="B184" s="98">
        <v>155000000</v>
      </c>
      <c r="C184" s="103">
        <v>45580</v>
      </c>
      <c r="D184" s="103">
        <v>12980</v>
      </c>
      <c r="E184" s="98">
        <v>76290000</v>
      </c>
      <c r="F184" s="17">
        <v>-78710000</v>
      </c>
      <c r="G184" s="17">
        <v>75150000</v>
      </c>
      <c r="H184" s="117">
        <v>-50.78064516129033</v>
      </c>
      <c r="I184" s="17">
        <v>0</v>
      </c>
      <c r="J184" s="17">
        <v>75150000</v>
      </c>
      <c r="K184" s="18">
        <v>6931070000</v>
      </c>
      <c r="L184" s="29">
        <v>93.160150000000002</v>
      </c>
      <c r="M184" s="29">
        <v>10.57199</v>
      </c>
      <c r="N184" s="29">
        <v>10.64</v>
      </c>
      <c r="O184" s="147"/>
      <c r="P184" s="158"/>
      <c r="Q184" s="199"/>
      <c r="R184" s="107"/>
    </row>
    <row r="185" spans="1:18">
      <c r="A185" s="100">
        <v>45566</v>
      </c>
      <c r="B185" s="98">
        <v>70000000</v>
      </c>
      <c r="C185" s="103">
        <v>45596</v>
      </c>
      <c r="D185" s="103">
        <v>12980</v>
      </c>
      <c r="E185" s="98">
        <v>77610000</v>
      </c>
      <c r="F185" s="17">
        <v>7610000</v>
      </c>
      <c r="G185" s="17">
        <v>50980000</v>
      </c>
      <c r="H185" s="117">
        <v>10.87142857142857</v>
      </c>
      <c r="I185" s="17">
        <v>0</v>
      </c>
      <c r="J185" s="17">
        <v>50980000</v>
      </c>
      <c r="K185" s="18">
        <v>6982050000</v>
      </c>
      <c r="L185" s="29">
        <v>93.009209999999996</v>
      </c>
      <c r="M185" s="29">
        <v>10.599159999999999</v>
      </c>
      <c r="N185" s="29">
        <v>10.63</v>
      </c>
      <c r="O185" s="147"/>
      <c r="P185" s="158"/>
      <c r="Q185" s="199"/>
      <c r="R185" s="107"/>
    </row>
    <row r="186" spans="1:18">
      <c r="A186" s="100">
        <v>45597</v>
      </c>
      <c r="B186" s="98"/>
      <c r="C186" s="103">
        <v>45603</v>
      </c>
      <c r="D186" s="103">
        <v>12980</v>
      </c>
      <c r="E186" s="98"/>
      <c r="F186" s="17">
        <v>0</v>
      </c>
      <c r="G186" s="17"/>
      <c r="H186" s="117"/>
      <c r="I186" s="17"/>
      <c r="J186" s="17">
        <v>0</v>
      </c>
      <c r="K186" s="18">
        <v>7096440000</v>
      </c>
      <c r="L186" s="29"/>
      <c r="M186" s="29"/>
      <c r="N186" s="29"/>
      <c r="O186" s="147">
        <v>114390000</v>
      </c>
      <c r="P186" s="158">
        <v>93.846680000000006</v>
      </c>
      <c r="Q186" s="199">
        <v>10.96514</v>
      </c>
      <c r="R186" s="107">
        <v>10.971</v>
      </c>
    </row>
    <row r="187" spans="1:18">
      <c r="A187" s="100">
        <v>45597</v>
      </c>
      <c r="B187" s="98">
        <v>65000000</v>
      </c>
      <c r="C187" s="103">
        <v>45610</v>
      </c>
      <c r="D187" s="103">
        <v>12980</v>
      </c>
      <c r="E187" s="98">
        <v>51330000</v>
      </c>
      <c r="F187" s="17">
        <v>-13670000</v>
      </c>
      <c r="G187" s="17">
        <v>30830000</v>
      </c>
      <c r="H187" s="117">
        <v>-21.030769230769231</v>
      </c>
      <c r="I187" s="17"/>
      <c r="J187" s="17">
        <v>30830000</v>
      </c>
      <c r="K187" s="18">
        <v>7127270000</v>
      </c>
      <c r="L187" s="29">
        <v>91.622969999999995</v>
      </c>
      <c r="M187" s="29">
        <v>10.834860000000001</v>
      </c>
      <c r="N187" s="29">
        <v>10.994999999999999</v>
      </c>
      <c r="O187" s="147"/>
      <c r="P187" s="158"/>
      <c r="Q187" s="199"/>
      <c r="R187" s="107"/>
    </row>
    <row r="188" spans="1:18">
      <c r="A188" s="100">
        <v>45627</v>
      </c>
      <c r="B188" s="98">
        <v>65000000</v>
      </c>
      <c r="C188" s="103">
        <v>45631</v>
      </c>
      <c r="D188" s="103">
        <v>12980</v>
      </c>
      <c r="E188" s="98">
        <v>125620000</v>
      </c>
      <c r="F188" s="17">
        <v>60620000</v>
      </c>
      <c r="G188" s="17">
        <v>124620000</v>
      </c>
      <c r="H188" s="117">
        <f>0.932615384615385*100</f>
        <v>93.261538461538493</v>
      </c>
      <c r="I188" s="17"/>
      <c r="J188" s="17">
        <v>124620000</v>
      </c>
      <c r="K188" s="18">
        <v>7251890000</v>
      </c>
      <c r="L188" s="29">
        <v>93.0017</v>
      </c>
      <c r="M188" s="29">
        <v>10.606249999999999</v>
      </c>
      <c r="N188" s="29">
        <v>10.78</v>
      </c>
      <c r="O188" s="147"/>
      <c r="P188" s="158"/>
      <c r="Q188" s="199"/>
      <c r="R188" s="107"/>
    </row>
    <row r="189" spans="1:18">
      <c r="A189" s="100">
        <v>45658</v>
      </c>
      <c r="B189" s="98">
        <v>90000000</v>
      </c>
      <c r="C189" s="103">
        <v>45672</v>
      </c>
      <c r="D189" s="103">
        <v>12980</v>
      </c>
      <c r="E189" s="98">
        <v>183400000</v>
      </c>
      <c r="F189" s="17">
        <v>93400000</v>
      </c>
      <c r="G189" s="17">
        <v>103330000</v>
      </c>
      <c r="H189" s="117">
        <v>103.77777777777777</v>
      </c>
      <c r="I189" s="17">
        <v>0</v>
      </c>
      <c r="J189" s="17">
        <v>103330000</v>
      </c>
      <c r="K189" s="18">
        <v>7355220000</v>
      </c>
      <c r="L189" s="29">
        <v>91.135329999999996</v>
      </c>
      <c r="M189" s="29">
        <v>10.940630000000001</v>
      </c>
      <c r="N189" s="29">
        <v>10.99</v>
      </c>
      <c r="O189" s="147"/>
      <c r="P189" s="158"/>
      <c r="Q189" s="199"/>
      <c r="R189" s="107"/>
    </row>
    <row r="190" spans="1:18">
      <c r="A190" s="100">
        <v>45658</v>
      </c>
      <c r="B190" s="98">
        <v>40000000</v>
      </c>
      <c r="C190" s="103">
        <v>45680</v>
      </c>
      <c r="D190" s="103">
        <v>12980</v>
      </c>
      <c r="E190" s="98">
        <v>68070000</v>
      </c>
      <c r="F190" s="17">
        <v>28070000</v>
      </c>
      <c r="G190" s="17">
        <v>40000000</v>
      </c>
      <c r="H190" s="117">
        <v>70.174999999999997</v>
      </c>
      <c r="I190" s="17">
        <v>0</v>
      </c>
      <c r="J190" s="17">
        <v>40000000</v>
      </c>
      <c r="K190" s="18">
        <v>7395220000</v>
      </c>
      <c r="L190" s="29">
        <v>92.050929999999994</v>
      </c>
      <c r="M190" s="29">
        <v>10.784050000000001</v>
      </c>
      <c r="N190" s="29">
        <v>10.65</v>
      </c>
      <c r="O190" s="147"/>
      <c r="P190" s="158"/>
      <c r="Q190" s="199"/>
      <c r="R190" s="107"/>
    </row>
    <row r="191" spans="1:18">
      <c r="A191" s="100">
        <v>45689</v>
      </c>
      <c r="B191" s="98">
        <v>65000000</v>
      </c>
      <c r="C191" s="103">
        <v>45693</v>
      </c>
      <c r="D191" s="103">
        <v>12980</v>
      </c>
      <c r="E191" s="98">
        <v>45480000</v>
      </c>
      <c r="F191" s="17">
        <v>-19520000</v>
      </c>
      <c r="G191" s="17">
        <v>33340000</v>
      </c>
      <c r="H191" s="117">
        <v>-30.030769230769234</v>
      </c>
      <c r="I191" s="17">
        <v>0</v>
      </c>
      <c r="J191" s="17">
        <v>33340000</v>
      </c>
      <c r="K191" s="18">
        <v>7428560000</v>
      </c>
      <c r="L191" s="29">
        <v>91.441000000000003</v>
      </c>
      <c r="M191" s="29">
        <v>10.891</v>
      </c>
      <c r="N191" s="29">
        <v>10.86</v>
      </c>
      <c r="O191" s="147"/>
      <c r="P191" s="158"/>
      <c r="Q191" s="199"/>
      <c r="R191" s="107"/>
    </row>
    <row r="192" spans="1:18">
      <c r="A192" s="100">
        <v>45689</v>
      </c>
      <c r="B192" s="98">
        <v>40000000</v>
      </c>
      <c r="C192" s="103">
        <v>45708</v>
      </c>
      <c r="D192" s="103">
        <v>12980</v>
      </c>
      <c r="E192" s="98">
        <v>148990000</v>
      </c>
      <c r="F192" s="17">
        <v>108990000</v>
      </c>
      <c r="G192" s="17">
        <v>40000000</v>
      </c>
      <c r="H192" s="117">
        <v>272.47499999999997</v>
      </c>
      <c r="I192" s="17">
        <v>0</v>
      </c>
      <c r="J192" s="17">
        <v>40000000</v>
      </c>
      <c r="K192" s="18">
        <v>7468560000</v>
      </c>
      <c r="L192" s="29">
        <v>91.822000000000003</v>
      </c>
      <c r="M192" s="29">
        <v>10.827999999999999</v>
      </c>
      <c r="N192" s="29">
        <v>10.875</v>
      </c>
      <c r="O192" s="147"/>
      <c r="P192" s="158"/>
      <c r="Q192" s="199"/>
      <c r="R192" s="107"/>
    </row>
    <row r="193" spans="1:18">
      <c r="A193" s="100">
        <v>45689</v>
      </c>
      <c r="B193" s="98"/>
      <c r="C193" s="103">
        <v>45715</v>
      </c>
      <c r="D193" s="103">
        <v>12980</v>
      </c>
      <c r="E193" s="98"/>
      <c r="F193" s="17"/>
      <c r="G193" s="17"/>
      <c r="H193" s="117"/>
      <c r="I193" s="17"/>
      <c r="J193" s="17"/>
      <c r="K193" s="18">
        <v>7649470000</v>
      </c>
      <c r="L193" s="29"/>
      <c r="M193" s="29"/>
      <c r="N193" s="29"/>
      <c r="O193" s="147">
        <v>180910000</v>
      </c>
      <c r="P193" s="158">
        <v>92.409139999999994</v>
      </c>
      <c r="Q193" s="199">
        <v>10.9209</v>
      </c>
      <c r="R193" s="107">
        <v>11.01</v>
      </c>
    </row>
    <row r="194" spans="1:18">
      <c r="A194" s="100">
        <v>45717</v>
      </c>
      <c r="B194" s="98">
        <v>60000000</v>
      </c>
      <c r="C194" s="103">
        <v>45722</v>
      </c>
      <c r="D194" s="103">
        <v>12980</v>
      </c>
      <c r="E194" s="98">
        <v>87090000</v>
      </c>
      <c r="F194" s="17">
        <v>27090000</v>
      </c>
      <c r="G194" s="17">
        <v>60000000</v>
      </c>
      <c r="H194" s="117">
        <v>45.15</v>
      </c>
      <c r="I194" s="17">
        <v>0</v>
      </c>
      <c r="J194" s="17">
        <v>60000000</v>
      </c>
      <c r="K194" s="18">
        <v>7709470000</v>
      </c>
      <c r="L194" s="29">
        <v>91.91104</v>
      </c>
      <c r="M194" s="29">
        <v>10.814690000000001</v>
      </c>
      <c r="N194" s="29">
        <v>10.914999999999999</v>
      </c>
      <c r="O194" s="147"/>
      <c r="P194" s="158"/>
      <c r="Q194" s="199"/>
      <c r="R194" s="107"/>
    </row>
    <row r="195" spans="1:18">
      <c r="A195" s="100">
        <v>45717</v>
      </c>
      <c r="B195" s="98">
        <v>40000000</v>
      </c>
      <c r="C195" s="103">
        <v>45743</v>
      </c>
      <c r="D195" s="103">
        <v>12980</v>
      </c>
      <c r="E195" s="98">
        <v>61930000</v>
      </c>
      <c r="F195" s="17">
        <v>21930000</v>
      </c>
      <c r="G195" s="17">
        <v>34880000</v>
      </c>
      <c r="H195" s="117">
        <v>54.825000000000003</v>
      </c>
      <c r="I195" s="17">
        <v>0</v>
      </c>
      <c r="J195" s="17">
        <v>34880000</v>
      </c>
      <c r="K195" s="18">
        <v>7744350000</v>
      </c>
      <c r="L195" s="29">
        <v>90.440179999999998</v>
      </c>
      <c r="M195" s="29">
        <v>11.07624</v>
      </c>
      <c r="N195" s="29">
        <v>11.14</v>
      </c>
      <c r="O195" s="147"/>
      <c r="P195" s="158"/>
      <c r="Q195" s="199"/>
      <c r="R195" s="107"/>
    </row>
    <row r="196" spans="1:18">
      <c r="A196" s="100">
        <v>45748</v>
      </c>
      <c r="B196" s="98">
        <v>125000000</v>
      </c>
      <c r="C196" s="103">
        <v>45762</v>
      </c>
      <c r="D196" s="103">
        <v>12980</v>
      </c>
      <c r="E196" s="98">
        <v>229680000</v>
      </c>
      <c r="F196" s="17">
        <v>104680000</v>
      </c>
      <c r="G196" s="17">
        <v>219680000</v>
      </c>
      <c r="H196" s="117">
        <v>83.744</v>
      </c>
      <c r="I196" s="17">
        <v>0</v>
      </c>
      <c r="J196" s="17">
        <v>219680000</v>
      </c>
      <c r="K196" s="18">
        <v>7964030000</v>
      </c>
      <c r="L196" s="29">
        <v>87.972710000000006</v>
      </c>
      <c r="M196" s="29">
        <v>11.52753</v>
      </c>
      <c r="N196" s="29">
        <v>11.68</v>
      </c>
      <c r="O196" s="147"/>
      <c r="P196" s="158"/>
      <c r="Q196" s="199"/>
      <c r="R196" s="107"/>
    </row>
    <row r="197" spans="1:18">
      <c r="A197" s="100">
        <v>45748</v>
      </c>
      <c r="B197" s="98">
        <v>15000000</v>
      </c>
      <c r="C197" s="103">
        <v>45771</v>
      </c>
      <c r="D197" s="103">
        <v>12980</v>
      </c>
      <c r="E197" s="98">
        <v>98210000</v>
      </c>
      <c r="F197" s="17">
        <v>83210000</v>
      </c>
      <c r="G197" s="17">
        <v>69870000</v>
      </c>
      <c r="H197" s="117">
        <v>554.73333333333335</v>
      </c>
      <c r="I197" s="17">
        <v>0</v>
      </c>
      <c r="J197" s="17">
        <v>69870000</v>
      </c>
      <c r="K197" s="18">
        <v>8033900000</v>
      </c>
      <c r="L197" s="29">
        <v>88.448920000000001</v>
      </c>
      <c r="M197" s="29">
        <v>11.443250000000001</v>
      </c>
      <c r="N197" s="29">
        <v>11.5</v>
      </c>
      <c r="O197" s="147"/>
      <c r="P197" s="158"/>
      <c r="Q197" s="199"/>
      <c r="R197" s="107"/>
    </row>
    <row r="198" spans="1:18">
      <c r="A198" s="100">
        <v>45748</v>
      </c>
      <c r="B198" s="98"/>
      <c r="C198" s="103">
        <v>45777</v>
      </c>
      <c r="D198" s="103">
        <v>12981</v>
      </c>
      <c r="E198" s="98"/>
      <c r="F198" s="17"/>
      <c r="G198" s="17"/>
      <c r="H198" s="117"/>
      <c r="I198" s="17"/>
      <c r="J198" s="17"/>
      <c r="K198" s="18">
        <v>8258030000</v>
      </c>
      <c r="L198" s="29"/>
      <c r="M198" s="29"/>
      <c r="N198" s="29"/>
      <c r="O198" s="147">
        <v>224130000</v>
      </c>
      <c r="P198" s="158">
        <v>91.427180000000007</v>
      </c>
      <c r="Q198" s="199">
        <v>11.40052</v>
      </c>
      <c r="R198" s="107">
        <v>11.578900000000001</v>
      </c>
    </row>
    <row r="199" spans="1:18">
      <c r="A199" s="100">
        <v>45778</v>
      </c>
      <c r="B199" s="98">
        <v>50000000</v>
      </c>
      <c r="C199" s="103">
        <v>45785</v>
      </c>
      <c r="D199" s="103">
        <v>12980</v>
      </c>
      <c r="E199" s="98">
        <v>38820000</v>
      </c>
      <c r="F199" s="17">
        <v>-11180000</v>
      </c>
      <c r="G199" s="17">
        <v>29770000</v>
      </c>
      <c r="H199" s="117">
        <v>-22.36</v>
      </c>
      <c r="I199" s="17">
        <v>0</v>
      </c>
      <c r="J199" s="17">
        <v>29770000</v>
      </c>
      <c r="K199" s="18">
        <v>8287800000</v>
      </c>
      <c r="L199" s="29">
        <v>88.288960000000003</v>
      </c>
      <c r="M199" s="29">
        <v>11.477830000000001</v>
      </c>
      <c r="N199" s="29">
        <v>11.63</v>
      </c>
      <c r="O199" s="147"/>
      <c r="P199" s="158"/>
      <c r="Q199" s="199"/>
      <c r="R199" s="107"/>
    </row>
    <row r="200" spans="1:18">
      <c r="A200" s="100">
        <v>45778</v>
      </c>
      <c r="B200" s="98">
        <v>55000000</v>
      </c>
      <c r="C200" s="103">
        <v>45785</v>
      </c>
      <c r="D200" s="103">
        <v>12980</v>
      </c>
      <c r="E200" s="98">
        <v>45360000</v>
      </c>
      <c r="F200" s="17">
        <v>-9640000</v>
      </c>
      <c r="G200" s="17">
        <v>39860000</v>
      </c>
      <c r="H200" s="117">
        <v>-17.527272727272727</v>
      </c>
      <c r="I200" s="17">
        <v>0</v>
      </c>
      <c r="J200" s="17">
        <v>39860000</v>
      </c>
      <c r="K200" s="18">
        <v>8327660000</v>
      </c>
      <c r="L200" s="29">
        <v>88.943449999999999</v>
      </c>
      <c r="M200" s="29">
        <v>11.36059</v>
      </c>
      <c r="N200" s="29">
        <v>11.478</v>
      </c>
      <c r="O200" s="147"/>
      <c r="P200" s="158"/>
      <c r="Q200" s="199"/>
      <c r="R200" s="107"/>
    </row>
  </sheetData>
  <conditionalFormatting sqref="L4:N105">
    <cfRule type="cellIs" dxfId="82" priority="12418" stopIfTrue="1" operator="lessThan">
      <formula>0</formula>
    </cfRule>
  </conditionalFormatting>
  <conditionalFormatting sqref="L108:N113">
    <cfRule type="cellIs" dxfId="81" priority="7524" stopIfTrue="1" operator="lessThan">
      <formula>0</formula>
    </cfRule>
  </conditionalFormatting>
  <conditionalFormatting sqref="L118:N118">
    <cfRule type="cellIs" dxfId="80" priority="9947" stopIfTrue="1" operator="lessThan">
      <formula>0</formula>
    </cfRule>
  </conditionalFormatting>
  <conditionalFormatting sqref="L160:N619">
    <cfRule type="cellIs" dxfId="79" priority="1118" stopIfTrue="1" operator="lessThan">
      <formula>0</formula>
    </cfRule>
  </conditionalFormatting>
  <conditionalFormatting sqref="O106:R107">
    <cfRule type="cellIs" dxfId="78" priority="10409" stopIfTrue="1" operator="lessThan">
      <formula>0</formula>
    </cfRule>
  </conditionalFormatting>
  <conditionalFormatting sqref="O114:R120">
    <cfRule type="cellIs" dxfId="77" priority="6250" stopIfTrue="1" operator="lessThan">
      <formula>0</formula>
    </cfRule>
  </conditionalFormatting>
  <conditionalFormatting sqref="O122:R158">
    <cfRule type="cellIs" dxfId="76" priority="1190" stopIfTrue="1" operator="lessThan">
      <formula>0</formula>
    </cfRule>
  </conditionalFormatting>
  <conditionalFormatting sqref="O163:R200">
    <cfRule type="cellIs" dxfId="75" priority="1" stopIfTrue="1" operator="lessThan">
      <formula>0</formula>
    </cfRule>
  </conditionalFormatting>
  <conditionalFormatting sqref="P112:P158">
    <cfRule type="cellIs" dxfId="74" priority="3510" stopIfTrue="1" operator="lessThan">
      <formula>0</formula>
    </cfRule>
  </conditionalFormatting>
  <conditionalFormatting sqref="P109:R110">
    <cfRule type="cellIs" dxfId="73" priority="9995" stopIfTrue="1" operator="lessThan">
      <formula>0</formula>
    </cfRule>
  </conditionalFormatting>
  <conditionalFormatting sqref="P112:R113">
    <cfRule type="cellIs" dxfId="72" priority="7236" stopIfTrue="1" operator="lessThan">
      <formula>0</formula>
    </cfRule>
  </conditionalFormatting>
  <conditionalFormatting sqref="P121:R121">
    <cfRule type="cellIs" dxfId="71" priority="4496" stopIfTrue="1" operator="lessThan">
      <formula>0</formula>
    </cfRule>
  </conditionalFormatting>
  <pageMargins left="0.7" right="0.7" top="0.75" bottom="0.75" header="0.3" footer="0.3"/>
  <pageSetup scale="37" orientation="landscape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B6E9-5A59-43A7-BF2D-36D68551148C}">
  <sheetPr>
    <pageSetUpPr fitToPage="1"/>
  </sheetPr>
  <dimension ref="A1:XFD105"/>
  <sheetViews>
    <sheetView zoomScale="89" zoomScaleNormal="89" workbookViewId="0">
      <pane xSplit="1" ySplit="3" topLeftCell="B88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05" sqref="A105"/>
    </sheetView>
  </sheetViews>
  <sheetFormatPr defaultRowHeight="15"/>
  <cols>
    <col min="2" max="2" width="9.81640625" customWidth="1"/>
    <col min="5" max="5" width="10.54296875" customWidth="1"/>
    <col min="8" max="8" width="10" customWidth="1"/>
    <col min="9" max="9" width="7.81640625" customWidth="1"/>
    <col min="11" max="11" width="12.1796875" customWidth="1"/>
    <col min="13" max="13" width="8.81640625" customWidth="1"/>
    <col min="15" max="15" width="8.453125" customWidth="1"/>
    <col min="16" max="16" width="8" customWidth="1"/>
    <col min="17" max="18" width="7.81640625" customWidth="1"/>
  </cols>
  <sheetData>
    <row r="1" spans="1:18" ht="16.2" thickBot="1">
      <c r="A1" s="9"/>
      <c r="B1" s="9" t="s">
        <v>70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79"/>
      <c r="Q2" s="79"/>
      <c r="R2" s="79"/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73" t="s">
        <v>2</v>
      </c>
      <c r="Q3" s="73" t="s">
        <v>2</v>
      </c>
      <c r="R3" s="73" t="s">
        <v>57</v>
      </c>
    </row>
    <row r="4" spans="1:18">
      <c r="A4" s="26">
        <v>43617</v>
      </c>
      <c r="B4" s="98">
        <v>30000000</v>
      </c>
      <c r="C4" s="103">
        <v>43643</v>
      </c>
      <c r="D4" s="103">
        <v>49871</v>
      </c>
      <c r="E4" s="98">
        <v>65000000</v>
      </c>
      <c r="F4" s="98">
        <v>35000000</v>
      </c>
      <c r="G4" s="98">
        <v>30000000</v>
      </c>
      <c r="H4" s="135">
        <v>116.66666666666667</v>
      </c>
      <c r="I4" s="98">
        <v>0</v>
      </c>
      <c r="J4" s="98">
        <v>30000000</v>
      </c>
      <c r="K4" s="147">
        <v>30000000</v>
      </c>
      <c r="L4" s="158">
        <v>80.470600000000005</v>
      </c>
      <c r="M4" s="158">
        <v>6.7450000000000001</v>
      </c>
      <c r="N4" s="158">
        <v>6.8</v>
      </c>
      <c r="O4" s="239"/>
      <c r="P4" s="29"/>
      <c r="Q4" s="29"/>
      <c r="R4" s="29"/>
    </row>
    <row r="5" spans="1:18">
      <c r="A5" s="26">
        <v>43647</v>
      </c>
      <c r="B5" s="98">
        <v>30000000</v>
      </c>
      <c r="C5" s="103">
        <v>43671</v>
      </c>
      <c r="D5" s="103">
        <v>49871</v>
      </c>
      <c r="E5" s="98">
        <v>50000000</v>
      </c>
      <c r="F5" s="98">
        <v>20000000</v>
      </c>
      <c r="G5" s="98">
        <v>30000000</v>
      </c>
      <c r="H5" s="135">
        <v>66.666666666666657</v>
      </c>
      <c r="I5" s="98">
        <v>0</v>
      </c>
      <c r="J5" s="98">
        <v>30000000</v>
      </c>
      <c r="K5" s="147">
        <v>60000000</v>
      </c>
      <c r="L5" s="158">
        <v>80.557029999999997</v>
      </c>
      <c r="M5" s="158">
        <v>6.74</v>
      </c>
      <c r="N5" s="158">
        <v>6.78</v>
      </c>
      <c r="O5" s="239"/>
      <c r="P5" s="29"/>
      <c r="Q5" s="29"/>
      <c r="R5" s="29"/>
    </row>
    <row r="6" spans="1:18">
      <c r="A6" s="26">
        <v>43696</v>
      </c>
      <c r="B6" s="98">
        <v>30000000</v>
      </c>
      <c r="C6" s="103">
        <v>43705</v>
      </c>
      <c r="D6" s="103">
        <v>49871</v>
      </c>
      <c r="E6" s="98">
        <v>84300000</v>
      </c>
      <c r="F6" s="98">
        <v>54300000</v>
      </c>
      <c r="G6" s="98">
        <v>30000000</v>
      </c>
      <c r="H6" s="135">
        <v>181</v>
      </c>
      <c r="I6" s="98">
        <v>0</v>
      </c>
      <c r="J6" s="98">
        <v>30000000</v>
      </c>
      <c r="K6" s="147">
        <v>90000000</v>
      </c>
      <c r="L6" s="158">
        <v>80.946020000000004</v>
      </c>
      <c r="M6" s="158">
        <v>6.7009299999999996</v>
      </c>
      <c r="N6" s="158">
        <v>6.74</v>
      </c>
      <c r="O6" s="239"/>
      <c r="P6" s="29"/>
      <c r="Q6" s="29"/>
      <c r="R6" s="29"/>
    </row>
    <row r="7" spans="1:18">
      <c r="A7" s="26">
        <v>43727</v>
      </c>
      <c r="B7" s="98">
        <v>30000000</v>
      </c>
      <c r="C7" s="103">
        <v>43734</v>
      </c>
      <c r="D7" s="103">
        <v>49871</v>
      </c>
      <c r="E7" s="98">
        <v>107000000</v>
      </c>
      <c r="F7" s="98">
        <v>77000000</v>
      </c>
      <c r="G7" s="98">
        <v>30000000</v>
      </c>
      <c r="H7" s="117">
        <v>256.66666666666669</v>
      </c>
      <c r="I7" s="98">
        <v>0</v>
      </c>
      <c r="J7" s="98">
        <v>30000000</v>
      </c>
      <c r="K7" s="147">
        <v>120000000</v>
      </c>
      <c r="L7" s="158">
        <v>82.401319999999998</v>
      </c>
      <c r="M7" s="158">
        <v>6.54</v>
      </c>
      <c r="N7" s="158">
        <v>6.54</v>
      </c>
      <c r="O7" s="239"/>
      <c r="P7" s="29"/>
      <c r="Q7" s="29"/>
      <c r="R7" s="29"/>
    </row>
    <row r="8" spans="1:18">
      <c r="A8" s="26">
        <v>43769</v>
      </c>
      <c r="B8" s="98">
        <v>30000000</v>
      </c>
      <c r="C8" s="103">
        <v>43762</v>
      </c>
      <c r="D8" s="103">
        <v>49871</v>
      </c>
      <c r="E8" s="98">
        <v>91500000</v>
      </c>
      <c r="F8" s="98">
        <v>61500000</v>
      </c>
      <c r="G8" s="98">
        <v>30000000</v>
      </c>
      <c r="H8" s="117">
        <v>204.99999999999997</v>
      </c>
      <c r="I8" s="98">
        <v>0</v>
      </c>
      <c r="J8" s="98">
        <v>30000000</v>
      </c>
      <c r="K8" s="147">
        <v>150000000</v>
      </c>
      <c r="L8" s="158">
        <v>82.321179999999998</v>
      </c>
      <c r="M8" s="158">
        <v>6.5536700000000003</v>
      </c>
      <c r="N8" s="158">
        <v>6.6</v>
      </c>
      <c r="O8" s="239"/>
      <c r="P8" s="29"/>
      <c r="Q8" s="29"/>
      <c r="R8" s="29"/>
    </row>
    <row r="9" spans="1:18">
      <c r="A9" s="26">
        <v>43799</v>
      </c>
      <c r="B9" s="98">
        <v>40000000</v>
      </c>
      <c r="C9" s="103">
        <v>43783</v>
      </c>
      <c r="D9" s="103">
        <v>49871</v>
      </c>
      <c r="E9" s="98">
        <v>151500000</v>
      </c>
      <c r="F9" s="98">
        <v>111500000</v>
      </c>
      <c r="G9" s="98">
        <v>40000000</v>
      </c>
      <c r="H9" s="117">
        <v>278.75</v>
      </c>
      <c r="I9" s="98">
        <v>0</v>
      </c>
      <c r="J9" s="98">
        <v>40000000</v>
      </c>
      <c r="K9" s="147">
        <v>190000000</v>
      </c>
      <c r="L9" s="158">
        <v>83.816680000000005</v>
      </c>
      <c r="M9" s="158">
        <v>6.39</v>
      </c>
      <c r="N9" s="158">
        <v>6.39</v>
      </c>
      <c r="O9" s="239"/>
      <c r="P9" s="29"/>
      <c r="Q9" s="29"/>
      <c r="R9" s="29"/>
    </row>
    <row r="10" spans="1:18">
      <c r="A10" s="123">
        <v>43830</v>
      </c>
      <c r="B10" s="99">
        <v>110000000</v>
      </c>
      <c r="C10" s="146">
        <v>43804</v>
      </c>
      <c r="D10" s="146">
        <v>49871</v>
      </c>
      <c r="E10" s="99">
        <v>40000000</v>
      </c>
      <c r="F10" s="99">
        <v>-70000000</v>
      </c>
      <c r="G10" s="99">
        <v>40000000</v>
      </c>
      <c r="H10" s="118">
        <v>-63.636363636363633</v>
      </c>
      <c r="I10" s="99">
        <v>0</v>
      </c>
      <c r="J10" s="99">
        <v>40000000</v>
      </c>
      <c r="K10" s="214">
        <v>230000000</v>
      </c>
      <c r="L10" s="212">
        <v>83.196349999999995</v>
      </c>
      <c r="M10" s="212">
        <v>6.4625000000000004</v>
      </c>
      <c r="N10" s="212">
        <v>6.45</v>
      </c>
      <c r="O10" s="239"/>
      <c r="P10" s="29"/>
      <c r="Q10" s="29"/>
      <c r="R10" s="29"/>
    </row>
    <row r="11" spans="1:18">
      <c r="A11" s="26">
        <v>43831</v>
      </c>
      <c r="B11" s="98">
        <v>40000000</v>
      </c>
      <c r="C11" s="103">
        <v>43859</v>
      </c>
      <c r="D11" s="103">
        <v>49871</v>
      </c>
      <c r="E11" s="98">
        <v>17500000</v>
      </c>
      <c r="F11" s="98">
        <v>-22500000</v>
      </c>
      <c r="G11" s="98">
        <v>17500000</v>
      </c>
      <c r="H11" s="117">
        <v>-56.25</v>
      </c>
      <c r="I11" s="98">
        <v>0</v>
      </c>
      <c r="J11" s="98">
        <v>17500000</v>
      </c>
      <c r="K11" s="147">
        <v>247500000</v>
      </c>
      <c r="L11" s="158">
        <v>81.966849999999994</v>
      </c>
      <c r="M11" s="158">
        <v>6.6142899999999996</v>
      </c>
      <c r="N11" s="158">
        <v>6.55</v>
      </c>
      <c r="O11" s="239"/>
      <c r="P11" s="29"/>
      <c r="Q11" s="29"/>
      <c r="R11" s="29"/>
    </row>
    <row r="12" spans="1:18">
      <c r="A12" s="26">
        <v>43862</v>
      </c>
      <c r="B12" s="98">
        <v>40000000</v>
      </c>
      <c r="C12" s="103">
        <v>43881</v>
      </c>
      <c r="D12" s="103">
        <v>49871</v>
      </c>
      <c r="E12" s="98">
        <v>1500000</v>
      </c>
      <c r="F12" s="98">
        <v>-38500000</v>
      </c>
      <c r="G12" s="98">
        <v>1500000</v>
      </c>
      <c r="H12" s="117">
        <v>-96.25</v>
      </c>
      <c r="I12" s="98">
        <v>0</v>
      </c>
      <c r="J12" s="98">
        <v>1500000</v>
      </c>
      <c r="K12" s="147">
        <v>249000000</v>
      </c>
      <c r="L12" s="158">
        <v>78.816950000000006</v>
      </c>
      <c r="M12" s="158">
        <v>6.99</v>
      </c>
      <c r="N12" s="158">
        <v>6.99</v>
      </c>
      <c r="O12" s="239"/>
      <c r="P12" s="29"/>
      <c r="Q12" s="29"/>
      <c r="R12" s="29"/>
    </row>
    <row r="13" spans="1:18">
      <c r="A13" s="26">
        <v>43891</v>
      </c>
      <c r="B13" s="98">
        <v>40000000</v>
      </c>
      <c r="C13" s="103">
        <v>43908</v>
      </c>
      <c r="D13" s="103">
        <v>49871</v>
      </c>
      <c r="E13" s="98">
        <v>0</v>
      </c>
      <c r="F13" s="98">
        <v>-40000000</v>
      </c>
      <c r="G13" s="98">
        <v>0</v>
      </c>
      <c r="H13" s="117">
        <v>-100</v>
      </c>
      <c r="I13" s="98">
        <v>0</v>
      </c>
      <c r="J13" s="98">
        <v>0</v>
      </c>
      <c r="K13" s="147">
        <v>249000000</v>
      </c>
      <c r="L13" s="158"/>
      <c r="M13" s="158"/>
      <c r="N13" s="158"/>
      <c r="O13" s="239"/>
      <c r="P13" s="29"/>
      <c r="Q13" s="29"/>
      <c r="R13" s="29"/>
    </row>
    <row r="14" spans="1:18">
      <c r="A14" s="26">
        <v>44044</v>
      </c>
      <c r="B14" s="98">
        <v>15000000</v>
      </c>
      <c r="C14" s="103">
        <v>43908</v>
      </c>
      <c r="D14" s="103">
        <v>49871</v>
      </c>
      <c r="E14" s="98">
        <v>5000000</v>
      </c>
      <c r="F14" s="98">
        <v>-10000000</v>
      </c>
      <c r="G14" s="98">
        <v>5000000</v>
      </c>
      <c r="H14" s="117">
        <v>-66.666666666666657</v>
      </c>
      <c r="I14" s="98">
        <v>0</v>
      </c>
      <c r="J14" s="98">
        <v>5000000</v>
      </c>
      <c r="K14" s="147">
        <v>254000000</v>
      </c>
      <c r="L14" s="158">
        <v>80.54992</v>
      </c>
      <c r="M14" s="158">
        <v>6.82</v>
      </c>
      <c r="N14" s="158">
        <v>7.15</v>
      </c>
      <c r="O14" s="239"/>
      <c r="P14" s="29"/>
      <c r="Q14" s="29"/>
      <c r="R14" s="29"/>
    </row>
    <row r="15" spans="1:18">
      <c r="A15" s="26">
        <v>44075</v>
      </c>
      <c r="B15" s="98">
        <v>15000000</v>
      </c>
      <c r="C15" s="103">
        <v>44098</v>
      </c>
      <c r="D15" s="103">
        <v>49871</v>
      </c>
      <c r="E15" s="98">
        <v>25000000</v>
      </c>
      <c r="F15" s="98">
        <v>10000000</v>
      </c>
      <c r="G15" s="98">
        <v>15000000</v>
      </c>
      <c r="H15" s="117">
        <v>66.666666666666657</v>
      </c>
      <c r="I15" s="98">
        <v>0</v>
      </c>
      <c r="J15" s="98">
        <v>15000000</v>
      </c>
      <c r="K15" s="147">
        <v>269000000</v>
      </c>
      <c r="L15" s="158">
        <v>78.420779999999993</v>
      </c>
      <c r="M15" s="158">
        <v>7.09</v>
      </c>
      <c r="N15" s="158">
        <v>7.09</v>
      </c>
      <c r="O15" s="239"/>
      <c r="P15" s="29"/>
      <c r="Q15" s="29"/>
      <c r="R15" s="29"/>
    </row>
    <row r="16" spans="1:18">
      <c r="A16" s="26">
        <v>44105</v>
      </c>
      <c r="B16" s="98">
        <v>15000000</v>
      </c>
      <c r="C16" s="103">
        <v>44126</v>
      </c>
      <c r="D16" s="103">
        <v>49871</v>
      </c>
      <c r="E16" s="98">
        <v>20100000</v>
      </c>
      <c r="F16" s="98">
        <v>5100000</v>
      </c>
      <c r="G16" s="98">
        <v>15000000</v>
      </c>
      <c r="H16" s="117">
        <v>34</v>
      </c>
      <c r="I16" s="98">
        <v>0</v>
      </c>
      <c r="J16" s="98">
        <v>15000000</v>
      </c>
      <c r="K16" s="147">
        <v>284000000</v>
      </c>
      <c r="L16" s="158">
        <v>78.874039999999994</v>
      </c>
      <c r="M16" s="158">
        <v>7.0401999999999996</v>
      </c>
      <c r="N16" s="158">
        <v>6.99</v>
      </c>
      <c r="O16" s="239"/>
      <c r="P16" s="29"/>
      <c r="Q16" s="29"/>
      <c r="R16" s="29"/>
    </row>
    <row r="17" spans="1:18">
      <c r="A17" s="26">
        <v>44136</v>
      </c>
      <c r="B17" s="98">
        <v>15000000</v>
      </c>
      <c r="C17" s="103">
        <v>44161</v>
      </c>
      <c r="D17" s="103">
        <v>49871</v>
      </c>
      <c r="E17" s="98">
        <v>15000000</v>
      </c>
      <c r="F17" s="98">
        <v>0</v>
      </c>
      <c r="G17" s="98">
        <v>5000000</v>
      </c>
      <c r="H17" s="117">
        <v>0</v>
      </c>
      <c r="I17" s="98">
        <v>0</v>
      </c>
      <c r="J17" s="98">
        <v>5000000</v>
      </c>
      <c r="K17" s="147">
        <v>289000000</v>
      </c>
      <c r="L17" s="158">
        <v>79.380039999999994</v>
      </c>
      <c r="M17" s="158">
        <v>6.9859999999999998</v>
      </c>
      <c r="N17" s="158">
        <v>6.98</v>
      </c>
      <c r="O17" s="239"/>
      <c r="P17" s="29"/>
      <c r="Q17" s="29"/>
      <c r="R17" s="29"/>
    </row>
    <row r="18" spans="1:18">
      <c r="A18" s="123">
        <v>44166</v>
      </c>
      <c r="B18" s="99">
        <v>15000000</v>
      </c>
      <c r="C18" s="146">
        <v>44168</v>
      </c>
      <c r="D18" s="146">
        <v>49871</v>
      </c>
      <c r="E18" s="99">
        <v>10000000</v>
      </c>
      <c r="F18" s="99">
        <v>-5000000</v>
      </c>
      <c r="G18" s="99">
        <v>10000000</v>
      </c>
      <c r="H18" s="118">
        <v>-33.333333333333329</v>
      </c>
      <c r="I18" s="99">
        <v>0</v>
      </c>
      <c r="J18" s="99">
        <v>10000000</v>
      </c>
      <c r="K18" s="214">
        <v>299000000</v>
      </c>
      <c r="L18" s="212">
        <v>79.380039999999994</v>
      </c>
      <c r="M18" s="212">
        <v>7.25</v>
      </c>
      <c r="N18" s="212">
        <v>7.25</v>
      </c>
      <c r="O18" s="239"/>
      <c r="P18" s="29"/>
      <c r="Q18" s="29"/>
      <c r="R18" s="29"/>
    </row>
    <row r="19" spans="1:18">
      <c r="A19" s="26">
        <v>44197</v>
      </c>
      <c r="B19" s="98">
        <v>15000000</v>
      </c>
      <c r="C19" s="103">
        <v>44224</v>
      </c>
      <c r="D19" s="103">
        <v>49871</v>
      </c>
      <c r="E19" s="98">
        <v>9000000</v>
      </c>
      <c r="F19" s="98">
        <v>-6000000</v>
      </c>
      <c r="G19" s="98">
        <v>9000000</v>
      </c>
      <c r="H19" s="117">
        <v>-40</v>
      </c>
      <c r="I19" s="98">
        <v>0</v>
      </c>
      <c r="J19" s="98">
        <v>9000000</v>
      </c>
      <c r="K19" s="147">
        <v>308000000</v>
      </c>
      <c r="L19" s="158">
        <v>80.954710000000006</v>
      </c>
      <c r="M19" s="158">
        <v>6.8228299999999997</v>
      </c>
      <c r="N19" s="158">
        <v>7.2290000000000001</v>
      </c>
      <c r="O19" s="239"/>
      <c r="P19" s="29"/>
      <c r="Q19" s="29"/>
      <c r="R19" s="29"/>
    </row>
    <row r="20" spans="1:18">
      <c r="A20" s="26">
        <v>44228</v>
      </c>
      <c r="B20" s="98">
        <v>15000000</v>
      </c>
      <c r="C20" s="103">
        <v>44245</v>
      </c>
      <c r="D20" s="103">
        <v>49871</v>
      </c>
      <c r="E20" s="98">
        <v>10000000</v>
      </c>
      <c r="F20" s="98">
        <v>-5000000</v>
      </c>
      <c r="G20" s="98">
        <v>10000000</v>
      </c>
      <c r="H20" s="117">
        <v>-33.333333333333329</v>
      </c>
      <c r="I20" s="98">
        <v>0</v>
      </c>
      <c r="J20" s="98">
        <v>10000000</v>
      </c>
      <c r="K20" s="147">
        <v>318000000</v>
      </c>
      <c r="L20" s="158">
        <v>76.713669999999993</v>
      </c>
      <c r="M20" s="158">
        <v>7.35</v>
      </c>
      <c r="N20" s="158">
        <v>7.35</v>
      </c>
      <c r="O20" s="239"/>
      <c r="P20" s="29"/>
      <c r="Q20" s="29"/>
      <c r="R20" s="29"/>
    </row>
    <row r="21" spans="1:18">
      <c r="A21" s="26">
        <v>44256</v>
      </c>
      <c r="B21" s="98">
        <v>15000000</v>
      </c>
      <c r="C21" s="103">
        <v>44273</v>
      </c>
      <c r="D21" s="103">
        <v>49871</v>
      </c>
      <c r="E21" s="98">
        <v>39260000</v>
      </c>
      <c r="F21" s="98">
        <v>24260000</v>
      </c>
      <c r="G21" s="98">
        <v>15000000</v>
      </c>
      <c r="H21" s="117">
        <v>161.73333333333332</v>
      </c>
      <c r="I21" s="98">
        <v>0</v>
      </c>
      <c r="J21" s="98">
        <v>15000000</v>
      </c>
      <c r="K21" s="147">
        <v>333000000</v>
      </c>
      <c r="L21" s="158">
        <v>76.773709999999994</v>
      </c>
      <c r="M21" s="158">
        <v>7.3504899999999997</v>
      </c>
      <c r="N21" s="158">
        <v>7.36</v>
      </c>
      <c r="O21" s="239"/>
      <c r="P21" s="29"/>
      <c r="Q21" s="29"/>
      <c r="R21" s="29"/>
    </row>
    <row r="22" spans="1:18">
      <c r="A22" s="26">
        <v>44287</v>
      </c>
      <c r="B22" s="98">
        <v>25000000</v>
      </c>
      <c r="C22" s="103">
        <v>44308</v>
      </c>
      <c r="D22" s="103">
        <v>49871</v>
      </c>
      <c r="E22" s="98">
        <v>27200000</v>
      </c>
      <c r="F22" s="98">
        <v>2200000</v>
      </c>
      <c r="G22" s="98">
        <v>25000000</v>
      </c>
      <c r="H22" s="117">
        <v>8.7999999999999989</v>
      </c>
      <c r="I22" s="98">
        <v>0</v>
      </c>
      <c r="J22" s="98">
        <v>25000000</v>
      </c>
      <c r="K22" s="147">
        <v>358000000</v>
      </c>
      <c r="L22" s="158">
        <v>76.892009999999999</v>
      </c>
      <c r="M22" s="158">
        <v>7.3458800000000002</v>
      </c>
      <c r="N22" s="158">
        <v>7.29</v>
      </c>
      <c r="O22" s="239"/>
      <c r="P22" s="29"/>
      <c r="Q22" s="29"/>
      <c r="R22" s="29"/>
    </row>
    <row r="23" spans="1:18">
      <c r="A23" s="26">
        <v>44317</v>
      </c>
      <c r="B23" s="98">
        <v>25000000</v>
      </c>
      <c r="C23" s="103">
        <v>44343</v>
      </c>
      <c r="D23" s="103">
        <v>13346</v>
      </c>
      <c r="E23" s="98">
        <v>25200000</v>
      </c>
      <c r="F23" s="98">
        <v>200000</v>
      </c>
      <c r="G23" s="98">
        <v>25000000</v>
      </c>
      <c r="H23" s="117">
        <v>0.8</v>
      </c>
      <c r="I23" s="98">
        <v>0</v>
      </c>
      <c r="J23" s="98">
        <v>25000000</v>
      </c>
      <c r="K23" s="147">
        <v>383000000</v>
      </c>
      <c r="L23" s="158">
        <v>76.69</v>
      </c>
      <c r="M23" s="158">
        <v>7.3840000000000003</v>
      </c>
      <c r="N23" s="158">
        <v>7.4</v>
      </c>
      <c r="O23" s="239"/>
      <c r="P23" s="29"/>
      <c r="Q23" s="29"/>
      <c r="R23" s="29"/>
    </row>
    <row r="24" spans="1:18">
      <c r="A24" s="26">
        <v>44348</v>
      </c>
      <c r="B24" s="98">
        <v>100000000</v>
      </c>
      <c r="C24" s="103">
        <v>44350</v>
      </c>
      <c r="D24" s="103">
        <v>49871</v>
      </c>
      <c r="E24" s="98">
        <v>42590000</v>
      </c>
      <c r="F24" s="98">
        <v>-57410000</v>
      </c>
      <c r="G24" s="98">
        <v>35590000</v>
      </c>
      <c r="H24" s="117">
        <v>-57.410000000000004</v>
      </c>
      <c r="I24" s="98">
        <v>0</v>
      </c>
      <c r="J24" s="98">
        <v>35590000</v>
      </c>
      <c r="K24" s="147">
        <v>418590000</v>
      </c>
      <c r="L24" s="158">
        <v>75.22972</v>
      </c>
      <c r="M24" s="158">
        <v>7.5818099999999999</v>
      </c>
      <c r="N24" s="158">
        <v>7.35</v>
      </c>
      <c r="O24" s="239"/>
      <c r="P24" s="29"/>
      <c r="Q24" s="29"/>
      <c r="R24" s="29"/>
    </row>
    <row r="25" spans="1:18">
      <c r="A25" s="26">
        <v>44378</v>
      </c>
      <c r="B25" s="98">
        <v>25000000</v>
      </c>
      <c r="C25" s="103">
        <v>44399</v>
      </c>
      <c r="D25" s="103">
        <v>49871</v>
      </c>
      <c r="E25" s="98">
        <v>66820000</v>
      </c>
      <c r="F25" s="98">
        <v>41820000</v>
      </c>
      <c r="G25" s="98">
        <v>25000000</v>
      </c>
      <c r="H25" s="117">
        <v>167.28</v>
      </c>
      <c r="I25" s="98">
        <v>0</v>
      </c>
      <c r="J25" s="98">
        <v>25000000</v>
      </c>
      <c r="K25" s="147">
        <v>443590000</v>
      </c>
      <c r="L25" s="158">
        <v>75.134450000000001</v>
      </c>
      <c r="M25" s="158">
        <v>7.6098999999999997</v>
      </c>
      <c r="N25" s="158">
        <v>7.5</v>
      </c>
      <c r="O25" s="239"/>
      <c r="P25" s="29"/>
      <c r="Q25" s="29"/>
      <c r="R25" s="29"/>
    </row>
    <row r="26" spans="1:18">
      <c r="A26" s="26">
        <v>44409</v>
      </c>
      <c r="B26" s="98">
        <v>25000000</v>
      </c>
      <c r="C26" s="103">
        <v>44433</v>
      </c>
      <c r="D26" s="103">
        <v>49871</v>
      </c>
      <c r="E26" s="98">
        <v>29140000</v>
      </c>
      <c r="F26" s="98">
        <v>4140000</v>
      </c>
      <c r="G26" s="98">
        <v>25000000</v>
      </c>
      <c r="H26" s="117">
        <v>16.559999999999999</v>
      </c>
      <c r="I26" s="98">
        <v>0</v>
      </c>
      <c r="J26" s="98">
        <v>25000000</v>
      </c>
      <c r="K26" s="147">
        <v>468590000</v>
      </c>
      <c r="L26" s="158">
        <v>75.318929999999995</v>
      </c>
      <c r="M26" s="158">
        <v>7.59476</v>
      </c>
      <c r="N26" s="158">
        <v>7.99</v>
      </c>
      <c r="O26" s="239"/>
      <c r="P26" s="29"/>
      <c r="Q26" s="29"/>
      <c r="R26" s="29"/>
    </row>
    <row r="27" spans="1:18">
      <c r="A27" s="26">
        <v>44440</v>
      </c>
      <c r="B27" s="121">
        <v>100000000</v>
      </c>
      <c r="C27" s="103">
        <v>44441</v>
      </c>
      <c r="D27" s="103">
        <v>49871</v>
      </c>
      <c r="E27" s="98">
        <v>119500000</v>
      </c>
      <c r="F27" s="208">
        <v>19500000</v>
      </c>
      <c r="G27" s="98">
        <v>4000000</v>
      </c>
      <c r="H27" s="117">
        <v>19.5</v>
      </c>
      <c r="I27" s="98">
        <v>0</v>
      </c>
      <c r="J27" s="208">
        <v>4000000</v>
      </c>
      <c r="K27" s="207">
        <v>472590000</v>
      </c>
      <c r="L27" s="158">
        <v>74.485489999999999</v>
      </c>
      <c r="M27" s="158">
        <v>7.7119999999999997</v>
      </c>
      <c r="N27" s="158">
        <v>8.0500000000000007</v>
      </c>
      <c r="O27" s="239"/>
      <c r="P27" s="29"/>
      <c r="Q27" s="29"/>
      <c r="R27" s="29"/>
    </row>
    <row r="28" spans="1:18">
      <c r="A28" s="26">
        <v>44470</v>
      </c>
      <c r="B28" s="121">
        <v>100000000</v>
      </c>
      <c r="C28" s="103">
        <v>44490</v>
      </c>
      <c r="D28" s="103">
        <v>49871</v>
      </c>
      <c r="E28" s="98">
        <v>115480000</v>
      </c>
      <c r="F28" s="208">
        <v>15480000</v>
      </c>
      <c r="G28" s="98">
        <v>100000000</v>
      </c>
      <c r="H28" s="117">
        <v>15.479999999999999</v>
      </c>
      <c r="I28" s="98">
        <v>0</v>
      </c>
      <c r="J28" s="208">
        <v>100000000</v>
      </c>
      <c r="K28" s="207">
        <v>572590000</v>
      </c>
      <c r="L28" s="158">
        <v>72.238050000000001</v>
      </c>
      <c r="M28" s="158">
        <v>8.0482099999999992</v>
      </c>
      <c r="N28" s="158">
        <v>7.79</v>
      </c>
      <c r="O28" s="239"/>
      <c r="P28" s="29"/>
      <c r="Q28" s="29"/>
      <c r="R28" s="29"/>
    </row>
    <row r="29" spans="1:18">
      <c r="A29" s="19">
        <v>44470</v>
      </c>
      <c r="B29" s="17"/>
      <c r="C29" s="103">
        <v>44497</v>
      </c>
      <c r="D29" s="15">
        <v>49871</v>
      </c>
      <c r="E29" s="17"/>
      <c r="F29" s="17">
        <v>0</v>
      </c>
      <c r="G29" s="17">
        <v>134420000</v>
      </c>
      <c r="H29" s="128"/>
      <c r="I29" s="98">
        <v>0</v>
      </c>
      <c r="J29" s="17">
        <v>134420000</v>
      </c>
      <c r="K29" s="18">
        <v>707010000</v>
      </c>
      <c r="L29" s="29">
        <v>72.72972</v>
      </c>
      <c r="M29" s="29">
        <v>8.1812500000000004</v>
      </c>
      <c r="N29" s="29">
        <v>8.15</v>
      </c>
      <c r="O29" s="239"/>
      <c r="P29" s="29"/>
      <c r="Q29" s="29"/>
      <c r="R29" s="29"/>
    </row>
    <row r="30" spans="1:18">
      <c r="A30" s="19">
        <v>44501</v>
      </c>
      <c r="B30" s="17">
        <v>25000000</v>
      </c>
      <c r="C30" s="103">
        <v>44525</v>
      </c>
      <c r="D30" s="15">
        <v>49871</v>
      </c>
      <c r="E30" s="17">
        <v>68640000</v>
      </c>
      <c r="F30" s="17">
        <v>43640000</v>
      </c>
      <c r="G30" s="17">
        <v>25000000</v>
      </c>
      <c r="H30" s="128">
        <v>174.56</v>
      </c>
      <c r="I30" s="17">
        <v>0</v>
      </c>
      <c r="J30" s="17">
        <v>25000000</v>
      </c>
      <c r="K30" s="18">
        <v>732010000</v>
      </c>
      <c r="L30" s="29">
        <v>72.573930000000004</v>
      </c>
      <c r="M30" s="29">
        <v>8.0129999999999999</v>
      </c>
      <c r="N30" s="29">
        <v>7.99</v>
      </c>
      <c r="O30" s="239"/>
      <c r="P30" s="29"/>
      <c r="Q30" s="29"/>
      <c r="R30" s="29"/>
    </row>
    <row r="31" spans="1:18">
      <c r="A31" s="21">
        <v>44531</v>
      </c>
      <c r="B31" s="24">
        <v>25000000</v>
      </c>
      <c r="C31" s="146">
        <v>44538</v>
      </c>
      <c r="D31" s="22">
        <v>49871</v>
      </c>
      <c r="E31" s="24">
        <v>30300000</v>
      </c>
      <c r="F31" s="24">
        <v>5300000</v>
      </c>
      <c r="G31" s="24">
        <v>25000000</v>
      </c>
      <c r="H31" s="129">
        <v>21.2</v>
      </c>
      <c r="I31" s="24">
        <v>0</v>
      </c>
      <c r="J31" s="24">
        <v>25000000</v>
      </c>
      <c r="K31" s="25">
        <v>757010000</v>
      </c>
      <c r="L31" s="30">
        <v>72.248900000000006</v>
      </c>
      <c r="M31" s="30">
        <v>8.0158000000000005</v>
      </c>
      <c r="N31" s="30">
        <v>7.71</v>
      </c>
      <c r="O31" s="239"/>
      <c r="P31" s="29"/>
      <c r="Q31" s="29"/>
      <c r="R31" s="29"/>
    </row>
    <row r="32" spans="1:18">
      <c r="A32" s="26">
        <v>44562</v>
      </c>
      <c r="B32" s="98">
        <v>25000000</v>
      </c>
      <c r="C32" s="103">
        <v>44581</v>
      </c>
      <c r="D32" s="103">
        <v>49871</v>
      </c>
      <c r="E32" s="98">
        <v>8910000</v>
      </c>
      <c r="F32" s="98">
        <v>-16090000</v>
      </c>
      <c r="G32" s="98">
        <v>8910000</v>
      </c>
      <c r="H32" s="117">
        <v>-64.36</v>
      </c>
      <c r="I32" s="98">
        <v>0</v>
      </c>
      <c r="J32" s="98">
        <v>8910000</v>
      </c>
      <c r="K32" s="147">
        <v>765920000</v>
      </c>
      <c r="L32" s="158">
        <v>71.202129999999997</v>
      </c>
      <c r="M32" s="158">
        <v>8.2415199999999995</v>
      </c>
      <c r="N32" s="158">
        <v>8.09</v>
      </c>
      <c r="O32" s="239"/>
      <c r="P32" s="29"/>
      <c r="Q32" s="29"/>
      <c r="R32" s="29"/>
    </row>
    <row r="33" spans="1:18">
      <c r="A33" s="26">
        <v>44593</v>
      </c>
      <c r="B33" s="98">
        <v>25000000</v>
      </c>
      <c r="C33" s="103">
        <v>44609</v>
      </c>
      <c r="D33" s="103">
        <v>49871</v>
      </c>
      <c r="E33" s="98">
        <v>35330000</v>
      </c>
      <c r="F33" s="98">
        <v>10330000</v>
      </c>
      <c r="G33" s="98">
        <v>25030000</v>
      </c>
      <c r="H33" s="117">
        <v>41.32</v>
      </c>
      <c r="I33" s="98">
        <v>0</v>
      </c>
      <c r="J33" s="98">
        <v>25030000</v>
      </c>
      <c r="K33" s="147">
        <v>790950000</v>
      </c>
      <c r="L33" s="158">
        <v>71.398939999999996</v>
      </c>
      <c r="M33" s="158">
        <v>8.22377</v>
      </c>
      <c r="N33" s="158">
        <v>8.36</v>
      </c>
      <c r="O33" s="239"/>
      <c r="P33" s="29"/>
      <c r="Q33" s="29"/>
      <c r="R33" s="29"/>
    </row>
    <row r="34" spans="1:18">
      <c r="A34" s="26">
        <v>44621</v>
      </c>
      <c r="B34" s="98">
        <v>25000000</v>
      </c>
      <c r="C34" s="103">
        <v>44637</v>
      </c>
      <c r="D34" s="103">
        <v>49871</v>
      </c>
      <c r="E34" s="98">
        <v>44430000</v>
      </c>
      <c r="F34" s="98">
        <v>19430000</v>
      </c>
      <c r="G34" s="98">
        <v>25000000</v>
      </c>
      <c r="H34" s="117">
        <f>F34/B34*100</f>
        <v>77.72</v>
      </c>
      <c r="I34" s="98">
        <v>0</v>
      </c>
      <c r="J34" s="98">
        <v>25000000</v>
      </c>
      <c r="K34" s="147">
        <v>815950000</v>
      </c>
      <c r="L34" s="158">
        <v>72.577629999999999</v>
      </c>
      <c r="M34" s="158">
        <v>8.0608000000000004</v>
      </c>
      <c r="N34" s="158">
        <v>8.1</v>
      </c>
      <c r="O34" s="239"/>
      <c r="P34" s="29"/>
      <c r="Q34" s="29"/>
      <c r="R34" s="29"/>
    </row>
    <row r="35" spans="1:18">
      <c r="A35" s="26">
        <v>44652</v>
      </c>
      <c r="B35" s="121">
        <v>20000000</v>
      </c>
      <c r="C35" s="103">
        <v>44672</v>
      </c>
      <c r="D35" s="103">
        <v>49871</v>
      </c>
      <c r="E35" s="98">
        <v>12760000</v>
      </c>
      <c r="F35" s="208">
        <v>-7240000</v>
      </c>
      <c r="G35" s="98">
        <v>12760000</v>
      </c>
      <c r="H35" s="117">
        <v>-36.199999999999996</v>
      </c>
      <c r="I35" s="98">
        <v>0</v>
      </c>
      <c r="J35" s="208">
        <v>12760000</v>
      </c>
      <c r="K35" s="207">
        <v>828710000</v>
      </c>
      <c r="L35" s="158">
        <v>73.042789999999997</v>
      </c>
      <c r="M35" s="158">
        <v>8.0075500000000002</v>
      </c>
      <c r="N35" s="158">
        <v>8.2100000000000009</v>
      </c>
      <c r="O35" s="239"/>
      <c r="P35" s="29"/>
      <c r="Q35" s="29"/>
      <c r="R35" s="29"/>
    </row>
    <row r="36" spans="1:18">
      <c r="A36" s="26">
        <v>44682</v>
      </c>
      <c r="B36" s="121">
        <v>10000000</v>
      </c>
      <c r="C36" s="103">
        <v>44693</v>
      </c>
      <c r="D36" s="103">
        <v>49871</v>
      </c>
      <c r="E36" s="98">
        <v>42050000</v>
      </c>
      <c r="F36" s="208">
        <v>32050000</v>
      </c>
      <c r="G36" s="98">
        <v>10000000</v>
      </c>
      <c r="H36" s="117">
        <v>320.5</v>
      </c>
      <c r="I36" s="98">
        <v>0</v>
      </c>
      <c r="J36" s="208">
        <v>10000000</v>
      </c>
      <c r="K36" s="207">
        <v>838710000</v>
      </c>
      <c r="L36" s="158">
        <v>73.824259999999995</v>
      </c>
      <c r="M36" s="158">
        <v>7.9029100000000003</v>
      </c>
      <c r="N36" s="158">
        <v>7.97</v>
      </c>
      <c r="O36" s="239"/>
      <c r="P36" s="29"/>
      <c r="Q36" s="29"/>
      <c r="R36" s="29"/>
    </row>
    <row r="37" spans="1:18">
      <c r="A37" s="26">
        <v>44682</v>
      </c>
      <c r="B37" s="121">
        <v>10000000</v>
      </c>
      <c r="C37" s="103">
        <v>44705</v>
      </c>
      <c r="D37" s="103">
        <v>49871</v>
      </c>
      <c r="E37" s="98">
        <v>22780000</v>
      </c>
      <c r="F37" s="208">
        <v>12780000</v>
      </c>
      <c r="G37" s="98">
        <v>10000000</v>
      </c>
      <c r="H37" s="117">
        <v>127.8</v>
      </c>
      <c r="I37" s="98">
        <v>0</v>
      </c>
      <c r="J37" s="208">
        <v>10000000</v>
      </c>
      <c r="K37" s="207">
        <v>848710000</v>
      </c>
      <c r="L37" s="158">
        <v>73.74785</v>
      </c>
      <c r="M37" s="158">
        <v>7.9192200000000001</v>
      </c>
      <c r="N37" s="158">
        <v>7.92</v>
      </c>
      <c r="O37" s="239"/>
      <c r="P37" s="29"/>
      <c r="Q37" s="29"/>
      <c r="R37" s="29"/>
    </row>
    <row r="38" spans="1:18">
      <c r="A38" s="26">
        <v>44713</v>
      </c>
      <c r="B38" s="121">
        <v>10000000</v>
      </c>
      <c r="C38" s="103">
        <v>44721</v>
      </c>
      <c r="D38" s="103">
        <v>49871</v>
      </c>
      <c r="E38" s="98">
        <v>26300000</v>
      </c>
      <c r="F38" s="208">
        <v>16300000</v>
      </c>
      <c r="G38" s="98">
        <v>10000000</v>
      </c>
      <c r="H38" s="117">
        <v>163</v>
      </c>
      <c r="I38" s="98">
        <v>0</v>
      </c>
      <c r="J38" s="208">
        <v>10000000</v>
      </c>
      <c r="K38" s="207">
        <v>858710000</v>
      </c>
      <c r="L38" s="158">
        <v>74.43074</v>
      </c>
      <c r="M38" s="158">
        <v>7.8276199999999996</v>
      </c>
      <c r="N38" s="158">
        <v>7.7880000000000003</v>
      </c>
      <c r="O38" s="239"/>
      <c r="P38" s="29"/>
      <c r="Q38" s="29"/>
      <c r="R38" s="29"/>
    </row>
    <row r="39" spans="1:18">
      <c r="A39" s="26">
        <v>44713</v>
      </c>
      <c r="B39" s="121">
        <v>10000000</v>
      </c>
      <c r="C39" s="103">
        <v>44735</v>
      </c>
      <c r="D39" s="103">
        <v>49871</v>
      </c>
      <c r="E39" s="98">
        <v>39610000</v>
      </c>
      <c r="F39" s="208">
        <v>29610000</v>
      </c>
      <c r="G39" s="98">
        <v>10000000</v>
      </c>
      <c r="H39" s="117">
        <v>296.09999999999997</v>
      </c>
      <c r="I39" s="98">
        <v>0</v>
      </c>
      <c r="J39" s="208">
        <v>10000000</v>
      </c>
      <c r="K39" s="207">
        <v>868710000</v>
      </c>
      <c r="L39" s="158">
        <v>75.855279999999993</v>
      </c>
      <c r="M39" s="158">
        <v>7.63</v>
      </c>
      <c r="N39" s="158">
        <v>7.63</v>
      </c>
      <c r="O39" s="239"/>
      <c r="P39" s="29"/>
      <c r="Q39" s="29"/>
      <c r="R39" s="29"/>
    </row>
    <row r="40" spans="1:18">
      <c r="A40" s="26">
        <v>44743</v>
      </c>
      <c r="B40" s="121">
        <v>20000000</v>
      </c>
      <c r="C40" s="103">
        <v>44761</v>
      </c>
      <c r="D40" s="103">
        <v>49871</v>
      </c>
      <c r="E40" s="98">
        <v>77300000</v>
      </c>
      <c r="F40" s="208">
        <v>57300000</v>
      </c>
      <c r="G40" s="98">
        <v>52300000</v>
      </c>
      <c r="H40" s="117">
        <v>286.5</v>
      </c>
      <c r="I40" s="98">
        <v>0</v>
      </c>
      <c r="J40" s="208">
        <v>52300000</v>
      </c>
      <c r="K40" s="207">
        <v>921010000</v>
      </c>
      <c r="L40" s="158">
        <v>78.437619999999995</v>
      </c>
      <c r="M40" s="158">
        <v>7.28315</v>
      </c>
      <c r="N40" s="158">
        <v>7.4</v>
      </c>
      <c r="O40" s="239"/>
      <c r="P40" s="29"/>
      <c r="Q40" s="29"/>
      <c r="R40" s="29"/>
    </row>
    <row r="41" spans="1:18">
      <c r="A41" s="26">
        <v>44774</v>
      </c>
      <c r="B41" s="121">
        <v>10000000</v>
      </c>
      <c r="C41" s="103">
        <v>44784</v>
      </c>
      <c r="D41" s="103">
        <v>49871</v>
      </c>
      <c r="E41" s="98">
        <v>28720000</v>
      </c>
      <c r="F41" s="208">
        <v>18720000</v>
      </c>
      <c r="G41" s="98">
        <v>23550000</v>
      </c>
      <c r="H41" s="117">
        <v>187.20000000000002</v>
      </c>
      <c r="I41" s="98">
        <v>0</v>
      </c>
      <c r="J41" s="208">
        <v>23550000</v>
      </c>
      <c r="K41" s="207">
        <v>944560000</v>
      </c>
      <c r="L41" s="158">
        <v>79.469729999999998</v>
      </c>
      <c r="M41" s="158">
        <v>7.1513999999999998</v>
      </c>
      <c r="N41" s="158">
        <v>7.08</v>
      </c>
      <c r="O41" s="239"/>
      <c r="P41" s="29"/>
      <c r="Q41" s="29"/>
      <c r="R41" s="29"/>
    </row>
    <row r="42" spans="1:18">
      <c r="A42" s="26">
        <v>44774</v>
      </c>
      <c r="B42" s="121">
        <v>10000000</v>
      </c>
      <c r="C42" s="103">
        <v>44797</v>
      </c>
      <c r="D42" s="103">
        <v>49871</v>
      </c>
      <c r="E42" s="98">
        <v>31140000</v>
      </c>
      <c r="F42" s="208">
        <v>21140000</v>
      </c>
      <c r="G42" s="98">
        <v>10000000</v>
      </c>
      <c r="H42" s="117">
        <v>211.39999999999998</v>
      </c>
      <c r="I42" s="98">
        <v>0</v>
      </c>
      <c r="J42" s="208">
        <v>10000000</v>
      </c>
      <c r="K42" s="207">
        <v>954560000</v>
      </c>
      <c r="L42" s="158">
        <v>80.83663</v>
      </c>
      <c r="M42" s="158">
        <v>6.9749999999999996</v>
      </c>
      <c r="N42" s="158">
        <v>7</v>
      </c>
      <c r="O42" s="239"/>
      <c r="P42" s="29"/>
      <c r="Q42" s="29"/>
      <c r="R42" s="29"/>
    </row>
    <row r="43" spans="1:18">
      <c r="A43" s="26">
        <v>44805</v>
      </c>
      <c r="B43" s="121">
        <v>10000000</v>
      </c>
      <c r="C43" s="103">
        <v>44812</v>
      </c>
      <c r="D43" s="103">
        <v>49871</v>
      </c>
      <c r="E43" s="98">
        <v>32320000</v>
      </c>
      <c r="F43" s="208">
        <v>22320000</v>
      </c>
      <c r="G43" s="98">
        <v>10000000</v>
      </c>
      <c r="H43" s="117">
        <v>223.20000000000002</v>
      </c>
      <c r="I43" s="98">
        <v>0</v>
      </c>
      <c r="J43" s="208">
        <f t="shared" ref="J43:J51" si="0">E43-I43</f>
        <v>32320000</v>
      </c>
      <c r="K43" s="207">
        <f t="shared" ref="K43:K51" si="1">I43+K42</f>
        <v>954560000</v>
      </c>
      <c r="L43" s="158">
        <v>82.222890000000007</v>
      </c>
      <c r="M43" s="158">
        <v>6.8</v>
      </c>
      <c r="N43" s="158">
        <v>6.8</v>
      </c>
      <c r="O43" s="239"/>
      <c r="P43" s="29"/>
      <c r="Q43" s="29"/>
      <c r="R43" s="29"/>
    </row>
    <row r="44" spans="1:18" ht="16.5" customHeight="1">
      <c r="A44" s="26">
        <v>44805</v>
      </c>
      <c r="B44" s="121">
        <v>10000000</v>
      </c>
      <c r="C44" s="103">
        <v>44833</v>
      </c>
      <c r="D44" s="103">
        <v>49871</v>
      </c>
      <c r="E44" s="98">
        <v>25960000</v>
      </c>
      <c r="F44" s="208">
        <v>15960000</v>
      </c>
      <c r="G44" s="98">
        <v>10960000</v>
      </c>
      <c r="H44" s="117">
        <v>159.60000000000002</v>
      </c>
      <c r="I44" s="98">
        <v>0</v>
      </c>
      <c r="J44" s="208">
        <f t="shared" si="0"/>
        <v>25960000</v>
      </c>
      <c r="K44" s="207">
        <f t="shared" si="1"/>
        <v>954560000</v>
      </c>
      <c r="L44" s="158">
        <v>83.501890000000003</v>
      </c>
      <c r="M44" s="158">
        <v>6.6430899999999999</v>
      </c>
      <c r="N44" s="158">
        <v>6.71</v>
      </c>
      <c r="O44" s="239"/>
      <c r="P44" s="29"/>
      <c r="Q44" s="29"/>
      <c r="R44" s="29"/>
    </row>
    <row r="45" spans="1:18">
      <c r="A45" s="26">
        <v>44835</v>
      </c>
      <c r="B45" s="121">
        <v>250000000</v>
      </c>
      <c r="C45" s="103">
        <v>44851</v>
      </c>
      <c r="D45" s="103">
        <v>49871</v>
      </c>
      <c r="E45" s="98">
        <v>108280000</v>
      </c>
      <c r="F45" s="208">
        <v>-141720000</v>
      </c>
      <c r="G45" s="98">
        <v>66000000</v>
      </c>
      <c r="H45" s="117">
        <v>-56.688000000000002</v>
      </c>
      <c r="I45" s="98">
        <v>0</v>
      </c>
      <c r="J45" s="208">
        <f t="shared" si="0"/>
        <v>108280000</v>
      </c>
      <c r="K45" s="207">
        <f t="shared" si="1"/>
        <v>954560000</v>
      </c>
      <c r="L45" s="158">
        <v>81.184759999999997</v>
      </c>
      <c r="M45" s="158">
        <v>6.94421</v>
      </c>
      <c r="N45" s="158">
        <v>7.29</v>
      </c>
      <c r="O45" s="239"/>
      <c r="P45" s="29"/>
      <c r="Q45" s="29"/>
      <c r="R45" s="29"/>
    </row>
    <row r="46" spans="1:18">
      <c r="A46" s="26">
        <v>44835</v>
      </c>
      <c r="B46" s="121">
        <v>10000000</v>
      </c>
      <c r="C46" s="103">
        <v>44861</v>
      </c>
      <c r="D46" s="103">
        <v>49871</v>
      </c>
      <c r="E46" s="98">
        <v>25960000</v>
      </c>
      <c r="F46" s="208">
        <v>15960000</v>
      </c>
      <c r="G46" s="98">
        <v>10000000</v>
      </c>
      <c r="H46" s="117">
        <v>159.60000000000002</v>
      </c>
      <c r="I46" s="98">
        <v>0</v>
      </c>
      <c r="J46" s="208">
        <f t="shared" si="0"/>
        <v>25960000</v>
      </c>
      <c r="K46" s="207">
        <f t="shared" si="1"/>
        <v>954560000</v>
      </c>
      <c r="L46" s="158">
        <v>83.501890000000003</v>
      </c>
      <c r="M46" s="158">
        <v>6.6430899999999999</v>
      </c>
      <c r="N46" s="158">
        <v>6.71</v>
      </c>
      <c r="O46" s="239"/>
      <c r="P46" s="29"/>
      <c r="Q46" s="29"/>
      <c r="R46" s="29"/>
    </row>
    <row r="47" spans="1:18">
      <c r="A47" s="26">
        <v>44866</v>
      </c>
      <c r="B47" s="121">
        <v>10000000</v>
      </c>
      <c r="C47" s="103">
        <v>44868</v>
      </c>
      <c r="D47" s="103">
        <v>49871</v>
      </c>
      <c r="E47" s="98">
        <v>15300000</v>
      </c>
      <c r="F47" s="208">
        <v>5300000</v>
      </c>
      <c r="G47" s="98">
        <v>10000000</v>
      </c>
      <c r="H47" s="117">
        <v>53</v>
      </c>
      <c r="I47" s="98">
        <v>0</v>
      </c>
      <c r="J47" s="208">
        <f t="shared" si="0"/>
        <v>15300000</v>
      </c>
      <c r="K47" s="207">
        <f t="shared" si="1"/>
        <v>954560000</v>
      </c>
      <c r="L47" s="158">
        <v>83.118309999999994</v>
      </c>
      <c r="M47" s="158">
        <v>6.7</v>
      </c>
      <c r="N47" s="158">
        <v>6.7</v>
      </c>
      <c r="O47" s="239"/>
      <c r="P47" s="29"/>
      <c r="Q47" s="29"/>
      <c r="R47" s="29"/>
    </row>
    <row r="48" spans="1:18">
      <c r="A48" s="26">
        <v>44866</v>
      </c>
      <c r="B48" s="121">
        <v>10000000</v>
      </c>
      <c r="C48" s="103">
        <v>44889</v>
      </c>
      <c r="D48" s="103">
        <v>49871</v>
      </c>
      <c r="E48" s="98">
        <v>26130000</v>
      </c>
      <c r="F48" s="208">
        <v>16130000</v>
      </c>
      <c r="G48" s="98">
        <v>10000000</v>
      </c>
      <c r="H48" s="117">
        <v>161.30000000000001</v>
      </c>
      <c r="I48" s="98">
        <v>0</v>
      </c>
      <c r="J48" s="208">
        <f t="shared" si="0"/>
        <v>26130000</v>
      </c>
      <c r="K48" s="207">
        <f t="shared" si="1"/>
        <v>954560000</v>
      </c>
      <c r="L48" s="158">
        <v>83.880549999999999</v>
      </c>
      <c r="M48" s="158">
        <v>6.609</v>
      </c>
      <c r="N48" s="158">
        <v>6.6</v>
      </c>
      <c r="O48" s="239"/>
      <c r="P48" s="29"/>
      <c r="Q48" s="29"/>
      <c r="R48" s="29"/>
    </row>
    <row r="49" spans="1:18">
      <c r="A49" s="26">
        <v>44896</v>
      </c>
      <c r="B49" s="121">
        <v>10000000</v>
      </c>
      <c r="C49" s="103">
        <v>44896</v>
      </c>
      <c r="D49" s="103">
        <v>49871</v>
      </c>
      <c r="E49" s="98">
        <v>10370000</v>
      </c>
      <c r="F49" s="208">
        <v>370000</v>
      </c>
      <c r="G49" s="98">
        <v>5370000</v>
      </c>
      <c r="H49" s="117">
        <v>3.6999999999999997</v>
      </c>
      <c r="I49" s="98">
        <v>0</v>
      </c>
      <c r="J49" s="208">
        <f t="shared" si="0"/>
        <v>10370000</v>
      </c>
      <c r="K49" s="207">
        <f t="shared" si="1"/>
        <v>954560000</v>
      </c>
      <c r="L49" s="158">
        <v>84.274289999999993</v>
      </c>
      <c r="M49" s="158">
        <v>6.5613400000000004</v>
      </c>
      <c r="N49" s="158">
        <v>6.6</v>
      </c>
      <c r="O49" s="239"/>
      <c r="P49" s="29"/>
      <c r="Q49" s="29"/>
      <c r="R49" s="29"/>
    </row>
    <row r="50" spans="1:18">
      <c r="A50" s="123">
        <v>44896</v>
      </c>
      <c r="B50" s="120">
        <v>10000000</v>
      </c>
      <c r="C50" s="146">
        <v>44903</v>
      </c>
      <c r="D50" s="146">
        <v>49871</v>
      </c>
      <c r="E50" s="99">
        <v>15090000</v>
      </c>
      <c r="F50" s="210">
        <v>5090000</v>
      </c>
      <c r="G50" s="99">
        <v>5090000</v>
      </c>
      <c r="H50" s="118">
        <v>50.9</v>
      </c>
      <c r="I50" s="99">
        <v>0</v>
      </c>
      <c r="J50" s="210">
        <f t="shared" si="0"/>
        <v>15090000</v>
      </c>
      <c r="K50" s="211">
        <f t="shared" si="1"/>
        <v>954560000</v>
      </c>
      <c r="L50" s="212">
        <v>83.892449999999997</v>
      </c>
      <c r="M50" s="212">
        <v>4.9770000000000003</v>
      </c>
      <c r="N50" s="212">
        <v>6.6970000000000001</v>
      </c>
      <c r="O50" s="244"/>
      <c r="P50" s="30"/>
      <c r="Q50" s="30"/>
      <c r="R50" s="30"/>
    </row>
    <row r="51" spans="1:18">
      <c r="A51" s="26">
        <v>44927</v>
      </c>
      <c r="B51" s="121">
        <v>30000000</v>
      </c>
      <c r="C51" s="103">
        <v>44939</v>
      </c>
      <c r="D51" s="103">
        <v>49871</v>
      </c>
      <c r="E51" s="98">
        <v>58200000</v>
      </c>
      <c r="F51" s="208">
        <v>28200000</v>
      </c>
      <c r="G51" s="98">
        <v>30000000</v>
      </c>
      <c r="H51" s="117">
        <v>94</v>
      </c>
      <c r="I51" s="98">
        <v>0</v>
      </c>
      <c r="J51" s="208">
        <f t="shared" si="0"/>
        <v>58200000</v>
      </c>
      <c r="K51" s="207">
        <f t="shared" si="1"/>
        <v>954560000</v>
      </c>
      <c r="L51" s="158">
        <v>83.878529999999998</v>
      </c>
      <c r="M51" s="158">
        <v>6.62547</v>
      </c>
      <c r="N51" s="158">
        <v>6.8</v>
      </c>
      <c r="O51" s="239"/>
      <c r="P51" s="29"/>
      <c r="Q51" s="29"/>
      <c r="R51" s="29"/>
    </row>
    <row r="52" spans="1:18">
      <c r="A52" s="26">
        <v>44958</v>
      </c>
      <c r="B52" s="121">
        <v>10000000</v>
      </c>
      <c r="C52" s="103">
        <v>44959</v>
      </c>
      <c r="D52" s="103">
        <v>49871</v>
      </c>
      <c r="E52" s="98">
        <v>9550000</v>
      </c>
      <c r="F52" s="208">
        <v>-450000</v>
      </c>
      <c r="G52" s="98">
        <v>3800000</v>
      </c>
      <c r="H52" s="117">
        <v>-4.5</v>
      </c>
      <c r="I52" s="98">
        <v>0</v>
      </c>
      <c r="J52" s="208">
        <v>3800000</v>
      </c>
      <c r="K52" s="207">
        <v>1115780000</v>
      </c>
      <c r="L52" s="158">
        <v>84.541160000000005</v>
      </c>
      <c r="M52" s="158">
        <v>6.5460000000000003</v>
      </c>
      <c r="N52" s="158">
        <v>4.6890000000000001</v>
      </c>
      <c r="O52" s="239"/>
      <c r="P52" s="29"/>
      <c r="Q52" s="29"/>
      <c r="R52" s="29"/>
    </row>
    <row r="53" spans="1:18">
      <c r="A53" s="26">
        <v>44958</v>
      </c>
      <c r="B53" s="121">
        <v>10000000</v>
      </c>
      <c r="C53" s="103">
        <v>44973</v>
      </c>
      <c r="D53" s="103">
        <v>49871</v>
      </c>
      <c r="E53" s="98">
        <v>17800000</v>
      </c>
      <c r="F53" s="208">
        <v>7800000</v>
      </c>
      <c r="G53" s="98">
        <v>1800000</v>
      </c>
      <c r="H53" s="117">
        <v>78</v>
      </c>
      <c r="I53" s="98">
        <v>0</v>
      </c>
      <c r="J53" s="208">
        <v>1800000</v>
      </c>
      <c r="K53" s="207">
        <v>1117580000</v>
      </c>
      <c r="L53" s="158">
        <v>84.224450000000004</v>
      </c>
      <c r="M53" s="158">
        <v>6.5894399999999997</v>
      </c>
      <c r="N53" s="158">
        <v>6.58</v>
      </c>
      <c r="O53" s="239"/>
      <c r="P53" s="29"/>
      <c r="Q53" s="29"/>
      <c r="R53" s="29"/>
    </row>
    <row r="54" spans="1:18">
      <c r="A54" s="26">
        <v>44986</v>
      </c>
      <c r="B54" s="121">
        <v>10000000</v>
      </c>
      <c r="C54" s="103">
        <v>45008</v>
      </c>
      <c r="D54" s="103">
        <v>49871</v>
      </c>
      <c r="E54" s="98">
        <v>34280000</v>
      </c>
      <c r="F54" s="208">
        <v>24280000</v>
      </c>
      <c r="G54" s="98">
        <v>10000000</v>
      </c>
      <c r="H54" s="117">
        <v>242.79999999999998</v>
      </c>
      <c r="I54" s="98">
        <v>0</v>
      </c>
      <c r="J54" s="208">
        <v>10000000</v>
      </c>
      <c r="K54" s="207">
        <v>1127580000</v>
      </c>
      <c r="L54" s="158">
        <v>84.845150000000004</v>
      </c>
      <c r="M54" s="158">
        <v>6.52</v>
      </c>
      <c r="N54" s="158">
        <v>6.52</v>
      </c>
      <c r="O54" s="239"/>
      <c r="P54" s="29"/>
      <c r="Q54" s="29"/>
      <c r="R54" s="29"/>
    </row>
    <row r="55" spans="1:18">
      <c r="A55" s="26">
        <v>45017</v>
      </c>
      <c r="B55" s="121">
        <v>30000000</v>
      </c>
      <c r="C55" s="103">
        <v>45033</v>
      </c>
      <c r="D55" s="103">
        <v>49871</v>
      </c>
      <c r="E55" s="98">
        <v>30390000</v>
      </c>
      <c r="F55" s="208">
        <v>390000</v>
      </c>
      <c r="G55" s="98">
        <v>23560000</v>
      </c>
      <c r="H55" s="117">
        <v>1.3</v>
      </c>
      <c r="I55" s="98">
        <v>0</v>
      </c>
      <c r="J55" s="208">
        <v>23560000</v>
      </c>
      <c r="K55" s="207">
        <v>1151140000</v>
      </c>
      <c r="L55" s="158">
        <v>85.40907</v>
      </c>
      <c r="M55" s="158">
        <v>6.4555400000000001</v>
      </c>
      <c r="N55" s="158">
        <v>6.51</v>
      </c>
      <c r="O55" s="239"/>
      <c r="P55" s="29"/>
      <c r="Q55" s="29"/>
      <c r="R55" s="29"/>
    </row>
    <row r="56" spans="1:18">
      <c r="A56" s="26">
        <v>45017</v>
      </c>
      <c r="B56" s="121">
        <v>10000000</v>
      </c>
      <c r="C56" s="103">
        <v>45043</v>
      </c>
      <c r="D56" s="103">
        <v>49871</v>
      </c>
      <c r="E56" s="98">
        <v>7910000</v>
      </c>
      <c r="F56" s="208">
        <v>-2090000</v>
      </c>
      <c r="G56" s="98">
        <v>2910000</v>
      </c>
      <c r="H56" s="117">
        <v>-20.9</v>
      </c>
      <c r="I56" s="98">
        <v>0</v>
      </c>
      <c r="J56" s="208">
        <v>2910000</v>
      </c>
      <c r="K56" s="207">
        <v>1154050000</v>
      </c>
      <c r="L56" s="158">
        <v>85.672989999999999</v>
      </c>
      <c r="M56" s="158">
        <v>6.4250499999999997</v>
      </c>
      <c r="N56" s="158">
        <v>6.49</v>
      </c>
      <c r="O56" s="239"/>
      <c r="P56" s="29"/>
      <c r="Q56" s="29"/>
      <c r="R56" s="29"/>
    </row>
    <row r="57" spans="1:18">
      <c r="A57" s="26">
        <v>45047</v>
      </c>
      <c r="B57" s="121">
        <v>10000000</v>
      </c>
      <c r="C57" s="103">
        <v>45056</v>
      </c>
      <c r="D57" s="103">
        <v>49871</v>
      </c>
      <c r="E57" s="98">
        <v>34350000</v>
      </c>
      <c r="F57" s="208">
        <v>24350000</v>
      </c>
      <c r="G57" s="98">
        <v>10000000</v>
      </c>
      <c r="H57" s="117">
        <v>243.5</v>
      </c>
      <c r="I57" s="98">
        <v>0</v>
      </c>
      <c r="J57" s="208">
        <v>10000000</v>
      </c>
      <c r="K57" s="207">
        <v>1164050000</v>
      </c>
      <c r="L57" s="158">
        <v>86.060959999999994</v>
      </c>
      <c r="M57" s="158">
        <v>6.3801800000000002</v>
      </c>
      <c r="N57" s="158">
        <v>6.69</v>
      </c>
      <c r="O57" s="239"/>
      <c r="P57" s="29"/>
      <c r="Q57" s="29"/>
      <c r="R57" s="29"/>
    </row>
    <row r="58" spans="1:18">
      <c r="A58" s="26">
        <v>45047</v>
      </c>
      <c r="B58" s="121">
        <v>10000000</v>
      </c>
      <c r="C58" s="103">
        <v>45070</v>
      </c>
      <c r="D58" s="103">
        <v>49871</v>
      </c>
      <c r="E58" s="98">
        <v>34730000</v>
      </c>
      <c r="F58" s="208">
        <v>24730000</v>
      </c>
      <c r="G58" s="98">
        <v>10000000</v>
      </c>
      <c r="H58" s="117">
        <v>247.29999999999998</v>
      </c>
      <c r="I58" s="98">
        <v>0</v>
      </c>
      <c r="J58" s="208">
        <v>10000000</v>
      </c>
      <c r="K58" s="207">
        <v>1174050000</v>
      </c>
      <c r="L58" s="158">
        <v>85.60069</v>
      </c>
      <c r="M58" s="158">
        <v>6.4412099999999999</v>
      </c>
      <c r="N58" s="158">
        <v>6.55</v>
      </c>
      <c r="O58" s="239"/>
      <c r="P58" s="29"/>
      <c r="Q58" s="29"/>
      <c r="R58" s="29"/>
    </row>
    <row r="59" spans="1:18">
      <c r="A59" s="26">
        <v>45078</v>
      </c>
      <c r="B59" s="121">
        <v>10000000</v>
      </c>
      <c r="C59" s="103">
        <v>45099</v>
      </c>
      <c r="D59" s="103">
        <v>49871</v>
      </c>
      <c r="E59" s="98">
        <v>24060000</v>
      </c>
      <c r="F59" s="208">
        <v>14060000</v>
      </c>
      <c r="G59" s="98">
        <v>10000000</v>
      </c>
      <c r="H59" s="128">
        <v>140.6</v>
      </c>
      <c r="I59" s="98">
        <v>0</v>
      </c>
      <c r="J59" s="208">
        <v>10000000</v>
      </c>
      <c r="K59" s="207">
        <v>1184050000</v>
      </c>
      <c r="L59" s="158">
        <v>86.017430000000004</v>
      </c>
      <c r="M59" s="158">
        <v>6.3954300000000002</v>
      </c>
      <c r="N59" s="158">
        <v>6.44</v>
      </c>
      <c r="O59" s="239"/>
      <c r="P59" s="29"/>
      <c r="Q59" s="29"/>
      <c r="R59" s="29"/>
    </row>
    <row r="60" spans="1:18">
      <c r="A60" s="26">
        <v>45078</v>
      </c>
      <c r="B60" s="121">
        <v>10000000</v>
      </c>
      <c r="C60" s="103">
        <v>45106</v>
      </c>
      <c r="D60" s="103">
        <v>49871</v>
      </c>
      <c r="E60" s="98">
        <v>22020000</v>
      </c>
      <c r="F60" s="208">
        <v>12020000</v>
      </c>
      <c r="G60" s="98">
        <v>10000000</v>
      </c>
      <c r="H60" s="128">
        <v>120.19999999999999</v>
      </c>
      <c r="I60" s="98">
        <v>0</v>
      </c>
      <c r="J60" s="208">
        <v>10000000</v>
      </c>
      <c r="K60" s="207">
        <v>1194050000</v>
      </c>
      <c r="L60" s="158">
        <v>85.774680000000004</v>
      </c>
      <c r="M60" s="158">
        <v>6.4275399999999996</v>
      </c>
      <c r="N60" s="158">
        <v>6.49</v>
      </c>
      <c r="O60" s="239"/>
      <c r="P60" s="29"/>
      <c r="Q60" s="29"/>
      <c r="R60" s="29"/>
    </row>
    <row r="61" spans="1:18">
      <c r="A61" s="26">
        <v>45108</v>
      </c>
      <c r="B61" s="121">
        <v>20000000</v>
      </c>
      <c r="C61" s="103">
        <v>45124</v>
      </c>
      <c r="D61" s="103">
        <v>49871</v>
      </c>
      <c r="E61" s="98">
        <v>41470000</v>
      </c>
      <c r="F61" s="208">
        <v>21470000</v>
      </c>
      <c r="G61" s="98">
        <v>20000000</v>
      </c>
      <c r="H61" s="128">
        <v>107.35</v>
      </c>
      <c r="I61" s="98">
        <v>0</v>
      </c>
      <c r="J61" s="208">
        <v>20000000</v>
      </c>
      <c r="K61" s="207">
        <v>1214050000</v>
      </c>
      <c r="L61" s="158">
        <v>87.069370000000006</v>
      </c>
      <c r="M61" s="158">
        <v>6.2694900000000002</v>
      </c>
      <c r="N61" s="158">
        <v>6.38</v>
      </c>
      <c r="O61" s="239"/>
      <c r="P61" s="29"/>
      <c r="Q61" s="29"/>
      <c r="R61" s="29"/>
    </row>
    <row r="62" spans="1:18">
      <c r="A62" s="26">
        <v>45108</v>
      </c>
      <c r="B62" s="121">
        <v>10000000</v>
      </c>
      <c r="C62" s="103">
        <v>45134</v>
      </c>
      <c r="D62" s="103">
        <v>49871</v>
      </c>
      <c r="E62" s="98">
        <v>57440000</v>
      </c>
      <c r="F62" s="208">
        <v>47440000</v>
      </c>
      <c r="G62" s="98">
        <v>10000000</v>
      </c>
      <c r="H62" s="128">
        <v>474.4</v>
      </c>
      <c r="I62" s="98">
        <v>0</v>
      </c>
      <c r="J62" s="208">
        <v>10000000</v>
      </c>
      <c r="K62" s="207">
        <v>1224050000</v>
      </c>
      <c r="L62" s="158">
        <v>87.727059999999994</v>
      </c>
      <c r="M62" s="158">
        <v>6.19</v>
      </c>
      <c r="N62" s="158">
        <v>6.19</v>
      </c>
      <c r="O62" s="239"/>
      <c r="P62" s="29"/>
      <c r="Q62" s="29"/>
      <c r="R62" s="29"/>
    </row>
    <row r="63" spans="1:18">
      <c r="A63" s="26">
        <v>45139</v>
      </c>
      <c r="B63" s="121">
        <v>10000000</v>
      </c>
      <c r="C63" s="103">
        <v>45141</v>
      </c>
      <c r="D63" s="103">
        <v>49871</v>
      </c>
      <c r="E63" s="98">
        <v>50700000</v>
      </c>
      <c r="F63" s="208">
        <v>40700000</v>
      </c>
      <c r="G63" s="98">
        <v>10000000</v>
      </c>
      <c r="H63" s="117">
        <v>407</v>
      </c>
      <c r="I63" s="98">
        <v>0</v>
      </c>
      <c r="J63" s="208">
        <v>10000000</v>
      </c>
      <c r="K63" s="207">
        <v>1234050000</v>
      </c>
      <c r="L63" s="158">
        <v>88.635890000000003</v>
      </c>
      <c r="M63" s="158">
        <v>6.08</v>
      </c>
      <c r="N63" s="158">
        <v>6.08</v>
      </c>
      <c r="O63" s="239"/>
      <c r="P63" s="29"/>
      <c r="Q63" s="29"/>
      <c r="R63" s="29"/>
    </row>
    <row r="64" spans="1:18">
      <c r="A64" s="26">
        <v>45139</v>
      </c>
      <c r="B64" s="121">
        <v>10000000</v>
      </c>
      <c r="C64" s="103">
        <v>45155</v>
      </c>
      <c r="D64" s="103">
        <v>49871</v>
      </c>
      <c r="E64" s="98">
        <v>42340000</v>
      </c>
      <c r="F64" s="208">
        <v>32340000</v>
      </c>
      <c r="G64" s="98">
        <v>10000000</v>
      </c>
      <c r="H64" s="117">
        <v>323.39999999999998</v>
      </c>
      <c r="I64" s="98">
        <v>0</v>
      </c>
      <c r="J64" s="208">
        <v>10000000</v>
      </c>
      <c r="K64" s="207">
        <v>1244050000</v>
      </c>
      <c r="L64" s="158">
        <v>89.292240000000007</v>
      </c>
      <c r="M64" s="158">
        <v>6.0026799999999998</v>
      </c>
      <c r="N64" s="158">
        <v>6.01</v>
      </c>
      <c r="O64" s="239"/>
      <c r="P64" s="29"/>
      <c r="Q64" s="29"/>
      <c r="R64" s="29"/>
    </row>
    <row r="65" spans="1:18">
      <c r="A65" s="26">
        <v>45170</v>
      </c>
      <c r="B65" s="121">
        <v>10000000</v>
      </c>
      <c r="C65" s="103">
        <v>45176</v>
      </c>
      <c r="D65" s="103">
        <v>49871</v>
      </c>
      <c r="E65" s="98">
        <v>36260000</v>
      </c>
      <c r="F65" s="208">
        <v>26260000</v>
      </c>
      <c r="G65" s="98">
        <v>10000000</v>
      </c>
      <c r="H65" s="117">
        <v>262.59999999999997</v>
      </c>
      <c r="I65" s="98">
        <v>0</v>
      </c>
      <c r="J65" s="208">
        <v>10000000</v>
      </c>
      <c r="K65" s="207">
        <v>1254050000</v>
      </c>
      <c r="L65" s="158">
        <v>90.214749999999995</v>
      </c>
      <c r="M65" s="158">
        <v>5.8949999999999996</v>
      </c>
      <c r="N65" s="158">
        <v>5.92</v>
      </c>
      <c r="O65" s="239"/>
      <c r="P65" s="29"/>
      <c r="Q65" s="29"/>
      <c r="R65" s="29"/>
    </row>
    <row r="66" spans="1:18">
      <c r="A66" s="26">
        <v>45170</v>
      </c>
      <c r="B66" s="121">
        <v>15000000</v>
      </c>
      <c r="C66" s="103">
        <v>45190</v>
      </c>
      <c r="D66" s="103">
        <v>49871</v>
      </c>
      <c r="E66" s="98">
        <v>22500000</v>
      </c>
      <c r="F66" s="208">
        <v>7500000</v>
      </c>
      <c r="G66" s="98">
        <v>15000000</v>
      </c>
      <c r="H66" s="117">
        <v>50</v>
      </c>
      <c r="I66" s="98">
        <v>0</v>
      </c>
      <c r="J66" s="208">
        <v>15000000</v>
      </c>
      <c r="K66" s="207">
        <v>1269050000</v>
      </c>
      <c r="L66" s="158">
        <v>89.53989</v>
      </c>
      <c r="M66" s="158">
        <v>5.9782599999999997</v>
      </c>
      <c r="N66" s="158">
        <v>6.1470000000000002</v>
      </c>
      <c r="O66" s="239"/>
      <c r="P66" s="29"/>
      <c r="Q66" s="29"/>
      <c r="R66" s="29"/>
    </row>
    <row r="67" spans="1:18">
      <c r="A67" s="26">
        <v>45200</v>
      </c>
      <c r="B67" s="121">
        <v>20000000</v>
      </c>
      <c r="C67" s="103">
        <v>45204</v>
      </c>
      <c r="D67" s="103">
        <v>49871</v>
      </c>
      <c r="E67" s="98">
        <v>38470000</v>
      </c>
      <c r="F67" s="208">
        <v>18470000</v>
      </c>
      <c r="G67" s="98">
        <v>20000000</v>
      </c>
      <c r="H67" s="117">
        <v>92.35</v>
      </c>
      <c r="I67" s="98">
        <v>0</v>
      </c>
      <c r="J67" s="208">
        <v>20000000</v>
      </c>
      <c r="K67" s="207">
        <v>1289050000</v>
      </c>
      <c r="L67" s="158">
        <v>88.845500000000001</v>
      </c>
      <c r="M67" s="158">
        <v>6.0650599999999999</v>
      </c>
      <c r="N67" s="158">
        <v>6.11</v>
      </c>
      <c r="O67" s="239"/>
      <c r="P67" s="29"/>
      <c r="Q67" s="29"/>
      <c r="R67" s="29"/>
    </row>
    <row r="68" spans="1:18">
      <c r="A68" s="26">
        <v>45200</v>
      </c>
      <c r="B68" s="121">
        <v>50000000</v>
      </c>
      <c r="C68" s="103">
        <v>45215</v>
      </c>
      <c r="D68" s="103">
        <v>49871</v>
      </c>
      <c r="E68" s="98">
        <v>43950000</v>
      </c>
      <c r="F68" s="208">
        <v>-6050000</v>
      </c>
      <c r="G68" s="98">
        <v>20250000</v>
      </c>
      <c r="H68" s="117">
        <v>-12.1</v>
      </c>
      <c r="I68" s="98">
        <v>0</v>
      </c>
      <c r="J68" s="208">
        <v>20250000</v>
      </c>
      <c r="K68" s="207">
        <v>1309300000</v>
      </c>
      <c r="L68" s="158">
        <v>87.880120000000005</v>
      </c>
      <c r="M68" s="158">
        <v>6.18614</v>
      </c>
      <c r="N68" s="158">
        <v>6.16</v>
      </c>
      <c r="O68" s="239"/>
      <c r="P68" s="29"/>
      <c r="Q68" s="29"/>
      <c r="R68" s="29"/>
    </row>
    <row r="69" spans="1:18">
      <c r="A69" s="26">
        <v>45200</v>
      </c>
      <c r="B69" s="121">
        <v>50000000</v>
      </c>
      <c r="C69" s="103">
        <v>45218</v>
      </c>
      <c r="D69" s="103">
        <v>49871</v>
      </c>
      <c r="E69" s="98">
        <v>59700000</v>
      </c>
      <c r="F69" s="208">
        <v>9700000</v>
      </c>
      <c r="G69" s="98">
        <v>40000000</v>
      </c>
      <c r="H69" s="117">
        <v>19.400000000000002</v>
      </c>
      <c r="I69" s="98">
        <v>0</v>
      </c>
      <c r="J69" s="208">
        <v>40000000</v>
      </c>
      <c r="K69" s="207">
        <v>1349300000</v>
      </c>
      <c r="L69" s="158">
        <v>87.853880000000004</v>
      </c>
      <c r="M69" s="158">
        <v>6.19</v>
      </c>
      <c r="N69" s="158">
        <v>6.23</v>
      </c>
      <c r="O69" s="239"/>
      <c r="P69" s="29"/>
      <c r="Q69" s="29"/>
      <c r="R69" s="29"/>
    </row>
    <row r="70" spans="1:18">
      <c r="A70" s="26">
        <v>45231</v>
      </c>
      <c r="B70" s="121">
        <v>10000000</v>
      </c>
      <c r="C70" s="103">
        <v>45239</v>
      </c>
      <c r="D70" s="103">
        <v>49871</v>
      </c>
      <c r="E70" s="98">
        <v>30330000</v>
      </c>
      <c r="F70" s="208">
        <v>20330000</v>
      </c>
      <c r="G70" s="98">
        <v>10000000</v>
      </c>
      <c r="H70" s="128">
        <v>203.29999999999998</v>
      </c>
      <c r="I70" s="98">
        <v>0</v>
      </c>
      <c r="J70" s="208">
        <v>10000000</v>
      </c>
      <c r="K70" s="207">
        <v>1359300000</v>
      </c>
      <c r="L70" s="158">
        <v>87.968530000000001</v>
      </c>
      <c r="M70" s="158">
        <v>6.18</v>
      </c>
      <c r="N70" s="158">
        <v>6.18</v>
      </c>
      <c r="O70" s="239"/>
      <c r="P70" s="29"/>
      <c r="Q70" s="29"/>
      <c r="R70" s="29"/>
    </row>
    <row r="71" spans="1:18">
      <c r="A71" s="26">
        <v>45231</v>
      </c>
      <c r="B71" s="121">
        <v>10000000</v>
      </c>
      <c r="C71" s="103">
        <v>45253</v>
      </c>
      <c r="D71" s="103">
        <v>49871</v>
      </c>
      <c r="E71" s="98">
        <v>27900000</v>
      </c>
      <c r="F71" s="208">
        <v>17900000</v>
      </c>
      <c r="G71" s="98">
        <v>13700000</v>
      </c>
      <c r="H71" s="128">
        <v>179</v>
      </c>
      <c r="I71" s="98">
        <v>0</v>
      </c>
      <c r="J71" s="208">
        <v>13700000</v>
      </c>
      <c r="K71" s="207">
        <v>1373000000</v>
      </c>
      <c r="L71" s="158">
        <v>88.371790000000004</v>
      </c>
      <c r="M71" s="158">
        <v>6.1327400000000001</v>
      </c>
      <c r="N71" s="158">
        <v>6.16</v>
      </c>
      <c r="O71" s="239"/>
      <c r="P71" s="29"/>
      <c r="Q71" s="29"/>
      <c r="R71" s="29"/>
    </row>
    <row r="72" spans="1:18">
      <c r="A72" s="26">
        <v>45261</v>
      </c>
      <c r="B72" s="121">
        <v>20000000</v>
      </c>
      <c r="C72" s="103">
        <v>45267</v>
      </c>
      <c r="D72" s="103">
        <f t="shared" ref="D72" si="2">D71</f>
        <v>49871</v>
      </c>
      <c r="E72" s="98">
        <v>24650000</v>
      </c>
      <c r="F72" s="208">
        <f t="shared" ref="F72" si="3">E72-B72</f>
        <v>4650000</v>
      </c>
      <c r="G72" s="98">
        <v>13400000</v>
      </c>
      <c r="H72" s="128">
        <v>23.25</v>
      </c>
      <c r="I72" s="98">
        <v>0</v>
      </c>
      <c r="J72" s="208">
        <v>13400000</v>
      </c>
      <c r="K72" s="207">
        <v>1386400000</v>
      </c>
      <c r="L72" s="158">
        <v>88.680319999999995</v>
      </c>
      <c r="M72" s="158">
        <v>6.09734</v>
      </c>
      <c r="N72" s="158">
        <v>6.1719999999999997</v>
      </c>
      <c r="O72" s="160"/>
      <c r="P72" s="160"/>
      <c r="Q72" s="160"/>
      <c r="R72" s="160"/>
    </row>
    <row r="73" spans="1:18">
      <c r="A73" s="19">
        <v>45292</v>
      </c>
      <c r="B73" s="121">
        <v>40000000</v>
      </c>
      <c r="C73" s="15">
        <v>45306</v>
      </c>
      <c r="D73" s="15">
        <v>49871</v>
      </c>
      <c r="E73" s="17">
        <v>36700000</v>
      </c>
      <c r="F73" s="17">
        <v>-3300000</v>
      </c>
      <c r="G73" s="17">
        <v>34850000</v>
      </c>
      <c r="H73" s="128">
        <v>-8.25</v>
      </c>
      <c r="I73" s="98">
        <v>0</v>
      </c>
      <c r="J73" s="17">
        <v>34850000</v>
      </c>
      <c r="K73" s="18">
        <v>1421250000</v>
      </c>
      <c r="L73" s="29">
        <v>88.46942</v>
      </c>
      <c r="M73" s="29">
        <v>6.1342800000000004</v>
      </c>
      <c r="N73" s="29">
        <v>6.1470000000000002</v>
      </c>
      <c r="O73" s="19"/>
      <c r="P73" s="17"/>
      <c r="Q73" s="15"/>
      <c r="R73" s="15"/>
    </row>
    <row r="74" spans="1:18">
      <c r="A74" s="19">
        <v>45292</v>
      </c>
      <c r="B74" s="121">
        <v>10000000</v>
      </c>
      <c r="C74" s="15">
        <v>45316</v>
      </c>
      <c r="D74" s="15">
        <v>49871</v>
      </c>
      <c r="E74" s="17">
        <v>22100000</v>
      </c>
      <c r="F74" s="17">
        <v>12100000</v>
      </c>
      <c r="G74" s="17">
        <v>10000000</v>
      </c>
      <c r="H74" s="128">
        <v>121</v>
      </c>
      <c r="I74" s="98">
        <v>0</v>
      </c>
      <c r="J74" s="17">
        <v>10000000</v>
      </c>
      <c r="K74" s="18">
        <v>1431250000</v>
      </c>
      <c r="L74" s="29">
        <v>89.769300000000001</v>
      </c>
      <c r="M74" s="29">
        <v>5.9749999999999996</v>
      </c>
      <c r="N74" s="29">
        <v>6</v>
      </c>
      <c r="O74" s="19"/>
      <c r="P74" s="17"/>
      <c r="Q74" s="15"/>
      <c r="R74" s="15"/>
    </row>
    <row r="75" spans="1:18">
      <c r="A75" s="102">
        <v>45323</v>
      </c>
      <c r="B75" s="121">
        <v>10000000</v>
      </c>
      <c r="C75" s="103">
        <v>45323</v>
      </c>
      <c r="D75" s="103">
        <v>49871</v>
      </c>
      <c r="E75" s="98">
        <v>13050000</v>
      </c>
      <c r="F75" s="98">
        <v>3050000</v>
      </c>
      <c r="G75" s="98">
        <v>10000000</v>
      </c>
      <c r="H75" s="216">
        <v>30.5</v>
      </c>
      <c r="I75" s="98">
        <v>0</v>
      </c>
      <c r="J75" s="17">
        <v>10000000</v>
      </c>
      <c r="K75" s="147">
        <v>1441250000</v>
      </c>
      <c r="L75" s="104">
        <v>89.524280000000005</v>
      </c>
      <c r="M75" s="104">
        <v>6.0064000000000002</v>
      </c>
      <c r="N75" s="104">
        <v>6.01</v>
      </c>
      <c r="O75" s="114"/>
      <c r="P75" s="98"/>
      <c r="Q75" s="103"/>
      <c r="R75" s="103"/>
    </row>
    <row r="76" spans="1:18">
      <c r="A76" s="102">
        <v>45323</v>
      </c>
      <c r="B76" s="121">
        <v>10000000</v>
      </c>
      <c r="C76" s="103">
        <v>45337</v>
      </c>
      <c r="D76" s="103">
        <v>49871</v>
      </c>
      <c r="E76" s="98">
        <v>23550000</v>
      </c>
      <c r="F76" s="98">
        <v>13550000</v>
      </c>
      <c r="G76" s="98">
        <v>10000000</v>
      </c>
      <c r="H76" s="216">
        <v>135.5</v>
      </c>
      <c r="I76" s="98">
        <v>0</v>
      </c>
      <c r="J76" s="17">
        <v>10000000</v>
      </c>
      <c r="K76" s="147">
        <v>1451250000</v>
      </c>
      <c r="L76" s="104">
        <v>89.677409999999995</v>
      </c>
      <c r="M76" s="104">
        <v>5.99</v>
      </c>
      <c r="N76" s="104">
        <v>5.99</v>
      </c>
      <c r="O76" s="159"/>
      <c r="P76" s="159"/>
      <c r="Q76" s="159"/>
      <c r="R76" s="159"/>
    </row>
    <row r="77" spans="1:18">
      <c r="A77" s="102">
        <v>45352</v>
      </c>
      <c r="B77" s="121">
        <v>10000000</v>
      </c>
      <c r="C77" s="103">
        <v>45358</v>
      </c>
      <c r="D77" s="103">
        <v>49871</v>
      </c>
      <c r="E77" s="98">
        <v>26210000</v>
      </c>
      <c r="F77" s="98">
        <v>16210000</v>
      </c>
      <c r="G77" s="98">
        <v>10000000</v>
      </c>
      <c r="H77" s="216">
        <v>162.1</v>
      </c>
      <c r="I77" s="98">
        <v>0</v>
      </c>
      <c r="J77" s="17">
        <v>10000000</v>
      </c>
      <c r="K77" s="147">
        <v>1461250000</v>
      </c>
      <c r="L77" s="104">
        <v>90.558369999999996</v>
      </c>
      <c r="M77" s="104">
        <v>5.8853999999999997</v>
      </c>
      <c r="N77" s="104">
        <v>5.9969999999999999</v>
      </c>
      <c r="O77" s="159"/>
      <c r="P77" s="121"/>
      <c r="Q77" s="103"/>
      <c r="R77" s="103"/>
    </row>
    <row r="78" spans="1:18">
      <c r="A78" s="102">
        <v>45352</v>
      </c>
      <c r="B78" s="121">
        <v>10000000</v>
      </c>
      <c r="C78" s="103">
        <v>45371</v>
      </c>
      <c r="D78" s="103">
        <v>49871</v>
      </c>
      <c r="E78" s="98">
        <v>39720000</v>
      </c>
      <c r="F78" s="98">
        <v>29720000</v>
      </c>
      <c r="G78" s="98">
        <v>10000000</v>
      </c>
      <c r="H78" s="216">
        <v>297.2</v>
      </c>
      <c r="I78" s="98">
        <v>0</v>
      </c>
      <c r="J78" s="17">
        <v>10000000</v>
      </c>
      <c r="K78" s="147">
        <v>1471250000</v>
      </c>
      <c r="L78" s="104">
        <v>90.784139999999994</v>
      </c>
      <c r="M78" s="104">
        <v>5.86</v>
      </c>
      <c r="N78" s="104">
        <v>5.86</v>
      </c>
      <c r="O78" s="159"/>
      <c r="P78" s="121"/>
      <c r="Q78" s="103"/>
      <c r="R78" s="103"/>
    </row>
    <row r="79" spans="1:18">
      <c r="A79" s="102">
        <v>45383</v>
      </c>
      <c r="B79" s="121">
        <v>20000000</v>
      </c>
      <c r="C79" s="103">
        <v>45397</v>
      </c>
      <c r="D79" s="103">
        <v>49871</v>
      </c>
      <c r="E79" s="98">
        <v>49900000</v>
      </c>
      <c r="F79" s="98">
        <v>29900000</v>
      </c>
      <c r="G79" s="98">
        <v>20000000</v>
      </c>
      <c r="H79" s="128">
        <v>149.5</v>
      </c>
      <c r="I79" s="98">
        <v>0</v>
      </c>
      <c r="J79" s="17">
        <v>20000000</v>
      </c>
      <c r="K79" s="147">
        <v>1491250000</v>
      </c>
      <c r="L79" s="104">
        <v>89.577460000000002</v>
      </c>
      <c r="M79" s="104">
        <v>6.0138800000000003</v>
      </c>
      <c r="N79" s="104">
        <v>6.09</v>
      </c>
      <c r="O79" s="159"/>
      <c r="P79" s="121"/>
      <c r="Q79" s="103"/>
      <c r="R79" s="103"/>
    </row>
    <row r="80" spans="1:18">
      <c r="A80" s="102">
        <v>45383</v>
      </c>
      <c r="B80" s="121">
        <v>15000000</v>
      </c>
      <c r="C80" s="103">
        <v>45400</v>
      </c>
      <c r="D80" s="103">
        <v>49871</v>
      </c>
      <c r="E80" s="98">
        <v>29000000</v>
      </c>
      <c r="F80" s="98">
        <v>14000000</v>
      </c>
      <c r="G80" s="98">
        <v>15000000</v>
      </c>
      <c r="H80" s="128">
        <v>93.333333333333329</v>
      </c>
      <c r="I80" s="98">
        <v>0</v>
      </c>
      <c r="J80" s="17">
        <v>15000000</v>
      </c>
      <c r="K80" s="147">
        <v>1506250000</v>
      </c>
      <c r="L80" s="104">
        <v>89.129739999999998</v>
      </c>
      <c r="M80" s="104">
        <v>6.07057</v>
      </c>
      <c r="N80" s="104">
        <v>6.15</v>
      </c>
      <c r="O80" s="159"/>
      <c r="P80" s="121"/>
      <c r="Q80" s="103"/>
      <c r="R80" s="103"/>
    </row>
    <row r="81" spans="1:18">
      <c r="A81" s="102">
        <v>45413</v>
      </c>
      <c r="B81" s="121">
        <v>10000000</v>
      </c>
      <c r="C81" s="103">
        <v>45420</v>
      </c>
      <c r="D81" s="103">
        <v>49871</v>
      </c>
      <c r="E81" s="98">
        <v>34020000</v>
      </c>
      <c r="F81" s="98">
        <v>24020000</v>
      </c>
      <c r="G81" s="98">
        <v>10030000</v>
      </c>
      <c r="H81" s="128">
        <v>240.20000000000002</v>
      </c>
      <c r="I81" s="98">
        <v>0</v>
      </c>
      <c r="J81" s="17">
        <v>10030000</v>
      </c>
      <c r="K81" s="147">
        <v>1516280000</v>
      </c>
      <c r="L81" s="104">
        <v>89.171130000000005</v>
      </c>
      <c r="M81" s="104">
        <v>6.0696899999999996</v>
      </c>
      <c r="N81" s="104">
        <v>6.1</v>
      </c>
      <c r="O81" s="159"/>
      <c r="P81" s="121"/>
      <c r="Q81" s="103"/>
      <c r="R81" s="103"/>
    </row>
    <row r="82" spans="1:18">
      <c r="A82" s="102">
        <v>45413</v>
      </c>
      <c r="B82" s="121">
        <v>10000000</v>
      </c>
      <c r="C82" s="103">
        <v>45435</v>
      </c>
      <c r="D82" s="103">
        <v>49871</v>
      </c>
      <c r="E82" s="98">
        <v>34140000</v>
      </c>
      <c r="F82" s="98">
        <v>24140000</v>
      </c>
      <c r="G82" s="98">
        <v>10000000</v>
      </c>
      <c r="H82" s="128">
        <v>241.4</v>
      </c>
      <c r="I82" s="98">
        <v>0</v>
      </c>
      <c r="J82" s="17">
        <v>10000000</v>
      </c>
      <c r="K82" s="147">
        <v>1526280000</v>
      </c>
      <c r="L82" s="104">
        <v>89.171130000000005</v>
      </c>
      <c r="M82" s="104">
        <v>6.0696899999999996</v>
      </c>
      <c r="N82" s="104">
        <v>6.1</v>
      </c>
      <c r="O82" s="159"/>
      <c r="P82" s="121"/>
      <c r="Q82" s="103"/>
      <c r="R82" s="103"/>
    </row>
    <row r="83" spans="1:18">
      <c r="A83" s="102">
        <v>45444</v>
      </c>
      <c r="B83" s="121">
        <v>10000000</v>
      </c>
      <c r="C83" s="103">
        <v>45463</v>
      </c>
      <c r="D83" s="103">
        <v>49871</v>
      </c>
      <c r="E83" s="98">
        <v>55290000</v>
      </c>
      <c r="F83" s="98">
        <v>45290000</v>
      </c>
      <c r="G83" s="98">
        <v>10000000</v>
      </c>
      <c r="H83" s="117">
        <v>452.9</v>
      </c>
      <c r="I83" s="98">
        <v>0</v>
      </c>
      <c r="J83" s="17">
        <v>10000000</v>
      </c>
      <c r="K83" s="147">
        <v>1536280000</v>
      </c>
      <c r="L83" s="104">
        <v>89.249189999999999</v>
      </c>
      <c r="M83" s="104">
        <v>6.07</v>
      </c>
      <c r="N83" s="104">
        <v>5.0209999999999999</v>
      </c>
      <c r="O83" s="159"/>
      <c r="P83" s="121"/>
      <c r="Q83" s="103"/>
      <c r="R83" s="103"/>
    </row>
    <row r="84" spans="1:18">
      <c r="A84" s="102">
        <v>45444</v>
      </c>
      <c r="B84" s="121">
        <v>10000000</v>
      </c>
      <c r="C84" s="103">
        <v>45470</v>
      </c>
      <c r="D84" s="103">
        <v>49871</v>
      </c>
      <c r="E84" s="98">
        <v>60330000</v>
      </c>
      <c r="F84" s="98">
        <v>50330000</v>
      </c>
      <c r="G84" s="98">
        <v>10040000</v>
      </c>
      <c r="H84" s="117">
        <v>503.3</v>
      </c>
      <c r="I84" s="98">
        <v>0</v>
      </c>
      <c r="J84" s="17">
        <v>10040000</v>
      </c>
      <c r="K84" s="147">
        <v>1546320000</v>
      </c>
      <c r="L84" s="104">
        <v>89.629000000000005</v>
      </c>
      <c r="M84" s="104">
        <v>6.0232200000000002</v>
      </c>
      <c r="N84" s="104">
        <v>6.0469999999999997</v>
      </c>
      <c r="O84" s="159"/>
      <c r="P84" s="121"/>
      <c r="Q84" s="103"/>
      <c r="R84" s="103"/>
    </row>
    <row r="85" spans="1:18">
      <c r="A85" s="102">
        <v>45474</v>
      </c>
      <c r="B85" s="121">
        <v>20000000</v>
      </c>
      <c r="C85" s="103">
        <v>45488</v>
      </c>
      <c r="D85" s="103">
        <v>49871</v>
      </c>
      <c r="E85" s="98">
        <v>75060000</v>
      </c>
      <c r="F85" s="98">
        <v>55060000</v>
      </c>
      <c r="G85" s="98">
        <v>20000000</v>
      </c>
      <c r="H85" s="117">
        <v>275.3</v>
      </c>
      <c r="I85" s="98">
        <v>0</v>
      </c>
      <c r="J85" s="17">
        <v>20000000</v>
      </c>
      <c r="K85" s="147">
        <v>1566320000</v>
      </c>
      <c r="L85" s="104">
        <v>90.200990000000004</v>
      </c>
      <c r="M85" s="104">
        <v>5.9543699999999999</v>
      </c>
      <c r="N85" s="104">
        <v>5.96</v>
      </c>
      <c r="O85" s="159"/>
      <c r="P85" s="121"/>
      <c r="Q85" s="103"/>
      <c r="R85" s="103"/>
    </row>
    <row r="86" spans="1:18">
      <c r="A86" s="19">
        <v>45474</v>
      </c>
      <c r="B86" s="17">
        <v>10000000</v>
      </c>
      <c r="C86" s="15">
        <v>45498</v>
      </c>
      <c r="D86" s="15">
        <v>49871</v>
      </c>
      <c r="E86" s="17">
        <v>50030000</v>
      </c>
      <c r="F86" s="17">
        <v>40030000</v>
      </c>
      <c r="G86" s="17">
        <v>10000000</v>
      </c>
      <c r="H86" s="117">
        <v>400.3</v>
      </c>
      <c r="I86" s="209">
        <v>0</v>
      </c>
      <c r="J86" s="17">
        <v>10000000</v>
      </c>
      <c r="K86" s="18">
        <v>1576320000</v>
      </c>
      <c r="L86" s="29">
        <v>90.726910000000004</v>
      </c>
      <c r="M86" s="104">
        <v>5.89</v>
      </c>
      <c r="N86" s="198">
        <v>5.89</v>
      </c>
      <c r="O86" s="239"/>
      <c r="P86" s="243"/>
      <c r="Q86" s="243"/>
      <c r="R86" s="103"/>
    </row>
    <row r="87" spans="1:18" s="102" customFormat="1" ht="13.2">
      <c r="A87" s="19">
        <v>45505</v>
      </c>
      <c r="B87" s="17">
        <v>10000000</v>
      </c>
      <c r="C87" s="15">
        <v>45512</v>
      </c>
      <c r="D87" s="15">
        <v>49871</v>
      </c>
      <c r="E87" s="17">
        <v>39770000</v>
      </c>
      <c r="F87" s="17">
        <v>29770000</v>
      </c>
      <c r="G87" s="17">
        <v>10040000</v>
      </c>
      <c r="H87" s="117">
        <v>297.7</v>
      </c>
      <c r="I87" s="209">
        <v>0</v>
      </c>
      <c r="J87" s="17">
        <v>10040000</v>
      </c>
      <c r="K87" s="18">
        <v>1586360000</v>
      </c>
      <c r="L87" s="29">
        <v>91.629829999999998</v>
      </c>
      <c r="M87" s="104">
        <v>5.7797499999999999</v>
      </c>
      <c r="N87" s="198">
        <v>5.8239999999999998</v>
      </c>
      <c r="O87" s="239"/>
      <c r="P87" s="243"/>
      <c r="Q87" s="243"/>
      <c r="R87" s="19"/>
    </row>
    <row r="88" spans="1:18">
      <c r="A88" s="19">
        <v>45505</v>
      </c>
      <c r="B88" s="17">
        <v>10000000</v>
      </c>
      <c r="C88" s="15">
        <v>45526</v>
      </c>
      <c r="D88" s="15">
        <v>49871</v>
      </c>
      <c r="E88" s="17">
        <v>30520000</v>
      </c>
      <c r="F88" s="17">
        <v>20520000</v>
      </c>
      <c r="G88" s="17">
        <v>10000000</v>
      </c>
      <c r="H88" s="117">
        <v>205.20000000000002</v>
      </c>
      <c r="I88" s="209">
        <v>0</v>
      </c>
      <c r="J88" s="17">
        <v>10000000</v>
      </c>
      <c r="K88" s="18">
        <v>1596360000</v>
      </c>
      <c r="L88" s="29">
        <v>92.084739999999996</v>
      </c>
      <c r="M88" s="104">
        <v>5.7254500000000004</v>
      </c>
      <c r="N88" s="198">
        <v>5.73</v>
      </c>
      <c r="O88" s="239"/>
      <c r="P88" s="243"/>
      <c r="Q88" s="243"/>
      <c r="R88" s="19"/>
    </row>
    <row r="89" spans="1:18">
      <c r="A89" s="19">
        <v>45536</v>
      </c>
      <c r="B89" s="17">
        <v>10000000</v>
      </c>
      <c r="C89" s="15">
        <v>45540</v>
      </c>
      <c r="D89" s="15">
        <v>49871</v>
      </c>
      <c r="E89" s="17">
        <v>17810000</v>
      </c>
      <c r="F89" s="17">
        <v>7810000</v>
      </c>
      <c r="G89" s="17">
        <v>10000000</v>
      </c>
      <c r="H89" s="117">
        <v>78.100000000000009</v>
      </c>
      <c r="I89" s="209">
        <v>0</v>
      </c>
      <c r="J89" s="17">
        <v>10000000</v>
      </c>
      <c r="K89" s="18">
        <v>1606360000</v>
      </c>
      <c r="L89" s="29">
        <v>92.528059999999996</v>
      </c>
      <c r="M89" s="104">
        <v>5.67272</v>
      </c>
      <c r="N89" s="198">
        <v>5.7169999999999996</v>
      </c>
      <c r="O89" s="239"/>
      <c r="P89" s="243"/>
      <c r="Q89" s="243"/>
      <c r="R89" s="19"/>
    </row>
    <row r="90" spans="1:18">
      <c r="A90" s="19">
        <v>45536</v>
      </c>
      <c r="B90" s="17">
        <v>10000000</v>
      </c>
      <c r="C90" s="15">
        <v>45554</v>
      </c>
      <c r="D90" s="15">
        <v>49871</v>
      </c>
      <c r="E90" s="17">
        <v>16420000</v>
      </c>
      <c r="F90" s="17">
        <v>6420000</v>
      </c>
      <c r="G90" s="17">
        <v>10000000</v>
      </c>
      <c r="H90" s="117">
        <v>64.2</v>
      </c>
      <c r="I90" s="209">
        <v>0</v>
      </c>
      <c r="J90" s="17">
        <v>10000000</v>
      </c>
      <c r="K90" s="18">
        <v>1616360000</v>
      </c>
      <c r="L90" s="29">
        <v>92.771829999999994</v>
      </c>
      <c r="M90" s="104">
        <v>5.6445600000000002</v>
      </c>
      <c r="N90" s="198">
        <v>5.6769999999999996</v>
      </c>
      <c r="O90" s="239"/>
      <c r="P90" s="243"/>
      <c r="Q90" s="243"/>
      <c r="R90" s="19"/>
    </row>
    <row r="91" spans="1:18">
      <c r="A91" s="19">
        <v>45566</v>
      </c>
      <c r="B91" s="17">
        <v>10000000</v>
      </c>
      <c r="C91" s="15">
        <v>45566</v>
      </c>
      <c r="D91" s="15">
        <v>49871</v>
      </c>
      <c r="E91" s="17">
        <v>16060000</v>
      </c>
      <c r="F91" s="17">
        <v>6060000</v>
      </c>
      <c r="G91" s="17">
        <v>10000000</v>
      </c>
      <c r="H91" s="117">
        <v>60.6</v>
      </c>
      <c r="I91" s="209">
        <v>0</v>
      </c>
      <c r="J91" s="17">
        <v>10000000</v>
      </c>
      <c r="K91" s="18">
        <v>1626360000</v>
      </c>
      <c r="L91" s="29">
        <v>92.774990000000003</v>
      </c>
      <c r="M91" s="104">
        <v>5.6459400000000004</v>
      </c>
      <c r="N91" s="198">
        <v>5.6870000000000003</v>
      </c>
      <c r="O91" s="239"/>
      <c r="P91" s="243"/>
      <c r="Q91" s="243"/>
      <c r="R91" s="19"/>
    </row>
    <row r="92" spans="1:18">
      <c r="A92" s="19">
        <v>45566</v>
      </c>
      <c r="B92" s="17">
        <v>30000000</v>
      </c>
      <c r="C92" s="15">
        <v>45580</v>
      </c>
      <c r="D92" s="15">
        <v>49871</v>
      </c>
      <c r="E92" s="17">
        <v>35950000</v>
      </c>
      <c r="F92" s="17">
        <v>5950000</v>
      </c>
      <c r="G92" s="17">
        <v>7400000</v>
      </c>
      <c r="H92" s="117">
        <v>19.833333333333332</v>
      </c>
      <c r="I92" s="209">
        <v>0</v>
      </c>
      <c r="J92" s="17">
        <v>7400000</v>
      </c>
      <c r="K92" s="18">
        <v>1633760000</v>
      </c>
      <c r="L92" s="29">
        <v>92.505510000000001</v>
      </c>
      <c r="M92" s="104">
        <v>5.6807499999999997</v>
      </c>
      <c r="N92" s="198">
        <v>5.7220000000000004</v>
      </c>
      <c r="O92" s="239"/>
      <c r="P92" s="243"/>
      <c r="Q92" s="243"/>
      <c r="R92" s="19"/>
    </row>
    <row r="93" spans="1:18">
      <c r="A93" s="19">
        <v>45566</v>
      </c>
      <c r="B93" s="17">
        <v>15000000</v>
      </c>
      <c r="C93" s="15">
        <v>45596</v>
      </c>
      <c r="D93" s="15">
        <v>49871</v>
      </c>
      <c r="E93" s="17">
        <v>30010000</v>
      </c>
      <c r="F93" s="17">
        <v>15010000</v>
      </c>
      <c r="G93" s="17">
        <v>11510000</v>
      </c>
      <c r="H93" s="117">
        <v>100.06666666666666</v>
      </c>
      <c r="I93" s="209">
        <v>0</v>
      </c>
      <c r="J93" s="17">
        <v>11510000</v>
      </c>
      <c r="K93" s="18">
        <v>1645270000</v>
      </c>
      <c r="L93" s="29">
        <v>92.493510000000001</v>
      </c>
      <c r="M93" s="104">
        <v>5.6844799999999998</v>
      </c>
      <c r="N93" s="198">
        <v>5.7270000000000003</v>
      </c>
      <c r="O93" s="239"/>
      <c r="P93" s="243"/>
      <c r="Q93" s="243"/>
      <c r="R93" s="19"/>
    </row>
    <row r="94" spans="1:18">
      <c r="A94" s="19">
        <v>45597</v>
      </c>
      <c r="B94" s="17">
        <v>10000000</v>
      </c>
      <c r="C94" s="15">
        <v>45610</v>
      </c>
      <c r="D94" s="15">
        <v>49871</v>
      </c>
      <c r="E94" s="17">
        <v>23430000</v>
      </c>
      <c r="F94" s="17">
        <v>13430000</v>
      </c>
      <c r="G94" s="17">
        <v>10000000</v>
      </c>
      <c r="H94" s="117">
        <v>134.30000000000001</v>
      </c>
      <c r="I94" s="209">
        <v>0</v>
      </c>
      <c r="J94" s="17">
        <v>10000000</v>
      </c>
      <c r="K94" s="18">
        <v>1655270000</v>
      </c>
      <c r="L94" s="29">
        <v>92.774559999999994</v>
      </c>
      <c r="M94" s="104">
        <v>5.6516599999999997</v>
      </c>
      <c r="N94" s="198">
        <v>5.6769999999999996</v>
      </c>
      <c r="O94" s="239"/>
      <c r="P94" s="243"/>
      <c r="Q94" s="243"/>
      <c r="R94" s="19"/>
    </row>
    <row r="95" spans="1:18">
      <c r="A95" s="320">
        <v>45627</v>
      </c>
      <c r="B95" s="17">
        <v>20000000</v>
      </c>
      <c r="C95" s="15">
        <v>45631</v>
      </c>
      <c r="D95" s="15">
        <v>49872</v>
      </c>
      <c r="E95" s="17">
        <v>54610000</v>
      </c>
      <c r="F95" s="17">
        <v>34610000</v>
      </c>
      <c r="G95" s="17">
        <v>40100000</v>
      </c>
      <c r="H95" s="117">
        <f>1.7305*100</f>
        <v>173.04999999999998</v>
      </c>
      <c r="I95" s="209">
        <v>0</v>
      </c>
      <c r="J95" s="17">
        <v>40100000</v>
      </c>
      <c r="K95" s="18">
        <v>1695370000</v>
      </c>
      <c r="L95" s="29">
        <v>92.985910000000004</v>
      </c>
      <c r="M95" s="104">
        <v>5.6284799999999997</v>
      </c>
      <c r="N95" s="198">
        <v>5.6470000000000002</v>
      </c>
      <c r="O95" s="239"/>
      <c r="P95" s="243"/>
      <c r="Q95" s="243"/>
      <c r="R95" s="19"/>
    </row>
    <row r="96" spans="1:18">
      <c r="A96" s="320">
        <v>45658</v>
      </c>
      <c r="B96" s="17">
        <v>20000000</v>
      </c>
      <c r="C96" s="15">
        <v>45672</v>
      </c>
      <c r="D96" s="15">
        <v>49871</v>
      </c>
      <c r="E96" s="17">
        <v>35890000</v>
      </c>
      <c r="F96" s="17">
        <v>15890000</v>
      </c>
      <c r="G96" s="17">
        <v>20000000</v>
      </c>
      <c r="H96" s="117">
        <v>79.45</v>
      </c>
      <c r="I96" s="209">
        <v>0</v>
      </c>
      <c r="J96" s="17">
        <v>20000000</v>
      </c>
      <c r="K96" s="18">
        <v>1715370000</v>
      </c>
      <c r="L96" s="29">
        <v>93.112229999999997</v>
      </c>
      <c r="M96" s="104">
        <v>5.62134</v>
      </c>
      <c r="N96" s="198">
        <v>5.6769999999999996</v>
      </c>
      <c r="O96" s="239"/>
      <c r="P96" s="243"/>
      <c r="Q96" s="243"/>
      <c r="R96" s="19"/>
    </row>
    <row r="97" spans="1:16384">
      <c r="A97" s="320">
        <v>45658</v>
      </c>
      <c r="B97" s="17">
        <v>10000000</v>
      </c>
      <c r="C97" s="15">
        <v>45680</v>
      </c>
      <c r="D97" s="15">
        <v>49871</v>
      </c>
      <c r="E97" s="17">
        <v>15960000</v>
      </c>
      <c r="F97" s="17">
        <v>5960000</v>
      </c>
      <c r="G97" s="17">
        <v>7480000</v>
      </c>
      <c r="H97" s="117">
        <v>59.599999999999994</v>
      </c>
      <c r="I97" s="209">
        <v>0</v>
      </c>
      <c r="J97" s="17">
        <v>7480000</v>
      </c>
      <c r="K97" s="18">
        <v>1722850000</v>
      </c>
      <c r="L97" s="29">
        <v>93.120530000000002</v>
      </c>
      <c r="M97" s="104">
        <v>5.6214199999999996</v>
      </c>
      <c r="N97" s="198">
        <v>5.6970000000000001</v>
      </c>
      <c r="O97" s="239"/>
      <c r="P97" s="243"/>
      <c r="Q97" s="243"/>
      <c r="R97" s="19"/>
    </row>
    <row r="98" spans="1:16384">
      <c r="A98" s="320">
        <v>45689</v>
      </c>
      <c r="B98" s="17">
        <v>10000000</v>
      </c>
      <c r="C98" s="15">
        <v>45694</v>
      </c>
      <c r="D98" s="15">
        <v>13346</v>
      </c>
      <c r="E98" s="17">
        <v>31160000</v>
      </c>
      <c r="F98" s="17">
        <v>21160000</v>
      </c>
      <c r="G98" s="17">
        <v>14600000</v>
      </c>
      <c r="H98" s="117">
        <v>211.60000000000002</v>
      </c>
      <c r="I98" s="209">
        <v>0</v>
      </c>
      <c r="J98" s="17">
        <v>14600000</v>
      </c>
      <c r="K98" s="18">
        <v>1737450000</v>
      </c>
      <c r="L98" s="29">
        <v>93.245999999999995</v>
      </c>
      <c r="M98" s="104">
        <v>5.6079999999999997</v>
      </c>
      <c r="N98" s="198">
        <v>5.62</v>
      </c>
      <c r="O98" s="239"/>
      <c r="P98" s="243"/>
      <c r="Q98" s="243"/>
      <c r="R98" s="19"/>
    </row>
    <row r="99" spans="1:16384">
      <c r="A99" s="320">
        <v>45689</v>
      </c>
      <c r="B99" s="17">
        <v>10000000</v>
      </c>
      <c r="C99" s="15">
        <v>45708</v>
      </c>
      <c r="D99" s="15">
        <v>13346</v>
      </c>
      <c r="E99" s="17">
        <v>25750000</v>
      </c>
      <c r="F99" s="17">
        <v>15750000</v>
      </c>
      <c r="G99" s="17">
        <v>10000000</v>
      </c>
      <c r="H99" s="117">
        <v>157.5</v>
      </c>
      <c r="I99" s="209">
        <v>0</v>
      </c>
      <c r="J99" s="17">
        <v>10000000</v>
      </c>
      <c r="K99" s="18">
        <v>1747450000</v>
      </c>
      <c r="L99" s="29">
        <v>93.406000000000006</v>
      </c>
      <c r="M99" s="104">
        <v>5.59</v>
      </c>
      <c r="N99" s="198">
        <v>5.59</v>
      </c>
      <c r="O99" s="239"/>
      <c r="P99" s="243"/>
      <c r="Q99" s="243"/>
      <c r="R99" s="19"/>
    </row>
    <row r="100" spans="1:16384">
      <c r="A100" s="320">
        <v>45717</v>
      </c>
      <c r="B100" s="17">
        <v>10000000</v>
      </c>
      <c r="C100" s="15">
        <v>45722</v>
      </c>
      <c r="D100" s="15">
        <v>49871</v>
      </c>
      <c r="E100" s="17">
        <v>22780000</v>
      </c>
      <c r="F100" s="17">
        <v>12780000</v>
      </c>
      <c r="G100" s="17">
        <v>10530000</v>
      </c>
      <c r="H100" s="117">
        <v>127.8</v>
      </c>
      <c r="I100" s="209">
        <v>0</v>
      </c>
      <c r="J100" s="17">
        <v>10530000</v>
      </c>
      <c r="K100" s="18">
        <v>1757980000</v>
      </c>
      <c r="L100" s="29">
        <v>93.578990000000005</v>
      </c>
      <c r="M100" s="104">
        <v>5.5701499999999999</v>
      </c>
      <c r="N100" s="198">
        <v>5.5744999999999996</v>
      </c>
      <c r="O100" s="239"/>
      <c r="P100" s="243"/>
      <c r="Q100" s="243"/>
      <c r="R100" s="19"/>
    </row>
    <row r="101" spans="1:16384">
      <c r="A101" s="320">
        <v>45717</v>
      </c>
      <c r="B101" s="17">
        <v>20000000</v>
      </c>
      <c r="C101" s="15">
        <v>45743</v>
      </c>
      <c r="D101" s="15">
        <v>49871</v>
      </c>
      <c r="E101" s="17">
        <v>22250000</v>
      </c>
      <c r="F101" s="17">
        <v>2250000</v>
      </c>
      <c r="G101" s="17">
        <v>10500000</v>
      </c>
      <c r="H101" s="117">
        <v>11.25</v>
      </c>
      <c r="I101" s="209">
        <v>0</v>
      </c>
      <c r="J101" s="17">
        <v>10500000</v>
      </c>
      <c r="K101" s="18">
        <v>1768480000</v>
      </c>
      <c r="L101" s="29">
        <v>93.489289999999997</v>
      </c>
      <c r="M101" s="104">
        <v>5.5845000000000002</v>
      </c>
      <c r="N101" s="198">
        <v>5.6219999999999999</v>
      </c>
      <c r="O101" s="239"/>
      <c r="P101" s="243"/>
      <c r="Q101" s="243"/>
      <c r="R101" s="19"/>
    </row>
    <row r="102" spans="1:16384">
      <c r="A102" s="320">
        <v>45748</v>
      </c>
      <c r="B102" s="17">
        <v>110000000</v>
      </c>
      <c r="C102" s="15">
        <v>45762</v>
      </c>
      <c r="D102" s="15">
        <v>49871</v>
      </c>
      <c r="E102" s="17">
        <v>81800000</v>
      </c>
      <c r="F102" s="17">
        <v>-28200000</v>
      </c>
      <c r="G102" s="17">
        <v>55000000</v>
      </c>
      <c r="H102" s="117">
        <v>-25.636363636363633</v>
      </c>
      <c r="I102" s="209">
        <v>0</v>
      </c>
      <c r="J102" s="17">
        <v>55000000</v>
      </c>
      <c r="K102" s="18">
        <v>1823480000</v>
      </c>
      <c r="L102" s="29">
        <v>93.571629999999999</v>
      </c>
      <c r="M102" s="104">
        <v>5.5770900000000001</v>
      </c>
      <c r="N102" s="198">
        <v>5.6210000000000004</v>
      </c>
      <c r="O102" s="239"/>
      <c r="P102" s="243"/>
      <c r="Q102" s="243"/>
      <c r="R102" s="19"/>
      <c r="S102" s="320"/>
      <c r="T102" s="17"/>
      <c r="U102" s="15"/>
      <c r="V102" s="15"/>
      <c r="W102" s="17"/>
      <c r="X102" s="17"/>
      <c r="Y102" s="17"/>
      <c r="Z102" s="117"/>
      <c r="AA102" s="209"/>
      <c r="AB102" s="17"/>
      <c r="AC102" s="18"/>
      <c r="AD102" s="29"/>
      <c r="AE102" s="104"/>
      <c r="AF102" s="198"/>
      <c r="AG102" s="239"/>
      <c r="AH102" s="243"/>
      <c r="AI102" s="243"/>
      <c r="AJ102" s="19"/>
      <c r="AK102" s="320"/>
      <c r="AL102" s="17"/>
      <c r="AM102" s="15"/>
      <c r="AN102" s="15"/>
      <c r="AO102" s="17"/>
      <c r="AP102" s="17"/>
      <c r="AQ102" s="17"/>
      <c r="AR102" s="117"/>
      <c r="AS102" s="209"/>
      <c r="AT102" s="17"/>
      <c r="AU102" s="18"/>
      <c r="AV102" s="29"/>
      <c r="AW102" s="104"/>
      <c r="AX102" s="198"/>
      <c r="AY102" s="239"/>
      <c r="AZ102" s="243"/>
      <c r="BA102" s="243"/>
      <c r="BB102" s="19"/>
      <c r="BC102" s="320"/>
      <c r="BD102" s="17"/>
      <c r="BE102" s="15"/>
      <c r="BF102" s="15"/>
      <c r="BG102" s="17"/>
      <c r="BH102" s="17"/>
      <c r="BI102" s="17"/>
      <c r="BJ102" s="117"/>
      <c r="BK102" s="209"/>
      <c r="BL102" s="17"/>
      <c r="BM102" s="18"/>
      <c r="BN102" s="29"/>
      <c r="BO102" s="104"/>
      <c r="BP102" s="198"/>
      <c r="BQ102" s="239"/>
      <c r="BR102" s="243"/>
      <c r="BS102" s="243"/>
      <c r="BT102" s="19"/>
      <c r="BU102" s="320"/>
      <c r="BV102" s="17"/>
      <c r="BW102" s="15"/>
      <c r="BX102" s="15"/>
      <c r="BY102" s="17"/>
      <c r="BZ102" s="17"/>
      <c r="CA102" s="17"/>
      <c r="CB102" s="117"/>
      <c r="CC102" s="209"/>
      <c r="CD102" s="17"/>
      <c r="CE102" s="18"/>
      <c r="CF102" s="29"/>
      <c r="CG102" s="104"/>
      <c r="CH102" s="198"/>
      <c r="CI102" s="239"/>
      <c r="CJ102" s="243"/>
      <c r="CK102" s="243"/>
      <c r="CL102" s="19"/>
      <c r="CM102" s="320"/>
      <c r="CN102" s="17"/>
      <c r="CO102" s="15"/>
      <c r="CP102" s="15"/>
      <c r="CQ102" s="17"/>
      <c r="CR102" s="17"/>
      <c r="CS102" s="17"/>
      <c r="CT102" s="117"/>
      <c r="CU102" s="209"/>
      <c r="CV102" s="17"/>
      <c r="CW102" s="18"/>
      <c r="CX102" s="29"/>
      <c r="CY102" s="104"/>
      <c r="CZ102" s="198"/>
      <c r="DA102" s="239"/>
      <c r="DB102" s="243"/>
      <c r="DC102" s="243"/>
      <c r="DD102" s="19"/>
      <c r="DE102" s="320"/>
      <c r="DF102" s="17"/>
      <c r="DG102" s="15"/>
      <c r="DH102" s="15"/>
      <c r="DI102" s="17"/>
      <c r="DJ102" s="17"/>
      <c r="DK102" s="17"/>
      <c r="DL102" s="117"/>
      <c r="DM102" s="209"/>
      <c r="DN102" s="17"/>
      <c r="DO102" s="18"/>
      <c r="DP102" s="29"/>
      <c r="DQ102" s="104"/>
      <c r="DR102" s="198"/>
      <c r="DS102" s="239"/>
      <c r="DT102" s="243"/>
      <c r="DU102" s="243"/>
      <c r="DV102" s="19"/>
      <c r="DW102" s="320"/>
      <c r="DX102" s="17"/>
      <c r="DY102" s="15"/>
      <c r="DZ102" s="15"/>
      <c r="EA102" s="17"/>
      <c r="EB102" s="17"/>
      <c r="EC102" s="17"/>
      <c r="ED102" s="117"/>
      <c r="EE102" s="209"/>
      <c r="EF102" s="17"/>
      <c r="EG102" s="18"/>
      <c r="EH102" s="29"/>
      <c r="EI102" s="104"/>
      <c r="EJ102" s="198"/>
      <c r="EK102" s="239"/>
      <c r="EL102" s="243"/>
      <c r="EM102" s="243"/>
      <c r="EN102" s="19"/>
      <c r="EO102" s="320"/>
      <c r="EP102" s="17"/>
      <c r="EQ102" s="15"/>
      <c r="ER102" s="15"/>
      <c r="ES102" s="17"/>
      <c r="ET102" s="17"/>
      <c r="EU102" s="17"/>
      <c r="EV102" s="117"/>
      <c r="EW102" s="209"/>
      <c r="EX102" s="17"/>
      <c r="EY102" s="18"/>
      <c r="EZ102" s="29"/>
      <c r="FA102" s="104"/>
      <c r="FB102" s="198"/>
      <c r="FC102" s="239"/>
      <c r="FD102" s="243"/>
      <c r="FE102" s="243"/>
      <c r="FF102" s="19"/>
      <c r="FG102" s="320"/>
      <c r="FH102" s="17"/>
      <c r="FI102" s="15"/>
      <c r="FJ102" s="15"/>
      <c r="FK102" s="17"/>
      <c r="FL102" s="17"/>
      <c r="FM102" s="17"/>
      <c r="FN102" s="117"/>
      <c r="FO102" s="209"/>
      <c r="FP102" s="17"/>
      <c r="FQ102" s="18"/>
      <c r="FR102" s="29"/>
      <c r="FS102" s="104"/>
      <c r="FT102" s="198"/>
      <c r="FU102" s="239"/>
      <c r="FV102" s="243"/>
      <c r="FW102" s="243"/>
      <c r="FX102" s="19"/>
      <c r="FY102" s="320"/>
      <c r="FZ102" s="17"/>
      <c r="GA102" s="15"/>
      <c r="GB102" s="15"/>
      <c r="GC102" s="17"/>
      <c r="GD102" s="17"/>
      <c r="GE102" s="17"/>
      <c r="GF102" s="117"/>
      <c r="GG102" s="209"/>
      <c r="GH102" s="17"/>
      <c r="GI102" s="18"/>
      <c r="GJ102" s="29"/>
      <c r="GK102" s="104"/>
      <c r="GL102" s="198"/>
      <c r="GM102" s="239"/>
      <c r="GN102" s="243"/>
      <c r="GO102" s="243"/>
      <c r="GP102" s="19"/>
      <c r="GQ102" s="320"/>
      <c r="GR102" s="17"/>
      <c r="GS102" s="15"/>
      <c r="GT102" s="15"/>
      <c r="GU102" s="17"/>
      <c r="GV102" s="17"/>
      <c r="GW102" s="17"/>
      <c r="GX102" s="117"/>
      <c r="GY102" s="209"/>
      <c r="GZ102" s="17"/>
      <c r="HA102" s="18"/>
      <c r="HB102" s="29"/>
      <c r="HC102" s="104"/>
      <c r="HD102" s="198"/>
      <c r="HE102" s="239"/>
      <c r="HF102" s="243"/>
      <c r="HG102" s="243"/>
      <c r="HH102" s="19"/>
      <c r="HI102" s="320"/>
      <c r="HJ102" s="17"/>
      <c r="HK102" s="15"/>
      <c r="HL102" s="15"/>
      <c r="HM102" s="17"/>
      <c r="HN102" s="17"/>
      <c r="HO102" s="17"/>
      <c r="HP102" s="117"/>
      <c r="HQ102" s="209"/>
      <c r="HR102" s="17"/>
      <c r="HS102" s="18"/>
      <c r="HT102" s="29"/>
      <c r="HU102" s="104"/>
      <c r="HV102" s="198"/>
      <c r="HW102" s="239"/>
      <c r="HX102" s="243"/>
      <c r="HY102" s="243"/>
      <c r="HZ102" s="19"/>
      <c r="IA102" s="320"/>
      <c r="IB102" s="17"/>
      <c r="IC102" s="15"/>
      <c r="ID102" s="15"/>
      <c r="IE102" s="17"/>
      <c r="IF102" s="17"/>
      <c r="IG102" s="17"/>
      <c r="IH102" s="117"/>
      <c r="II102" s="209"/>
      <c r="IJ102" s="17"/>
      <c r="IK102" s="18"/>
      <c r="IL102" s="29"/>
      <c r="IM102" s="104"/>
      <c r="IN102" s="198"/>
      <c r="IO102" s="239"/>
      <c r="IP102" s="243"/>
      <c r="IQ102" s="243"/>
      <c r="IR102" s="19"/>
      <c r="IS102" s="320"/>
      <c r="IT102" s="17"/>
      <c r="IU102" s="15"/>
      <c r="IV102" s="15"/>
      <c r="IW102" s="17"/>
      <c r="IX102" s="17"/>
      <c r="IY102" s="17"/>
      <c r="IZ102" s="117"/>
      <c r="JA102" s="209"/>
      <c r="JB102" s="17"/>
      <c r="JC102" s="18"/>
      <c r="JD102" s="29"/>
      <c r="JE102" s="104"/>
      <c r="JF102" s="198"/>
      <c r="JG102" s="239"/>
      <c r="JH102" s="243"/>
      <c r="JI102" s="243"/>
      <c r="JJ102" s="19"/>
      <c r="JK102" s="320"/>
      <c r="JL102" s="17"/>
      <c r="JM102" s="15"/>
      <c r="JN102" s="15"/>
      <c r="JO102" s="17"/>
      <c r="JP102" s="17"/>
      <c r="JQ102" s="17"/>
      <c r="JR102" s="117"/>
      <c r="JS102" s="209"/>
      <c r="JT102" s="17"/>
      <c r="JU102" s="18"/>
      <c r="JV102" s="29"/>
      <c r="JW102" s="104"/>
      <c r="JX102" s="198"/>
      <c r="JY102" s="239"/>
      <c r="JZ102" s="243"/>
      <c r="KA102" s="243"/>
      <c r="KB102" s="19"/>
      <c r="KC102" s="320"/>
      <c r="KD102" s="17"/>
      <c r="KE102" s="15"/>
      <c r="KF102" s="15"/>
      <c r="KG102" s="17"/>
      <c r="KH102" s="17"/>
      <c r="KI102" s="17"/>
      <c r="KJ102" s="117"/>
      <c r="KK102" s="209"/>
      <c r="KL102" s="17"/>
      <c r="KM102" s="18"/>
      <c r="KN102" s="29"/>
      <c r="KO102" s="104"/>
      <c r="KP102" s="198"/>
      <c r="KQ102" s="239"/>
      <c r="KR102" s="243"/>
      <c r="KS102" s="243"/>
      <c r="KT102" s="19"/>
      <c r="KU102" s="320"/>
      <c r="KV102" s="17"/>
      <c r="KW102" s="15"/>
      <c r="KX102" s="15"/>
      <c r="KY102" s="17"/>
      <c r="KZ102" s="17"/>
      <c r="LA102" s="17"/>
      <c r="LB102" s="117"/>
      <c r="LC102" s="209"/>
      <c r="LD102" s="17"/>
      <c r="LE102" s="18"/>
      <c r="LF102" s="29"/>
      <c r="LG102" s="104"/>
      <c r="LH102" s="198"/>
      <c r="LI102" s="239"/>
      <c r="LJ102" s="243"/>
      <c r="LK102" s="243"/>
      <c r="LL102" s="19"/>
      <c r="LM102" s="320"/>
      <c r="LN102" s="17"/>
      <c r="LO102" s="15"/>
      <c r="LP102" s="15"/>
      <c r="LQ102" s="17"/>
      <c r="LR102" s="17"/>
      <c r="LS102" s="17"/>
      <c r="LT102" s="117"/>
      <c r="LU102" s="209"/>
      <c r="LV102" s="17"/>
      <c r="LW102" s="18"/>
      <c r="LX102" s="29"/>
      <c r="LY102" s="104"/>
      <c r="LZ102" s="198"/>
      <c r="MA102" s="239"/>
      <c r="MB102" s="243"/>
      <c r="MC102" s="243"/>
      <c r="MD102" s="19"/>
      <c r="ME102" s="320"/>
      <c r="MF102" s="17"/>
      <c r="MG102" s="15"/>
      <c r="MH102" s="15"/>
      <c r="MI102" s="17"/>
      <c r="MJ102" s="17"/>
      <c r="MK102" s="17"/>
      <c r="ML102" s="117"/>
      <c r="MM102" s="209"/>
      <c r="MN102" s="17"/>
      <c r="MO102" s="18"/>
      <c r="MP102" s="29"/>
      <c r="MQ102" s="104"/>
      <c r="MR102" s="198"/>
      <c r="MS102" s="239"/>
      <c r="MT102" s="243"/>
      <c r="MU102" s="243"/>
      <c r="MV102" s="19"/>
      <c r="MW102" s="320"/>
      <c r="MX102" s="17"/>
      <c r="MY102" s="15"/>
      <c r="MZ102" s="15"/>
      <c r="NA102" s="17"/>
      <c r="NB102" s="17"/>
      <c r="NC102" s="17"/>
      <c r="ND102" s="117"/>
      <c r="NE102" s="209"/>
      <c r="NF102" s="17"/>
      <c r="NG102" s="18"/>
      <c r="NH102" s="29"/>
      <c r="NI102" s="104"/>
      <c r="NJ102" s="198"/>
      <c r="NK102" s="239"/>
      <c r="NL102" s="243"/>
      <c r="NM102" s="243"/>
      <c r="NN102" s="19"/>
      <c r="NO102" s="320"/>
      <c r="NP102" s="17"/>
      <c r="NQ102" s="15"/>
      <c r="NR102" s="15"/>
      <c r="NS102" s="17"/>
      <c r="NT102" s="17"/>
      <c r="NU102" s="17"/>
      <c r="NV102" s="117"/>
      <c r="NW102" s="209"/>
      <c r="NX102" s="17"/>
      <c r="NY102" s="18"/>
      <c r="NZ102" s="29"/>
      <c r="OA102" s="104"/>
      <c r="OB102" s="198"/>
      <c r="OC102" s="239"/>
      <c r="OD102" s="243"/>
      <c r="OE102" s="243"/>
      <c r="OF102" s="19"/>
      <c r="OG102" s="320"/>
      <c r="OH102" s="17"/>
      <c r="OI102" s="15"/>
      <c r="OJ102" s="15"/>
      <c r="OK102" s="17"/>
      <c r="OL102" s="17"/>
      <c r="OM102" s="17"/>
      <c r="ON102" s="117"/>
      <c r="OO102" s="209"/>
      <c r="OP102" s="17"/>
      <c r="OQ102" s="18"/>
      <c r="OR102" s="29"/>
      <c r="OS102" s="104"/>
      <c r="OT102" s="198"/>
      <c r="OU102" s="239"/>
      <c r="OV102" s="243"/>
      <c r="OW102" s="243"/>
      <c r="OX102" s="19"/>
      <c r="OY102" s="320"/>
      <c r="OZ102" s="17"/>
      <c r="PA102" s="15"/>
      <c r="PB102" s="15"/>
      <c r="PC102" s="17"/>
      <c r="PD102" s="17"/>
      <c r="PE102" s="17"/>
      <c r="PF102" s="117"/>
      <c r="PG102" s="209"/>
      <c r="PH102" s="17"/>
      <c r="PI102" s="18"/>
      <c r="PJ102" s="29"/>
      <c r="PK102" s="104"/>
      <c r="PL102" s="198"/>
      <c r="PM102" s="239"/>
      <c r="PN102" s="243"/>
      <c r="PO102" s="243"/>
      <c r="PP102" s="19"/>
      <c r="PQ102" s="320"/>
      <c r="PR102" s="17"/>
      <c r="PS102" s="15"/>
      <c r="PT102" s="15"/>
      <c r="PU102" s="17"/>
      <c r="PV102" s="17"/>
      <c r="PW102" s="17"/>
      <c r="PX102" s="117"/>
      <c r="PY102" s="209"/>
      <c r="PZ102" s="17"/>
      <c r="QA102" s="18"/>
      <c r="QB102" s="29"/>
      <c r="QC102" s="104"/>
      <c r="QD102" s="198"/>
      <c r="QE102" s="239"/>
      <c r="QF102" s="243"/>
      <c r="QG102" s="243"/>
      <c r="QH102" s="19"/>
      <c r="QI102" s="320"/>
      <c r="QJ102" s="17"/>
      <c r="QK102" s="15"/>
      <c r="QL102" s="15"/>
      <c r="QM102" s="17"/>
      <c r="QN102" s="17"/>
      <c r="QO102" s="17"/>
      <c r="QP102" s="117"/>
      <c r="QQ102" s="209"/>
      <c r="QR102" s="17"/>
      <c r="QS102" s="18"/>
      <c r="QT102" s="29"/>
      <c r="QU102" s="104"/>
      <c r="QV102" s="198"/>
      <c r="QW102" s="239"/>
      <c r="QX102" s="243"/>
      <c r="QY102" s="243"/>
      <c r="QZ102" s="19"/>
      <c r="RA102" s="320"/>
      <c r="RB102" s="17"/>
      <c r="RC102" s="15"/>
      <c r="RD102" s="15"/>
      <c r="RE102" s="17"/>
      <c r="RF102" s="17"/>
      <c r="RG102" s="17"/>
      <c r="RH102" s="117"/>
      <c r="RI102" s="209"/>
      <c r="RJ102" s="17"/>
      <c r="RK102" s="18"/>
      <c r="RL102" s="29"/>
      <c r="RM102" s="104"/>
      <c r="RN102" s="198"/>
      <c r="RO102" s="239"/>
      <c r="RP102" s="243"/>
      <c r="RQ102" s="243"/>
      <c r="RR102" s="19"/>
      <c r="RS102" s="320"/>
      <c r="RT102" s="17"/>
      <c r="RU102" s="15"/>
      <c r="RV102" s="15"/>
      <c r="RW102" s="17"/>
      <c r="RX102" s="17"/>
      <c r="RY102" s="17"/>
      <c r="RZ102" s="117"/>
      <c r="SA102" s="209"/>
      <c r="SB102" s="17"/>
      <c r="SC102" s="18"/>
      <c r="SD102" s="29"/>
      <c r="SE102" s="104"/>
      <c r="SF102" s="198"/>
      <c r="SG102" s="239"/>
      <c r="SH102" s="243"/>
      <c r="SI102" s="243"/>
      <c r="SJ102" s="19"/>
      <c r="SK102" s="320"/>
      <c r="SL102" s="17"/>
      <c r="SM102" s="15"/>
      <c r="SN102" s="15"/>
      <c r="SO102" s="17"/>
      <c r="SP102" s="17"/>
      <c r="SQ102" s="17"/>
      <c r="SR102" s="117"/>
      <c r="SS102" s="209"/>
      <c r="ST102" s="17"/>
      <c r="SU102" s="18"/>
      <c r="SV102" s="29"/>
      <c r="SW102" s="104"/>
      <c r="SX102" s="198"/>
      <c r="SY102" s="239"/>
      <c r="SZ102" s="243"/>
      <c r="TA102" s="243"/>
      <c r="TB102" s="19"/>
      <c r="TC102" s="320"/>
      <c r="TD102" s="17"/>
      <c r="TE102" s="15"/>
      <c r="TF102" s="15"/>
      <c r="TG102" s="17"/>
      <c r="TH102" s="17"/>
      <c r="TI102" s="17"/>
      <c r="TJ102" s="117"/>
      <c r="TK102" s="209"/>
      <c r="TL102" s="17"/>
      <c r="TM102" s="18"/>
      <c r="TN102" s="29"/>
      <c r="TO102" s="104"/>
      <c r="TP102" s="198"/>
      <c r="TQ102" s="239"/>
      <c r="TR102" s="243"/>
      <c r="TS102" s="243"/>
      <c r="TT102" s="19"/>
      <c r="TU102" s="320"/>
      <c r="TV102" s="17"/>
      <c r="TW102" s="15"/>
      <c r="TX102" s="15"/>
      <c r="TY102" s="17"/>
      <c r="TZ102" s="17"/>
      <c r="UA102" s="17"/>
      <c r="UB102" s="117"/>
      <c r="UC102" s="209"/>
      <c r="UD102" s="17"/>
      <c r="UE102" s="18"/>
      <c r="UF102" s="29"/>
      <c r="UG102" s="104"/>
      <c r="UH102" s="198"/>
      <c r="UI102" s="239"/>
      <c r="UJ102" s="243"/>
      <c r="UK102" s="243"/>
      <c r="UL102" s="19"/>
      <c r="UM102" s="320"/>
      <c r="UN102" s="17"/>
      <c r="UO102" s="15"/>
      <c r="UP102" s="15"/>
      <c r="UQ102" s="17"/>
      <c r="UR102" s="17"/>
      <c r="US102" s="17"/>
      <c r="UT102" s="117"/>
      <c r="UU102" s="209"/>
      <c r="UV102" s="17"/>
      <c r="UW102" s="18"/>
      <c r="UX102" s="29"/>
      <c r="UY102" s="104"/>
      <c r="UZ102" s="198"/>
      <c r="VA102" s="239"/>
      <c r="VB102" s="243"/>
      <c r="VC102" s="243"/>
      <c r="VD102" s="19"/>
      <c r="VE102" s="320"/>
      <c r="VF102" s="17"/>
      <c r="VG102" s="15"/>
      <c r="VH102" s="15"/>
      <c r="VI102" s="17"/>
      <c r="VJ102" s="17"/>
      <c r="VK102" s="17"/>
      <c r="VL102" s="117"/>
      <c r="VM102" s="209"/>
      <c r="VN102" s="17"/>
      <c r="VO102" s="18"/>
      <c r="VP102" s="29"/>
      <c r="VQ102" s="104"/>
      <c r="VR102" s="198"/>
      <c r="VS102" s="239"/>
      <c r="VT102" s="243"/>
      <c r="VU102" s="243"/>
      <c r="VV102" s="19"/>
      <c r="VW102" s="320"/>
      <c r="VX102" s="17"/>
      <c r="VY102" s="15"/>
      <c r="VZ102" s="15"/>
      <c r="WA102" s="17"/>
      <c r="WB102" s="17"/>
      <c r="WC102" s="17"/>
      <c r="WD102" s="117"/>
      <c r="WE102" s="209"/>
      <c r="WF102" s="17"/>
      <c r="WG102" s="18"/>
      <c r="WH102" s="29"/>
      <c r="WI102" s="104"/>
      <c r="WJ102" s="198"/>
      <c r="WK102" s="239"/>
      <c r="WL102" s="243"/>
      <c r="WM102" s="243"/>
      <c r="WN102" s="19"/>
      <c r="WO102" s="320"/>
      <c r="WP102" s="17"/>
      <c r="WQ102" s="15"/>
      <c r="WR102" s="15"/>
      <c r="WS102" s="17"/>
      <c r="WT102" s="17"/>
      <c r="WU102" s="17"/>
      <c r="WV102" s="117"/>
      <c r="WW102" s="209"/>
      <c r="WX102" s="17"/>
      <c r="WY102" s="18"/>
      <c r="WZ102" s="29"/>
      <c r="XA102" s="104"/>
      <c r="XB102" s="198"/>
      <c r="XC102" s="239"/>
      <c r="XD102" s="243"/>
      <c r="XE102" s="243"/>
      <c r="XF102" s="19"/>
      <c r="XG102" s="320"/>
      <c r="XH102" s="17"/>
      <c r="XI102" s="15"/>
      <c r="XJ102" s="15"/>
      <c r="XK102" s="17"/>
      <c r="XL102" s="17"/>
      <c r="XM102" s="17"/>
      <c r="XN102" s="117"/>
      <c r="XO102" s="209"/>
      <c r="XP102" s="17"/>
      <c r="XQ102" s="18"/>
      <c r="XR102" s="29"/>
      <c r="XS102" s="104"/>
      <c r="XT102" s="198"/>
      <c r="XU102" s="239"/>
      <c r="XV102" s="243"/>
      <c r="XW102" s="243"/>
      <c r="XX102" s="19"/>
      <c r="XY102" s="320"/>
      <c r="XZ102" s="17"/>
      <c r="YA102" s="15"/>
      <c r="YB102" s="15"/>
      <c r="YC102" s="17"/>
      <c r="YD102" s="17"/>
      <c r="YE102" s="17"/>
      <c r="YF102" s="117"/>
      <c r="YG102" s="209"/>
      <c r="YH102" s="17"/>
      <c r="YI102" s="18"/>
      <c r="YJ102" s="29"/>
      <c r="YK102" s="104"/>
      <c r="YL102" s="198"/>
      <c r="YM102" s="239"/>
      <c r="YN102" s="243"/>
      <c r="YO102" s="243"/>
      <c r="YP102" s="19"/>
      <c r="YQ102" s="320"/>
      <c r="YR102" s="17"/>
      <c r="YS102" s="15"/>
      <c r="YT102" s="15"/>
      <c r="YU102" s="17"/>
      <c r="YV102" s="17"/>
      <c r="YW102" s="17"/>
      <c r="YX102" s="117"/>
      <c r="YY102" s="209"/>
      <c r="YZ102" s="17"/>
      <c r="ZA102" s="18"/>
      <c r="ZB102" s="29"/>
      <c r="ZC102" s="104"/>
      <c r="ZD102" s="198"/>
      <c r="ZE102" s="239"/>
      <c r="ZF102" s="243"/>
      <c r="ZG102" s="243"/>
      <c r="ZH102" s="19"/>
      <c r="ZI102" s="320"/>
      <c r="ZJ102" s="17"/>
      <c r="ZK102" s="15"/>
      <c r="ZL102" s="15"/>
      <c r="ZM102" s="17"/>
      <c r="ZN102" s="17"/>
      <c r="ZO102" s="17"/>
      <c r="ZP102" s="117"/>
      <c r="ZQ102" s="209"/>
      <c r="ZR102" s="17"/>
      <c r="ZS102" s="18"/>
      <c r="ZT102" s="29"/>
      <c r="ZU102" s="104"/>
      <c r="ZV102" s="198"/>
      <c r="ZW102" s="239"/>
      <c r="ZX102" s="243"/>
      <c r="ZY102" s="243"/>
      <c r="ZZ102" s="19"/>
      <c r="AAA102" s="320"/>
      <c r="AAB102" s="17"/>
      <c r="AAC102" s="15"/>
      <c r="AAD102" s="15"/>
      <c r="AAE102" s="17"/>
      <c r="AAF102" s="17"/>
      <c r="AAG102" s="17"/>
      <c r="AAH102" s="117"/>
      <c r="AAI102" s="209"/>
      <c r="AAJ102" s="17"/>
      <c r="AAK102" s="18"/>
      <c r="AAL102" s="29"/>
      <c r="AAM102" s="104"/>
      <c r="AAN102" s="198"/>
      <c r="AAO102" s="239"/>
      <c r="AAP102" s="243"/>
      <c r="AAQ102" s="243"/>
      <c r="AAR102" s="19"/>
      <c r="AAS102" s="320"/>
      <c r="AAT102" s="17"/>
      <c r="AAU102" s="15"/>
      <c r="AAV102" s="15"/>
      <c r="AAW102" s="17"/>
      <c r="AAX102" s="17"/>
      <c r="AAY102" s="17"/>
      <c r="AAZ102" s="117"/>
      <c r="ABA102" s="209"/>
      <c r="ABB102" s="17"/>
      <c r="ABC102" s="18"/>
      <c r="ABD102" s="29"/>
      <c r="ABE102" s="104"/>
      <c r="ABF102" s="198"/>
      <c r="ABG102" s="239"/>
      <c r="ABH102" s="243"/>
      <c r="ABI102" s="243"/>
      <c r="ABJ102" s="19"/>
      <c r="ABK102" s="320"/>
      <c r="ABL102" s="17"/>
      <c r="ABM102" s="15"/>
      <c r="ABN102" s="15"/>
      <c r="ABO102" s="17"/>
      <c r="ABP102" s="17"/>
      <c r="ABQ102" s="17"/>
      <c r="ABR102" s="117"/>
      <c r="ABS102" s="209"/>
      <c r="ABT102" s="17"/>
      <c r="ABU102" s="18"/>
      <c r="ABV102" s="29"/>
      <c r="ABW102" s="104"/>
      <c r="ABX102" s="198"/>
      <c r="ABY102" s="239"/>
      <c r="ABZ102" s="243"/>
      <c r="ACA102" s="243"/>
      <c r="ACB102" s="19"/>
      <c r="ACC102" s="320"/>
      <c r="ACD102" s="17"/>
      <c r="ACE102" s="15"/>
      <c r="ACF102" s="15"/>
      <c r="ACG102" s="17"/>
      <c r="ACH102" s="17"/>
      <c r="ACI102" s="17"/>
      <c r="ACJ102" s="117"/>
      <c r="ACK102" s="209"/>
      <c r="ACL102" s="17"/>
      <c r="ACM102" s="18"/>
      <c r="ACN102" s="29"/>
      <c r="ACO102" s="104"/>
      <c r="ACP102" s="198"/>
      <c r="ACQ102" s="239"/>
      <c r="ACR102" s="243"/>
      <c r="ACS102" s="243"/>
      <c r="ACT102" s="19"/>
      <c r="ACU102" s="320"/>
      <c r="ACV102" s="17"/>
      <c r="ACW102" s="15"/>
      <c r="ACX102" s="15"/>
      <c r="ACY102" s="17"/>
      <c r="ACZ102" s="17"/>
      <c r="ADA102" s="17"/>
      <c r="ADB102" s="117"/>
      <c r="ADC102" s="209"/>
      <c r="ADD102" s="17"/>
      <c r="ADE102" s="18"/>
      <c r="ADF102" s="29"/>
      <c r="ADG102" s="104"/>
      <c r="ADH102" s="198"/>
      <c r="ADI102" s="239"/>
      <c r="ADJ102" s="243"/>
      <c r="ADK102" s="243"/>
      <c r="ADL102" s="19"/>
      <c r="ADM102" s="320"/>
      <c r="ADN102" s="17"/>
      <c r="ADO102" s="15"/>
      <c r="ADP102" s="15"/>
      <c r="ADQ102" s="17"/>
      <c r="ADR102" s="17"/>
      <c r="ADS102" s="17"/>
      <c r="ADT102" s="117"/>
      <c r="ADU102" s="209"/>
      <c r="ADV102" s="17"/>
      <c r="ADW102" s="18"/>
      <c r="ADX102" s="29"/>
      <c r="ADY102" s="104"/>
      <c r="ADZ102" s="198"/>
      <c r="AEA102" s="239"/>
      <c r="AEB102" s="243"/>
      <c r="AEC102" s="243"/>
      <c r="AED102" s="19"/>
      <c r="AEE102" s="320"/>
      <c r="AEF102" s="17"/>
      <c r="AEG102" s="15"/>
      <c r="AEH102" s="15"/>
      <c r="AEI102" s="17"/>
      <c r="AEJ102" s="17"/>
      <c r="AEK102" s="17"/>
      <c r="AEL102" s="117"/>
      <c r="AEM102" s="209"/>
      <c r="AEN102" s="17"/>
      <c r="AEO102" s="18"/>
      <c r="AEP102" s="29"/>
      <c r="AEQ102" s="104"/>
      <c r="AER102" s="198"/>
      <c r="AES102" s="239"/>
      <c r="AET102" s="243"/>
      <c r="AEU102" s="243"/>
      <c r="AEV102" s="19"/>
      <c r="AEW102" s="320"/>
      <c r="AEX102" s="17"/>
      <c r="AEY102" s="15"/>
      <c r="AEZ102" s="15"/>
      <c r="AFA102" s="17"/>
      <c r="AFB102" s="17"/>
      <c r="AFC102" s="17"/>
      <c r="AFD102" s="117"/>
      <c r="AFE102" s="209"/>
      <c r="AFF102" s="17"/>
      <c r="AFG102" s="18"/>
      <c r="AFH102" s="29"/>
      <c r="AFI102" s="104"/>
      <c r="AFJ102" s="198"/>
      <c r="AFK102" s="239"/>
      <c r="AFL102" s="243"/>
      <c r="AFM102" s="243"/>
      <c r="AFN102" s="19"/>
      <c r="AFO102" s="320"/>
      <c r="AFP102" s="17"/>
      <c r="AFQ102" s="15"/>
      <c r="AFR102" s="15"/>
      <c r="AFS102" s="17"/>
      <c r="AFT102" s="17"/>
      <c r="AFU102" s="17"/>
      <c r="AFV102" s="117"/>
      <c r="AFW102" s="209"/>
      <c r="AFX102" s="17"/>
      <c r="AFY102" s="18"/>
      <c r="AFZ102" s="29"/>
      <c r="AGA102" s="104"/>
      <c r="AGB102" s="198"/>
      <c r="AGC102" s="239"/>
      <c r="AGD102" s="243"/>
      <c r="AGE102" s="243"/>
      <c r="AGF102" s="19"/>
      <c r="AGG102" s="320"/>
      <c r="AGH102" s="17"/>
      <c r="AGI102" s="15"/>
      <c r="AGJ102" s="15"/>
      <c r="AGK102" s="17"/>
      <c r="AGL102" s="17"/>
      <c r="AGM102" s="17"/>
      <c r="AGN102" s="117"/>
      <c r="AGO102" s="209"/>
      <c r="AGP102" s="17"/>
      <c r="AGQ102" s="18"/>
      <c r="AGR102" s="29"/>
      <c r="AGS102" s="104"/>
      <c r="AGT102" s="198"/>
      <c r="AGU102" s="239"/>
      <c r="AGV102" s="243"/>
      <c r="AGW102" s="243"/>
      <c r="AGX102" s="19"/>
      <c r="AGY102" s="320"/>
      <c r="AGZ102" s="17"/>
      <c r="AHA102" s="15"/>
      <c r="AHB102" s="15"/>
      <c r="AHC102" s="17"/>
      <c r="AHD102" s="17"/>
      <c r="AHE102" s="17"/>
      <c r="AHF102" s="117"/>
      <c r="AHG102" s="209"/>
      <c r="AHH102" s="17"/>
      <c r="AHI102" s="18"/>
      <c r="AHJ102" s="29"/>
      <c r="AHK102" s="104"/>
      <c r="AHL102" s="198"/>
      <c r="AHM102" s="239"/>
      <c r="AHN102" s="243"/>
      <c r="AHO102" s="243"/>
      <c r="AHP102" s="19"/>
      <c r="AHQ102" s="320"/>
      <c r="AHR102" s="17"/>
      <c r="AHS102" s="15"/>
      <c r="AHT102" s="15"/>
      <c r="AHU102" s="17"/>
      <c r="AHV102" s="17"/>
      <c r="AHW102" s="17"/>
      <c r="AHX102" s="117"/>
      <c r="AHY102" s="209"/>
      <c r="AHZ102" s="17"/>
      <c r="AIA102" s="18"/>
      <c r="AIB102" s="29"/>
      <c r="AIC102" s="104"/>
      <c r="AID102" s="198"/>
      <c r="AIE102" s="239"/>
      <c r="AIF102" s="243"/>
      <c r="AIG102" s="243"/>
      <c r="AIH102" s="19"/>
      <c r="AII102" s="320"/>
      <c r="AIJ102" s="17"/>
      <c r="AIK102" s="15"/>
      <c r="AIL102" s="15"/>
      <c r="AIM102" s="17"/>
      <c r="AIN102" s="17"/>
      <c r="AIO102" s="17"/>
      <c r="AIP102" s="117"/>
      <c r="AIQ102" s="209"/>
      <c r="AIR102" s="17"/>
      <c r="AIS102" s="18"/>
      <c r="AIT102" s="29"/>
      <c r="AIU102" s="104"/>
      <c r="AIV102" s="198"/>
      <c r="AIW102" s="239"/>
      <c r="AIX102" s="243"/>
      <c r="AIY102" s="243"/>
      <c r="AIZ102" s="19"/>
      <c r="AJA102" s="320"/>
      <c r="AJB102" s="17"/>
      <c r="AJC102" s="15"/>
      <c r="AJD102" s="15"/>
      <c r="AJE102" s="17"/>
      <c r="AJF102" s="17"/>
      <c r="AJG102" s="17"/>
      <c r="AJH102" s="117"/>
      <c r="AJI102" s="209"/>
      <c r="AJJ102" s="17"/>
      <c r="AJK102" s="18"/>
      <c r="AJL102" s="29"/>
      <c r="AJM102" s="104"/>
      <c r="AJN102" s="198"/>
      <c r="AJO102" s="239"/>
      <c r="AJP102" s="243"/>
      <c r="AJQ102" s="243"/>
      <c r="AJR102" s="19"/>
      <c r="AJS102" s="320"/>
      <c r="AJT102" s="17"/>
      <c r="AJU102" s="15"/>
      <c r="AJV102" s="15"/>
      <c r="AJW102" s="17"/>
      <c r="AJX102" s="17"/>
      <c r="AJY102" s="17"/>
      <c r="AJZ102" s="117"/>
      <c r="AKA102" s="209"/>
      <c r="AKB102" s="17"/>
      <c r="AKC102" s="18"/>
      <c r="AKD102" s="29"/>
      <c r="AKE102" s="104"/>
      <c r="AKF102" s="198"/>
      <c r="AKG102" s="239"/>
      <c r="AKH102" s="243"/>
      <c r="AKI102" s="243"/>
      <c r="AKJ102" s="19"/>
      <c r="AKK102" s="320"/>
      <c r="AKL102" s="17"/>
      <c r="AKM102" s="15"/>
      <c r="AKN102" s="15"/>
      <c r="AKO102" s="17"/>
      <c r="AKP102" s="17"/>
      <c r="AKQ102" s="17"/>
      <c r="AKR102" s="117"/>
      <c r="AKS102" s="209"/>
      <c r="AKT102" s="17"/>
      <c r="AKU102" s="18"/>
      <c r="AKV102" s="29"/>
      <c r="AKW102" s="104"/>
      <c r="AKX102" s="198"/>
      <c r="AKY102" s="239"/>
      <c r="AKZ102" s="243"/>
      <c r="ALA102" s="243"/>
      <c r="ALB102" s="19"/>
      <c r="ALC102" s="320"/>
      <c r="ALD102" s="17"/>
      <c r="ALE102" s="15"/>
      <c r="ALF102" s="15"/>
      <c r="ALG102" s="17"/>
      <c r="ALH102" s="17"/>
      <c r="ALI102" s="17"/>
      <c r="ALJ102" s="117"/>
      <c r="ALK102" s="209"/>
      <c r="ALL102" s="17"/>
      <c r="ALM102" s="18"/>
      <c r="ALN102" s="29"/>
      <c r="ALO102" s="104"/>
      <c r="ALP102" s="198"/>
      <c r="ALQ102" s="239"/>
      <c r="ALR102" s="243"/>
      <c r="ALS102" s="243"/>
      <c r="ALT102" s="19"/>
      <c r="ALU102" s="320"/>
      <c r="ALV102" s="17"/>
      <c r="ALW102" s="15"/>
      <c r="ALX102" s="15"/>
      <c r="ALY102" s="17"/>
      <c r="ALZ102" s="17"/>
      <c r="AMA102" s="17"/>
      <c r="AMB102" s="117"/>
      <c r="AMC102" s="209"/>
      <c r="AMD102" s="17"/>
      <c r="AME102" s="18"/>
      <c r="AMF102" s="29"/>
      <c r="AMG102" s="104"/>
      <c r="AMH102" s="198"/>
      <c r="AMI102" s="239"/>
      <c r="AMJ102" s="243"/>
      <c r="AMK102" s="243"/>
      <c r="AML102" s="19"/>
      <c r="AMM102" s="320"/>
      <c r="AMN102" s="17"/>
      <c r="AMO102" s="15"/>
      <c r="AMP102" s="15"/>
      <c r="AMQ102" s="17"/>
      <c r="AMR102" s="17"/>
      <c r="AMS102" s="17"/>
      <c r="AMT102" s="117"/>
      <c r="AMU102" s="209"/>
      <c r="AMV102" s="17"/>
      <c r="AMW102" s="18"/>
      <c r="AMX102" s="29"/>
      <c r="AMY102" s="104"/>
      <c r="AMZ102" s="198"/>
      <c r="ANA102" s="239"/>
      <c r="ANB102" s="243"/>
      <c r="ANC102" s="243"/>
      <c r="AND102" s="19"/>
      <c r="ANE102" s="320"/>
      <c r="ANF102" s="17"/>
      <c r="ANG102" s="15"/>
      <c r="ANH102" s="15"/>
      <c r="ANI102" s="17"/>
      <c r="ANJ102" s="17"/>
      <c r="ANK102" s="17"/>
      <c r="ANL102" s="117"/>
      <c r="ANM102" s="209"/>
      <c r="ANN102" s="17"/>
      <c r="ANO102" s="18"/>
      <c r="ANP102" s="29"/>
      <c r="ANQ102" s="104"/>
      <c r="ANR102" s="198"/>
      <c r="ANS102" s="239"/>
      <c r="ANT102" s="243"/>
      <c r="ANU102" s="243"/>
      <c r="ANV102" s="19"/>
      <c r="ANW102" s="320"/>
      <c r="ANX102" s="17"/>
      <c r="ANY102" s="15"/>
      <c r="ANZ102" s="15"/>
      <c r="AOA102" s="17"/>
      <c r="AOB102" s="17"/>
      <c r="AOC102" s="17"/>
      <c r="AOD102" s="117"/>
      <c r="AOE102" s="209"/>
      <c r="AOF102" s="17"/>
      <c r="AOG102" s="18"/>
      <c r="AOH102" s="29"/>
      <c r="AOI102" s="104"/>
      <c r="AOJ102" s="198"/>
      <c r="AOK102" s="239"/>
      <c r="AOL102" s="243"/>
      <c r="AOM102" s="243"/>
      <c r="AON102" s="19"/>
      <c r="AOO102" s="320"/>
      <c r="AOP102" s="17"/>
      <c r="AOQ102" s="15"/>
      <c r="AOR102" s="15"/>
      <c r="AOS102" s="17"/>
      <c r="AOT102" s="17"/>
      <c r="AOU102" s="17"/>
      <c r="AOV102" s="117"/>
      <c r="AOW102" s="209"/>
      <c r="AOX102" s="17"/>
      <c r="AOY102" s="18"/>
      <c r="AOZ102" s="29"/>
      <c r="APA102" s="104"/>
      <c r="APB102" s="198"/>
      <c r="APC102" s="239"/>
      <c r="APD102" s="243"/>
      <c r="APE102" s="243"/>
      <c r="APF102" s="19"/>
      <c r="APG102" s="320"/>
      <c r="APH102" s="17"/>
      <c r="API102" s="15"/>
      <c r="APJ102" s="15"/>
      <c r="APK102" s="17"/>
      <c r="APL102" s="17"/>
      <c r="APM102" s="17"/>
      <c r="APN102" s="117"/>
      <c r="APO102" s="209"/>
      <c r="APP102" s="17"/>
      <c r="APQ102" s="18"/>
      <c r="APR102" s="29"/>
      <c r="APS102" s="104"/>
      <c r="APT102" s="198"/>
      <c r="APU102" s="239"/>
      <c r="APV102" s="243"/>
      <c r="APW102" s="243"/>
      <c r="APX102" s="19"/>
      <c r="APY102" s="320"/>
      <c r="APZ102" s="17"/>
      <c r="AQA102" s="15"/>
      <c r="AQB102" s="15"/>
      <c r="AQC102" s="17"/>
      <c r="AQD102" s="17"/>
      <c r="AQE102" s="17"/>
      <c r="AQF102" s="117"/>
      <c r="AQG102" s="209"/>
      <c r="AQH102" s="17"/>
      <c r="AQI102" s="18"/>
      <c r="AQJ102" s="29"/>
      <c r="AQK102" s="104"/>
      <c r="AQL102" s="198"/>
      <c r="AQM102" s="239"/>
      <c r="AQN102" s="243"/>
      <c r="AQO102" s="243"/>
      <c r="AQP102" s="19"/>
      <c r="AQQ102" s="320"/>
      <c r="AQR102" s="17"/>
      <c r="AQS102" s="15"/>
      <c r="AQT102" s="15"/>
      <c r="AQU102" s="17"/>
      <c r="AQV102" s="17"/>
      <c r="AQW102" s="17"/>
      <c r="AQX102" s="117"/>
      <c r="AQY102" s="209"/>
      <c r="AQZ102" s="17"/>
      <c r="ARA102" s="18"/>
      <c r="ARB102" s="29"/>
      <c r="ARC102" s="104"/>
      <c r="ARD102" s="198"/>
      <c r="ARE102" s="239"/>
      <c r="ARF102" s="243"/>
      <c r="ARG102" s="243"/>
      <c r="ARH102" s="19"/>
      <c r="ARI102" s="320"/>
      <c r="ARJ102" s="17"/>
      <c r="ARK102" s="15"/>
      <c r="ARL102" s="15"/>
      <c r="ARM102" s="17"/>
      <c r="ARN102" s="17"/>
      <c r="ARO102" s="17"/>
      <c r="ARP102" s="117"/>
      <c r="ARQ102" s="209"/>
      <c r="ARR102" s="17"/>
      <c r="ARS102" s="18"/>
      <c r="ART102" s="29"/>
      <c r="ARU102" s="104"/>
      <c r="ARV102" s="198"/>
      <c r="ARW102" s="239"/>
      <c r="ARX102" s="243"/>
      <c r="ARY102" s="243"/>
      <c r="ARZ102" s="19"/>
      <c r="ASA102" s="320"/>
      <c r="ASB102" s="17"/>
      <c r="ASC102" s="15"/>
      <c r="ASD102" s="15"/>
      <c r="ASE102" s="17"/>
      <c r="ASF102" s="17"/>
      <c r="ASG102" s="17"/>
      <c r="ASH102" s="117"/>
      <c r="ASI102" s="209"/>
      <c r="ASJ102" s="17"/>
      <c r="ASK102" s="18"/>
      <c r="ASL102" s="29"/>
      <c r="ASM102" s="104"/>
      <c r="ASN102" s="198"/>
      <c r="ASO102" s="239"/>
      <c r="ASP102" s="243"/>
      <c r="ASQ102" s="243"/>
      <c r="ASR102" s="19"/>
      <c r="ASS102" s="320"/>
      <c r="AST102" s="17"/>
      <c r="ASU102" s="15"/>
      <c r="ASV102" s="15"/>
      <c r="ASW102" s="17"/>
      <c r="ASX102" s="17"/>
      <c r="ASY102" s="17"/>
      <c r="ASZ102" s="117"/>
      <c r="ATA102" s="209"/>
      <c r="ATB102" s="17"/>
      <c r="ATC102" s="18"/>
      <c r="ATD102" s="29"/>
      <c r="ATE102" s="104"/>
      <c r="ATF102" s="198"/>
      <c r="ATG102" s="239"/>
      <c r="ATH102" s="243"/>
      <c r="ATI102" s="243"/>
      <c r="ATJ102" s="19"/>
      <c r="ATK102" s="320"/>
      <c r="ATL102" s="17"/>
      <c r="ATM102" s="15"/>
      <c r="ATN102" s="15"/>
      <c r="ATO102" s="17"/>
      <c r="ATP102" s="17"/>
      <c r="ATQ102" s="17"/>
      <c r="ATR102" s="117"/>
      <c r="ATS102" s="209"/>
      <c r="ATT102" s="17"/>
      <c r="ATU102" s="18"/>
      <c r="ATV102" s="29"/>
      <c r="ATW102" s="104"/>
      <c r="ATX102" s="198"/>
      <c r="ATY102" s="239"/>
      <c r="ATZ102" s="243"/>
      <c r="AUA102" s="243"/>
      <c r="AUB102" s="19"/>
      <c r="AUC102" s="320"/>
      <c r="AUD102" s="17"/>
      <c r="AUE102" s="15"/>
      <c r="AUF102" s="15"/>
      <c r="AUG102" s="17"/>
      <c r="AUH102" s="17"/>
      <c r="AUI102" s="17"/>
      <c r="AUJ102" s="117"/>
      <c r="AUK102" s="209"/>
      <c r="AUL102" s="17"/>
      <c r="AUM102" s="18"/>
      <c r="AUN102" s="29"/>
      <c r="AUO102" s="104"/>
      <c r="AUP102" s="198"/>
      <c r="AUQ102" s="239"/>
      <c r="AUR102" s="243"/>
      <c r="AUS102" s="243"/>
      <c r="AUT102" s="19"/>
      <c r="AUU102" s="320"/>
      <c r="AUV102" s="17"/>
      <c r="AUW102" s="15"/>
      <c r="AUX102" s="15"/>
      <c r="AUY102" s="17"/>
      <c r="AUZ102" s="17"/>
      <c r="AVA102" s="17"/>
      <c r="AVB102" s="117"/>
      <c r="AVC102" s="209"/>
      <c r="AVD102" s="17"/>
      <c r="AVE102" s="18"/>
      <c r="AVF102" s="29"/>
      <c r="AVG102" s="104"/>
      <c r="AVH102" s="198"/>
      <c r="AVI102" s="239"/>
      <c r="AVJ102" s="243"/>
      <c r="AVK102" s="243"/>
      <c r="AVL102" s="19"/>
      <c r="AVM102" s="320"/>
      <c r="AVN102" s="17"/>
      <c r="AVO102" s="15"/>
      <c r="AVP102" s="15"/>
      <c r="AVQ102" s="17"/>
      <c r="AVR102" s="17"/>
      <c r="AVS102" s="17"/>
      <c r="AVT102" s="117"/>
      <c r="AVU102" s="209"/>
      <c r="AVV102" s="17"/>
      <c r="AVW102" s="18"/>
      <c r="AVX102" s="29"/>
      <c r="AVY102" s="104"/>
      <c r="AVZ102" s="198"/>
      <c r="AWA102" s="239"/>
      <c r="AWB102" s="243"/>
      <c r="AWC102" s="243"/>
      <c r="AWD102" s="19"/>
      <c r="AWE102" s="320"/>
      <c r="AWF102" s="17"/>
      <c r="AWG102" s="15"/>
      <c r="AWH102" s="15"/>
      <c r="AWI102" s="17"/>
      <c r="AWJ102" s="17"/>
      <c r="AWK102" s="17"/>
      <c r="AWL102" s="117"/>
      <c r="AWM102" s="209"/>
      <c r="AWN102" s="17"/>
      <c r="AWO102" s="18"/>
      <c r="AWP102" s="29"/>
      <c r="AWQ102" s="104"/>
      <c r="AWR102" s="198"/>
      <c r="AWS102" s="239"/>
      <c r="AWT102" s="243"/>
      <c r="AWU102" s="243"/>
      <c r="AWV102" s="19"/>
      <c r="AWW102" s="320"/>
      <c r="AWX102" s="17"/>
      <c r="AWY102" s="15"/>
      <c r="AWZ102" s="15"/>
      <c r="AXA102" s="17"/>
      <c r="AXB102" s="17"/>
      <c r="AXC102" s="17"/>
      <c r="AXD102" s="117"/>
      <c r="AXE102" s="209"/>
      <c r="AXF102" s="17"/>
      <c r="AXG102" s="18"/>
      <c r="AXH102" s="29"/>
      <c r="AXI102" s="104"/>
      <c r="AXJ102" s="198"/>
      <c r="AXK102" s="239"/>
      <c r="AXL102" s="243"/>
      <c r="AXM102" s="243"/>
      <c r="AXN102" s="19"/>
      <c r="AXO102" s="320"/>
      <c r="AXP102" s="17"/>
      <c r="AXQ102" s="15"/>
      <c r="AXR102" s="15"/>
      <c r="AXS102" s="17"/>
      <c r="AXT102" s="17"/>
      <c r="AXU102" s="17"/>
      <c r="AXV102" s="117"/>
      <c r="AXW102" s="209"/>
      <c r="AXX102" s="17"/>
      <c r="AXY102" s="18"/>
      <c r="AXZ102" s="29"/>
      <c r="AYA102" s="104"/>
      <c r="AYB102" s="198"/>
      <c r="AYC102" s="239"/>
      <c r="AYD102" s="243"/>
      <c r="AYE102" s="243"/>
      <c r="AYF102" s="19"/>
      <c r="AYG102" s="320"/>
      <c r="AYH102" s="17"/>
      <c r="AYI102" s="15"/>
      <c r="AYJ102" s="15"/>
      <c r="AYK102" s="17"/>
      <c r="AYL102" s="17"/>
      <c r="AYM102" s="17"/>
      <c r="AYN102" s="117"/>
      <c r="AYO102" s="209"/>
      <c r="AYP102" s="17"/>
      <c r="AYQ102" s="18"/>
      <c r="AYR102" s="29"/>
      <c r="AYS102" s="104"/>
      <c r="AYT102" s="198"/>
      <c r="AYU102" s="239"/>
      <c r="AYV102" s="243"/>
      <c r="AYW102" s="243"/>
      <c r="AYX102" s="19"/>
      <c r="AYY102" s="320"/>
      <c r="AYZ102" s="17"/>
      <c r="AZA102" s="15"/>
      <c r="AZB102" s="15"/>
      <c r="AZC102" s="17"/>
      <c r="AZD102" s="17"/>
      <c r="AZE102" s="17"/>
      <c r="AZF102" s="117"/>
      <c r="AZG102" s="209"/>
      <c r="AZH102" s="17"/>
      <c r="AZI102" s="18"/>
      <c r="AZJ102" s="29"/>
      <c r="AZK102" s="104"/>
      <c r="AZL102" s="198"/>
      <c r="AZM102" s="239"/>
      <c r="AZN102" s="243"/>
      <c r="AZO102" s="243"/>
      <c r="AZP102" s="19"/>
      <c r="AZQ102" s="320"/>
      <c r="AZR102" s="17"/>
      <c r="AZS102" s="15"/>
      <c r="AZT102" s="15"/>
      <c r="AZU102" s="17"/>
      <c r="AZV102" s="17"/>
      <c r="AZW102" s="17"/>
      <c r="AZX102" s="117"/>
      <c r="AZY102" s="209"/>
      <c r="AZZ102" s="17"/>
      <c r="BAA102" s="18"/>
      <c r="BAB102" s="29"/>
      <c r="BAC102" s="104"/>
      <c r="BAD102" s="198"/>
      <c r="BAE102" s="239"/>
      <c r="BAF102" s="243"/>
      <c r="BAG102" s="243"/>
      <c r="BAH102" s="19"/>
      <c r="BAI102" s="320"/>
      <c r="BAJ102" s="17"/>
      <c r="BAK102" s="15"/>
      <c r="BAL102" s="15"/>
      <c r="BAM102" s="17"/>
      <c r="BAN102" s="17"/>
      <c r="BAO102" s="17"/>
      <c r="BAP102" s="117"/>
      <c r="BAQ102" s="209"/>
      <c r="BAR102" s="17"/>
      <c r="BAS102" s="18"/>
      <c r="BAT102" s="29"/>
      <c r="BAU102" s="104"/>
      <c r="BAV102" s="198"/>
      <c r="BAW102" s="239"/>
      <c r="BAX102" s="243"/>
      <c r="BAY102" s="243"/>
      <c r="BAZ102" s="19"/>
      <c r="BBA102" s="320"/>
      <c r="BBB102" s="17"/>
      <c r="BBC102" s="15"/>
      <c r="BBD102" s="15"/>
      <c r="BBE102" s="17"/>
      <c r="BBF102" s="17"/>
      <c r="BBG102" s="17"/>
      <c r="BBH102" s="117"/>
      <c r="BBI102" s="209"/>
      <c r="BBJ102" s="17"/>
      <c r="BBK102" s="18"/>
      <c r="BBL102" s="29"/>
      <c r="BBM102" s="104"/>
      <c r="BBN102" s="198"/>
      <c r="BBO102" s="239"/>
      <c r="BBP102" s="243"/>
      <c r="BBQ102" s="243"/>
      <c r="BBR102" s="19"/>
      <c r="BBS102" s="320"/>
      <c r="BBT102" s="17"/>
      <c r="BBU102" s="15"/>
      <c r="BBV102" s="15"/>
      <c r="BBW102" s="17"/>
      <c r="BBX102" s="17"/>
      <c r="BBY102" s="17"/>
      <c r="BBZ102" s="117"/>
      <c r="BCA102" s="209"/>
      <c r="BCB102" s="17"/>
      <c r="BCC102" s="18"/>
      <c r="BCD102" s="29"/>
      <c r="BCE102" s="104"/>
      <c r="BCF102" s="198"/>
      <c r="BCG102" s="239"/>
      <c r="BCH102" s="243"/>
      <c r="BCI102" s="243"/>
      <c r="BCJ102" s="19"/>
      <c r="BCK102" s="320"/>
      <c r="BCL102" s="17"/>
      <c r="BCM102" s="15"/>
      <c r="BCN102" s="15"/>
      <c r="BCO102" s="17"/>
      <c r="BCP102" s="17"/>
      <c r="BCQ102" s="17"/>
      <c r="BCR102" s="117"/>
      <c r="BCS102" s="209"/>
      <c r="BCT102" s="17"/>
      <c r="BCU102" s="18"/>
      <c r="BCV102" s="29"/>
      <c r="BCW102" s="104"/>
      <c r="BCX102" s="198"/>
      <c r="BCY102" s="239"/>
      <c r="BCZ102" s="243"/>
      <c r="BDA102" s="243"/>
      <c r="BDB102" s="19"/>
      <c r="BDC102" s="320"/>
      <c r="BDD102" s="17"/>
      <c r="BDE102" s="15"/>
      <c r="BDF102" s="15"/>
      <c r="BDG102" s="17"/>
      <c r="BDH102" s="17"/>
      <c r="BDI102" s="17"/>
      <c r="BDJ102" s="117"/>
      <c r="BDK102" s="209"/>
      <c r="BDL102" s="17"/>
      <c r="BDM102" s="18"/>
      <c r="BDN102" s="29"/>
      <c r="BDO102" s="104"/>
      <c r="BDP102" s="198"/>
      <c r="BDQ102" s="239"/>
      <c r="BDR102" s="243"/>
      <c r="BDS102" s="243"/>
      <c r="BDT102" s="19"/>
      <c r="BDU102" s="320"/>
      <c r="BDV102" s="17"/>
      <c r="BDW102" s="15"/>
      <c r="BDX102" s="15"/>
      <c r="BDY102" s="17"/>
      <c r="BDZ102" s="17"/>
      <c r="BEA102" s="17"/>
      <c r="BEB102" s="117"/>
      <c r="BEC102" s="209"/>
      <c r="BED102" s="17"/>
      <c r="BEE102" s="18"/>
      <c r="BEF102" s="29"/>
      <c r="BEG102" s="104"/>
      <c r="BEH102" s="198"/>
      <c r="BEI102" s="239"/>
      <c r="BEJ102" s="243"/>
      <c r="BEK102" s="243"/>
      <c r="BEL102" s="19"/>
      <c r="BEM102" s="320"/>
      <c r="BEN102" s="17"/>
      <c r="BEO102" s="15"/>
      <c r="BEP102" s="15"/>
      <c r="BEQ102" s="17"/>
      <c r="BER102" s="17"/>
      <c r="BES102" s="17"/>
      <c r="BET102" s="117"/>
      <c r="BEU102" s="209"/>
      <c r="BEV102" s="17"/>
      <c r="BEW102" s="18"/>
      <c r="BEX102" s="29"/>
      <c r="BEY102" s="104"/>
      <c r="BEZ102" s="198"/>
      <c r="BFA102" s="239"/>
      <c r="BFB102" s="243"/>
      <c r="BFC102" s="243"/>
      <c r="BFD102" s="19"/>
      <c r="BFE102" s="320"/>
      <c r="BFF102" s="17"/>
      <c r="BFG102" s="15"/>
      <c r="BFH102" s="15"/>
      <c r="BFI102" s="17"/>
      <c r="BFJ102" s="17"/>
      <c r="BFK102" s="17"/>
      <c r="BFL102" s="117"/>
      <c r="BFM102" s="209"/>
      <c r="BFN102" s="17"/>
      <c r="BFO102" s="18"/>
      <c r="BFP102" s="29"/>
      <c r="BFQ102" s="104"/>
      <c r="BFR102" s="198"/>
      <c r="BFS102" s="239"/>
      <c r="BFT102" s="243"/>
      <c r="BFU102" s="243"/>
      <c r="BFV102" s="19"/>
      <c r="BFW102" s="320"/>
      <c r="BFX102" s="17"/>
      <c r="BFY102" s="15"/>
      <c r="BFZ102" s="15"/>
      <c r="BGA102" s="17"/>
      <c r="BGB102" s="17"/>
      <c r="BGC102" s="17"/>
      <c r="BGD102" s="117"/>
      <c r="BGE102" s="209"/>
      <c r="BGF102" s="17"/>
      <c r="BGG102" s="18"/>
      <c r="BGH102" s="29"/>
      <c r="BGI102" s="104"/>
      <c r="BGJ102" s="198"/>
      <c r="BGK102" s="239"/>
      <c r="BGL102" s="243"/>
      <c r="BGM102" s="243"/>
      <c r="BGN102" s="19"/>
      <c r="BGO102" s="320"/>
      <c r="BGP102" s="17"/>
      <c r="BGQ102" s="15"/>
      <c r="BGR102" s="15"/>
      <c r="BGS102" s="17"/>
      <c r="BGT102" s="17"/>
      <c r="BGU102" s="17"/>
      <c r="BGV102" s="117"/>
      <c r="BGW102" s="209"/>
      <c r="BGX102" s="17"/>
      <c r="BGY102" s="18"/>
      <c r="BGZ102" s="29"/>
      <c r="BHA102" s="104"/>
      <c r="BHB102" s="198"/>
      <c r="BHC102" s="239"/>
      <c r="BHD102" s="243"/>
      <c r="BHE102" s="243"/>
      <c r="BHF102" s="19"/>
      <c r="BHG102" s="320"/>
      <c r="BHH102" s="17"/>
      <c r="BHI102" s="15"/>
      <c r="BHJ102" s="15"/>
      <c r="BHK102" s="17"/>
      <c r="BHL102" s="17"/>
      <c r="BHM102" s="17"/>
      <c r="BHN102" s="117"/>
      <c r="BHO102" s="209"/>
      <c r="BHP102" s="17"/>
      <c r="BHQ102" s="18"/>
      <c r="BHR102" s="29"/>
      <c r="BHS102" s="104"/>
      <c r="BHT102" s="198"/>
      <c r="BHU102" s="239"/>
      <c r="BHV102" s="243"/>
      <c r="BHW102" s="243"/>
      <c r="BHX102" s="19"/>
      <c r="BHY102" s="320"/>
      <c r="BHZ102" s="17"/>
      <c r="BIA102" s="15"/>
      <c r="BIB102" s="15"/>
      <c r="BIC102" s="17"/>
      <c r="BID102" s="17"/>
      <c r="BIE102" s="17"/>
      <c r="BIF102" s="117"/>
      <c r="BIG102" s="209"/>
      <c r="BIH102" s="17"/>
      <c r="BII102" s="18"/>
      <c r="BIJ102" s="29"/>
      <c r="BIK102" s="104"/>
      <c r="BIL102" s="198"/>
      <c r="BIM102" s="239"/>
      <c r="BIN102" s="243"/>
      <c r="BIO102" s="243"/>
      <c r="BIP102" s="19"/>
      <c r="BIQ102" s="320"/>
      <c r="BIR102" s="17"/>
      <c r="BIS102" s="15"/>
      <c r="BIT102" s="15"/>
      <c r="BIU102" s="17"/>
      <c r="BIV102" s="17"/>
      <c r="BIW102" s="17"/>
      <c r="BIX102" s="117"/>
      <c r="BIY102" s="209"/>
      <c r="BIZ102" s="17"/>
      <c r="BJA102" s="18"/>
      <c r="BJB102" s="29"/>
      <c r="BJC102" s="104"/>
      <c r="BJD102" s="198"/>
      <c r="BJE102" s="239"/>
      <c r="BJF102" s="243"/>
      <c r="BJG102" s="243"/>
      <c r="BJH102" s="19"/>
      <c r="BJI102" s="320"/>
      <c r="BJJ102" s="17"/>
      <c r="BJK102" s="15"/>
      <c r="BJL102" s="15"/>
      <c r="BJM102" s="17"/>
      <c r="BJN102" s="17"/>
      <c r="BJO102" s="17"/>
      <c r="BJP102" s="117"/>
      <c r="BJQ102" s="209"/>
      <c r="BJR102" s="17"/>
      <c r="BJS102" s="18"/>
      <c r="BJT102" s="29"/>
      <c r="BJU102" s="104"/>
      <c r="BJV102" s="198"/>
      <c r="BJW102" s="239"/>
      <c r="BJX102" s="243"/>
      <c r="BJY102" s="243"/>
      <c r="BJZ102" s="19"/>
      <c r="BKA102" s="320"/>
      <c r="BKB102" s="17"/>
      <c r="BKC102" s="15"/>
      <c r="BKD102" s="15"/>
      <c r="BKE102" s="17"/>
      <c r="BKF102" s="17"/>
      <c r="BKG102" s="17"/>
      <c r="BKH102" s="117"/>
      <c r="BKI102" s="209"/>
      <c r="BKJ102" s="17"/>
      <c r="BKK102" s="18"/>
      <c r="BKL102" s="29"/>
      <c r="BKM102" s="104"/>
      <c r="BKN102" s="198"/>
      <c r="BKO102" s="239"/>
      <c r="BKP102" s="243"/>
      <c r="BKQ102" s="243"/>
      <c r="BKR102" s="19"/>
      <c r="BKS102" s="320"/>
      <c r="BKT102" s="17"/>
      <c r="BKU102" s="15"/>
      <c r="BKV102" s="15"/>
      <c r="BKW102" s="17"/>
      <c r="BKX102" s="17"/>
      <c r="BKY102" s="17"/>
      <c r="BKZ102" s="117"/>
      <c r="BLA102" s="209"/>
      <c r="BLB102" s="17"/>
      <c r="BLC102" s="18"/>
      <c r="BLD102" s="29"/>
      <c r="BLE102" s="104"/>
      <c r="BLF102" s="198"/>
      <c r="BLG102" s="239"/>
      <c r="BLH102" s="243"/>
      <c r="BLI102" s="243"/>
      <c r="BLJ102" s="19"/>
      <c r="BLK102" s="320"/>
      <c r="BLL102" s="17"/>
      <c r="BLM102" s="15"/>
      <c r="BLN102" s="15"/>
      <c r="BLO102" s="17"/>
      <c r="BLP102" s="17"/>
      <c r="BLQ102" s="17"/>
      <c r="BLR102" s="117"/>
      <c r="BLS102" s="209"/>
      <c r="BLT102" s="17"/>
      <c r="BLU102" s="18"/>
      <c r="BLV102" s="29"/>
      <c r="BLW102" s="104"/>
      <c r="BLX102" s="198"/>
      <c r="BLY102" s="239"/>
      <c r="BLZ102" s="243"/>
      <c r="BMA102" s="243"/>
      <c r="BMB102" s="19"/>
      <c r="BMC102" s="320"/>
      <c r="BMD102" s="17"/>
      <c r="BME102" s="15"/>
      <c r="BMF102" s="15"/>
      <c r="BMG102" s="17"/>
      <c r="BMH102" s="17"/>
      <c r="BMI102" s="17"/>
      <c r="BMJ102" s="117"/>
      <c r="BMK102" s="209"/>
      <c r="BML102" s="17"/>
      <c r="BMM102" s="18"/>
      <c r="BMN102" s="29"/>
      <c r="BMO102" s="104"/>
      <c r="BMP102" s="198"/>
      <c r="BMQ102" s="239"/>
      <c r="BMR102" s="243"/>
      <c r="BMS102" s="243"/>
      <c r="BMT102" s="19"/>
      <c r="BMU102" s="320"/>
      <c r="BMV102" s="17"/>
      <c r="BMW102" s="15"/>
      <c r="BMX102" s="15"/>
      <c r="BMY102" s="17"/>
      <c r="BMZ102" s="17"/>
      <c r="BNA102" s="17"/>
      <c r="BNB102" s="117"/>
      <c r="BNC102" s="209"/>
      <c r="BND102" s="17"/>
      <c r="BNE102" s="18"/>
      <c r="BNF102" s="29"/>
      <c r="BNG102" s="104"/>
      <c r="BNH102" s="198"/>
      <c r="BNI102" s="239"/>
      <c r="BNJ102" s="243"/>
      <c r="BNK102" s="243"/>
      <c r="BNL102" s="19"/>
      <c r="BNM102" s="320"/>
      <c r="BNN102" s="17"/>
      <c r="BNO102" s="15"/>
      <c r="BNP102" s="15"/>
      <c r="BNQ102" s="17"/>
      <c r="BNR102" s="17"/>
      <c r="BNS102" s="17"/>
      <c r="BNT102" s="117"/>
      <c r="BNU102" s="209"/>
      <c r="BNV102" s="17"/>
      <c r="BNW102" s="18"/>
      <c r="BNX102" s="29"/>
      <c r="BNY102" s="104"/>
      <c r="BNZ102" s="198"/>
      <c r="BOA102" s="239"/>
      <c r="BOB102" s="243"/>
      <c r="BOC102" s="243"/>
      <c r="BOD102" s="19"/>
      <c r="BOE102" s="320"/>
      <c r="BOF102" s="17"/>
      <c r="BOG102" s="15"/>
      <c r="BOH102" s="15"/>
      <c r="BOI102" s="17"/>
      <c r="BOJ102" s="17"/>
      <c r="BOK102" s="17"/>
      <c r="BOL102" s="117"/>
      <c r="BOM102" s="209"/>
      <c r="BON102" s="17"/>
      <c r="BOO102" s="18"/>
      <c r="BOP102" s="29"/>
      <c r="BOQ102" s="104"/>
      <c r="BOR102" s="198"/>
      <c r="BOS102" s="239"/>
      <c r="BOT102" s="243"/>
      <c r="BOU102" s="243"/>
      <c r="BOV102" s="19"/>
      <c r="BOW102" s="320"/>
      <c r="BOX102" s="17"/>
      <c r="BOY102" s="15"/>
      <c r="BOZ102" s="15"/>
      <c r="BPA102" s="17"/>
      <c r="BPB102" s="17"/>
      <c r="BPC102" s="17"/>
      <c r="BPD102" s="117"/>
      <c r="BPE102" s="209"/>
      <c r="BPF102" s="17"/>
      <c r="BPG102" s="18"/>
      <c r="BPH102" s="29"/>
      <c r="BPI102" s="104"/>
      <c r="BPJ102" s="198"/>
      <c r="BPK102" s="239"/>
      <c r="BPL102" s="243"/>
      <c r="BPM102" s="243"/>
      <c r="BPN102" s="19"/>
      <c r="BPO102" s="320"/>
      <c r="BPP102" s="17"/>
      <c r="BPQ102" s="15"/>
      <c r="BPR102" s="15"/>
      <c r="BPS102" s="17"/>
      <c r="BPT102" s="17"/>
      <c r="BPU102" s="17"/>
      <c r="BPV102" s="117"/>
      <c r="BPW102" s="209"/>
      <c r="BPX102" s="17"/>
      <c r="BPY102" s="18"/>
      <c r="BPZ102" s="29"/>
      <c r="BQA102" s="104"/>
      <c r="BQB102" s="198"/>
      <c r="BQC102" s="239"/>
      <c r="BQD102" s="243"/>
      <c r="BQE102" s="243"/>
      <c r="BQF102" s="19"/>
      <c r="BQG102" s="320"/>
      <c r="BQH102" s="17"/>
      <c r="BQI102" s="15"/>
      <c r="BQJ102" s="15"/>
      <c r="BQK102" s="17"/>
      <c r="BQL102" s="17"/>
      <c r="BQM102" s="17"/>
      <c r="BQN102" s="117"/>
      <c r="BQO102" s="209"/>
      <c r="BQP102" s="17"/>
      <c r="BQQ102" s="18"/>
      <c r="BQR102" s="29"/>
      <c r="BQS102" s="104"/>
      <c r="BQT102" s="198"/>
      <c r="BQU102" s="239"/>
      <c r="BQV102" s="243"/>
      <c r="BQW102" s="243"/>
      <c r="BQX102" s="19"/>
      <c r="BQY102" s="320"/>
      <c r="BQZ102" s="17"/>
      <c r="BRA102" s="15"/>
      <c r="BRB102" s="15"/>
      <c r="BRC102" s="17"/>
      <c r="BRD102" s="17"/>
      <c r="BRE102" s="17"/>
      <c r="BRF102" s="117"/>
      <c r="BRG102" s="209"/>
      <c r="BRH102" s="17"/>
      <c r="BRI102" s="18"/>
      <c r="BRJ102" s="29"/>
      <c r="BRK102" s="104"/>
      <c r="BRL102" s="198"/>
      <c r="BRM102" s="239"/>
      <c r="BRN102" s="243"/>
      <c r="BRO102" s="243"/>
      <c r="BRP102" s="19"/>
      <c r="BRQ102" s="320"/>
      <c r="BRR102" s="17"/>
      <c r="BRS102" s="15"/>
      <c r="BRT102" s="15"/>
      <c r="BRU102" s="17"/>
      <c r="BRV102" s="17"/>
      <c r="BRW102" s="17"/>
      <c r="BRX102" s="117"/>
      <c r="BRY102" s="209"/>
      <c r="BRZ102" s="17"/>
      <c r="BSA102" s="18"/>
      <c r="BSB102" s="29"/>
      <c r="BSC102" s="104"/>
      <c r="BSD102" s="198"/>
      <c r="BSE102" s="239"/>
      <c r="BSF102" s="243"/>
      <c r="BSG102" s="243"/>
      <c r="BSH102" s="19"/>
      <c r="BSI102" s="320"/>
      <c r="BSJ102" s="17"/>
      <c r="BSK102" s="15"/>
      <c r="BSL102" s="15"/>
      <c r="BSM102" s="17"/>
      <c r="BSN102" s="17"/>
      <c r="BSO102" s="17"/>
      <c r="BSP102" s="117"/>
      <c r="BSQ102" s="209"/>
      <c r="BSR102" s="17"/>
      <c r="BSS102" s="18"/>
      <c r="BST102" s="29"/>
      <c r="BSU102" s="104"/>
      <c r="BSV102" s="198"/>
      <c r="BSW102" s="239"/>
      <c r="BSX102" s="243"/>
      <c r="BSY102" s="243"/>
      <c r="BSZ102" s="19"/>
      <c r="BTA102" s="320"/>
      <c r="BTB102" s="17"/>
      <c r="BTC102" s="15"/>
      <c r="BTD102" s="15"/>
      <c r="BTE102" s="17"/>
      <c r="BTF102" s="17"/>
      <c r="BTG102" s="17"/>
      <c r="BTH102" s="117"/>
      <c r="BTI102" s="209"/>
      <c r="BTJ102" s="17"/>
      <c r="BTK102" s="18"/>
      <c r="BTL102" s="29"/>
      <c r="BTM102" s="104"/>
      <c r="BTN102" s="198"/>
      <c r="BTO102" s="239"/>
      <c r="BTP102" s="243"/>
      <c r="BTQ102" s="243"/>
      <c r="BTR102" s="19"/>
      <c r="BTS102" s="320"/>
      <c r="BTT102" s="17"/>
      <c r="BTU102" s="15"/>
      <c r="BTV102" s="15"/>
      <c r="BTW102" s="17"/>
      <c r="BTX102" s="17"/>
      <c r="BTY102" s="17"/>
      <c r="BTZ102" s="117"/>
      <c r="BUA102" s="209"/>
      <c r="BUB102" s="17"/>
      <c r="BUC102" s="18"/>
      <c r="BUD102" s="29"/>
      <c r="BUE102" s="104"/>
      <c r="BUF102" s="198"/>
      <c r="BUG102" s="239"/>
      <c r="BUH102" s="243"/>
      <c r="BUI102" s="243"/>
      <c r="BUJ102" s="19"/>
      <c r="BUK102" s="320"/>
      <c r="BUL102" s="17"/>
      <c r="BUM102" s="15"/>
      <c r="BUN102" s="15"/>
      <c r="BUO102" s="17"/>
      <c r="BUP102" s="17"/>
      <c r="BUQ102" s="17"/>
      <c r="BUR102" s="117"/>
      <c r="BUS102" s="209"/>
      <c r="BUT102" s="17"/>
      <c r="BUU102" s="18"/>
      <c r="BUV102" s="29"/>
      <c r="BUW102" s="104"/>
      <c r="BUX102" s="198"/>
      <c r="BUY102" s="239"/>
      <c r="BUZ102" s="243"/>
      <c r="BVA102" s="243"/>
      <c r="BVB102" s="19"/>
      <c r="BVC102" s="320"/>
      <c r="BVD102" s="17"/>
      <c r="BVE102" s="15"/>
      <c r="BVF102" s="15"/>
      <c r="BVG102" s="17"/>
      <c r="BVH102" s="17"/>
      <c r="BVI102" s="17"/>
      <c r="BVJ102" s="117"/>
      <c r="BVK102" s="209"/>
      <c r="BVL102" s="17"/>
      <c r="BVM102" s="18"/>
      <c r="BVN102" s="29"/>
      <c r="BVO102" s="104"/>
      <c r="BVP102" s="198"/>
      <c r="BVQ102" s="239"/>
      <c r="BVR102" s="243"/>
      <c r="BVS102" s="243"/>
      <c r="BVT102" s="19"/>
      <c r="BVU102" s="320"/>
      <c r="BVV102" s="17"/>
      <c r="BVW102" s="15"/>
      <c r="BVX102" s="15"/>
      <c r="BVY102" s="17"/>
      <c r="BVZ102" s="17"/>
      <c r="BWA102" s="17"/>
      <c r="BWB102" s="117"/>
      <c r="BWC102" s="209"/>
      <c r="BWD102" s="17"/>
      <c r="BWE102" s="18"/>
      <c r="BWF102" s="29"/>
      <c r="BWG102" s="104"/>
      <c r="BWH102" s="198"/>
      <c r="BWI102" s="239"/>
      <c r="BWJ102" s="243"/>
      <c r="BWK102" s="243"/>
      <c r="BWL102" s="19"/>
      <c r="BWM102" s="320"/>
      <c r="BWN102" s="17"/>
      <c r="BWO102" s="15"/>
      <c r="BWP102" s="15"/>
      <c r="BWQ102" s="17"/>
      <c r="BWR102" s="17"/>
      <c r="BWS102" s="17"/>
      <c r="BWT102" s="117"/>
      <c r="BWU102" s="209"/>
      <c r="BWV102" s="17"/>
      <c r="BWW102" s="18"/>
      <c r="BWX102" s="29"/>
      <c r="BWY102" s="104"/>
      <c r="BWZ102" s="198"/>
      <c r="BXA102" s="239"/>
      <c r="BXB102" s="243"/>
      <c r="BXC102" s="243"/>
      <c r="BXD102" s="19"/>
      <c r="BXE102" s="320"/>
      <c r="BXF102" s="17"/>
      <c r="BXG102" s="15"/>
      <c r="BXH102" s="15"/>
      <c r="BXI102" s="17"/>
      <c r="BXJ102" s="17"/>
      <c r="BXK102" s="17"/>
      <c r="BXL102" s="117"/>
      <c r="BXM102" s="209"/>
      <c r="BXN102" s="17"/>
      <c r="BXO102" s="18"/>
      <c r="BXP102" s="29"/>
      <c r="BXQ102" s="104"/>
      <c r="BXR102" s="198"/>
      <c r="BXS102" s="239"/>
      <c r="BXT102" s="243"/>
      <c r="BXU102" s="243"/>
      <c r="BXV102" s="19"/>
      <c r="BXW102" s="320"/>
      <c r="BXX102" s="17"/>
      <c r="BXY102" s="15"/>
      <c r="BXZ102" s="15"/>
      <c r="BYA102" s="17"/>
      <c r="BYB102" s="17"/>
      <c r="BYC102" s="17"/>
      <c r="BYD102" s="117"/>
      <c r="BYE102" s="209"/>
      <c r="BYF102" s="17"/>
      <c r="BYG102" s="18"/>
      <c r="BYH102" s="29"/>
      <c r="BYI102" s="104"/>
      <c r="BYJ102" s="198"/>
      <c r="BYK102" s="239"/>
      <c r="BYL102" s="243"/>
      <c r="BYM102" s="243"/>
      <c r="BYN102" s="19"/>
      <c r="BYO102" s="320"/>
      <c r="BYP102" s="17"/>
      <c r="BYQ102" s="15"/>
      <c r="BYR102" s="15"/>
      <c r="BYS102" s="17"/>
      <c r="BYT102" s="17"/>
      <c r="BYU102" s="17"/>
      <c r="BYV102" s="117"/>
      <c r="BYW102" s="209"/>
      <c r="BYX102" s="17"/>
      <c r="BYY102" s="18"/>
      <c r="BYZ102" s="29"/>
      <c r="BZA102" s="104"/>
      <c r="BZB102" s="198"/>
      <c r="BZC102" s="239"/>
      <c r="BZD102" s="243"/>
      <c r="BZE102" s="243"/>
      <c r="BZF102" s="19"/>
      <c r="BZG102" s="320"/>
      <c r="BZH102" s="17"/>
      <c r="BZI102" s="15"/>
      <c r="BZJ102" s="15"/>
      <c r="BZK102" s="17"/>
      <c r="BZL102" s="17"/>
      <c r="BZM102" s="17"/>
      <c r="BZN102" s="117"/>
      <c r="BZO102" s="209"/>
      <c r="BZP102" s="17"/>
      <c r="BZQ102" s="18"/>
      <c r="BZR102" s="29"/>
      <c r="BZS102" s="104"/>
      <c r="BZT102" s="198"/>
      <c r="BZU102" s="239"/>
      <c r="BZV102" s="243"/>
      <c r="BZW102" s="243"/>
      <c r="BZX102" s="19"/>
      <c r="BZY102" s="320"/>
      <c r="BZZ102" s="17"/>
      <c r="CAA102" s="15"/>
      <c r="CAB102" s="15"/>
      <c r="CAC102" s="17"/>
      <c r="CAD102" s="17"/>
      <c r="CAE102" s="17"/>
      <c r="CAF102" s="117"/>
      <c r="CAG102" s="209"/>
      <c r="CAH102" s="17"/>
      <c r="CAI102" s="18"/>
      <c r="CAJ102" s="29"/>
      <c r="CAK102" s="104"/>
      <c r="CAL102" s="198"/>
      <c r="CAM102" s="239"/>
      <c r="CAN102" s="243"/>
      <c r="CAO102" s="243"/>
      <c r="CAP102" s="19"/>
      <c r="CAQ102" s="320"/>
      <c r="CAR102" s="17"/>
      <c r="CAS102" s="15"/>
      <c r="CAT102" s="15"/>
      <c r="CAU102" s="17"/>
      <c r="CAV102" s="17"/>
      <c r="CAW102" s="17"/>
      <c r="CAX102" s="117"/>
      <c r="CAY102" s="209"/>
      <c r="CAZ102" s="17"/>
      <c r="CBA102" s="18"/>
      <c r="CBB102" s="29"/>
      <c r="CBC102" s="104"/>
      <c r="CBD102" s="198"/>
      <c r="CBE102" s="239"/>
      <c r="CBF102" s="243"/>
      <c r="CBG102" s="243"/>
      <c r="CBH102" s="19"/>
      <c r="CBI102" s="320"/>
      <c r="CBJ102" s="17"/>
      <c r="CBK102" s="15"/>
      <c r="CBL102" s="15"/>
      <c r="CBM102" s="17"/>
      <c r="CBN102" s="17"/>
      <c r="CBO102" s="17"/>
      <c r="CBP102" s="117"/>
      <c r="CBQ102" s="209"/>
      <c r="CBR102" s="17"/>
      <c r="CBS102" s="18"/>
      <c r="CBT102" s="29"/>
      <c r="CBU102" s="104"/>
      <c r="CBV102" s="198"/>
      <c r="CBW102" s="239"/>
      <c r="CBX102" s="243"/>
      <c r="CBY102" s="243"/>
      <c r="CBZ102" s="19"/>
      <c r="CCA102" s="320"/>
      <c r="CCB102" s="17"/>
      <c r="CCC102" s="15"/>
      <c r="CCD102" s="15"/>
      <c r="CCE102" s="17"/>
      <c r="CCF102" s="17"/>
      <c r="CCG102" s="17"/>
      <c r="CCH102" s="117"/>
      <c r="CCI102" s="209"/>
      <c r="CCJ102" s="17"/>
      <c r="CCK102" s="18"/>
      <c r="CCL102" s="29"/>
      <c r="CCM102" s="104"/>
      <c r="CCN102" s="198"/>
      <c r="CCO102" s="239"/>
      <c r="CCP102" s="243"/>
      <c r="CCQ102" s="243"/>
      <c r="CCR102" s="19"/>
      <c r="CCS102" s="320"/>
      <c r="CCT102" s="17"/>
      <c r="CCU102" s="15"/>
      <c r="CCV102" s="15"/>
      <c r="CCW102" s="17"/>
      <c r="CCX102" s="17"/>
      <c r="CCY102" s="17"/>
      <c r="CCZ102" s="117"/>
      <c r="CDA102" s="209"/>
      <c r="CDB102" s="17"/>
      <c r="CDC102" s="18"/>
      <c r="CDD102" s="29"/>
      <c r="CDE102" s="104"/>
      <c r="CDF102" s="198"/>
      <c r="CDG102" s="239"/>
      <c r="CDH102" s="243"/>
      <c r="CDI102" s="243"/>
      <c r="CDJ102" s="19"/>
      <c r="CDK102" s="320"/>
      <c r="CDL102" s="17"/>
      <c r="CDM102" s="15"/>
      <c r="CDN102" s="15"/>
      <c r="CDO102" s="17"/>
      <c r="CDP102" s="17"/>
      <c r="CDQ102" s="17"/>
      <c r="CDR102" s="117"/>
      <c r="CDS102" s="209"/>
      <c r="CDT102" s="17"/>
      <c r="CDU102" s="18"/>
      <c r="CDV102" s="29"/>
      <c r="CDW102" s="104"/>
      <c r="CDX102" s="198"/>
      <c r="CDY102" s="239"/>
      <c r="CDZ102" s="243"/>
      <c r="CEA102" s="243"/>
      <c r="CEB102" s="19"/>
      <c r="CEC102" s="320"/>
      <c r="CED102" s="17"/>
      <c r="CEE102" s="15"/>
      <c r="CEF102" s="15"/>
      <c r="CEG102" s="17"/>
      <c r="CEH102" s="17"/>
      <c r="CEI102" s="17"/>
      <c r="CEJ102" s="117"/>
      <c r="CEK102" s="209"/>
      <c r="CEL102" s="17"/>
      <c r="CEM102" s="18"/>
      <c r="CEN102" s="29"/>
      <c r="CEO102" s="104"/>
      <c r="CEP102" s="198"/>
      <c r="CEQ102" s="239"/>
      <c r="CER102" s="243"/>
      <c r="CES102" s="243"/>
      <c r="CET102" s="19"/>
      <c r="CEU102" s="320"/>
      <c r="CEV102" s="17"/>
      <c r="CEW102" s="15"/>
      <c r="CEX102" s="15"/>
      <c r="CEY102" s="17"/>
      <c r="CEZ102" s="17"/>
      <c r="CFA102" s="17"/>
      <c r="CFB102" s="117"/>
      <c r="CFC102" s="209"/>
      <c r="CFD102" s="17"/>
      <c r="CFE102" s="18"/>
      <c r="CFF102" s="29"/>
      <c r="CFG102" s="104"/>
      <c r="CFH102" s="198"/>
      <c r="CFI102" s="239"/>
      <c r="CFJ102" s="243"/>
      <c r="CFK102" s="243"/>
      <c r="CFL102" s="19"/>
      <c r="CFM102" s="320"/>
      <c r="CFN102" s="17"/>
      <c r="CFO102" s="15"/>
      <c r="CFP102" s="15"/>
      <c r="CFQ102" s="17"/>
      <c r="CFR102" s="17"/>
      <c r="CFS102" s="17"/>
      <c r="CFT102" s="117"/>
      <c r="CFU102" s="209"/>
      <c r="CFV102" s="17"/>
      <c r="CFW102" s="18"/>
      <c r="CFX102" s="29"/>
      <c r="CFY102" s="104"/>
      <c r="CFZ102" s="198"/>
      <c r="CGA102" s="239"/>
      <c r="CGB102" s="243"/>
      <c r="CGC102" s="243"/>
      <c r="CGD102" s="19"/>
      <c r="CGE102" s="320"/>
      <c r="CGF102" s="17"/>
      <c r="CGG102" s="15"/>
      <c r="CGH102" s="15"/>
      <c r="CGI102" s="17"/>
      <c r="CGJ102" s="17"/>
      <c r="CGK102" s="17"/>
      <c r="CGL102" s="117"/>
      <c r="CGM102" s="209"/>
      <c r="CGN102" s="17"/>
      <c r="CGO102" s="18"/>
      <c r="CGP102" s="29"/>
      <c r="CGQ102" s="104"/>
      <c r="CGR102" s="198"/>
      <c r="CGS102" s="239"/>
      <c r="CGT102" s="243"/>
      <c r="CGU102" s="243"/>
      <c r="CGV102" s="19"/>
      <c r="CGW102" s="320"/>
      <c r="CGX102" s="17"/>
      <c r="CGY102" s="15"/>
      <c r="CGZ102" s="15"/>
      <c r="CHA102" s="17"/>
      <c r="CHB102" s="17"/>
      <c r="CHC102" s="17"/>
      <c r="CHD102" s="117"/>
      <c r="CHE102" s="209"/>
      <c r="CHF102" s="17"/>
      <c r="CHG102" s="18"/>
      <c r="CHH102" s="29"/>
      <c r="CHI102" s="104"/>
      <c r="CHJ102" s="198"/>
      <c r="CHK102" s="239"/>
      <c r="CHL102" s="243"/>
      <c r="CHM102" s="243"/>
      <c r="CHN102" s="19"/>
      <c r="CHO102" s="320"/>
      <c r="CHP102" s="17"/>
      <c r="CHQ102" s="15"/>
      <c r="CHR102" s="15"/>
      <c r="CHS102" s="17"/>
      <c r="CHT102" s="17"/>
      <c r="CHU102" s="17"/>
      <c r="CHV102" s="117"/>
      <c r="CHW102" s="209"/>
      <c r="CHX102" s="17"/>
      <c r="CHY102" s="18"/>
      <c r="CHZ102" s="29"/>
      <c r="CIA102" s="104"/>
      <c r="CIB102" s="198"/>
      <c r="CIC102" s="239"/>
      <c r="CID102" s="243"/>
      <c r="CIE102" s="243"/>
      <c r="CIF102" s="19"/>
      <c r="CIG102" s="320"/>
      <c r="CIH102" s="17"/>
      <c r="CII102" s="15"/>
      <c r="CIJ102" s="15"/>
      <c r="CIK102" s="17"/>
      <c r="CIL102" s="17"/>
      <c r="CIM102" s="17"/>
      <c r="CIN102" s="117"/>
      <c r="CIO102" s="209"/>
      <c r="CIP102" s="17"/>
      <c r="CIQ102" s="18"/>
      <c r="CIR102" s="29"/>
      <c r="CIS102" s="104"/>
      <c r="CIT102" s="198"/>
      <c r="CIU102" s="239"/>
      <c r="CIV102" s="243"/>
      <c r="CIW102" s="243"/>
      <c r="CIX102" s="19"/>
      <c r="CIY102" s="320"/>
      <c r="CIZ102" s="17"/>
      <c r="CJA102" s="15"/>
      <c r="CJB102" s="15"/>
      <c r="CJC102" s="17"/>
      <c r="CJD102" s="17"/>
      <c r="CJE102" s="17"/>
      <c r="CJF102" s="117"/>
      <c r="CJG102" s="209"/>
      <c r="CJH102" s="17"/>
      <c r="CJI102" s="18"/>
      <c r="CJJ102" s="29"/>
      <c r="CJK102" s="104"/>
      <c r="CJL102" s="198"/>
      <c r="CJM102" s="239"/>
      <c r="CJN102" s="243"/>
      <c r="CJO102" s="243"/>
      <c r="CJP102" s="19"/>
      <c r="CJQ102" s="320"/>
      <c r="CJR102" s="17"/>
      <c r="CJS102" s="15"/>
      <c r="CJT102" s="15"/>
      <c r="CJU102" s="17"/>
      <c r="CJV102" s="17"/>
      <c r="CJW102" s="17"/>
      <c r="CJX102" s="117"/>
      <c r="CJY102" s="209"/>
      <c r="CJZ102" s="17"/>
      <c r="CKA102" s="18"/>
      <c r="CKB102" s="29"/>
      <c r="CKC102" s="104"/>
      <c r="CKD102" s="198"/>
      <c r="CKE102" s="239"/>
      <c r="CKF102" s="243"/>
      <c r="CKG102" s="243"/>
      <c r="CKH102" s="19"/>
      <c r="CKI102" s="320"/>
      <c r="CKJ102" s="17"/>
      <c r="CKK102" s="15"/>
      <c r="CKL102" s="15"/>
      <c r="CKM102" s="17"/>
      <c r="CKN102" s="17"/>
      <c r="CKO102" s="17"/>
      <c r="CKP102" s="117"/>
      <c r="CKQ102" s="209"/>
      <c r="CKR102" s="17"/>
      <c r="CKS102" s="18"/>
      <c r="CKT102" s="29"/>
      <c r="CKU102" s="104"/>
      <c r="CKV102" s="198"/>
      <c r="CKW102" s="239"/>
      <c r="CKX102" s="243"/>
      <c r="CKY102" s="243"/>
      <c r="CKZ102" s="19"/>
      <c r="CLA102" s="320"/>
      <c r="CLB102" s="17"/>
      <c r="CLC102" s="15"/>
      <c r="CLD102" s="15"/>
      <c r="CLE102" s="17"/>
      <c r="CLF102" s="17"/>
      <c r="CLG102" s="17"/>
      <c r="CLH102" s="117"/>
      <c r="CLI102" s="209"/>
      <c r="CLJ102" s="17"/>
      <c r="CLK102" s="18"/>
      <c r="CLL102" s="29"/>
      <c r="CLM102" s="104"/>
      <c r="CLN102" s="198"/>
      <c r="CLO102" s="239"/>
      <c r="CLP102" s="243"/>
      <c r="CLQ102" s="243"/>
      <c r="CLR102" s="19"/>
      <c r="CLS102" s="320"/>
      <c r="CLT102" s="17"/>
      <c r="CLU102" s="15"/>
      <c r="CLV102" s="15"/>
      <c r="CLW102" s="17"/>
      <c r="CLX102" s="17"/>
      <c r="CLY102" s="17"/>
      <c r="CLZ102" s="117"/>
      <c r="CMA102" s="209"/>
      <c r="CMB102" s="17"/>
      <c r="CMC102" s="18"/>
      <c r="CMD102" s="29"/>
      <c r="CME102" s="104"/>
      <c r="CMF102" s="198"/>
      <c r="CMG102" s="239"/>
      <c r="CMH102" s="243"/>
      <c r="CMI102" s="243"/>
      <c r="CMJ102" s="19"/>
      <c r="CMK102" s="320"/>
      <c r="CML102" s="17"/>
      <c r="CMM102" s="15"/>
      <c r="CMN102" s="15"/>
      <c r="CMO102" s="17"/>
      <c r="CMP102" s="17"/>
      <c r="CMQ102" s="17"/>
      <c r="CMR102" s="117"/>
      <c r="CMS102" s="209"/>
      <c r="CMT102" s="17"/>
      <c r="CMU102" s="18"/>
      <c r="CMV102" s="29"/>
      <c r="CMW102" s="104"/>
      <c r="CMX102" s="198"/>
      <c r="CMY102" s="239"/>
      <c r="CMZ102" s="243"/>
      <c r="CNA102" s="243"/>
      <c r="CNB102" s="19"/>
      <c r="CNC102" s="320"/>
      <c r="CND102" s="17"/>
      <c r="CNE102" s="15"/>
      <c r="CNF102" s="15"/>
      <c r="CNG102" s="17"/>
      <c r="CNH102" s="17"/>
      <c r="CNI102" s="17"/>
      <c r="CNJ102" s="117"/>
      <c r="CNK102" s="209"/>
      <c r="CNL102" s="17"/>
      <c r="CNM102" s="18"/>
      <c r="CNN102" s="29"/>
      <c r="CNO102" s="104"/>
      <c r="CNP102" s="198"/>
      <c r="CNQ102" s="239"/>
      <c r="CNR102" s="243"/>
      <c r="CNS102" s="243"/>
      <c r="CNT102" s="19"/>
      <c r="CNU102" s="320"/>
      <c r="CNV102" s="17"/>
      <c r="CNW102" s="15"/>
      <c r="CNX102" s="15"/>
      <c r="CNY102" s="17"/>
      <c r="CNZ102" s="17"/>
      <c r="COA102" s="17"/>
      <c r="COB102" s="117"/>
      <c r="COC102" s="209"/>
      <c r="COD102" s="17"/>
      <c r="COE102" s="18"/>
      <c r="COF102" s="29"/>
      <c r="COG102" s="104"/>
      <c r="COH102" s="198"/>
      <c r="COI102" s="239"/>
      <c r="COJ102" s="243"/>
      <c r="COK102" s="243"/>
      <c r="COL102" s="19"/>
      <c r="COM102" s="320"/>
      <c r="CON102" s="17"/>
      <c r="COO102" s="15"/>
      <c r="COP102" s="15"/>
      <c r="COQ102" s="17"/>
      <c r="COR102" s="17"/>
      <c r="COS102" s="17"/>
      <c r="COT102" s="117"/>
      <c r="COU102" s="209"/>
      <c r="COV102" s="17"/>
      <c r="COW102" s="18"/>
      <c r="COX102" s="29"/>
      <c r="COY102" s="104"/>
      <c r="COZ102" s="198"/>
      <c r="CPA102" s="239"/>
      <c r="CPB102" s="243"/>
      <c r="CPC102" s="243"/>
      <c r="CPD102" s="19"/>
      <c r="CPE102" s="320"/>
      <c r="CPF102" s="17"/>
      <c r="CPG102" s="15"/>
      <c r="CPH102" s="15"/>
      <c r="CPI102" s="17"/>
      <c r="CPJ102" s="17"/>
      <c r="CPK102" s="17"/>
      <c r="CPL102" s="117"/>
      <c r="CPM102" s="209"/>
      <c r="CPN102" s="17"/>
      <c r="CPO102" s="18"/>
      <c r="CPP102" s="29"/>
      <c r="CPQ102" s="104"/>
      <c r="CPR102" s="198"/>
      <c r="CPS102" s="239"/>
      <c r="CPT102" s="243"/>
      <c r="CPU102" s="243"/>
      <c r="CPV102" s="19"/>
      <c r="CPW102" s="320"/>
      <c r="CPX102" s="17"/>
      <c r="CPY102" s="15"/>
      <c r="CPZ102" s="15"/>
      <c r="CQA102" s="17"/>
      <c r="CQB102" s="17"/>
      <c r="CQC102" s="17"/>
      <c r="CQD102" s="117"/>
      <c r="CQE102" s="209"/>
      <c r="CQF102" s="17"/>
      <c r="CQG102" s="18"/>
      <c r="CQH102" s="29"/>
      <c r="CQI102" s="104"/>
      <c r="CQJ102" s="198"/>
      <c r="CQK102" s="239"/>
      <c r="CQL102" s="243"/>
      <c r="CQM102" s="243"/>
      <c r="CQN102" s="19"/>
      <c r="CQO102" s="320"/>
      <c r="CQP102" s="17"/>
      <c r="CQQ102" s="15"/>
      <c r="CQR102" s="15"/>
      <c r="CQS102" s="17"/>
      <c r="CQT102" s="17"/>
      <c r="CQU102" s="17"/>
      <c r="CQV102" s="117"/>
      <c r="CQW102" s="209"/>
      <c r="CQX102" s="17"/>
      <c r="CQY102" s="18"/>
      <c r="CQZ102" s="29"/>
      <c r="CRA102" s="104"/>
      <c r="CRB102" s="198"/>
      <c r="CRC102" s="239"/>
      <c r="CRD102" s="243"/>
      <c r="CRE102" s="243"/>
      <c r="CRF102" s="19"/>
      <c r="CRG102" s="320"/>
      <c r="CRH102" s="17"/>
      <c r="CRI102" s="15"/>
      <c r="CRJ102" s="15"/>
      <c r="CRK102" s="17"/>
      <c r="CRL102" s="17"/>
      <c r="CRM102" s="17"/>
      <c r="CRN102" s="117"/>
      <c r="CRO102" s="209"/>
      <c r="CRP102" s="17"/>
      <c r="CRQ102" s="18"/>
      <c r="CRR102" s="29"/>
      <c r="CRS102" s="104"/>
      <c r="CRT102" s="198"/>
      <c r="CRU102" s="239"/>
      <c r="CRV102" s="243"/>
      <c r="CRW102" s="243"/>
      <c r="CRX102" s="19"/>
      <c r="CRY102" s="320"/>
      <c r="CRZ102" s="17"/>
      <c r="CSA102" s="15"/>
      <c r="CSB102" s="15"/>
      <c r="CSC102" s="17"/>
      <c r="CSD102" s="17"/>
      <c r="CSE102" s="17"/>
      <c r="CSF102" s="117"/>
      <c r="CSG102" s="209"/>
      <c r="CSH102" s="17"/>
      <c r="CSI102" s="18"/>
      <c r="CSJ102" s="29"/>
      <c r="CSK102" s="104"/>
      <c r="CSL102" s="198"/>
      <c r="CSM102" s="239"/>
      <c r="CSN102" s="243"/>
      <c r="CSO102" s="243"/>
      <c r="CSP102" s="19"/>
      <c r="CSQ102" s="320"/>
      <c r="CSR102" s="17"/>
      <c r="CSS102" s="15"/>
      <c r="CST102" s="15"/>
      <c r="CSU102" s="17"/>
      <c r="CSV102" s="17"/>
      <c r="CSW102" s="17"/>
      <c r="CSX102" s="117"/>
      <c r="CSY102" s="209"/>
      <c r="CSZ102" s="17"/>
      <c r="CTA102" s="18"/>
      <c r="CTB102" s="29"/>
      <c r="CTC102" s="104"/>
      <c r="CTD102" s="198"/>
      <c r="CTE102" s="239"/>
      <c r="CTF102" s="243"/>
      <c r="CTG102" s="243"/>
      <c r="CTH102" s="19"/>
      <c r="CTI102" s="320"/>
      <c r="CTJ102" s="17"/>
      <c r="CTK102" s="15"/>
      <c r="CTL102" s="15"/>
      <c r="CTM102" s="17"/>
      <c r="CTN102" s="17"/>
      <c r="CTO102" s="17"/>
      <c r="CTP102" s="117"/>
      <c r="CTQ102" s="209"/>
      <c r="CTR102" s="17"/>
      <c r="CTS102" s="18"/>
      <c r="CTT102" s="29"/>
      <c r="CTU102" s="104"/>
      <c r="CTV102" s="198"/>
      <c r="CTW102" s="239"/>
      <c r="CTX102" s="243"/>
      <c r="CTY102" s="243"/>
      <c r="CTZ102" s="19"/>
      <c r="CUA102" s="320"/>
      <c r="CUB102" s="17"/>
      <c r="CUC102" s="15"/>
      <c r="CUD102" s="15"/>
      <c r="CUE102" s="17"/>
      <c r="CUF102" s="17"/>
      <c r="CUG102" s="17"/>
      <c r="CUH102" s="117"/>
      <c r="CUI102" s="209"/>
      <c r="CUJ102" s="17"/>
      <c r="CUK102" s="18"/>
      <c r="CUL102" s="29"/>
      <c r="CUM102" s="104"/>
      <c r="CUN102" s="198"/>
      <c r="CUO102" s="239"/>
      <c r="CUP102" s="243"/>
      <c r="CUQ102" s="243"/>
      <c r="CUR102" s="19"/>
      <c r="CUS102" s="320"/>
      <c r="CUT102" s="17"/>
      <c r="CUU102" s="15"/>
      <c r="CUV102" s="15"/>
      <c r="CUW102" s="17"/>
      <c r="CUX102" s="17"/>
      <c r="CUY102" s="17"/>
      <c r="CUZ102" s="117"/>
      <c r="CVA102" s="209"/>
      <c r="CVB102" s="17"/>
      <c r="CVC102" s="18"/>
      <c r="CVD102" s="29"/>
      <c r="CVE102" s="104"/>
      <c r="CVF102" s="198"/>
      <c r="CVG102" s="239"/>
      <c r="CVH102" s="243"/>
      <c r="CVI102" s="243"/>
      <c r="CVJ102" s="19"/>
      <c r="CVK102" s="320"/>
      <c r="CVL102" s="17"/>
      <c r="CVM102" s="15"/>
      <c r="CVN102" s="15"/>
      <c r="CVO102" s="17"/>
      <c r="CVP102" s="17"/>
      <c r="CVQ102" s="17"/>
      <c r="CVR102" s="117"/>
      <c r="CVS102" s="209"/>
      <c r="CVT102" s="17"/>
      <c r="CVU102" s="18"/>
      <c r="CVV102" s="29"/>
      <c r="CVW102" s="104"/>
      <c r="CVX102" s="198"/>
      <c r="CVY102" s="239"/>
      <c r="CVZ102" s="243"/>
      <c r="CWA102" s="243"/>
      <c r="CWB102" s="19"/>
      <c r="CWC102" s="320"/>
      <c r="CWD102" s="17"/>
      <c r="CWE102" s="15"/>
      <c r="CWF102" s="15"/>
      <c r="CWG102" s="17"/>
      <c r="CWH102" s="17"/>
      <c r="CWI102" s="17"/>
      <c r="CWJ102" s="117"/>
      <c r="CWK102" s="209"/>
      <c r="CWL102" s="17"/>
      <c r="CWM102" s="18"/>
      <c r="CWN102" s="29"/>
      <c r="CWO102" s="104"/>
      <c r="CWP102" s="198"/>
      <c r="CWQ102" s="239"/>
      <c r="CWR102" s="243"/>
      <c r="CWS102" s="243"/>
      <c r="CWT102" s="19"/>
      <c r="CWU102" s="320"/>
      <c r="CWV102" s="17"/>
      <c r="CWW102" s="15"/>
      <c r="CWX102" s="15"/>
      <c r="CWY102" s="17"/>
      <c r="CWZ102" s="17"/>
      <c r="CXA102" s="17"/>
      <c r="CXB102" s="117"/>
      <c r="CXC102" s="209"/>
      <c r="CXD102" s="17"/>
      <c r="CXE102" s="18"/>
      <c r="CXF102" s="29"/>
      <c r="CXG102" s="104"/>
      <c r="CXH102" s="198"/>
      <c r="CXI102" s="239"/>
      <c r="CXJ102" s="243"/>
      <c r="CXK102" s="243"/>
      <c r="CXL102" s="19"/>
      <c r="CXM102" s="320"/>
      <c r="CXN102" s="17"/>
      <c r="CXO102" s="15"/>
      <c r="CXP102" s="15"/>
      <c r="CXQ102" s="17"/>
      <c r="CXR102" s="17"/>
      <c r="CXS102" s="17"/>
      <c r="CXT102" s="117"/>
      <c r="CXU102" s="209"/>
      <c r="CXV102" s="17"/>
      <c r="CXW102" s="18"/>
      <c r="CXX102" s="29"/>
      <c r="CXY102" s="104"/>
      <c r="CXZ102" s="198"/>
      <c r="CYA102" s="239"/>
      <c r="CYB102" s="243"/>
      <c r="CYC102" s="243"/>
      <c r="CYD102" s="19"/>
      <c r="CYE102" s="320"/>
      <c r="CYF102" s="17"/>
      <c r="CYG102" s="15"/>
      <c r="CYH102" s="15"/>
      <c r="CYI102" s="17"/>
      <c r="CYJ102" s="17"/>
      <c r="CYK102" s="17"/>
      <c r="CYL102" s="117"/>
      <c r="CYM102" s="209"/>
      <c r="CYN102" s="17"/>
      <c r="CYO102" s="18"/>
      <c r="CYP102" s="29"/>
      <c r="CYQ102" s="104"/>
      <c r="CYR102" s="198"/>
      <c r="CYS102" s="239"/>
      <c r="CYT102" s="243"/>
      <c r="CYU102" s="243"/>
      <c r="CYV102" s="19"/>
      <c r="CYW102" s="320"/>
      <c r="CYX102" s="17"/>
      <c r="CYY102" s="15"/>
      <c r="CYZ102" s="15"/>
      <c r="CZA102" s="17"/>
      <c r="CZB102" s="17"/>
      <c r="CZC102" s="17"/>
      <c r="CZD102" s="117"/>
      <c r="CZE102" s="209"/>
      <c r="CZF102" s="17"/>
      <c r="CZG102" s="18"/>
      <c r="CZH102" s="29"/>
      <c r="CZI102" s="104"/>
      <c r="CZJ102" s="198"/>
      <c r="CZK102" s="239"/>
      <c r="CZL102" s="243"/>
      <c r="CZM102" s="243"/>
      <c r="CZN102" s="19"/>
      <c r="CZO102" s="320"/>
      <c r="CZP102" s="17"/>
      <c r="CZQ102" s="15"/>
      <c r="CZR102" s="15"/>
      <c r="CZS102" s="17"/>
      <c r="CZT102" s="17"/>
      <c r="CZU102" s="17"/>
      <c r="CZV102" s="117"/>
      <c r="CZW102" s="209"/>
      <c r="CZX102" s="17"/>
      <c r="CZY102" s="18"/>
      <c r="CZZ102" s="29"/>
      <c r="DAA102" s="104"/>
      <c r="DAB102" s="198"/>
      <c r="DAC102" s="239"/>
      <c r="DAD102" s="243"/>
      <c r="DAE102" s="243"/>
      <c r="DAF102" s="19"/>
      <c r="DAG102" s="320"/>
      <c r="DAH102" s="17"/>
      <c r="DAI102" s="15"/>
      <c r="DAJ102" s="15"/>
      <c r="DAK102" s="17"/>
      <c r="DAL102" s="17"/>
      <c r="DAM102" s="17"/>
      <c r="DAN102" s="117"/>
      <c r="DAO102" s="209"/>
      <c r="DAP102" s="17"/>
      <c r="DAQ102" s="18"/>
      <c r="DAR102" s="29"/>
      <c r="DAS102" s="104"/>
      <c r="DAT102" s="198"/>
      <c r="DAU102" s="239"/>
      <c r="DAV102" s="243"/>
      <c r="DAW102" s="243"/>
      <c r="DAX102" s="19"/>
      <c r="DAY102" s="320"/>
      <c r="DAZ102" s="17"/>
      <c r="DBA102" s="15"/>
      <c r="DBB102" s="15"/>
      <c r="DBC102" s="17"/>
      <c r="DBD102" s="17"/>
      <c r="DBE102" s="17"/>
      <c r="DBF102" s="117"/>
      <c r="DBG102" s="209"/>
      <c r="DBH102" s="17"/>
      <c r="DBI102" s="18"/>
      <c r="DBJ102" s="29"/>
      <c r="DBK102" s="104"/>
      <c r="DBL102" s="198"/>
      <c r="DBM102" s="239"/>
      <c r="DBN102" s="243"/>
      <c r="DBO102" s="243"/>
      <c r="DBP102" s="19"/>
      <c r="DBQ102" s="320"/>
      <c r="DBR102" s="17"/>
      <c r="DBS102" s="15"/>
      <c r="DBT102" s="15"/>
      <c r="DBU102" s="17"/>
      <c r="DBV102" s="17"/>
      <c r="DBW102" s="17"/>
      <c r="DBX102" s="117"/>
      <c r="DBY102" s="209"/>
      <c r="DBZ102" s="17"/>
      <c r="DCA102" s="18"/>
      <c r="DCB102" s="29"/>
      <c r="DCC102" s="104"/>
      <c r="DCD102" s="198"/>
      <c r="DCE102" s="239"/>
      <c r="DCF102" s="243"/>
      <c r="DCG102" s="243"/>
      <c r="DCH102" s="19"/>
      <c r="DCI102" s="320"/>
      <c r="DCJ102" s="17"/>
      <c r="DCK102" s="15"/>
      <c r="DCL102" s="15"/>
      <c r="DCM102" s="17"/>
      <c r="DCN102" s="17"/>
      <c r="DCO102" s="17"/>
      <c r="DCP102" s="117"/>
      <c r="DCQ102" s="209"/>
      <c r="DCR102" s="17"/>
      <c r="DCS102" s="18"/>
      <c r="DCT102" s="29"/>
      <c r="DCU102" s="104"/>
      <c r="DCV102" s="198"/>
      <c r="DCW102" s="239"/>
      <c r="DCX102" s="243"/>
      <c r="DCY102" s="243"/>
      <c r="DCZ102" s="19"/>
      <c r="DDA102" s="320"/>
      <c r="DDB102" s="17"/>
      <c r="DDC102" s="15"/>
      <c r="DDD102" s="15"/>
      <c r="DDE102" s="17"/>
      <c r="DDF102" s="17"/>
      <c r="DDG102" s="17"/>
      <c r="DDH102" s="117"/>
      <c r="DDI102" s="209"/>
      <c r="DDJ102" s="17"/>
      <c r="DDK102" s="18"/>
      <c r="DDL102" s="29"/>
      <c r="DDM102" s="104"/>
      <c r="DDN102" s="198"/>
      <c r="DDO102" s="239"/>
      <c r="DDP102" s="243"/>
      <c r="DDQ102" s="243"/>
      <c r="DDR102" s="19"/>
      <c r="DDS102" s="320"/>
      <c r="DDT102" s="17"/>
      <c r="DDU102" s="15"/>
      <c r="DDV102" s="15"/>
      <c r="DDW102" s="17"/>
      <c r="DDX102" s="17"/>
      <c r="DDY102" s="17"/>
      <c r="DDZ102" s="117"/>
      <c r="DEA102" s="209"/>
      <c r="DEB102" s="17"/>
      <c r="DEC102" s="18"/>
      <c r="DED102" s="29"/>
      <c r="DEE102" s="104"/>
      <c r="DEF102" s="198"/>
      <c r="DEG102" s="239"/>
      <c r="DEH102" s="243"/>
      <c r="DEI102" s="243"/>
      <c r="DEJ102" s="19"/>
      <c r="DEK102" s="320"/>
      <c r="DEL102" s="17"/>
      <c r="DEM102" s="15"/>
      <c r="DEN102" s="15"/>
      <c r="DEO102" s="17"/>
      <c r="DEP102" s="17"/>
      <c r="DEQ102" s="17"/>
      <c r="DER102" s="117"/>
      <c r="DES102" s="209"/>
      <c r="DET102" s="17"/>
      <c r="DEU102" s="18"/>
      <c r="DEV102" s="29"/>
      <c r="DEW102" s="104"/>
      <c r="DEX102" s="198"/>
      <c r="DEY102" s="239"/>
      <c r="DEZ102" s="243"/>
      <c r="DFA102" s="243"/>
      <c r="DFB102" s="19"/>
      <c r="DFC102" s="320"/>
      <c r="DFD102" s="17"/>
      <c r="DFE102" s="15"/>
      <c r="DFF102" s="15"/>
      <c r="DFG102" s="17"/>
      <c r="DFH102" s="17"/>
      <c r="DFI102" s="17"/>
      <c r="DFJ102" s="117"/>
      <c r="DFK102" s="209"/>
      <c r="DFL102" s="17"/>
      <c r="DFM102" s="18"/>
      <c r="DFN102" s="29"/>
      <c r="DFO102" s="104"/>
      <c r="DFP102" s="198"/>
      <c r="DFQ102" s="239"/>
      <c r="DFR102" s="243"/>
      <c r="DFS102" s="243"/>
      <c r="DFT102" s="19"/>
      <c r="DFU102" s="320"/>
      <c r="DFV102" s="17"/>
      <c r="DFW102" s="15"/>
      <c r="DFX102" s="15"/>
      <c r="DFY102" s="17"/>
      <c r="DFZ102" s="17"/>
      <c r="DGA102" s="17"/>
      <c r="DGB102" s="117"/>
      <c r="DGC102" s="209"/>
      <c r="DGD102" s="17"/>
      <c r="DGE102" s="18"/>
      <c r="DGF102" s="29"/>
      <c r="DGG102" s="104"/>
      <c r="DGH102" s="198"/>
      <c r="DGI102" s="239"/>
      <c r="DGJ102" s="243"/>
      <c r="DGK102" s="243"/>
      <c r="DGL102" s="19"/>
      <c r="DGM102" s="320"/>
      <c r="DGN102" s="17"/>
      <c r="DGO102" s="15"/>
      <c r="DGP102" s="15"/>
      <c r="DGQ102" s="17"/>
      <c r="DGR102" s="17"/>
      <c r="DGS102" s="17"/>
      <c r="DGT102" s="117"/>
      <c r="DGU102" s="209"/>
      <c r="DGV102" s="17"/>
      <c r="DGW102" s="18"/>
      <c r="DGX102" s="29"/>
      <c r="DGY102" s="104"/>
      <c r="DGZ102" s="198"/>
      <c r="DHA102" s="239"/>
      <c r="DHB102" s="243"/>
      <c r="DHC102" s="243"/>
      <c r="DHD102" s="19"/>
      <c r="DHE102" s="320"/>
      <c r="DHF102" s="17"/>
      <c r="DHG102" s="15"/>
      <c r="DHH102" s="15"/>
      <c r="DHI102" s="17"/>
      <c r="DHJ102" s="17"/>
      <c r="DHK102" s="17"/>
      <c r="DHL102" s="117"/>
      <c r="DHM102" s="209"/>
      <c r="DHN102" s="17"/>
      <c r="DHO102" s="18"/>
      <c r="DHP102" s="29"/>
      <c r="DHQ102" s="104"/>
      <c r="DHR102" s="198"/>
      <c r="DHS102" s="239"/>
      <c r="DHT102" s="243"/>
      <c r="DHU102" s="243"/>
      <c r="DHV102" s="19"/>
      <c r="DHW102" s="320"/>
      <c r="DHX102" s="17"/>
      <c r="DHY102" s="15"/>
      <c r="DHZ102" s="15"/>
      <c r="DIA102" s="17"/>
      <c r="DIB102" s="17"/>
      <c r="DIC102" s="17"/>
      <c r="DID102" s="117"/>
      <c r="DIE102" s="209"/>
      <c r="DIF102" s="17"/>
      <c r="DIG102" s="18"/>
      <c r="DIH102" s="29"/>
      <c r="DII102" s="104"/>
      <c r="DIJ102" s="198"/>
      <c r="DIK102" s="239"/>
      <c r="DIL102" s="243"/>
      <c r="DIM102" s="243"/>
      <c r="DIN102" s="19"/>
      <c r="DIO102" s="320"/>
      <c r="DIP102" s="17"/>
      <c r="DIQ102" s="15"/>
      <c r="DIR102" s="15"/>
      <c r="DIS102" s="17"/>
      <c r="DIT102" s="17"/>
      <c r="DIU102" s="17"/>
      <c r="DIV102" s="117"/>
      <c r="DIW102" s="209"/>
      <c r="DIX102" s="17"/>
      <c r="DIY102" s="18"/>
      <c r="DIZ102" s="29"/>
      <c r="DJA102" s="104"/>
      <c r="DJB102" s="198"/>
      <c r="DJC102" s="239"/>
      <c r="DJD102" s="243"/>
      <c r="DJE102" s="243"/>
      <c r="DJF102" s="19"/>
      <c r="DJG102" s="320"/>
      <c r="DJH102" s="17"/>
      <c r="DJI102" s="15"/>
      <c r="DJJ102" s="15"/>
      <c r="DJK102" s="17"/>
      <c r="DJL102" s="17"/>
      <c r="DJM102" s="17"/>
      <c r="DJN102" s="117"/>
      <c r="DJO102" s="209"/>
      <c r="DJP102" s="17"/>
      <c r="DJQ102" s="18"/>
      <c r="DJR102" s="29"/>
      <c r="DJS102" s="104"/>
      <c r="DJT102" s="198"/>
      <c r="DJU102" s="239"/>
      <c r="DJV102" s="243"/>
      <c r="DJW102" s="243"/>
      <c r="DJX102" s="19"/>
      <c r="DJY102" s="320"/>
      <c r="DJZ102" s="17"/>
      <c r="DKA102" s="15"/>
      <c r="DKB102" s="15"/>
      <c r="DKC102" s="17"/>
      <c r="DKD102" s="17"/>
      <c r="DKE102" s="17"/>
      <c r="DKF102" s="117"/>
      <c r="DKG102" s="209"/>
      <c r="DKH102" s="17"/>
      <c r="DKI102" s="18"/>
      <c r="DKJ102" s="29"/>
      <c r="DKK102" s="104"/>
      <c r="DKL102" s="198"/>
      <c r="DKM102" s="239"/>
      <c r="DKN102" s="243"/>
      <c r="DKO102" s="243"/>
      <c r="DKP102" s="19"/>
      <c r="DKQ102" s="320"/>
      <c r="DKR102" s="17"/>
      <c r="DKS102" s="15"/>
      <c r="DKT102" s="15"/>
      <c r="DKU102" s="17"/>
      <c r="DKV102" s="17"/>
      <c r="DKW102" s="17"/>
      <c r="DKX102" s="117"/>
      <c r="DKY102" s="209"/>
      <c r="DKZ102" s="17"/>
      <c r="DLA102" s="18"/>
      <c r="DLB102" s="29"/>
      <c r="DLC102" s="104"/>
      <c r="DLD102" s="198"/>
      <c r="DLE102" s="239"/>
      <c r="DLF102" s="243"/>
      <c r="DLG102" s="243"/>
      <c r="DLH102" s="19"/>
      <c r="DLI102" s="320"/>
      <c r="DLJ102" s="17"/>
      <c r="DLK102" s="15"/>
      <c r="DLL102" s="15"/>
      <c r="DLM102" s="17"/>
      <c r="DLN102" s="17"/>
      <c r="DLO102" s="17"/>
      <c r="DLP102" s="117"/>
      <c r="DLQ102" s="209"/>
      <c r="DLR102" s="17"/>
      <c r="DLS102" s="18"/>
      <c r="DLT102" s="29"/>
      <c r="DLU102" s="104"/>
      <c r="DLV102" s="198"/>
      <c r="DLW102" s="239"/>
      <c r="DLX102" s="243"/>
      <c r="DLY102" s="243"/>
      <c r="DLZ102" s="19"/>
      <c r="DMA102" s="320"/>
      <c r="DMB102" s="17"/>
      <c r="DMC102" s="15"/>
      <c r="DMD102" s="15"/>
      <c r="DME102" s="17"/>
      <c r="DMF102" s="17"/>
      <c r="DMG102" s="17"/>
      <c r="DMH102" s="117"/>
      <c r="DMI102" s="209"/>
      <c r="DMJ102" s="17"/>
      <c r="DMK102" s="18"/>
      <c r="DML102" s="29"/>
      <c r="DMM102" s="104"/>
      <c r="DMN102" s="198"/>
      <c r="DMO102" s="239"/>
      <c r="DMP102" s="243"/>
      <c r="DMQ102" s="243"/>
      <c r="DMR102" s="19"/>
      <c r="DMS102" s="320"/>
      <c r="DMT102" s="17"/>
      <c r="DMU102" s="15"/>
      <c r="DMV102" s="15"/>
      <c r="DMW102" s="17"/>
      <c r="DMX102" s="17"/>
      <c r="DMY102" s="17"/>
      <c r="DMZ102" s="117"/>
      <c r="DNA102" s="209"/>
      <c r="DNB102" s="17"/>
      <c r="DNC102" s="18"/>
      <c r="DND102" s="29"/>
      <c r="DNE102" s="104"/>
      <c r="DNF102" s="198"/>
      <c r="DNG102" s="239"/>
      <c r="DNH102" s="243"/>
      <c r="DNI102" s="243"/>
      <c r="DNJ102" s="19"/>
      <c r="DNK102" s="320"/>
      <c r="DNL102" s="17"/>
      <c r="DNM102" s="15"/>
      <c r="DNN102" s="15"/>
      <c r="DNO102" s="17"/>
      <c r="DNP102" s="17"/>
      <c r="DNQ102" s="17"/>
      <c r="DNR102" s="117"/>
      <c r="DNS102" s="209"/>
      <c r="DNT102" s="17"/>
      <c r="DNU102" s="18"/>
      <c r="DNV102" s="29"/>
      <c r="DNW102" s="104"/>
      <c r="DNX102" s="198"/>
      <c r="DNY102" s="239"/>
      <c r="DNZ102" s="243"/>
      <c r="DOA102" s="243"/>
      <c r="DOB102" s="19"/>
      <c r="DOC102" s="320"/>
      <c r="DOD102" s="17"/>
      <c r="DOE102" s="15"/>
      <c r="DOF102" s="15"/>
      <c r="DOG102" s="17"/>
      <c r="DOH102" s="17"/>
      <c r="DOI102" s="17"/>
      <c r="DOJ102" s="117"/>
      <c r="DOK102" s="209"/>
      <c r="DOL102" s="17"/>
      <c r="DOM102" s="18"/>
      <c r="DON102" s="29"/>
      <c r="DOO102" s="104"/>
      <c r="DOP102" s="198"/>
      <c r="DOQ102" s="239"/>
      <c r="DOR102" s="243"/>
      <c r="DOS102" s="243"/>
      <c r="DOT102" s="19"/>
      <c r="DOU102" s="320"/>
      <c r="DOV102" s="17"/>
      <c r="DOW102" s="15"/>
      <c r="DOX102" s="15"/>
      <c r="DOY102" s="17"/>
      <c r="DOZ102" s="17"/>
      <c r="DPA102" s="17"/>
      <c r="DPB102" s="117"/>
      <c r="DPC102" s="209"/>
      <c r="DPD102" s="17"/>
      <c r="DPE102" s="18"/>
      <c r="DPF102" s="29"/>
      <c r="DPG102" s="104"/>
      <c r="DPH102" s="198"/>
      <c r="DPI102" s="239"/>
      <c r="DPJ102" s="243"/>
      <c r="DPK102" s="243"/>
      <c r="DPL102" s="19"/>
      <c r="DPM102" s="320"/>
      <c r="DPN102" s="17"/>
      <c r="DPO102" s="15"/>
      <c r="DPP102" s="15"/>
      <c r="DPQ102" s="17"/>
      <c r="DPR102" s="17"/>
      <c r="DPS102" s="17"/>
      <c r="DPT102" s="117"/>
      <c r="DPU102" s="209"/>
      <c r="DPV102" s="17"/>
      <c r="DPW102" s="18"/>
      <c r="DPX102" s="29"/>
      <c r="DPY102" s="104"/>
      <c r="DPZ102" s="198"/>
      <c r="DQA102" s="239"/>
      <c r="DQB102" s="243"/>
      <c r="DQC102" s="243"/>
      <c r="DQD102" s="19"/>
      <c r="DQE102" s="320"/>
      <c r="DQF102" s="17"/>
      <c r="DQG102" s="15"/>
      <c r="DQH102" s="15"/>
      <c r="DQI102" s="17"/>
      <c r="DQJ102" s="17"/>
      <c r="DQK102" s="17"/>
      <c r="DQL102" s="117"/>
      <c r="DQM102" s="209"/>
      <c r="DQN102" s="17"/>
      <c r="DQO102" s="18"/>
      <c r="DQP102" s="29"/>
      <c r="DQQ102" s="104"/>
      <c r="DQR102" s="198"/>
      <c r="DQS102" s="239"/>
      <c r="DQT102" s="243"/>
      <c r="DQU102" s="243"/>
      <c r="DQV102" s="19"/>
      <c r="DQW102" s="320"/>
      <c r="DQX102" s="17"/>
      <c r="DQY102" s="15"/>
      <c r="DQZ102" s="15"/>
      <c r="DRA102" s="17"/>
      <c r="DRB102" s="17"/>
      <c r="DRC102" s="17"/>
      <c r="DRD102" s="117"/>
      <c r="DRE102" s="209"/>
      <c r="DRF102" s="17"/>
      <c r="DRG102" s="18"/>
      <c r="DRH102" s="29"/>
      <c r="DRI102" s="104"/>
      <c r="DRJ102" s="198"/>
      <c r="DRK102" s="239"/>
      <c r="DRL102" s="243"/>
      <c r="DRM102" s="243"/>
      <c r="DRN102" s="19"/>
      <c r="DRO102" s="320"/>
      <c r="DRP102" s="17"/>
      <c r="DRQ102" s="15"/>
      <c r="DRR102" s="15"/>
      <c r="DRS102" s="17"/>
      <c r="DRT102" s="17"/>
      <c r="DRU102" s="17"/>
      <c r="DRV102" s="117"/>
      <c r="DRW102" s="209"/>
      <c r="DRX102" s="17"/>
      <c r="DRY102" s="18"/>
      <c r="DRZ102" s="29"/>
      <c r="DSA102" s="104"/>
      <c r="DSB102" s="198"/>
      <c r="DSC102" s="239"/>
      <c r="DSD102" s="243"/>
      <c r="DSE102" s="243"/>
      <c r="DSF102" s="19"/>
      <c r="DSG102" s="320"/>
      <c r="DSH102" s="17"/>
      <c r="DSI102" s="15"/>
      <c r="DSJ102" s="15"/>
      <c r="DSK102" s="17"/>
      <c r="DSL102" s="17"/>
      <c r="DSM102" s="17"/>
      <c r="DSN102" s="117"/>
      <c r="DSO102" s="209"/>
      <c r="DSP102" s="17"/>
      <c r="DSQ102" s="18"/>
      <c r="DSR102" s="29"/>
      <c r="DSS102" s="104"/>
      <c r="DST102" s="198"/>
      <c r="DSU102" s="239"/>
      <c r="DSV102" s="243"/>
      <c r="DSW102" s="243"/>
      <c r="DSX102" s="19"/>
      <c r="DSY102" s="320"/>
      <c r="DSZ102" s="17"/>
      <c r="DTA102" s="15"/>
      <c r="DTB102" s="15"/>
      <c r="DTC102" s="17"/>
      <c r="DTD102" s="17"/>
      <c r="DTE102" s="17"/>
      <c r="DTF102" s="117"/>
      <c r="DTG102" s="209"/>
      <c r="DTH102" s="17"/>
      <c r="DTI102" s="18"/>
      <c r="DTJ102" s="29"/>
      <c r="DTK102" s="104"/>
      <c r="DTL102" s="198"/>
      <c r="DTM102" s="239"/>
      <c r="DTN102" s="243"/>
      <c r="DTO102" s="243"/>
      <c r="DTP102" s="19"/>
      <c r="DTQ102" s="320"/>
      <c r="DTR102" s="17"/>
      <c r="DTS102" s="15"/>
      <c r="DTT102" s="15"/>
      <c r="DTU102" s="17"/>
      <c r="DTV102" s="17"/>
      <c r="DTW102" s="17"/>
      <c r="DTX102" s="117"/>
      <c r="DTY102" s="209"/>
      <c r="DTZ102" s="17"/>
      <c r="DUA102" s="18"/>
      <c r="DUB102" s="29"/>
      <c r="DUC102" s="104"/>
      <c r="DUD102" s="198"/>
      <c r="DUE102" s="239"/>
      <c r="DUF102" s="243"/>
      <c r="DUG102" s="243"/>
      <c r="DUH102" s="19"/>
      <c r="DUI102" s="320"/>
      <c r="DUJ102" s="17"/>
      <c r="DUK102" s="15"/>
      <c r="DUL102" s="15"/>
      <c r="DUM102" s="17"/>
      <c r="DUN102" s="17"/>
      <c r="DUO102" s="17"/>
      <c r="DUP102" s="117"/>
      <c r="DUQ102" s="209"/>
      <c r="DUR102" s="17"/>
      <c r="DUS102" s="18"/>
      <c r="DUT102" s="29"/>
      <c r="DUU102" s="104"/>
      <c r="DUV102" s="198"/>
      <c r="DUW102" s="239"/>
      <c r="DUX102" s="243"/>
      <c r="DUY102" s="243"/>
      <c r="DUZ102" s="19"/>
      <c r="DVA102" s="320"/>
      <c r="DVB102" s="17"/>
      <c r="DVC102" s="15"/>
      <c r="DVD102" s="15"/>
      <c r="DVE102" s="17"/>
      <c r="DVF102" s="17"/>
      <c r="DVG102" s="17"/>
      <c r="DVH102" s="117"/>
      <c r="DVI102" s="209"/>
      <c r="DVJ102" s="17"/>
      <c r="DVK102" s="18"/>
      <c r="DVL102" s="29"/>
      <c r="DVM102" s="104"/>
      <c r="DVN102" s="198"/>
      <c r="DVO102" s="239"/>
      <c r="DVP102" s="243"/>
      <c r="DVQ102" s="243"/>
      <c r="DVR102" s="19"/>
      <c r="DVS102" s="320"/>
      <c r="DVT102" s="17"/>
      <c r="DVU102" s="15"/>
      <c r="DVV102" s="15"/>
      <c r="DVW102" s="17"/>
      <c r="DVX102" s="17"/>
      <c r="DVY102" s="17"/>
      <c r="DVZ102" s="117"/>
      <c r="DWA102" s="209"/>
      <c r="DWB102" s="17"/>
      <c r="DWC102" s="18"/>
      <c r="DWD102" s="29"/>
      <c r="DWE102" s="104"/>
      <c r="DWF102" s="198"/>
      <c r="DWG102" s="239"/>
      <c r="DWH102" s="243"/>
      <c r="DWI102" s="243"/>
      <c r="DWJ102" s="19"/>
      <c r="DWK102" s="320"/>
      <c r="DWL102" s="17"/>
      <c r="DWM102" s="15"/>
      <c r="DWN102" s="15"/>
      <c r="DWO102" s="17"/>
      <c r="DWP102" s="17"/>
      <c r="DWQ102" s="17"/>
      <c r="DWR102" s="117"/>
      <c r="DWS102" s="209"/>
      <c r="DWT102" s="17"/>
      <c r="DWU102" s="18"/>
      <c r="DWV102" s="29"/>
      <c r="DWW102" s="104"/>
      <c r="DWX102" s="198"/>
      <c r="DWY102" s="239"/>
      <c r="DWZ102" s="243"/>
      <c r="DXA102" s="243"/>
      <c r="DXB102" s="19"/>
      <c r="DXC102" s="320"/>
      <c r="DXD102" s="17"/>
      <c r="DXE102" s="15"/>
      <c r="DXF102" s="15"/>
      <c r="DXG102" s="17"/>
      <c r="DXH102" s="17"/>
      <c r="DXI102" s="17"/>
      <c r="DXJ102" s="117"/>
      <c r="DXK102" s="209"/>
      <c r="DXL102" s="17"/>
      <c r="DXM102" s="18"/>
      <c r="DXN102" s="29"/>
      <c r="DXO102" s="104"/>
      <c r="DXP102" s="198"/>
      <c r="DXQ102" s="239"/>
      <c r="DXR102" s="243"/>
      <c r="DXS102" s="243"/>
      <c r="DXT102" s="19"/>
      <c r="DXU102" s="320"/>
      <c r="DXV102" s="17"/>
      <c r="DXW102" s="15"/>
      <c r="DXX102" s="15"/>
      <c r="DXY102" s="17"/>
      <c r="DXZ102" s="17"/>
      <c r="DYA102" s="17"/>
      <c r="DYB102" s="117"/>
      <c r="DYC102" s="209"/>
      <c r="DYD102" s="17"/>
      <c r="DYE102" s="18"/>
      <c r="DYF102" s="29"/>
      <c r="DYG102" s="104"/>
      <c r="DYH102" s="198"/>
      <c r="DYI102" s="239"/>
      <c r="DYJ102" s="243"/>
      <c r="DYK102" s="243"/>
      <c r="DYL102" s="19"/>
      <c r="DYM102" s="320"/>
      <c r="DYN102" s="17"/>
      <c r="DYO102" s="15"/>
      <c r="DYP102" s="15"/>
      <c r="DYQ102" s="17"/>
      <c r="DYR102" s="17"/>
      <c r="DYS102" s="17"/>
      <c r="DYT102" s="117"/>
      <c r="DYU102" s="209"/>
      <c r="DYV102" s="17"/>
      <c r="DYW102" s="18"/>
      <c r="DYX102" s="29"/>
      <c r="DYY102" s="104"/>
      <c r="DYZ102" s="198"/>
      <c r="DZA102" s="239"/>
      <c r="DZB102" s="243"/>
      <c r="DZC102" s="243"/>
      <c r="DZD102" s="19"/>
      <c r="DZE102" s="320"/>
      <c r="DZF102" s="17"/>
      <c r="DZG102" s="15"/>
      <c r="DZH102" s="15"/>
      <c r="DZI102" s="17"/>
      <c r="DZJ102" s="17"/>
      <c r="DZK102" s="17"/>
      <c r="DZL102" s="117"/>
      <c r="DZM102" s="209"/>
      <c r="DZN102" s="17"/>
      <c r="DZO102" s="18"/>
      <c r="DZP102" s="29"/>
      <c r="DZQ102" s="104"/>
      <c r="DZR102" s="198"/>
      <c r="DZS102" s="239"/>
      <c r="DZT102" s="243"/>
      <c r="DZU102" s="243"/>
      <c r="DZV102" s="19"/>
      <c r="DZW102" s="320"/>
      <c r="DZX102" s="17"/>
      <c r="DZY102" s="15"/>
      <c r="DZZ102" s="15"/>
      <c r="EAA102" s="17"/>
      <c r="EAB102" s="17"/>
      <c r="EAC102" s="17"/>
      <c r="EAD102" s="117"/>
      <c r="EAE102" s="209"/>
      <c r="EAF102" s="17"/>
      <c r="EAG102" s="18"/>
      <c r="EAH102" s="29"/>
      <c r="EAI102" s="104"/>
      <c r="EAJ102" s="198"/>
      <c r="EAK102" s="239"/>
      <c r="EAL102" s="243"/>
      <c r="EAM102" s="243"/>
      <c r="EAN102" s="19"/>
      <c r="EAO102" s="320"/>
      <c r="EAP102" s="17"/>
      <c r="EAQ102" s="15"/>
      <c r="EAR102" s="15"/>
      <c r="EAS102" s="17"/>
      <c r="EAT102" s="17"/>
      <c r="EAU102" s="17"/>
      <c r="EAV102" s="117"/>
      <c r="EAW102" s="209"/>
      <c r="EAX102" s="17"/>
      <c r="EAY102" s="18"/>
      <c r="EAZ102" s="29"/>
      <c r="EBA102" s="104"/>
      <c r="EBB102" s="198"/>
      <c r="EBC102" s="239"/>
      <c r="EBD102" s="243"/>
      <c r="EBE102" s="243"/>
      <c r="EBF102" s="19"/>
      <c r="EBG102" s="320"/>
      <c r="EBH102" s="17"/>
      <c r="EBI102" s="15"/>
      <c r="EBJ102" s="15"/>
      <c r="EBK102" s="17"/>
      <c r="EBL102" s="17"/>
      <c r="EBM102" s="17"/>
      <c r="EBN102" s="117"/>
      <c r="EBO102" s="209"/>
      <c r="EBP102" s="17"/>
      <c r="EBQ102" s="18"/>
      <c r="EBR102" s="29"/>
      <c r="EBS102" s="104"/>
      <c r="EBT102" s="198"/>
      <c r="EBU102" s="239"/>
      <c r="EBV102" s="243"/>
      <c r="EBW102" s="243"/>
      <c r="EBX102" s="19"/>
      <c r="EBY102" s="320"/>
      <c r="EBZ102" s="17"/>
      <c r="ECA102" s="15"/>
      <c r="ECB102" s="15"/>
      <c r="ECC102" s="17"/>
      <c r="ECD102" s="17"/>
      <c r="ECE102" s="17"/>
      <c r="ECF102" s="117"/>
      <c r="ECG102" s="209"/>
      <c r="ECH102" s="17"/>
      <c r="ECI102" s="18"/>
      <c r="ECJ102" s="29"/>
      <c r="ECK102" s="104"/>
      <c r="ECL102" s="198"/>
      <c r="ECM102" s="239"/>
      <c r="ECN102" s="243"/>
      <c r="ECO102" s="243"/>
      <c r="ECP102" s="19"/>
      <c r="ECQ102" s="320"/>
      <c r="ECR102" s="17"/>
      <c r="ECS102" s="15"/>
      <c r="ECT102" s="15"/>
      <c r="ECU102" s="17"/>
      <c r="ECV102" s="17"/>
      <c r="ECW102" s="17"/>
      <c r="ECX102" s="117"/>
      <c r="ECY102" s="209"/>
      <c r="ECZ102" s="17"/>
      <c r="EDA102" s="18"/>
      <c r="EDB102" s="29"/>
      <c r="EDC102" s="104"/>
      <c r="EDD102" s="198"/>
      <c r="EDE102" s="239"/>
      <c r="EDF102" s="243"/>
      <c r="EDG102" s="243"/>
      <c r="EDH102" s="19"/>
      <c r="EDI102" s="320"/>
      <c r="EDJ102" s="17"/>
      <c r="EDK102" s="15"/>
      <c r="EDL102" s="15"/>
      <c r="EDM102" s="17"/>
      <c r="EDN102" s="17"/>
      <c r="EDO102" s="17"/>
      <c r="EDP102" s="117"/>
      <c r="EDQ102" s="209"/>
      <c r="EDR102" s="17"/>
      <c r="EDS102" s="18"/>
      <c r="EDT102" s="29"/>
      <c r="EDU102" s="104"/>
      <c r="EDV102" s="198"/>
      <c r="EDW102" s="239"/>
      <c r="EDX102" s="243"/>
      <c r="EDY102" s="243"/>
      <c r="EDZ102" s="19"/>
      <c r="EEA102" s="320"/>
      <c r="EEB102" s="17"/>
      <c r="EEC102" s="15"/>
      <c r="EED102" s="15"/>
      <c r="EEE102" s="17"/>
      <c r="EEF102" s="17"/>
      <c r="EEG102" s="17"/>
      <c r="EEH102" s="117"/>
      <c r="EEI102" s="209"/>
      <c r="EEJ102" s="17"/>
      <c r="EEK102" s="18"/>
      <c r="EEL102" s="29"/>
      <c r="EEM102" s="104"/>
      <c r="EEN102" s="198"/>
      <c r="EEO102" s="239"/>
      <c r="EEP102" s="243"/>
      <c r="EEQ102" s="243"/>
      <c r="EER102" s="19"/>
      <c r="EES102" s="320"/>
      <c r="EET102" s="17"/>
      <c r="EEU102" s="15"/>
      <c r="EEV102" s="15"/>
      <c r="EEW102" s="17"/>
      <c r="EEX102" s="17"/>
      <c r="EEY102" s="17"/>
      <c r="EEZ102" s="117"/>
      <c r="EFA102" s="209"/>
      <c r="EFB102" s="17"/>
      <c r="EFC102" s="18"/>
      <c r="EFD102" s="29"/>
      <c r="EFE102" s="104"/>
      <c r="EFF102" s="198"/>
      <c r="EFG102" s="239"/>
      <c r="EFH102" s="243"/>
      <c r="EFI102" s="243"/>
      <c r="EFJ102" s="19"/>
      <c r="EFK102" s="320"/>
      <c r="EFL102" s="17"/>
      <c r="EFM102" s="15"/>
      <c r="EFN102" s="15"/>
      <c r="EFO102" s="17"/>
      <c r="EFP102" s="17"/>
      <c r="EFQ102" s="17"/>
      <c r="EFR102" s="117"/>
      <c r="EFS102" s="209"/>
      <c r="EFT102" s="17"/>
      <c r="EFU102" s="18"/>
      <c r="EFV102" s="29"/>
      <c r="EFW102" s="104"/>
      <c r="EFX102" s="198"/>
      <c r="EFY102" s="239"/>
      <c r="EFZ102" s="243"/>
      <c r="EGA102" s="243"/>
      <c r="EGB102" s="19"/>
      <c r="EGC102" s="320"/>
      <c r="EGD102" s="17"/>
      <c r="EGE102" s="15"/>
      <c r="EGF102" s="15"/>
      <c r="EGG102" s="17"/>
      <c r="EGH102" s="17"/>
      <c r="EGI102" s="17"/>
      <c r="EGJ102" s="117"/>
      <c r="EGK102" s="209"/>
      <c r="EGL102" s="17"/>
      <c r="EGM102" s="18"/>
      <c r="EGN102" s="29"/>
      <c r="EGO102" s="104"/>
      <c r="EGP102" s="198"/>
      <c r="EGQ102" s="239"/>
      <c r="EGR102" s="243"/>
      <c r="EGS102" s="243"/>
      <c r="EGT102" s="19"/>
      <c r="EGU102" s="320"/>
      <c r="EGV102" s="17"/>
      <c r="EGW102" s="15"/>
      <c r="EGX102" s="15"/>
      <c r="EGY102" s="17"/>
      <c r="EGZ102" s="17"/>
      <c r="EHA102" s="17"/>
      <c r="EHB102" s="117"/>
      <c r="EHC102" s="209"/>
      <c r="EHD102" s="17"/>
      <c r="EHE102" s="18"/>
      <c r="EHF102" s="29"/>
      <c r="EHG102" s="104"/>
      <c r="EHH102" s="198"/>
      <c r="EHI102" s="239"/>
      <c r="EHJ102" s="243"/>
      <c r="EHK102" s="243"/>
      <c r="EHL102" s="19"/>
      <c r="EHM102" s="320"/>
      <c r="EHN102" s="17"/>
      <c r="EHO102" s="15"/>
      <c r="EHP102" s="15"/>
      <c r="EHQ102" s="17"/>
      <c r="EHR102" s="17"/>
      <c r="EHS102" s="17"/>
      <c r="EHT102" s="117"/>
      <c r="EHU102" s="209"/>
      <c r="EHV102" s="17"/>
      <c r="EHW102" s="18"/>
      <c r="EHX102" s="29"/>
      <c r="EHY102" s="104"/>
      <c r="EHZ102" s="198"/>
      <c r="EIA102" s="239"/>
      <c r="EIB102" s="243"/>
      <c r="EIC102" s="243"/>
      <c r="EID102" s="19"/>
      <c r="EIE102" s="320"/>
      <c r="EIF102" s="17"/>
      <c r="EIG102" s="15"/>
      <c r="EIH102" s="15"/>
      <c r="EII102" s="17"/>
      <c r="EIJ102" s="17"/>
      <c r="EIK102" s="17"/>
      <c r="EIL102" s="117"/>
      <c r="EIM102" s="209"/>
      <c r="EIN102" s="17"/>
      <c r="EIO102" s="18"/>
      <c r="EIP102" s="29"/>
      <c r="EIQ102" s="104"/>
      <c r="EIR102" s="198"/>
      <c r="EIS102" s="239"/>
      <c r="EIT102" s="243"/>
      <c r="EIU102" s="243"/>
      <c r="EIV102" s="19"/>
      <c r="EIW102" s="320"/>
      <c r="EIX102" s="17"/>
      <c r="EIY102" s="15"/>
      <c r="EIZ102" s="15"/>
      <c r="EJA102" s="17"/>
      <c r="EJB102" s="17"/>
      <c r="EJC102" s="17"/>
      <c r="EJD102" s="117"/>
      <c r="EJE102" s="209"/>
      <c r="EJF102" s="17"/>
      <c r="EJG102" s="18"/>
      <c r="EJH102" s="29"/>
      <c r="EJI102" s="104"/>
      <c r="EJJ102" s="198"/>
      <c r="EJK102" s="239"/>
      <c r="EJL102" s="243"/>
      <c r="EJM102" s="243"/>
      <c r="EJN102" s="19"/>
      <c r="EJO102" s="320"/>
      <c r="EJP102" s="17"/>
      <c r="EJQ102" s="15"/>
      <c r="EJR102" s="15"/>
      <c r="EJS102" s="17"/>
      <c r="EJT102" s="17"/>
      <c r="EJU102" s="17"/>
      <c r="EJV102" s="117"/>
      <c r="EJW102" s="209"/>
      <c r="EJX102" s="17"/>
      <c r="EJY102" s="18"/>
      <c r="EJZ102" s="29"/>
      <c r="EKA102" s="104"/>
      <c r="EKB102" s="198"/>
      <c r="EKC102" s="239"/>
      <c r="EKD102" s="243"/>
      <c r="EKE102" s="243"/>
      <c r="EKF102" s="19"/>
      <c r="EKG102" s="320"/>
      <c r="EKH102" s="17"/>
      <c r="EKI102" s="15"/>
      <c r="EKJ102" s="15"/>
      <c r="EKK102" s="17"/>
      <c r="EKL102" s="17"/>
      <c r="EKM102" s="17"/>
      <c r="EKN102" s="117"/>
      <c r="EKO102" s="209"/>
      <c r="EKP102" s="17"/>
      <c r="EKQ102" s="18"/>
      <c r="EKR102" s="29"/>
      <c r="EKS102" s="104"/>
      <c r="EKT102" s="198"/>
      <c r="EKU102" s="239"/>
      <c r="EKV102" s="243"/>
      <c r="EKW102" s="243"/>
      <c r="EKX102" s="19"/>
      <c r="EKY102" s="320"/>
      <c r="EKZ102" s="17"/>
      <c r="ELA102" s="15"/>
      <c r="ELB102" s="15"/>
      <c r="ELC102" s="17"/>
      <c r="ELD102" s="17"/>
      <c r="ELE102" s="17"/>
      <c r="ELF102" s="117"/>
      <c r="ELG102" s="209"/>
      <c r="ELH102" s="17"/>
      <c r="ELI102" s="18"/>
      <c r="ELJ102" s="29"/>
      <c r="ELK102" s="104"/>
      <c r="ELL102" s="198"/>
      <c r="ELM102" s="239"/>
      <c r="ELN102" s="243"/>
      <c r="ELO102" s="243"/>
      <c r="ELP102" s="19"/>
      <c r="ELQ102" s="320"/>
      <c r="ELR102" s="17"/>
      <c r="ELS102" s="15"/>
      <c r="ELT102" s="15"/>
      <c r="ELU102" s="17"/>
      <c r="ELV102" s="17"/>
      <c r="ELW102" s="17"/>
      <c r="ELX102" s="117"/>
      <c r="ELY102" s="209"/>
      <c r="ELZ102" s="17"/>
      <c r="EMA102" s="18"/>
      <c r="EMB102" s="29"/>
      <c r="EMC102" s="104"/>
      <c r="EMD102" s="198"/>
      <c r="EME102" s="239"/>
      <c r="EMF102" s="243"/>
      <c r="EMG102" s="243"/>
      <c r="EMH102" s="19"/>
      <c r="EMI102" s="320"/>
      <c r="EMJ102" s="17"/>
      <c r="EMK102" s="15"/>
      <c r="EML102" s="15"/>
      <c r="EMM102" s="17"/>
      <c r="EMN102" s="17"/>
      <c r="EMO102" s="17"/>
      <c r="EMP102" s="117"/>
      <c r="EMQ102" s="209"/>
      <c r="EMR102" s="17"/>
      <c r="EMS102" s="18"/>
      <c r="EMT102" s="29"/>
      <c r="EMU102" s="104"/>
      <c r="EMV102" s="198"/>
      <c r="EMW102" s="239"/>
      <c r="EMX102" s="243"/>
      <c r="EMY102" s="243"/>
      <c r="EMZ102" s="19"/>
      <c r="ENA102" s="320"/>
      <c r="ENB102" s="17"/>
      <c r="ENC102" s="15"/>
      <c r="END102" s="15"/>
      <c r="ENE102" s="17"/>
      <c r="ENF102" s="17"/>
      <c r="ENG102" s="17"/>
      <c r="ENH102" s="117"/>
      <c r="ENI102" s="209"/>
      <c r="ENJ102" s="17"/>
      <c r="ENK102" s="18"/>
      <c r="ENL102" s="29"/>
      <c r="ENM102" s="104"/>
      <c r="ENN102" s="198"/>
      <c r="ENO102" s="239"/>
      <c r="ENP102" s="243"/>
      <c r="ENQ102" s="243"/>
      <c r="ENR102" s="19"/>
      <c r="ENS102" s="320"/>
      <c r="ENT102" s="17"/>
      <c r="ENU102" s="15"/>
      <c r="ENV102" s="15"/>
      <c r="ENW102" s="17"/>
      <c r="ENX102" s="17"/>
      <c r="ENY102" s="17"/>
      <c r="ENZ102" s="117"/>
      <c r="EOA102" s="209"/>
      <c r="EOB102" s="17"/>
      <c r="EOC102" s="18"/>
      <c r="EOD102" s="29"/>
      <c r="EOE102" s="104"/>
      <c r="EOF102" s="198"/>
      <c r="EOG102" s="239"/>
      <c r="EOH102" s="243"/>
      <c r="EOI102" s="243"/>
      <c r="EOJ102" s="19"/>
      <c r="EOK102" s="320"/>
      <c r="EOL102" s="17"/>
      <c r="EOM102" s="15"/>
      <c r="EON102" s="15"/>
      <c r="EOO102" s="17"/>
      <c r="EOP102" s="17"/>
      <c r="EOQ102" s="17"/>
      <c r="EOR102" s="117"/>
      <c r="EOS102" s="209"/>
      <c r="EOT102" s="17"/>
      <c r="EOU102" s="18"/>
      <c r="EOV102" s="29"/>
      <c r="EOW102" s="104"/>
      <c r="EOX102" s="198"/>
      <c r="EOY102" s="239"/>
      <c r="EOZ102" s="243"/>
      <c r="EPA102" s="243"/>
      <c r="EPB102" s="19"/>
      <c r="EPC102" s="320"/>
      <c r="EPD102" s="17"/>
      <c r="EPE102" s="15"/>
      <c r="EPF102" s="15"/>
      <c r="EPG102" s="17"/>
      <c r="EPH102" s="17"/>
      <c r="EPI102" s="17"/>
      <c r="EPJ102" s="117"/>
      <c r="EPK102" s="209"/>
      <c r="EPL102" s="17"/>
      <c r="EPM102" s="18"/>
      <c r="EPN102" s="29"/>
      <c r="EPO102" s="104"/>
      <c r="EPP102" s="198"/>
      <c r="EPQ102" s="239"/>
      <c r="EPR102" s="243"/>
      <c r="EPS102" s="243"/>
      <c r="EPT102" s="19"/>
      <c r="EPU102" s="320"/>
      <c r="EPV102" s="17"/>
      <c r="EPW102" s="15"/>
      <c r="EPX102" s="15"/>
      <c r="EPY102" s="17"/>
      <c r="EPZ102" s="17"/>
      <c r="EQA102" s="17"/>
      <c r="EQB102" s="117"/>
      <c r="EQC102" s="209"/>
      <c r="EQD102" s="17"/>
      <c r="EQE102" s="18"/>
      <c r="EQF102" s="29"/>
      <c r="EQG102" s="104"/>
      <c r="EQH102" s="198"/>
      <c r="EQI102" s="239"/>
      <c r="EQJ102" s="243"/>
      <c r="EQK102" s="243"/>
      <c r="EQL102" s="19"/>
      <c r="EQM102" s="320"/>
      <c r="EQN102" s="17"/>
      <c r="EQO102" s="15"/>
      <c r="EQP102" s="15"/>
      <c r="EQQ102" s="17"/>
      <c r="EQR102" s="17"/>
      <c r="EQS102" s="17"/>
      <c r="EQT102" s="117"/>
      <c r="EQU102" s="209"/>
      <c r="EQV102" s="17"/>
      <c r="EQW102" s="18"/>
      <c r="EQX102" s="29"/>
      <c r="EQY102" s="104"/>
      <c r="EQZ102" s="198"/>
      <c r="ERA102" s="239"/>
      <c r="ERB102" s="243"/>
      <c r="ERC102" s="243"/>
      <c r="ERD102" s="19"/>
      <c r="ERE102" s="320"/>
      <c r="ERF102" s="17"/>
      <c r="ERG102" s="15"/>
      <c r="ERH102" s="15"/>
      <c r="ERI102" s="17"/>
      <c r="ERJ102" s="17"/>
      <c r="ERK102" s="17"/>
      <c r="ERL102" s="117"/>
      <c r="ERM102" s="209"/>
      <c r="ERN102" s="17"/>
      <c r="ERO102" s="18"/>
      <c r="ERP102" s="29"/>
      <c r="ERQ102" s="104"/>
      <c r="ERR102" s="198"/>
      <c r="ERS102" s="239"/>
      <c r="ERT102" s="243"/>
      <c r="ERU102" s="243"/>
      <c r="ERV102" s="19"/>
      <c r="ERW102" s="320"/>
      <c r="ERX102" s="17"/>
      <c r="ERY102" s="15"/>
      <c r="ERZ102" s="15"/>
      <c r="ESA102" s="17"/>
      <c r="ESB102" s="17"/>
      <c r="ESC102" s="17"/>
      <c r="ESD102" s="117"/>
      <c r="ESE102" s="209"/>
      <c r="ESF102" s="17"/>
      <c r="ESG102" s="18"/>
      <c r="ESH102" s="29"/>
      <c r="ESI102" s="104"/>
      <c r="ESJ102" s="198"/>
      <c r="ESK102" s="239"/>
      <c r="ESL102" s="243"/>
      <c r="ESM102" s="243"/>
      <c r="ESN102" s="19"/>
      <c r="ESO102" s="320"/>
      <c r="ESP102" s="17"/>
      <c r="ESQ102" s="15"/>
      <c r="ESR102" s="15"/>
      <c r="ESS102" s="17"/>
      <c r="EST102" s="17"/>
      <c r="ESU102" s="17"/>
      <c r="ESV102" s="117"/>
      <c r="ESW102" s="209"/>
      <c r="ESX102" s="17"/>
      <c r="ESY102" s="18"/>
      <c r="ESZ102" s="29"/>
      <c r="ETA102" s="104"/>
      <c r="ETB102" s="198"/>
      <c r="ETC102" s="239"/>
      <c r="ETD102" s="243"/>
      <c r="ETE102" s="243"/>
      <c r="ETF102" s="19"/>
      <c r="ETG102" s="320"/>
      <c r="ETH102" s="17"/>
      <c r="ETI102" s="15"/>
      <c r="ETJ102" s="15"/>
      <c r="ETK102" s="17"/>
      <c r="ETL102" s="17"/>
      <c r="ETM102" s="17"/>
      <c r="ETN102" s="117"/>
      <c r="ETO102" s="209"/>
      <c r="ETP102" s="17"/>
      <c r="ETQ102" s="18"/>
      <c r="ETR102" s="29"/>
      <c r="ETS102" s="104"/>
      <c r="ETT102" s="198"/>
      <c r="ETU102" s="239"/>
      <c r="ETV102" s="243"/>
      <c r="ETW102" s="243"/>
      <c r="ETX102" s="19"/>
      <c r="ETY102" s="320"/>
      <c r="ETZ102" s="17"/>
      <c r="EUA102" s="15"/>
      <c r="EUB102" s="15"/>
      <c r="EUC102" s="17"/>
      <c r="EUD102" s="17"/>
      <c r="EUE102" s="17"/>
      <c r="EUF102" s="117"/>
      <c r="EUG102" s="209"/>
      <c r="EUH102" s="17"/>
      <c r="EUI102" s="18"/>
      <c r="EUJ102" s="29"/>
      <c r="EUK102" s="104"/>
      <c r="EUL102" s="198"/>
      <c r="EUM102" s="239"/>
      <c r="EUN102" s="243"/>
      <c r="EUO102" s="243"/>
      <c r="EUP102" s="19"/>
      <c r="EUQ102" s="320"/>
      <c r="EUR102" s="17"/>
      <c r="EUS102" s="15"/>
      <c r="EUT102" s="15"/>
      <c r="EUU102" s="17"/>
      <c r="EUV102" s="17"/>
      <c r="EUW102" s="17"/>
      <c r="EUX102" s="117"/>
      <c r="EUY102" s="209"/>
      <c r="EUZ102" s="17"/>
      <c r="EVA102" s="18"/>
      <c r="EVB102" s="29"/>
      <c r="EVC102" s="104"/>
      <c r="EVD102" s="198"/>
      <c r="EVE102" s="239"/>
      <c r="EVF102" s="243"/>
      <c r="EVG102" s="243"/>
      <c r="EVH102" s="19"/>
      <c r="EVI102" s="320"/>
      <c r="EVJ102" s="17"/>
      <c r="EVK102" s="15"/>
      <c r="EVL102" s="15"/>
      <c r="EVM102" s="17"/>
      <c r="EVN102" s="17"/>
      <c r="EVO102" s="17"/>
      <c r="EVP102" s="117"/>
      <c r="EVQ102" s="209"/>
      <c r="EVR102" s="17"/>
      <c r="EVS102" s="18"/>
      <c r="EVT102" s="29"/>
      <c r="EVU102" s="104"/>
      <c r="EVV102" s="198"/>
      <c r="EVW102" s="239"/>
      <c r="EVX102" s="243"/>
      <c r="EVY102" s="243"/>
      <c r="EVZ102" s="19"/>
      <c r="EWA102" s="320"/>
      <c r="EWB102" s="17"/>
      <c r="EWC102" s="15"/>
      <c r="EWD102" s="15"/>
      <c r="EWE102" s="17"/>
      <c r="EWF102" s="17"/>
      <c r="EWG102" s="17"/>
      <c r="EWH102" s="117"/>
      <c r="EWI102" s="209"/>
      <c r="EWJ102" s="17"/>
      <c r="EWK102" s="18"/>
      <c r="EWL102" s="29"/>
      <c r="EWM102" s="104"/>
      <c r="EWN102" s="198"/>
      <c r="EWO102" s="239"/>
      <c r="EWP102" s="243"/>
      <c r="EWQ102" s="243"/>
      <c r="EWR102" s="19"/>
      <c r="EWS102" s="320"/>
      <c r="EWT102" s="17"/>
      <c r="EWU102" s="15"/>
      <c r="EWV102" s="15"/>
      <c r="EWW102" s="17"/>
      <c r="EWX102" s="17"/>
      <c r="EWY102" s="17"/>
      <c r="EWZ102" s="117"/>
      <c r="EXA102" s="209"/>
      <c r="EXB102" s="17"/>
      <c r="EXC102" s="18"/>
      <c r="EXD102" s="29"/>
      <c r="EXE102" s="104"/>
      <c r="EXF102" s="198"/>
      <c r="EXG102" s="239"/>
      <c r="EXH102" s="243"/>
      <c r="EXI102" s="243"/>
      <c r="EXJ102" s="19"/>
      <c r="EXK102" s="320"/>
      <c r="EXL102" s="17"/>
      <c r="EXM102" s="15"/>
      <c r="EXN102" s="15"/>
      <c r="EXO102" s="17"/>
      <c r="EXP102" s="17"/>
      <c r="EXQ102" s="17"/>
      <c r="EXR102" s="117"/>
      <c r="EXS102" s="209"/>
      <c r="EXT102" s="17"/>
      <c r="EXU102" s="18"/>
      <c r="EXV102" s="29"/>
      <c r="EXW102" s="104"/>
      <c r="EXX102" s="198"/>
      <c r="EXY102" s="239"/>
      <c r="EXZ102" s="243"/>
      <c r="EYA102" s="243"/>
      <c r="EYB102" s="19"/>
      <c r="EYC102" s="320"/>
      <c r="EYD102" s="17"/>
      <c r="EYE102" s="15"/>
      <c r="EYF102" s="15"/>
      <c r="EYG102" s="17"/>
      <c r="EYH102" s="17"/>
      <c r="EYI102" s="17"/>
      <c r="EYJ102" s="117"/>
      <c r="EYK102" s="209"/>
      <c r="EYL102" s="17"/>
      <c r="EYM102" s="18"/>
      <c r="EYN102" s="29"/>
      <c r="EYO102" s="104"/>
      <c r="EYP102" s="198"/>
      <c r="EYQ102" s="239"/>
      <c r="EYR102" s="243"/>
      <c r="EYS102" s="243"/>
      <c r="EYT102" s="19"/>
      <c r="EYU102" s="320"/>
      <c r="EYV102" s="17"/>
      <c r="EYW102" s="15"/>
      <c r="EYX102" s="15"/>
      <c r="EYY102" s="17"/>
      <c r="EYZ102" s="17"/>
      <c r="EZA102" s="17"/>
      <c r="EZB102" s="117"/>
      <c r="EZC102" s="209"/>
      <c r="EZD102" s="17"/>
      <c r="EZE102" s="18"/>
      <c r="EZF102" s="29"/>
      <c r="EZG102" s="104"/>
      <c r="EZH102" s="198"/>
      <c r="EZI102" s="239"/>
      <c r="EZJ102" s="243"/>
      <c r="EZK102" s="243"/>
      <c r="EZL102" s="19"/>
      <c r="EZM102" s="320"/>
      <c r="EZN102" s="17"/>
      <c r="EZO102" s="15"/>
      <c r="EZP102" s="15"/>
      <c r="EZQ102" s="17"/>
      <c r="EZR102" s="17"/>
      <c r="EZS102" s="17"/>
      <c r="EZT102" s="117"/>
      <c r="EZU102" s="209"/>
      <c r="EZV102" s="17"/>
      <c r="EZW102" s="18"/>
      <c r="EZX102" s="29"/>
      <c r="EZY102" s="104"/>
      <c r="EZZ102" s="198"/>
      <c r="FAA102" s="239"/>
      <c r="FAB102" s="243"/>
      <c r="FAC102" s="243"/>
      <c r="FAD102" s="19"/>
      <c r="FAE102" s="320"/>
      <c r="FAF102" s="17"/>
      <c r="FAG102" s="15"/>
      <c r="FAH102" s="15"/>
      <c r="FAI102" s="17"/>
      <c r="FAJ102" s="17"/>
      <c r="FAK102" s="17"/>
      <c r="FAL102" s="117"/>
      <c r="FAM102" s="209"/>
      <c r="FAN102" s="17"/>
      <c r="FAO102" s="18"/>
      <c r="FAP102" s="29"/>
      <c r="FAQ102" s="104"/>
      <c r="FAR102" s="198"/>
      <c r="FAS102" s="239"/>
      <c r="FAT102" s="243"/>
      <c r="FAU102" s="243"/>
      <c r="FAV102" s="19"/>
      <c r="FAW102" s="320"/>
      <c r="FAX102" s="17"/>
      <c r="FAY102" s="15"/>
      <c r="FAZ102" s="15"/>
      <c r="FBA102" s="17"/>
      <c r="FBB102" s="17"/>
      <c r="FBC102" s="17"/>
      <c r="FBD102" s="117"/>
      <c r="FBE102" s="209"/>
      <c r="FBF102" s="17"/>
      <c r="FBG102" s="18"/>
      <c r="FBH102" s="29"/>
      <c r="FBI102" s="104"/>
      <c r="FBJ102" s="198"/>
      <c r="FBK102" s="239"/>
      <c r="FBL102" s="243"/>
      <c r="FBM102" s="243"/>
      <c r="FBN102" s="19"/>
      <c r="FBO102" s="320"/>
      <c r="FBP102" s="17"/>
      <c r="FBQ102" s="15"/>
      <c r="FBR102" s="15"/>
      <c r="FBS102" s="17"/>
      <c r="FBT102" s="17"/>
      <c r="FBU102" s="17"/>
      <c r="FBV102" s="117"/>
      <c r="FBW102" s="209"/>
      <c r="FBX102" s="17"/>
      <c r="FBY102" s="18"/>
      <c r="FBZ102" s="29"/>
      <c r="FCA102" s="104"/>
      <c r="FCB102" s="198"/>
      <c r="FCC102" s="239"/>
      <c r="FCD102" s="243"/>
      <c r="FCE102" s="243"/>
      <c r="FCF102" s="19"/>
      <c r="FCG102" s="320"/>
      <c r="FCH102" s="17"/>
      <c r="FCI102" s="15"/>
      <c r="FCJ102" s="15"/>
      <c r="FCK102" s="17"/>
      <c r="FCL102" s="17"/>
      <c r="FCM102" s="17"/>
      <c r="FCN102" s="117"/>
      <c r="FCO102" s="209"/>
      <c r="FCP102" s="17"/>
      <c r="FCQ102" s="18"/>
      <c r="FCR102" s="29"/>
      <c r="FCS102" s="104"/>
      <c r="FCT102" s="198"/>
      <c r="FCU102" s="239"/>
      <c r="FCV102" s="243"/>
      <c r="FCW102" s="243"/>
      <c r="FCX102" s="19"/>
      <c r="FCY102" s="320"/>
      <c r="FCZ102" s="17"/>
      <c r="FDA102" s="15"/>
      <c r="FDB102" s="15"/>
      <c r="FDC102" s="17"/>
      <c r="FDD102" s="17"/>
      <c r="FDE102" s="17"/>
      <c r="FDF102" s="117"/>
      <c r="FDG102" s="209"/>
      <c r="FDH102" s="17"/>
      <c r="FDI102" s="18"/>
      <c r="FDJ102" s="29"/>
      <c r="FDK102" s="104"/>
      <c r="FDL102" s="198"/>
      <c r="FDM102" s="239"/>
      <c r="FDN102" s="243"/>
      <c r="FDO102" s="243"/>
      <c r="FDP102" s="19"/>
      <c r="FDQ102" s="320"/>
      <c r="FDR102" s="17"/>
      <c r="FDS102" s="15"/>
      <c r="FDT102" s="15"/>
      <c r="FDU102" s="17"/>
      <c r="FDV102" s="17"/>
      <c r="FDW102" s="17"/>
      <c r="FDX102" s="117"/>
      <c r="FDY102" s="209"/>
      <c r="FDZ102" s="17"/>
      <c r="FEA102" s="18"/>
      <c r="FEB102" s="29"/>
      <c r="FEC102" s="104"/>
      <c r="FED102" s="198"/>
      <c r="FEE102" s="239"/>
      <c r="FEF102" s="243"/>
      <c r="FEG102" s="243"/>
      <c r="FEH102" s="19"/>
      <c r="FEI102" s="320"/>
      <c r="FEJ102" s="17"/>
      <c r="FEK102" s="15"/>
      <c r="FEL102" s="15"/>
      <c r="FEM102" s="17"/>
      <c r="FEN102" s="17"/>
      <c r="FEO102" s="17"/>
      <c r="FEP102" s="117"/>
      <c r="FEQ102" s="209"/>
      <c r="FER102" s="17"/>
      <c r="FES102" s="18"/>
      <c r="FET102" s="29"/>
      <c r="FEU102" s="104"/>
      <c r="FEV102" s="198"/>
      <c r="FEW102" s="239"/>
      <c r="FEX102" s="243"/>
      <c r="FEY102" s="243"/>
      <c r="FEZ102" s="19"/>
      <c r="FFA102" s="320"/>
      <c r="FFB102" s="17"/>
      <c r="FFC102" s="15"/>
      <c r="FFD102" s="15"/>
      <c r="FFE102" s="17"/>
      <c r="FFF102" s="17"/>
      <c r="FFG102" s="17"/>
      <c r="FFH102" s="117"/>
      <c r="FFI102" s="209"/>
      <c r="FFJ102" s="17"/>
      <c r="FFK102" s="18"/>
      <c r="FFL102" s="29"/>
      <c r="FFM102" s="104"/>
      <c r="FFN102" s="198"/>
      <c r="FFO102" s="239"/>
      <c r="FFP102" s="243"/>
      <c r="FFQ102" s="243"/>
      <c r="FFR102" s="19"/>
      <c r="FFS102" s="320"/>
      <c r="FFT102" s="17"/>
      <c r="FFU102" s="15"/>
      <c r="FFV102" s="15"/>
      <c r="FFW102" s="17"/>
      <c r="FFX102" s="17"/>
      <c r="FFY102" s="17"/>
      <c r="FFZ102" s="117"/>
      <c r="FGA102" s="209"/>
      <c r="FGB102" s="17"/>
      <c r="FGC102" s="18"/>
      <c r="FGD102" s="29"/>
      <c r="FGE102" s="104"/>
      <c r="FGF102" s="198"/>
      <c r="FGG102" s="239"/>
      <c r="FGH102" s="243"/>
      <c r="FGI102" s="243"/>
      <c r="FGJ102" s="19"/>
      <c r="FGK102" s="320"/>
      <c r="FGL102" s="17"/>
      <c r="FGM102" s="15"/>
      <c r="FGN102" s="15"/>
      <c r="FGO102" s="17"/>
      <c r="FGP102" s="17"/>
      <c r="FGQ102" s="17"/>
      <c r="FGR102" s="117"/>
      <c r="FGS102" s="209"/>
      <c r="FGT102" s="17"/>
      <c r="FGU102" s="18"/>
      <c r="FGV102" s="29"/>
      <c r="FGW102" s="104"/>
      <c r="FGX102" s="198"/>
      <c r="FGY102" s="239"/>
      <c r="FGZ102" s="243"/>
      <c r="FHA102" s="243"/>
      <c r="FHB102" s="19"/>
      <c r="FHC102" s="320"/>
      <c r="FHD102" s="17"/>
      <c r="FHE102" s="15"/>
      <c r="FHF102" s="15"/>
      <c r="FHG102" s="17"/>
      <c r="FHH102" s="17"/>
      <c r="FHI102" s="17"/>
      <c r="FHJ102" s="117"/>
      <c r="FHK102" s="209"/>
      <c r="FHL102" s="17"/>
      <c r="FHM102" s="18"/>
      <c r="FHN102" s="29"/>
      <c r="FHO102" s="104"/>
      <c r="FHP102" s="198"/>
      <c r="FHQ102" s="239"/>
      <c r="FHR102" s="243"/>
      <c r="FHS102" s="243"/>
      <c r="FHT102" s="19"/>
      <c r="FHU102" s="320"/>
      <c r="FHV102" s="17"/>
      <c r="FHW102" s="15"/>
      <c r="FHX102" s="15"/>
      <c r="FHY102" s="17"/>
      <c r="FHZ102" s="17"/>
      <c r="FIA102" s="17"/>
      <c r="FIB102" s="117"/>
      <c r="FIC102" s="209"/>
      <c r="FID102" s="17"/>
      <c r="FIE102" s="18"/>
      <c r="FIF102" s="29"/>
      <c r="FIG102" s="104"/>
      <c r="FIH102" s="198"/>
      <c r="FII102" s="239"/>
      <c r="FIJ102" s="243"/>
      <c r="FIK102" s="243"/>
      <c r="FIL102" s="19"/>
      <c r="FIM102" s="320"/>
      <c r="FIN102" s="17"/>
      <c r="FIO102" s="15"/>
      <c r="FIP102" s="15"/>
      <c r="FIQ102" s="17"/>
      <c r="FIR102" s="17"/>
      <c r="FIS102" s="17"/>
      <c r="FIT102" s="117"/>
      <c r="FIU102" s="209"/>
      <c r="FIV102" s="17"/>
      <c r="FIW102" s="18"/>
      <c r="FIX102" s="29"/>
      <c r="FIY102" s="104"/>
      <c r="FIZ102" s="198"/>
      <c r="FJA102" s="239"/>
      <c r="FJB102" s="243"/>
      <c r="FJC102" s="243"/>
      <c r="FJD102" s="19"/>
      <c r="FJE102" s="320"/>
      <c r="FJF102" s="17"/>
      <c r="FJG102" s="15"/>
      <c r="FJH102" s="15"/>
      <c r="FJI102" s="17"/>
      <c r="FJJ102" s="17"/>
      <c r="FJK102" s="17"/>
      <c r="FJL102" s="117"/>
      <c r="FJM102" s="209"/>
      <c r="FJN102" s="17"/>
      <c r="FJO102" s="18"/>
      <c r="FJP102" s="29"/>
      <c r="FJQ102" s="104"/>
      <c r="FJR102" s="198"/>
      <c r="FJS102" s="239"/>
      <c r="FJT102" s="243"/>
      <c r="FJU102" s="243"/>
      <c r="FJV102" s="19"/>
      <c r="FJW102" s="320"/>
      <c r="FJX102" s="17"/>
      <c r="FJY102" s="15"/>
      <c r="FJZ102" s="15"/>
      <c r="FKA102" s="17"/>
      <c r="FKB102" s="17"/>
      <c r="FKC102" s="17"/>
      <c r="FKD102" s="117"/>
      <c r="FKE102" s="209"/>
      <c r="FKF102" s="17"/>
      <c r="FKG102" s="18"/>
      <c r="FKH102" s="29"/>
      <c r="FKI102" s="104"/>
      <c r="FKJ102" s="198"/>
      <c r="FKK102" s="239"/>
      <c r="FKL102" s="243"/>
      <c r="FKM102" s="243"/>
      <c r="FKN102" s="19"/>
      <c r="FKO102" s="320"/>
      <c r="FKP102" s="17"/>
      <c r="FKQ102" s="15"/>
      <c r="FKR102" s="15"/>
      <c r="FKS102" s="17"/>
      <c r="FKT102" s="17"/>
      <c r="FKU102" s="17"/>
      <c r="FKV102" s="117"/>
      <c r="FKW102" s="209"/>
      <c r="FKX102" s="17"/>
      <c r="FKY102" s="18"/>
      <c r="FKZ102" s="29"/>
      <c r="FLA102" s="104"/>
      <c r="FLB102" s="198"/>
      <c r="FLC102" s="239"/>
      <c r="FLD102" s="243"/>
      <c r="FLE102" s="243"/>
      <c r="FLF102" s="19"/>
      <c r="FLG102" s="320"/>
      <c r="FLH102" s="17"/>
      <c r="FLI102" s="15"/>
      <c r="FLJ102" s="15"/>
      <c r="FLK102" s="17"/>
      <c r="FLL102" s="17"/>
      <c r="FLM102" s="17"/>
      <c r="FLN102" s="117"/>
      <c r="FLO102" s="209"/>
      <c r="FLP102" s="17"/>
      <c r="FLQ102" s="18"/>
      <c r="FLR102" s="29"/>
      <c r="FLS102" s="104"/>
      <c r="FLT102" s="198"/>
      <c r="FLU102" s="239"/>
      <c r="FLV102" s="243"/>
      <c r="FLW102" s="243"/>
      <c r="FLX102" s="19"/>
      <c r="FLY102" s="320"/>
      <c r="FLZ102" s="17"/>
      <c r="FMA102" s="15"/>
      <c r="FMB102" s="15"/>
      <c r="FMC102" s="17"/>
      <c r="FMD102" s="17"/>
      <c r="FME102" s="17"/>
      <c r="FMF102" s="117"/>
      <c r="FMG102" s="209"/>
      <c r="FMH102" s="17"/>
      <c r="FMI102" s="18"/>
      <c r="FMJ102" s="29"/>
      <c r="FMK102" s="104"/>
      <c r="FML102" s="198"/>
      <c r="FMM102" s="239"/>
      <c r="FMN102" s="243"/>
      <c r="FMO102" s="243"/>
      <c r="FMP102" s="19"/>
      <c r="FMQ102" s="320"/>
      <c r="FMR102" s="17"/>
      <c r="FMS102" s="15"/>
      <c r="FMT102" s="15"/>
      <c r="FMU102" s="17"/>
      <c r="FMV102" s="17"/>
      <c r="FMW102" s="17"/>
      <c r="FMX102" s="117"/>
      <c r="FMY102" s="209"/>
      <c r="FMZ102" s="17"/>
      <c r="FNA102" s="18"/>
      <c r="FNB102" s="29"/>
      <c r="FNC102" s="104"/>
      <c r="FND102" s="198"/>
      <c r="FNE102" s="239"/>
      <c r="FNF102" s="243"/>
      <c r="FNG102" s="243"/>
      <c r="FNH102" s="19"/>
      <c r="FNI102" s="320"/>
      <c r="FNJ102" s="17"/>
      <c r="FNK102" s="15"/>
      <c r="FNL102" s="15"/>
      <c r="FNM102" s="17"/>
      <c r="FNN102" s="17"/>
      <c r="FNO102" s="17"/>
      <c r="FNP102" s="117"/>
      <c r="FNQ102" s="209"/>
      <c r="FNR102" s="17"/>
      <c r="FNS102" s="18"/>
      <c r="FNT102" s="29"/>
      <c r="FNU102" s="104"/>
      <c r="FNV102" s="198"/>
      <c r="FNW102" s="239"/>
      <c r="FNX102" s="243"/>
      <c r="FNY102" s="243"/>
      <c r="FNZ102" s="19"/>
      <c r="FOA102" s="320"/>
      <c r="FOB102" s="17"/>
      <c r="FOC102" s="15"/>
      <c r="FOD102" s="15"/>
      <c r="FOE102" s="17"/>
      <c r="FOF102" s="17"/>
      <c r="FOG102" s="17"/>
      <c r="FOH102" s="117"/>
      <c r="FOI102" s="209"/>
      <c r="FOJ102" s="17"/>
      <c r="FOK102" s="18"/>
      <c r="FOL102" s="29"/>
      <c r="FOM102" s="104"/>
      <c r="FON102" s="198"/>
      <c r="FOO102" s="239"/>
      <c r="FOP102" s="243"/>
      <c r="FOQ102" s="243"/>
      <c r="FOR102" s="19"/>
      <c r="FOS102" s="320"/>
      <c r="FOT102" s="17"/>
      <c r="FOU102" s="15"/>
      <c r="FOV102" s="15"/>
      <c r="FOW102" s="17"/>
      <c r="FOX102" s="17"/>
      <c r="FOY102" s="17"/>
      <c r="FOZ102" s="117"/>
      <c r="FPA102" s="209"/>
      <c r="FPB102" s="17"/>
      <c r="FPC102" s="18"/>
      <c r="FPD102" s="29"/>
      <c r="FPE102" s="104"/>
      <c r="FPF102" s="198"/>
      <c r="FPG102" s="239"/>
      <c r="FPH102" s="243"/>
      <c r="FPI102" s="243"/>
      <c r="FPJ102" s="19"/>
      <c r="FPK102" s="320"/>
      <c r="FPL102" s="17"/>
      <c r="FPM102" s="15"/>
      <c r="FPN102" s="15"/>
      <c r="FPO102" s="17"/>
      <c r="FPP102" s="17"/>
      <c r="FPQ102" s="17"/>
      <c r="FPR102" s="117"/>
      <c r="FPS102" s="209"/>
      <c r="FPT102" s="17"/>
      <c r="FPU102" s="18"/>
      <c r="FPV102" s="29"/>
      <c r="FPW102" s="104"/>
      <c r="FPX102" s="198"/>
      <c r="FPY102" s="239"/>
      <c r="FPZ102" s="243"/>
      <c r="FQA102" s="243"/>
      <c r="FQB102" s="19"/>
      <c r="FQC102" s="320"/>
      <c r="FQD102" s="17"/>
      <c r="FQE102" s="15"/>
      <c r="FQF102" s="15"/>
      <c r="FQG102" s="17"/>
      <c r="FQH102" s="17"/>
      <c r="FQI102" s="17"/>
      <c r="FQJ102" s="117"/>
      <c r="FQK102" s="209"/>
      <c r="FQL102" s="17"/>
      <c r="FQM102" s="18"/>
      <c r="FQN102" s="29"/>
      <c r="FQO102" s="104"/>
      <c r="FQP102" s="198"/>
      <c r="FQQ102" s="239"/>
      <c r="FQR102" s="243"/>
      <c r="FQS102" s="243"/>
      <c r="FQT102" s="19"/>
      <c r="FQU102" s="320"/>
      <c r="FQV102" s="17"/>
      <c r="FQW102" s="15"/>
      <c r="FQX102" s="15"/>
      <c r="FQY102" s="17"/>
      <c r="FQZ102" s="17"/>
      <c r="FRA102" s="17"/>
      <c r="FRB102" s="117"/>
      <c r="FRC102" s="209"/>
      <c r="FRD102" s="17"/>
      <c r="FRE102" s="18"/>
      <c r="FRF102" s="29"/>
      <c r="FRG102" s="104"/>
      <c r="FRH102" s="198"/>
      <c r="FRI102" s="239"/>
      <c r="FRJ102" s="243"/>
      <c r="FRK102" s="243"/>
      <c r="FRL102" s="19"/>
      <c r="FRM102" s="320"/>
      <c r="FRN102" s="17"/>
      <c r="FRO102" s="15"/>
      <c r="FRP102" s="15"/>
      <c r="FRQ102" s="17"/>
      <c r="FRR102" s="17"/>
      <c r="FRS102" s="17"/>
      <c r="FRT102" s="117"/>
      <c r="FRU102" s="209"/>
      <c r="FRV102" s="17"/>
      <c r="FRW102" s="18"/>
      <c r="FRX102" s="29"/>
      <c r="FRY102" s="104"/>
      <c r="FRZ102" s="198"/>
      <c r="FSA102" s="239"/>
      <c r="FSB102" s="243"/>
      <c r="FSC102" s="243"/>
      <c r="FSD102" s="19"/>
      <c r="FSE102" s="320"/>
      <c r="FSF102" s="17"/>
      <c r="FSG102" s="15"/>
      <c r="FSH102" s="15"/>
      <c r="FSI102" s="17"/>
      <c r="FSJ102" s="17"/>
      <c r="FSK102" s="17"/>
      <c r="FSL102" s="117"/>
      <c r="FSM102" s="209"/>
      <c r="FSN102" s="17"/>
      <c r="FSO102" s="18"/>
      <c r="FSP102" s="29"/>
      <c r="FSQ102" s="104"/>
      <c r="FSR102" s="198"/>
      <c r="FSS102" s="239"/>
      <c r="FST102" s="243"/>
      <c r="FSU102" s="243"/>
      <c r="FSV102" s="19"/>
      <c r="FSW102" s="320"/>
      <c r="FSX102" s="17"/>
      <c r="FSY102" s="15"/>
      <c r="FSZ102" s="15"/>
      <c r="FTA102" s="17"/>
      <c r="FTB102" s="17"/>
      <c r="FTC102" s="17"/>
      <c r="FTD102" s="117"/>
      <c r="FTE102" s="209"/>
      <c r="FTF102" s="17"/>
      <c r="FTG102" s="18"/>
      <c r="FTH102" s="29"/>
      <c r="FTI102" s="104"/>
      <c r="FTJ102" s="198"/>
      <c r="FTK102" s="239"/>
      <c r="FTL102" s="243"/>
      <c r="FTM102" s="243"/>
      <c r="FTN102" s="19"/>
      <c r="FTO102" s="320"/>
      <c r="FTP102" s="17"/>
      <c r="FTQ102" s="15"/>
      <c r="FTR102" s="15"/>
      <c r="FTS102" s="17"/>
      <c r="FTT102" s="17"/>
      <c r="FTU102" s="17"/>
      <c r="FTV102" s="117"/>
      <c r="FTW102" s="209"/>
      <c r="FTX102" s="17"/>
      <c r="FTY102" s="18"/>
      <c r="FTZ102" s="29"/>
      <c r="FUA102" s="104"/>
      <c r="FUB102" s="198"/>
      <c r="FUC102" s="239"/>
      <c r="FUD102" s="243"/>
      <c r="FUE102" s="243"/>
      <c r="FUF102" s="19"/>
      <c r="FUG102" s="320"/>
      <c r="FUH102" s="17"/>
      <c r="FUI102" s="15"/>
      <c r="FUJ102" s="15"/>
      <c r="FUK102" s="17"/>
      <c r="FUL102" s="17"/>
      <c r="FUM102" s="17"/>
      <c r="FUN102" s="117"/>
      <c r="FUO102" s="209"/>
      <c r="FUP102" s="17"/>
      <c r="FUQ102" s="18"/>
      <c r="FUR102" s="29"/>
      <c r="FUS102" s="104"/>
      <c r="FUT102" s="198"/>
      <c r="FUU102" s="239"/>
      <c r="FUV102" s="243"/>
      <c r="FUW102" s="243"/>
      <c r="FUX102" s="19"/>
      <c r="FUY102" s="320"/>
      <c r="FUZ102" s="17"/>
      <c r="FVA102" s="15"/>
      <c r="FVB102" s="15"/>
      <c r="FVC102" s="17"/>
      <c r="FVD102" s="17"/>
      <c r="FVE102" s="17"/>
      <c r="FVF102" s="117"/>
      <c r="FVG102" s="209"/>
      <c r="FVH102" s="17"/>
      <c r="FVI102" s="18"/>
      <c r="FVJ102" s="29"/>
      <c r="FVK102" s="104"/>
      <c r="FVL102" s="198"/>
      <c r="FVM102" s="239"/>
      <c r="FVN102" s="243"/>
      <c r="FVO102" s="243"/>
      <c r="FVP102" s="19"/>
      <c r="FVQ102" s="320"/>
      <c r="FVR102" s="17"/>
      <c r="FVS102" s="15"/>
      <c r="FVT102" s="15"/>
      <c r="FVU102" s="17"/>
      <c r="FVV102" s="17"/>
      <c r="FVW102" s="17"/>
      <c r="FVX102" s="117"/>
      <c r="FVY102" s="209"/>
      <c r="FVZ102" s="17"/>
      <c r="FWA102" s="18"/>
      <c r="FWB102" s="29"/>
      <c r="FWC102" s="104"/>
      <c r="FWD102" s="198"/>
      <c r="FWE102" s="239"/>
      <c r="FWF102" s="243"/>
      <c r="FWG102" s="243"/>
      <c r="FWH102" s="19"/>
      <c r="FWI102" s="320"/>
      <c r="FWJ102" s="17"/>
      <c r="FWK102" s="15"/>
      <c r="FWL102" s="15"/>
      <c r="FWM102" s="17"/>
      <c r="FWN102" s="17"/>
      <c r="FWO102" s="17"/>
      <c r="FWP102" s="117"/>
      <c r="FWQ102" s="209"/>
      <c r="FWR102" s="17"/>
      <c r="FWS102" s="18"/>
      <c r="FWT102" s="29"/>
      <c r="FWU102" s="104"/>
      <c r="FWV102" s="198"/>
      <c r="FWW102" s="239"/>
      <c r="FWX102" s="243"/>
      <c r="FWY102" s="243"/>
      <c r="FWZ102" s="19"/>
      <c r="FXA102" s="320"/>
      <c r="FXB102" s="17"/>
      <c r="FXC102" s="15"/>
      <c r="FXD102" s="15"/>
      <c r="FXE102" s="17"/>
      <c r="FXF102" s="17"/>
      <c r="FXG102" s="17"/>
      <c r="FXH102" s="117"/>
      <c r="FXI102" s="209"/>
      <c r="FXJ102" s="17"/>
      <c r="FXK102" s="18"/>
      <c r="FXL102" s="29"/>
      <c r="FXM102" s="104"/>
      <c r="FXN102" s="198"/>
      <c r="FXO102" s="239"/>
      <c r="FXP102" s="243"/>
      <c r="FXQ102" s="243"/>
      <c r="FXR102" s="19"/>
      <c r="FXS102" s="320"/>
      <c r="FXT102" s="17"/>
      <c r="FXU102" s="15"/>
      <c r="FXV102" s="15"/>
      <c r="FXW102" s="17"/>
      <c r="FXX102" s="17"/>
      <c r="FXY102" s="17"/>
      <c r="FXZ102" s="117"/>
      <c r="FYA102" s="209"/>
      <c r="FYB102" s="17"/>
      <c r="FYC102" s="18"/>
      <c r="FYD102" s="29"/>
      <c r="FYE102" s="104"/>
      <c r="FYF102" s="198"/>
      <c r="FYG102" s="239"/>
      <c r="FYH102" s="243"/>
      <c r="FYI102" s="243"/>
      <c r="FYJ102" s="19"/>
      <c r="FYK102" s="320"/>
      <c r="FYL102" s="17"/>
      <c r="FYM102" s="15"/>
      <c r="FYN102" s="15"/>
      <c r="FYO102" s="17"/>
      <c r="FYP102" s="17"/>
      <c r="FYQ102" s="17"/>
      <c r="FYR102" s="117"/>
      <c r="FYS102" s="209"/>
      <c r="FYT102" s="17"/>
      <c r="FYU102" s="18"/>
      <c r="FYV102" s="29"/>
      <c r="FYW102" s="104"/>
      <c r="FYX102" s="198"/>
      <c r="FYY102" s="239"/>
      <c r="FYZ102" s="243"/>
      <c r="FZA102" s="243"/>
      <c r="FZB102" s="19"/>
      <c r="FZC102" s="320"/>
      <c r="FZD102" s="17"/>
      <c r="FZE102" s="15"/>
      <c r="FZF102" s="15"/>
      <c r="FZG102" s="17"/>
      <c r="FZH102" s="17"/>
      <c r="FZI102" s="17"/>
      <c r="FZJ102" s="117"/>
      <c r="FZK102" s="209"/>
      <c r="FZL102" s="17"/>
      <c r="FZM102" s="18"/>
      <c r="FZN102" s="29"/>
      <c r="FZO102" s="104"/>
      <c r="FZP102" s="198"/>
      <c r="FZQ102" s="239"/>
      <c r="FZR102" s="243"/>
      <c r="FZS102" s="243"/>
      <c r="FZT102" s="19"/>
      <c r="FZU102" s="320"/>
      <c r="FZV102" s="17"/>
      <c r="FZW102" s="15"/>
      <c r="FZX102" s="15"/>
      <c r="FZY102" s="17"/>
      <c r="FZZ102" s="17"/>
      <c r="GAA102" s="17"/>
      <c r="GAB102" s="117"/>
      <c r="GAC102" s="209"/>
      <c r="GAD102" s="17"/>
      <c r="GAE102" s="18"/>
      <c r="GAF102" s="29"/>
      <c r="GAG102" s="104"/>
      <c r="GAH102" s="198"/>
      <c r="GAI102" s="239"/>
      <c r="GAJ102" s="243"/>
      <c r="GAK102" s="243"/>
      <c r="GAL102" s="19"/>
      <c r="GAM102" s="320"/>
      <c r="GAN102" s="17"/>
      <c r="GAO102" s="15"/>
      <c r="GAP102" s="15"/>
      <c r="GAQ102" s="17"/>
      <c r="GAR102" s="17"/>
      <c r="GAS102" s="17"/>
      <c r="GAT102" s="117"/>
      <c r="GAU102" s="209"/>
      <c r="GAV102" s="17"/>
      <c r="GAW102" s="18"/>
      <c r="GAX102" s="29"/>
      <c r="GAY102" s="104"/>
      <c r="GAZ102" s="198"/>
      <c r="GBA102" s="239"/>
      <c r="GBB102" s="243"/>
      <c r="GBC102" s="243"/>
      <c r="GBD102" s="19"/>
      <c r="GBE102" s="320"/>
      <c r="GBF102" s="17"/>
      <c r="GBG102" s="15"/>
      <c r="GBH102" s="15"/>
      <c r="GBI102" s="17"/>
      <c r="GBJ102" s="17"/>
      <c r="GBK102" s="17"/>
      <c r="GBL102" s="117"/>
      <c r="GBM102" s="209"/>
      <c r="GBN102" s="17"/>
      <c r="GBO102" s="18"/>
      <c r="GBP102" s="29"/>
      <c r="GBQ102" s="104"/>
      <c r="GBR102" s="198"/>
      <c r="GBS102" s="239"/>
      <c r="GBT102" s="243"/>
      <c r="GBU102" s="243"/>
      <c r="GBV102" s="19"/>
      <c r="GBW102" s="320"/>
      <c r="GBX102" s="17"/>
      <c r="GBY102" s="15"/>
      <c r="GBZ102" s="15"/>
      <c r="GCA102" s="17"/>
      <c r="GCB102" s="17"/>
      <c r="GCC102" s="17"/>
      <c r="GCD102" s="117"/>
      <c r="GCE102" s="209"/>
      <c r="GCF102" s="17"/>
      <c r="GCG102" s="18"/>
      <c r="GCH102" s="29"/>
      <c r="GCI102" s="104"/>
      <c r="GCJ102" s="198"/>
      <c r="GCK102" s="239"/>
      <c r="GCL102" s="243"/>
      <c r="GCM102" s="243"/>
      <c r="GCN102" s="19"/>
      <c r="GCO102" s="320"/>
      <c r="GCP102" s="17"/>
      <c r="GCQ102" s="15"/>
      <c r="GCR102" s="15"/>
      <c r="GCS102" s="17"/>
      <c r="GCT102" s="17"/>
      <c r="GCU102" s="17"/>
      <c r="GCV102" s="117"/>
      <c r="GCW102" s="209"/>
      <c r="GCX102" s="17"/>
      <c r="GCY102" s="18"/>
      <c r="GCZ102" s="29"/>
      <c r="GDA102" s="104"/>
      <c r="GDB102" s="198"/>
      <c r="GDC102" s="239"/>
      <c r="GDD102" s="243"/>
      <c r="GDE102" s="243"/>
      <c r="GDF102" s="19"/>
      <c r="GDG102" s="320"/>
      <c r="GDH102" s="17"/>
      <c r="GDI102" s="15"/>
      <c r="GDJ102" s="15"/>
      <c r="GDK102" s="17"/>
      <c r="GDL102" s="17"/>
      <c r="GDM102" s="17"/>
      <c r="GDN102" s="117"/>
      <c r="GDO102" s="209"/>
      <c r="GDP102" s="17"/>
      <c r="GDQ102" s="18"/>
      <c r="GDR102" s="29"/>
      <c r="GDS102" s="104"/>
      <c r="GDT102" s="198"/>
      <c r="GDU102" s="239"/>
      <c r="GDV102" s="243"/>
      <c r="GDW102" s="243"/>
      <c r="GDX102" s="19"/>
      <c r="GDY102" s="320"/>
      <c r="GDZ102" s="17"/>
      <c r="GEA102" s="15"/>
      <c r="GEB102" s="15"/>
      <c r="GEC102" s="17"/>
      <c r="GED102" s="17"/>
      <c r="GEE102" s="17"/>
      <c r="GEF102" s="117"/>
      <c r="GEG102" s="209"/>
      <c r="GEH102" s="17"/>
      <c r="GEI102" s="18"/>
      <c r="GEJ102" s="29"/>
      <c r="GEK102" s="104"/>
      <c r="GEL102" s="198"/>
      <c r="GEM102" s="239"/>
      <c r="GEN102" s="243"/>
      <c r="GEO102" s="243"/>
      <c r="GEP102" s="19"/>
      <c r="GEQ102" s="320"/>
      <c r="GER102" s="17"/>
      <c r="GES102" s="15"/>
      <c r="GET102" s="15"/>
      <c r="GEU102" s="17"/>
      <c r="GEV102" s="17"/>
      <c r="GEW102" s="17"/>
      <c r="GEX102" s="117"/>
      <c r="GEY102" s="209"/>
      <c r="GEZ102" s="17"/>
      <c r="GFA102" s="18"/>
      <c r="GFB102" s="29"/>
      <c r="GFC102" s="104"/>
      <c r="GFD102" s="198"/>
      <c r="GFE102" s="239"/>
      <c r="GFF102" s="243"/>
      <c r="GFG102" s="243"/>
      <c r="GFH102" s="19"/>
      <c r="GFI102" s="320"/>
      <c r="GFJ102" s="17"/>
      <c r="GFK102" s="15"/>
      <c r="GFL102" s="15"/>
      <c r="GFM102" s="17"/>
      <c r="GFN102" s="17"/>
      <c r="GFO102" s="17"/>
      <c r="GFP102" s="117"/>
      <c r="GFQ102" s="209"/>
      <c r="GFR102" s="17"/>
      <c r="GFS102" s="18"/>
      <c r="GFT102" s="29"/>
      <c r="GFU102" s="104"/>
      <c r="GFV102" s="198"/>
      <c r="GFW102" s="239"/>
      <c r="GFX102" s="243"/>
      <c r="GFY102" s="243"/>
      <c r="GFZ102" s="19"/>
      <c r="GGA102" s="320"/>
      <c r="GGB102" s="17"/>
      <c r="GGC102" s="15"/>
      <c r="GGD102" s="15"/>
      <c r="GGE102" s="17"/>
      <c r="GGF102" s="17"/>
      <c r="GGG102" s="17"/>
      <c r="GGH102" s="117"/>
      <c r="GGI102" s="209"/>
      <c r="GGJ102" s="17"/>
      <c r="GGK102" s="18"/>
      <c r="GGL102" s="29"/>
      <c r="GGM102" s="104"/>
      <c r="GGN102" s="198"/>
      <c r="GGO102" s="239"/>
      <c r="GGP102" s="243"/>
      <c r="GGQ102" s="243"/>
      <c r="GGR102" s="19"/>
      <c r="GGS102" s="320"/>
      <c r="GGT102" s="17"/>
      <c r="GGU102" s="15"/>
      <c r="GGV102" s="15"/>
      <c r="GGW102" s="17"/>
      <c r="GGX102" s="17"/>
      <c r="GGY102" s="17"/>
      <c r="GGZ102" s="117"/>
      <c r="GHA102" s="209"/>
      <c r="GHB102" s="17"/>
      <c r="GHC102" s="18"/>
      <c r="GHD102" s="29"/>
      <c r="GHE102" s="104"/>
      <c r="GHF102" s="198"/>
      <c r="GHG102" s="239"/>
      <c r="GHH102" s="243"/>
      <c r="GHI102" s="243"/>
      <c r="GHJ102" s="19"/>
      <c r="GHK102" s="320"/>
      <c r="GHL102" s="17"/>
      <c r="GHM102" s="15"/>
      <c r="GHN102" s="15"/>
      <c r="GHO102" s="17"/>
      <c r="GHP102" s="17"/>
      <c r="GHQ102" s="17"/>
      <c r="GHR102" s="117"/>
      <c r="GHS102" s="209"/>
      <c r="GHT102" s="17"/>
      <c r="GHU102" s="18"/>
      <c r="GHV102" s="29"/>
      <c r="GHW102" s="104"/>
      <c r="GHX102" s="198"/>
      <c r="GHY102" s="239"/>
      <c r="GHZ102" s="243"/>
      <c r="GIA102" s="243"/>
      <c r="GIB102" s="19"/>
      <c r="GIC102" s="320"/>
      <c r="GID102" s="17"/>
      <c r="GIE102" s="15"/>
      <c r="GIF102" s="15"/>
      <c r="GIG102" s="17"/>
      <c r="GIH102" s="17"/>
      <c r="GII102" s="17"/>
      <c r="GIJ102" s="117"/>
      <c r="GIK102" s="209"/>
      <c r="GIL102" s="17"/>
      <c r="GIM102" s="18"/>
      <c r="GIN102" s="29"/>
      <c r="GIO102" s="104"/>
      <c r="GIP102" s="198"/>
      <c r="GIQ102" s="239"/>
      <c r="GIR102" s="243"/>
      <c r="GIS102" s="243"/>
      <c r="GIT102" s="19"/>
      <c r="GIU102" s="320"/>
      <c r="GIV102" s="17"/>
      <c r="GIW102" s="15"/>
      <c r="GIX102" s="15"/>
      <c r="GIY102" s="17"/>
      <c r="GIZ102" s="17"/>
      <c r="GJA102" s="17"/>
      <c r="GJB102" s="117"/>
      <c r="GJC102" s="209"/>
      <c r="GJD102" s="17"/>
      <c r="GJE102" s="18"/>
      <c r="GJF102" s="29"/>
      <c r="GJG102" s="104"/>
      <c r="GJH102" s="198"/>
      <c r="GJI102" s="239"/>
      <c r="GJJ102" s="243"/>
      <c r="GJK102" s="243"/>
      <c r="GJL102" s="19"/>
      <c r="GJM102" s="320"/>
      <c r="GJN102" s="17"/>
      <c r="GJO102" s="15"/>
      <c r="GJP102" s="15"/>
      <c r="GJQ102" s="17"/>
      <c r="GJR102" s="17"/>
      <c r="GJS102" s="17"/>
      <c r="GJT102" s="117"/>
      <c r="GJU102" s="209"/>
      <c r="GJV102" s="17"/>
      <c r="GJW102" s="18"/>
      <c r="GJX102" s="29"/>
      <c r="GJY102" s="104"/>
      <c r="GJZ102" s="198"/>
      <c r="GKA102" s="239"/>
      <c r="GKB102" s="243"/>
      <c r="GKC102" s="243"/>
      <c r="GKD102" s="19"/>
      <c r="GKE102" s="320"/>
      <c r="GKF102" s="17"/>
      <c r="GKG102" s="15"/>
      <c r="GKH102" s="15"/>
      <c r="GKI102" s="17"/>
      <c r="GKJ102" s="17"/>
      <c r="GKK102" s="17"/>
      <c r="GKL102" s="117"/>
      <c r="GKM102" s="209"/>
      <c r="GKN102" s="17"/>
      <c r="GKO102" s="18"/>
      <c r="GKP102" s="29"/>
      <c r="GKQ102" s="104"/>
      <c r="GKR102" s="198"/>
      <c r="GKS102" s="239"/>
      <c r="GKT102" s="243"/>
      <c r="GKU102" s="243"/>
      <c r="GKV102" s="19"/>
      <c r="GKW102" s="320"/>
      <c r="GKX102" s="17"/>
      <c r="GKY102" s="15"/>
      <c r="GKZ102" s="15"/>
      <c r="GLA102" s="17"/>
      <c r="GLB102" s="17"/>
      <c r="GLC102" s="17"/>
      <c r="GLD102" s="117"/>
      <c r="GLE102" s="209"/>
      <c r="GLF102" s="17"/>
      <c r="GLG102" s="18"/>
      <c r="GLH102" s="29"/>
      <c r="GLI102" s="104"/>
      <c r="GLJ102" s="198"/>
      <c r="GLK102" s="239"/>
      <c r="GLL102" s="243"/>
      <c r="GLM102" s="243"/>
      <c r="GLN102" s="19"/>
      <c r="GLO102" s="320"/>
      <c r="GLP102" s="17"/>
      <c r="GLQ102" s="15"/>
      <c r="GLR102" s="15"/>
      <c r="GLS102" s="17"/>
      <c r="GLT102" s="17"/>
      <c r="GLU102" s="17"/>
      <c r="GLV102" s="117"/>
      <c r="GLW102" s="209"/>
      <c r="GLX102" s="17"/>
      <c r="GLY102" s="18"/>
      <c r="GLZ102" s="29"/>
      <c r="GMA102" s="104"/>
      <c r="GMB102" s="198"/>
      <c r="GMC102" s="239"/>
      <c r="GMD102" s="243"/>
      <c r="GME102" s="243"/>
      <c r="GMF102" s="19"/>
      <c r="GMG102" s="320"/>
      <c r="GMH102" s="17"/>
      <c r="GMI102" s="15"/>
      <c r="GMJ102" s="15"/>
      <c r="GMK102" s="17"/>
      <c r="GML102" s="17"/>
      <c r="GMM102" s="17"/>
      <c r="GMN102" s="117"/>
      <c r="GMO102" s="209"/>
      <c r="GMP102" s="17"/>
      <c r="GMQ102" s="18"/>
      <c r="GMR102" s="29"/>
      <c r="GMS102" s="104"/>
      <c r="GMT102" s="198"/>
      <c r="GMU102" s="239"/>
      <c r="GMV102" s="243"/>
      <c r="GMW102" s="243"/>
      <c r="GMX102" s="19"/>
      <c r="GMY102" s="320"/>
      <c r="GMZ102" s="17"/>
      <c r="GNA102" s="15"/>
      <c r="GNB102" s="15"/>
      <c r="GNC102" s="17"/>
      <c r="GND102" s="17"/>
      <c r="GNE102" s="17"/>
      <c r="GNF102" s="117"/>
      <c r="GNG102" s="209"/>
      <c r="GNH102" s="17"/>
      <c r="GNI102" s="18"/>
      <c r="GNJ102" s="29"/>
      <c r="GNK102" s="104"/>
      <c r="GNL102" s="198"/>
      <c r="GNM102" s="239"/>
      <c r="GNN102" s="243"/>
      <c r="GNO102" s="243"/>
      <c r="GNP102" s="19"/>
      <c r="GNQ102" s="320"/>
      <c r="GNR102" s="17"/>
      <c r="GNS102" s="15"/>
      <c r="GNT102" s="15"/>
      <c r="GNU102" s="17"/>
      <c r="GNV102" s="17"/>
      <c r="GNW102" s="17"/>
      <c r="GNX102" s="117"/>
      <c r="GNY102" s="209"/>
      <c r="GNZ102" s="17"/>
      <c r="GOA102" s="18"/>
      <c r="GOB102" s="29"/>
      <c r="GOC102" s="104"/>
      <c r="GOD102" s="198"/>
      <c r="GOE102" s="239"/>
      <c r="GOF102" s="243"/>
      <c r="GOG102" s="243"/>
      <c r="GOH102" s="19"/>
      <c r="GOI102" s="320"/>
      <c r="GOJ102" s="17"/>
      <c r="GOK102" s="15"/>
      <c r="GOL102" s="15"/>
      <c r="GOM102" s="17"/>
      <c r="GON102" s="17"/>
      <c r="GOO102" s="17"/>
      <c r="GOP102" s="117"/>
      <c r="GOQ102" s="209"/>
      <c r="GOR102" s="17"/>
      <c r="GOS102" s="18"/>
      <c r="GOT102" s="29"/>
      <c r="GOU102" s="104"/>
      <c r="GOV102" s="198"/>
      <c r="GOW102" s="239"/>
      <c r="GOX102" s="243"/>
      <c r="GOY102" s="243"/>
      <c r="GOZ102" s="19"/>
      <c r="GPA102" s="320"/>
      <c r="GPB102" s="17"/>
      <c r="GPC102" s="15"/>
      <c r="GPD102" s="15"/>
      <c r="GPE102" s="17"/>
      <c r="GPF102" s="17"/>
      <c r="GPG102" s="17"/>
      <c r="GPH102" s="117"/>
      <c r="GPI102" s="209"/>
      <c r="GPJ102" s="17"/>
      <c r="GPK102" s="18"/>
      <c r="GPL102" s="29"/>
      <c r="GPM102" s="104"/>
      <c r="GPN102" s="198"/>
      <c r="GPO102" s="239"/>
      <c r="GPP102" s="243"/>
      <c r="GPQ102" s="243"/>
      <c r="GPR102" s="19"/>
      <c r="GPS102" s="320"/>
      <c r="GPT102" s="17"/>
      <c r="GPU102" s="15"/>
      <c r="GPV102" s="15"/>
      <c r="GPW102" s="17"/>
      <c r="GPX102" s="17"/>
      <c r="GPY102" s="17"/>
      <c r="GPZ102" s="117"/>
      <c r="GQA102" s="209"/>
      <c r="GQB102" s="17"/>
      <c r="GQC102" s="18"/>
      <c r="GQD102" s="29"/>
      <c r="GQE102" s="104"/>
      <c r="GQF102" s="198"/>
      <c r="GQG102" s="239"/>
      <c r="GQH102" s="243"/>
      <c r="GQI102" s="243"/>
      <c r="GQJ102" s="19"/>
      <c r="GQK102" s="320"/>
      <c r="GQL102" s="17"/>
      <c r="GQM102" s="15"/>
      <c r="GQN102" s="15"/>
      <c r="GQO102" s="17"/>
      <c r="GQP102" s="17"/>
      <c r="GQQ102" s="17"/>
      <c r="GQR102" s="117"/>
      <c r="GQS102" s="209"/>
      <c r="GQT102" s="17"/>
      <c r="GQU102" s="18"/>
      <c r="GQV102" s="29"/>
      <c r="GQW102" s="104"/>
      <c r="GQX102" s="198"/>
      <c r="GQY102" s="239"/>
      <c r="GQZ102" s="243"/>
      <c r="GRA102" s="243"/>
      <c r="GRB102" s="19"/>
      <c r="GRC102" s="320"/>
      <c r="GRD102" s="17"/>
      <c r="GRE102" s="15"/>
      <c r="GRF102" s="15"/>
      <c r="GRG102" s="17"/>
      <c r="GRH102" s="17"/>
      <c r="GRI102" s="17"/>
      <c r="GRJ102" s="117"/>
      <c r="GRK102" s="209"/>
      <c r="GRL102" s="17"/>
      <c r="GRM102" s="18"/>
      <c r="GRN102" s="29"/>
      <c r="GRO102" s="104"/>
      <c r="GRP102" s="198"/>
      <c r="GRQ102" s="239"/>
      <c r="GRR102" s="243"/>
      <c r="GRS102" s="243"/>
      <c r="GRT102" s="19"/>
      <c r="GRU102" s="320"/>
      <c r="GRV102" s="17"/>
      <c r="GRW102" s="15"/>
      <c r="GRX102" s="15"/>
      <c r="GRY102" s="17"/>
      <c r="GRZ102" s="17"/>
      <c r="GSA102" s="17"/>
      <c r="GSB102" s="117"/>
      <c r="GSC102" s="209"/>
      <c r="GSD102" s="17"/>
      <c r="GSE102" s="18"/>
      <c r="GSF102" s="29"/>
      <c r="GSG102" s="104"/>
      <c r="GSH102" s="198"/>
      <c r="GSI102" s="239"/>
      <c r="GSJ102" s="243"/>
      <c r="GSK102" s="243"/>
      <c r="GSL102" s="19"/>
      <c r="GSM102" s="320"/>
      <c r="GSN102" s="17"/>
      <c r="GSO102" s="15"/>
      <c r="GSP102" s="15"/>
      <c r="GSQ102" s="17"/>
      <c r="GSR102" s="17"/>
      <c r="GSS102" s="17"/>
      <c r="GST102" s="117"/>
      <c r="GSU102" s="209"/>
      <c r="GSV102" s="17"/>
      <c r="GSW102" s="18"/>
      <c r="GSX102" s="29"/>
      <c r="GSY102" s="104"/>
      <c r="GSZ102" s="198"/>
      <c r="GTA102" s="239"/>
      <c r="GTB102" s="243"/>
      <c r="GTC102" s="243"/>
      <c r="GTD102" s="19"/>
      <c r="GTE102" s="320"/>
      <c r="GTF102" s="17"/>
      <c r="GTG102" s="15"/>
      <c r="GTH102" s="15"/>
      <c r="GTI102" s="17"/>
      <c r="GTJ102" s="17"/>
      <c r="GTK102" s="17"/>
      <c r="GTL102" s="117"/>
      <c r="GTM102" s="209"/>
      <c r="GTN102" s="17"/>
      <c r="GTO102" s="18"/>
      <c r="GTP102" s="29"/>
      <c r="GTQ102" s="104"/>
      <c r="GTR102" s="198"/>
      <c r="GTS102" s="239"/>
      <c r="GTT102" s="243"/>
      <c r="GTU102" s="243"/>
      <c r="GTV102" s="19"/>
      <c r="GTW102" s="320"/>
      <c r="GTX102" s="17"/>
      <c r="GTY102" s="15"/>
      <c r="GTZ102" s="15"/>
      <c r="GUA102" s="17"/>
      <c r="GUB102" s="17"/>
      <c r="GUC102" s="17"/>
      <c r="GUD102" s="117"/>
      <c r="GUE102" s="209"/>
      <c r="GUF102" s="17"/>
      <c r="GUG102" s="18"/>
      <c r="GUH102" s="29"/>
      <c r="GUI102" s="104"/>
      <c r="GUJ102" s="198"/>
      <c r="GUK102" s="239"/>
      <c r="GUL102" s="243"/>
      <c r="GUM102" s="243"/>
      <c r="GUN102" s="19"/>
      <c r="GUO102" s="320"/>
      <c r="GUP102" s="17"/>
      <c r="GUQ102" s="15"/>
      <c r="GUR102" s="15"/>
      <c r="GUS102" s="17"/>
      <c r="GUT102" s="17"/>
      <c r="GUU102" s="17"/>
      <c r="GUV102" s="117"/>
      <c r="GUW102" s="209"/>
      <c r="GUX102" s="17"/>
      <c r="GUY102" s="18"/>
      <c r="GUZ102" s="29"/>
      <c r="GVA102" s="104"/>
      <c r="GVB102" s="198"/>
      <c r="GVC102" s="239"/>
      <c r="GVD102" s="243"/>
      <c r="GVE102" s="243"/>
      <c r="GVF102" s="19"/>
      <c r="GVG102" s="320"/>
      <c r="GVH102" s="17"/>
      <c r="GVI102" s="15"/>
      <c r="GVJ102" s="15"/>
      <c r="GVK102" s="17"/>
      <c r="GVL102" s="17"/>
      <c r="GVM102" s="17"/>
      <c r="GVN102" s="117"/>
      <c r="GVO102" s="209"/>
      <c r="GVP102" s="17"/>
      <c r="GVQ102" s="18"/>
      <c r="GVR102" s="29"/>
      <c r="GVS102" s="104"/>
      <c r="GVT102" s="198"/>
      <c r="GVU102" s="239"/>
      <c r="GVV102" s="243"/>
      <c r="GVW102" s="243"/>
      <c r="GVX102" s="19"/>
      <c r="GVY102" s="320"/>
      <c r="GVZ102" s="17"/>
      <c r="GWA102" s="15"/>
      <c r="GWB102" s="15"/>
      <c r="GWC102" s="17"/>
      <c r="GWD102" s="17"/>
      <c r="GWE102" s="17"/>
      <c r="GWF102" s="117"/>
      <c r="GWG102" s="209"/>
      <c r="GWH102" s="17"/>
      <c r="GWI102" s="18"/>
      <c r="GWJ102" s="29"/>
      <c r="GWK102" s="104"/>
      <c r="GWL102" s="198"/>
      <c r="GWM102" s="239"/>
      <c r="GWN102" s="243"/>
      <c r="GWO102" s="243"/>
      <c r="GWP102" s="19"/>
      <c r="GWQ102" s="320"/>
      <c r="GWR102" s="17"/>
      <c r="GWS102" s="15"/>
      <c r="GWT102" s="15"/>
      <c r="GWU102" s="17"/>
      <c r="GWV102" s="17"/>
      <c r="GWW102" s="17"/>
      <c r="GWX102" s="117"/>
      <c r="GWY102" s="209"/>
      <c r="GWZ102" s="17"/>
      <c r="GXA102" s="18"/>
      <c r="GXB102" s="29"/>
      <c r="GXC102" s="104"/>
      <c r="GXD102" s="198"/>
      <c r="GXE102" s="239"/>
      <c r="GXF102" s="243"/>
      <c r="GXG102" s="243"/>
      <c r="GXH102" s="19"/>
      <c r="GXI102" s="320"/>
      <c r="GXJ102" s="17"/>
      <c r="GXK102" s="15"/>
      <c r="GXL102" s="15"/>
      <c r="GXM102" s="17"/>
      <c r="GXN102" s="17"/>
      <c r="GXO102" s="17"/>
      <c r="GXP102" s="117"/>
      <c r="GXQ102" s="209"/>
      <c r="GXR102" s="17"/>
      <c r="GXS102" s="18"/>
      <c r="GXT102" s="29"/>
      <c r="GXU102" s="104"/>
      <c r="GXV102" s="198"/>
      <c r="GXW102" s="239"/>
      <c r="GXX102" s="243"/>
      <c r="GXY102" s="243"/>
      <c r="GXZ102" s="19"/>
      <c r="GYA102" s="320"/>
      <c r="GYB102" s="17"/>
      <c r="GYC102" s="15"/>
      <c r="GYD102" s="15"/>
      <c r="GYE102" s="17"/>
      <c r="GYF102" s="17"/>
      <c r="GYG102" s="17"/>
      <c r="GYH102" s="117"/>
      <c r="GYI102" s="209"/>
      <c r="GYJ102" s="17"/>
      <c r="GYK102" s="18"/>
      <c r="GYL102" s="29"/>
      <c r="GYM102" s="104"/>
      <c r="GYN102" s="198"/>
      <c r="GYO102" s="239"/>
      <c r="GYP102" s="243"/>
      <c r="GYQ102" s="243"/>
      <c r="GYR102" s="19"/>
      <c r="GYS102" s="320"/>
      <c r="GYT102" s="17"/>
      <c r="GYU102" s="15"/>
      <c r="GYV102" s="15"/>
      <c r="GYW102" s="17"/>
      <c r="GYX102" s="17"/>
      <c r="GYY102" s="17"/>
      <c r="GYZ102" s="117"/>
      <c r="GZA102" s="209"/>
      <c r="GZB102" s="17"/>
      <c r="GZC102" s="18"/>
      <c r="GZD102" s="29"/>
      <c r="GZE102" s="104"/>
      <c r="GZF102" s="198"/>
      <c r="GZG102" s="239"/>
      <c r="GZH102" s="243"/>
      <c r="GZI102" s="243"/>
      <c r="GZJ102" s="19"/>
      <c r="GZK102" s="320"/>
      <c r="GZL102" s="17"/>
      <c r="GZM102" s="15"/>
      <c r="GZN102" s="15"/>
      <c r="GZO102" s="17"/>
      <c r="GZP102" s="17"/>
      <c r="GZQ102" s="17"/>
      <c r="GZR102" s="117"/>
      <c r="GZS102" s="209"/>
      <c r="GZT102" s="17"/>
      <c r="GZU102" s="18"/>
      <c r="GZV102" s="29"/>
      <c r="GZW102" s="104"/>
      <c r="GZX102" s="198"/>
      <c r="GZY102" s="239"/>
      <c r="GZZ102" s="243"/>
      <c r="HAA102" s="243"/>
      <c r="HAB102" s="19"/>
      <c r="HAC102" s="320"/>
      <c r="HAD102" s="17"/>
      <c r="HAE102" s="15"/>
      <c r="HAF102" s="15"/>
      <c r="HAG102" s="17"/>
      <c r="HAH102" s="17"/>
      <c r="HAI102" s="17"/>
      <c r="HAJ102" s="117"/>
      <c r="HAK102" s="209"/>
      <c r="HAL102" s="17"/>
      <c r="HAM102" s="18"/>
      <c r="HAN102" s="29"/>
      <c r="HAO102" s="104"/>
      <c r="HAP102" s="198"/>
      <c r="HAQ102" s="239"/>
      <c r="HAR102" s="243"/>
      <c r="HAS102" s="243"/>
      <c r="HAT102" s="19"/>
      <c r="HAU102" s="320"/>
      <c r="HAV102" s="17"/>
      <c r="HAW102" s="15"/>
      <c r="HAX102" s="15"/>
      <c r="HAY102" s="17"/>
      <c r="HAZ102" s="17"/>
      <c r="HBA102" s="17"/>
      <c r="HBB102" s="117"/>
      <c r="HBC102" s="209"/>
      <c r="HBD102" s="17"/>
      <c r="HBE102" s="18"/>
      <c r="HBF102" s="29"/>
      <c r="HBG102" s="104"/>
      <c r="HBH102" s="198"/>
      <c r="HBI102" s="239"/>
      <c r="HBJ102" s="243"/>
      <c r="HBK102" s="243"/>
      <c r="HBL102" s="19"/>
      <c r="HBM102" s="320"/>
      <c r="HBN102" s="17"/>
      <c r="HBO102" s="15"/>
      <c r="HBP102" s="15"/>
      <c r="HBQ102" s="17"/>
      <c r="HBR102" s="17"/>
      <c r="HBS102" s="17"/>
      <c r="HBT102" s="117"/>
      <c r="HBU102" s="209"/>
      <c r="HBV102" s="17"/>
      <c r="HBW102" s="18"/>
      <c r="HBX102" s="29"/>
      <c r="HBY102" s="104"/>
      <c r="HBZ102" s="198"/>
      <c r="HCA102" s="239"/>
      <c r="HCB102" s="243"/>
      <c r="HCC102" s="243"/>
      <c r="HCD102" s="19"/>
      <c r="HCE102" s="320"/>
      <c r="HCF102" s="17"/>
      <c r="HCG102" s="15"/>
      <c r="HCH102" s="15"/>
      <c r="HCI102" s="17"/>
      <c r="HCJ102" s="17"/>
      <c r="HCK102" s="17"/>
      <c r="HCL102" s="117"/>
      <c r="HCM102" s="209"/>
      <c r="HCN102" s="17"/>
      <c r="HCO102" s="18"/>
      <c r="HCP102" s="29"/>
      <c r="HCQ102" s="104"/>
      <c r="HCR102" s="198"/>
      <c r="HCS102" s="239"/>
      <c r="HCT102" s="243"/>
      <c r="HCU102" s="243"/>
      <c r="HCV102" s="19"/>
      <c r="HCW102" s="320"/>
      <c r="HCX102" s="17"/>
      <c r="HCY102" s="15"/>
      <c r="HCZ102" s="15"/>
      <c r="HDA102" s="17"/>
      <c r="HDB102" s="17"/>
      <c r="HDC102" s="17"/>
      <c r="HDD102" s="117"/>
      <c r="HDE102" s="209"/>
      <c r="HDF102" s="17"/>
      <c r="HDG102" s="18"/>
      <c r="HDH102" s="29"/>
      <c r="HDI102" s="104"/>
      <c r="HDJ102" s="198"/>
      <c r="HDK102" s="239"/>
      <c r="HDL102" s="243"/>
      <c r="HDM102" s="243"/>
      <c r="HDN102" s="19"/>
      <c r="HDO102" s="320"/>
      <c r="HDP102" s="17"/>
      <c r="HDQ102" s="15"/>
      <c r="HDR102" s="15"/>
      <c r="HDS102" s="17"/>
      <c r="HDT102" s="17"/>
      <c r="HDU102" s="17"/>
      <c r="HDV102" s="117"/>
      <c r="HDW102" s="209"/>
      <c r="HDX102" s="17"/>
      <c r="HDY102" s="18"/>
      <c r="HDZ102" s="29"/>
      <c r="HEA102" s="104"/>
      <c r="HEB102" s="198"/>
      <c r="HEC102" s="239"/>
      <c r="HED102" s="243"/>
      <c r="HEE102" s="243"/>
      <c r="HEF102" s="19"/>
      <c r="HEG102" s="320"/>
      <c r="HEH102" s="17"/>
      <c r="HEI102" s="15"/>
      <c r="HEJ102" s="15"/>
      <c r="HEK102" s="17"/>
      <c r="HEL102" s="17"/>
      <c r="HEM102" s="17"/>
      <c r="HEN102" s="117"/>
      <c r="HEO102" s="209"/>
      <c r="HEP102" s="17"/>
      <c r="HEQ102" s="18"/>
      <c r="HER102" s="29"/>
      <c r="HES102" s="104"/>
      <c r="HET102" s="198"/>
      <c r="HEU102" s="239"/>
      <c r="HEV102" s="243"/>
      <c r="HEW102" s="243"/>
      <c r="HEX102" s="19"/>
      <c r="HEY102" s="320"/>
      <c r="HEZ102" s="17"/>
      <c r="HFA102" s="15"/>
      <c r="HFB102" s="15"/>
      <c r="HFC102" s="17"/>
      <c r="HFD102" s="17"/>
      <c r="HFE102" s="17"/>
      <c r="HFF102" s="117"/>
      <c r="HFG102" s="209"/>
      <c r="HFH102" s="17"/>
      <c r="HFI102" s="18"/>
      <c r="HFJ102" s="29"/>
      <c r="HFK102" s="104"/>
      <c r="HFL102" s="198"/>
      <c r="HFM102" s="239"/>
      <c r="HFN102" s="243"/>
      <c r="HFO102" s="243"/>
      <c r="HFP102" s="19"/>
      <c r="HFQ102" s="320"/>
      <c r="HFR102" s="17"/>
      <c r="HFS102" s="15"/>
      <c r="HFT102" s="15"/>
      <c r="HFU102" s="17"/>
      <c r="HFV102" s="17"/>
      <c r="HFW102" s="17"/>
      <c r="HFX102" s="117"/>
      <c r="HFY102" s="209"/>
      <c r="HFZ102" s="17"/>
      <c r="HGA102" s="18"/>
      <c r="HGB102" s="29"/>
      <c r="HGC102" s="104"/>
      <c r="HGD102" s="198"/>
      <c r="HGE102" s="239"/>
      <c r="HGF102" s="243"/>
      <c r="HGG102" s="243"/>
      <c r="HGH102" s="19"/>
      <c r="HGI102" s="320"/>
      <c r="HGJ102" s="17"/>
      <c r="HGK102" s="15"/>
      <c r="HGL102" s="15"/>
      <c r="HGM102" s="17"/>
      <c r="HGN102" s="17"/>
      <c r="HGO102" s="17"/>
      <c r="HGP102" s="117"/>
      <c r="HGQ102" s="209"/>
      <c r="HGR102" s="17"/>
      <c r="HGS102" s="18"/>
      <c r="HGT102" s="29"/>
      <c r="HGU102" s="104"/>
      <c r="HGV102" s="198"/>
      <c r="HGW102" s="239"/>
      <c r="HGX102" s="243"/>
      <c r="HGY102" s="243"/>
      <c r="HGZ102" s="19"/>
      <c r="HHA102" s="320"/>
      <c r="HHB102" s="17"/>
      <c r="HHC102" s="15"/>
      <c r="HHD102" s="15"/>
      <c r="HHE102" s="17"/>
      <c r="HHF102" s="17"/>
      <c r="HHG102" s="17"/>
      <c r="HHH102" s="117"/>
      <c r="HHI102" s="209"/>
      <c r="HHJ102" s="17"/>
      <c r="HHK102" s="18"/>
      <c r="HHL102" s="29"/>
      <c r="HHM102" s="104"/>
      <c r="HHN102" s="198"/>
      <c r="HHO102" s="239"/>
      <c r="HHP102" s="243"/>
      <c r="HHQ102" s="243"/>
      <c r="HHR102" s="19"/>
      <c r="HHS102" s="320"/>
      <c r="HHT102" s="17"/>
      <c r="HHU102" s="15"/>
      <c r="HHV102" s="15"/>
      <c r="HHW102" s="17"/>
      <c r="HHX102" s="17"/>
      <c r="HHY102" s="17"/>
      <c r="HHZ102" s="117"/>
      <c r="HIA102" s="209"/>
      <c r="HIB102" s="17"/>
      <c r="HIC102" s="18"/>
      <c r="HID102" s="29"/>
      <c r="HIE102" s="104"/>
      <c r="HIF102" s="198"/>
      <c r="HIG102" s="239"/>
      <c r="HIH102" s="243"/>
      <c r="HII102" s="243"/>
      <c r="HIJ102" s="19"/>
      <c r="HIK102" s="320"/>
      <c r="HIL102" s="17"/>
      <c r="HIM102" s="15"/>
      <c r="HIN102" s="15"/>
      <c r="HIO102" s="17"/>
      <c r="HIP102" s="17"/>
      <c r="HIQ102" s="17"/>
      <c r="HIR102" s="117"/>
      <c r="HIS102" s="209"/>
      <c r="HIT102" s="17"/>
      <c r="HIU102" s="18"/>
      <c r="HIV102" s="29"/>
      <c r="HIW102" s="104"/>
      <c r="HIX102" s="198"/>
      <c r="HIY102" s="239"/>
      <c r="HIZ102" s="243"/>
      <c r="HJA102" s="243"/>
      <c r="HJB102" s="19"/>
      <c r="HJC102" s="320"/>
      <c r="HJD102" s="17"/>
      <c r="HJE102" s="15"/>
      <c r="HJF102" s="15"/>
      <c r="HJG102" s="17"/>
      <c r="HJH102" s="17"/>
      <c r="HJI102" s="17"/>
      <c r="HJJ102" s="117"/>
      <c r="HJK102" s="209"/>
      <c r="HJL102" s="17"/>
      <c r="HJM102" s="18"/>
      <c r="HJN102" s="29"/>
      <c r="HJO102" s="104"/>
      <c r="HJP102" s="198"/>
      <c r="HJQ102" s="239"/>
      <c r="HJR102" s="243"/>
      <c r="HJS102" s="243"/>
      <c r="HJT102" s="19"/>
      <c r="HJU102" s="320"/>
      <c r="HJV102" s="17"/>
      <c r="HJW102" s="15"/>
      <c r="HJX102" s="15"/>
      <c r="HJY102" s="17"/>
      <c r="HJZ102" s="17"/>
      <c r="HKA102" s="17"/>
      <c r="HKB102" s="117"/>
      <c r="HKC102" s="209"/>
      <c r="HKD102" s="17"/>
      <c r="HKE102" s="18"/>
      <c r="HKF102" s="29"/>
      <c r="HKG102" s="104"/>
      <c r="HKH102" s="198"/>
      <c r="HKI102" s="239"/>
      <c r="HKJ102" s="243"/>
      <c r="HKK102" s="243"/>
      <c r="HKL102" s="19"/>
      <c r="HKM102" s="320"/>
      <c r="HKN102" s="17"/>
      <c r="HKO102" s="15"/>
      <c r="HKP102" s="15"/>
      <c r="HKQ102" s="17"/>
      <c r="HKR102" s="17"/>
      <c r="HKS102" s="17"/>
      <c r="HKT102" s="117"/>
      <c r="HKU102" s="209"/>
      <c r="HKV102" s="17"/>
      <c r="HKW102" s="18"/>
      <c r="HKX102" s="29"/>
      <c r="HKY102" s="104"/>
      <c r="HKZ102" s="198"/>
      <c r="HLA102" s="239"/>
      <c r="HLB102" s="243"/>
      <c r="HLC102" s="243"/>
      <c r="HLD102" s="19"/>
      <c r="HLE102" s="320"/>
      <c r="HLF102" s="17"/>
      <c r="HLG102" s="15"/>
      <c r="HLH102" s="15"/>
      <c r="HLI102" s="17"/>
      <c r="HLJ102" s="17"/>
      <c r="HLK102" s="17"/>
      <c r="HLL102" s="117"/>
      <c r="HLM102" s="209"/>
      <c r="HLN102" s="17"/>
      <c r="HLO102" s="18"/>
      <c r="HLP102" s="29"/>
      <c r="HLQ102" s="104"/>
      <c r="HLR102" s="198"/>
      <c r="HLS102" s="239"/>
      <c r="HLT102" s="243"/>
      <c r="HLU102" s="243"/>
      <c r="HLV102" s="19"/>
      <c r="HLW102" s="320"/>
      <c r="HLX102" s="17"/>
      <c r="HLY102" s="15"/>
      <c r="HLZ102" s="15"/>
      <c r="HMA102" s="17"/>
      <c r="HMB102" s="17"/>
      <c r="HMC102" s="17"/>
      <c r="HMD102" s="117"/>
      <c r="HME102" s="209"/>
      <c r="HMF102" s="17"/>
      <c r="HMG102" s="18"/>
      <c r="HMH102" s="29"/>
      <c r="HMI102" s="104"/>
      <c r="HMJ102" s="198"/>
      <c r="HMK102" s="239"/>
      <c r="HML102" s="243"/>
      <c r="HMM102" s="243"/>
      <c r="HMN102" s="19"/>
      <c r="HMO102" s="320"/>
      <c r="HMP102" s="17"/>
      <c r="HMQ102" s="15"/>
      <c r="HMR102" s="15"/>
      <c r="HMS102" s="17"/>
      <c r="HMT102" s="17"/>
      <c r="HMU102" s="17"/>
      <c r="HMV102" s="117"/>
      <c r="HMW102" s="209"/>
      <c r="HMX102" s="17"/>
      <c r="HMY102" s="18"/>
      <c r="HMZ102" s="29"/>
      <c r="HNA102" s="104"/>
      <c r="HNB102" s="198"/>
      <c r="HNC102" s="239"/>
      <c r="HND102" s="243"/>
      <c r="HNE102" s="243"/>
      <c r="HNF102" s="19"/>
      <c r="HNG102" s="320"/>
      <c r="HNH102" s="17"/>
      <c r="HNI102" s="15"/>
      <c r="HNJ102" s="15"/>
      <c r="HNK102" s="17"/>
      <c r="HNL102" s="17"/>
      <c r="HNM102" s="17"/>
      <c r="HNN102" s="117"/>
      <c r="HNO102" s="209"/>
      <c r="HNP102" s="17"/>
      <c r="HNQ102" s="18"/>
      <c r="HNR102" s="29"/>
      <c r="HNS102" s="104"/>
      <c r="HNT102" s="198"/>
      <c r="HNU102" s="239"/>
      <c r="HNV102" s="243"/>
      <c r="HNW102" s="243"/>
      <c r="HNX102" s="19"/>
      <c r="HNY102" s="320"/>
      <c r="HNZ102" s="17"/>
      <c r="HOA102" s="15"/>
      <c r="HOB102" s="15"/>
      <c r="HOC102" s="17"/>
      <c r="HOD102" s="17"/>
      <c r="HOE102" s="17"/>
      <c r="HOF102" s="117"/>
      <c r="HOG102" s="209"/>
      <c r="HOH102" s="17"/>
      <c r="HOI102" s="18"/>
      <c r="HOJ102" s="29"/>
      <c r="HOK102" s="104"/>
      <c r="HOL102" s="198"/>
      <c r="HOM102" s="239"/>
      <c r="HON102" s="243"/>
      <c r="HOO102" s="243"/>
      <c r="HOP102" s="19"/>
      <c r="HOQ102" s="320"/>
      <c r="HOR102" s="17"/>
      <c r="HOS102" s="15"/>
      <c r="HOT102" s="15"/>
      <c r="HOU102" s="17"/>
      <c r="HOV102" s="17"/>
      <c r="HOW102" s="17"/>
      <c r="HOX102" s="117"/>
      <c r="HOY102" s="209"/>
      <c r="HOZ102" s="17"/>
      <c r="HPA102" s="18"/>
      <c r="HPB102" s="29"/>
      <c r="HPC102" s="104"/>
      <c r="HPD102" s="198"/>
      <c r="HPE102" s="239"/>
      <c r="HPF102" s="243"/>
      <c r="HPG102" s="243"/>
      <c r="HPH102" s="19"/>
      <c r="HPI102" s="320"/>
      <c r="HPJ102" s="17"/>
      <c r="HPK102" s="15"/>
      <c r="HPL102" s="15"/>
      <c r="HPM102" s="17"/>
      <c r="HPN102" s="17"/>
      <c r="HPO102" s="17"/>
      <c r="HPP102" s="117"/>
      <c r="HPQ102" s="209"/>
      <c r="HPR102" s="17"/>
      <c r="HPS102" s="18"/>
      <c r="HPT102" s="29"/>
      <c r="HPU102" s="104"/>
      <c r="HPV102" s="198"/>
      <c r="HPW102" s="239"/>
      <c r="HPX102" s="243"/>
      <c r="HPY102" s="243"/>
      <c r="HPZ102" s="19"/>
      <c r="HQA102" s="320"/>
      <c r="HQB102" s="17"/>
      <c r="HQC102" s="15"/>
      <c r="HQD102" s="15"/>
      <c r="HQE102" s="17"/>
      <c r="HQF102" s="17"/>
      <c r="HQG102" s="17"/>
      <c r="HQH102" s="117"/>
      <c r="HQI102" s="209"/>
      <c r="HQJ102" s="17"/>
      <c r="HQK102" s="18"/>
      <c r="HQL102" s="29"/>
      <c r="HQM102" s="104"/>
      <c r="HQN102" s="198"/>
      <c r="HQO102" s="239"/>
      <c r="HQP102" s="243"/>
      <c r="HQQ102" s="243"/>
      <c r="HQR102" s="19"/>
      <c r="HQS102" s="320"/>
      <c r="HQT102" s="17"/>
      <c r="HQU102" s="15"/>
      <c r="HQV102" s="15"/>
      <c r="HQW102" s="17"/>
      <c r="HQX102" s="17"/>
      <c r="HQY102" s="17"/>
      <c r="HQZ102" s="117"/>
      <c r="HRA102" s="209"/>
      <c r="HRB102" s="17"/>
      <c r="HRC102" s="18"/>
      <c r="HRD102" s="29"/>
      <c r="HRE102" s="104"/>
      <c r="HRF102" s="198"/>
      <c r="HRG102" s="239"/>
      <c r="HRH102" s="243"/>
      <c r="HRI102" s="243"/>
      <c r="HRJ102" s="19"/>
      <c r="HRK102" s="320"/>
      <c r="HRL102" s="17"/>
      <c r="HRM102" s="15"/>
      <c r="HRN102" s="15"/>
      <c r="HRO102" s="17"/>
      <c r="HRP102" s="17"/>
      <c r="HRQ102" s="17"/>
      <c r="HRR102" s="117"/>
      <c r="HRS102" s="209"/>
      <c r="HRT102" s="17"/>
      <c r="HRU102" s="18"/>
      <c r="HRV102" s="29"/>
      <c r="HRW102" s="104"/>
      <c r="HRX102" s="198"/>
      <c r="HRY102" s="239"/>
      <c r="HRZ102" s="243"/>
      <c r="HSA102" s="243"/>
      <c r="HSB102" s="19"/>
      <c r="HSC102" s="320"/>
      <c r="HSD102" s="17"/>
      <c r="HSE102" s="15"/>
      <c r="HSF102" s="15"/>
      <c r="HSG102" s="17"/>
      <c r="HSH102" s="17"/>
      <c r="HSI102" s="17"/>
      <c r="HSJ102" s="117"/>
      <c r="HSK102" s="209"/>
      <c r="HSL102" s="17"/>
      <c r="HSM102" s="18"/>
      <c r="HSN102" s="29"/>
      <c r="HSO102" s="104"/>
      <c r="HSP102" s="198"/>
      <c r="HSQ102" s="239"/>
      <c r="HSR102" s="243"/>
      <c r="HSS102" s="243"/>
      <c r="HST102" s="19"/>
      <c r="HSU102" s="320"/>
      <c r="HSV102" s="17"/>
      <c r="HSW102" s="15"/>
      <c r="HSX102" s="15"/>
      <c r="HSY102" s="17"/>
      <c r="HSZ102" s="17"/>
      <c r="HTA102" s="17"/>
      <c r="HTB102" s="117"/>
      <c r="HTC102" s="209"/>
      <c r="HTD102" s="17"/>
      <c r="HTE102" s="18"/>
      <c r="HTF102" s="29"/>
      <c r="HTG102" s="104"/>
      <c r="HTH102" s="198"/>
      <c r="HTI102" s="239"/>
      <c r="HTJ102" s="243"/>
      <c r="HTK102" s="243"/>
      <c r="HTL102" s="19"/>
      <c r="HTM102" s="320"/>
      <c r="HTN102" s="17"/>
      <c r="HTO102" s="15"/>
      <c r="HTP102" s="15"/>
      <c r="HTQ102" s="17"/>
      <c r="HTR102" s="17"/>
      <c r="HTS102" s="17"/>
      <c r="HTT102" s="117"/>
      <c r="HTU102" s="209"/>
      <c r="HTV102" s="17"/>
      <c r="HTW102" s="18"/>
      <c r="HTX102" s="29"/>
      <c r="HTY102" s="104"/>
      <c r="HTZ102" s="198"/>
      <c r="HUA102" s="239"/>
      <c r="HUB102" s="243"/>
      <c r="HUC102" s="243"/>
      <c r="HUD102" s="19"/>
      <c r="HUE102" s="320"/>
      <c r="HUF102" s="17"/>
      <c r="HUG102" s="15"/>
      <c r="HUH102" s="15"/>
      <c r="HUI102" s="17"/>
      <c r="HUJ102" s="17"/>
      <c r="HUK102" s="17"/>
      <c r="HUL102" s="117"/>
      <c r="HUM102" s="209"/>
      <c r="HUN102" s="17"/>
      <c r="HUO102" s="18"/>
      <c r="HUP102" s="29"/>
      <c r="HUQ102" s="104"/>
      <c r="HUR102" s="198"/>
      <c r="HUS102" s="239"/>
      <c r="HUT102" s="243"/>
      <c r="HUU102" s="243"/>
      <c r="HUV102" s="19"/>
      <c r="HUW102" s="320"/>
      <c r="HUX102" s="17"/>
      <c r="HUY102" s="15"/>
      <c r="HUZ102" s="15"/>
      <c r="HVA102" s="17"/>
      <c r="HVB102" s="17"/>
      <c r="HVC102" s="17"/>
      <c r="HVD102" s="117"/>
      <c r="HVE102" s="209"/>
      <c r="HVF102" s="17"/>
      <c r="HVG102" s="18"/>
      <c r="HVH102" s="29"/>
      <c r="HVI102" s="104"/>
      <c r="HVJ102" s="198"/>
      <c r="HVK102" s="239"/>
      <c r="HVL102" s="243"/>
      <c r="HVM102" s="243"/>
      <c r="HVN102" s="19"/>
      <c r="HVO102" s="320"/>
      <c r="HVP102" s="17"/>
      <c r="HVQ102" s="15"/>
      <c r="HVR102" s="15"/>
      <c r="HVS102" s="17"/>
      <c r="HVT102" s="17"/>
      <c r="HVU102" s="17"/>
      <c r="HVV102" s="117"/>
      <c r="HVW102" s="209"/>
      <c r="HVX102" s="17"/>
      <c r="HVY102" s="18"/>
      <c r="HVZ102" s="29"/>
      <c r="HWA102" s="104"/>
      <c r="HWB102" s="198"/>
      <c r="HWC102" s="239"/>
      <c r="HWD102" s="243"/>
      <c r="HWE102" s="243"/>
      <c r="HWF102" s="19"/>
      <c r="HWG102" s="320"/>
      <c r="HWH102" s="17"/>
      <c r="HWI102" s="15"/>
      <c r="HWJ102" s="15"/>
      <c r="HWK102" s="17"/>
      <c r="HWL102" s="17"/>
      <c r="HWM102" s="17"/>
      <c r="HWN102" s="117"/>
      <c r="HWO102" s="209"/>
      <c r="HWP102" s="17"/>
      <c r="HWQ102" s="18"/>
      <c r="HWR102" s="29"/>
      <c r="HWS102" s="104"/>
      <c r="HWT102" s="198"/>
      <c r="HWU102" s="239"/>
      <c r="HWV102" s="243"/>
      <c r="HWW102" s="243"/>
      <c r="HWX102" s="19"/>
      <c r="HWY102" s="320"/>
      <c r="HWZ102" s="17"/>
      <c r="HXA102" s="15"/>
      <c r="HXB102" s="15"/>
      <c r="HXC102" s="17"/>
      <c r="HXD102" s="17"/>
      <c r="HXE102" s="17"/>
      <c r="HXF102" s="117"/>
      <c r="HXG102" s="209"/>
      <c r="HXH102" s="17"/>
      <c r="HXI102" s="18"/>
      <c r="HXJ102" s="29"/>
      <c r="HXK102" s="104"/>
      <c r="HXL102" s="198"/>
      <c r="HXM102" s="239"/>
      <c r="HXN102" s="243"/>
      <c r="HXO102" s="243"/>
      <c r="HXP102" s="19"/>
      <c r="HXQ102" s="320"/>
      <c r="HXR102" s="17"/>
      <c r="HXS102" s="15"/>
      <c r="HXT102" s="15"/>
      <c r="HXU102" s="17"/>
      <c r="HXV102" s="17"/>
      <c r="HXW102" s="17"/>
      <c r="HXX102" s="117"/>
      <c r="HXY102" s="209"/>
      <c r="HXZ102" s="17"/>
      <c r="HYA102" s="18"/>
      <c r="HYB102" s="29"/>
      <c r="HYC102" s="104"/>
      <c r="HYD102" s="198"/>
      <c r="HYE102" s="239"/>
      <c r="HYF102" s="243"/>
      <c r="HYG102" s="243"/>
      <c r="HYH102" s="19"/>
      <c r="HYI102" s="320"/>
      <c r="HYJ102" s="17"/>
      <c r="HYK102" s="15"/>
      <c r="HYL102" s="15"/>
      <c r="HYM102" s="17"/>
      <c r="HYN102" s="17"/>
      <c r="HYO102" s="17"/>
      <c r="HYP102" s="117"/>
      <c r="HYQ102" s="209"/>
      <c r="HYR102" s="17"/>
      <c r="HYS102" s="18"/>
      <c r="HYT102" s="29"/>
      <c r="HYU102" s="104"/>
      <c r="HYV102" s="198"/>
      <c r="HYW102" s="239"/>
      <c r="HYX102" s="243"/>
      <c r="HYY102" s="243"/>
      <c r="HYZ102" s="19"/>
      <c r="HZA102" s="320"/>
      <c r="HZB102" s="17"/>
      <c r="HZC102" s="15"/>
      <c r="HZD102" s="15"/>
      <c r="HZE102" s="17"/>
      <c r="HZF102" s="17"/>
      <c r="HZG102" s="17"/>
      <c r="HZH102" s="117"/>
      <c r="HZI102" s="209"/>
      <c r="HZJ102" s="17"/>
      <c r="HZK102" s="18"/>
      <c r="HZL102" s="29"/>
      <c r="HZM102" s="104"/>
      <c r="HZN102" s="198"/>
      <c r="HZO102" s="239"/>
      <c r="HZP102" s="243"/>
      <c r="HZQ102" s="243"/>
      <c r="HZR102" s="19"/>
      <c r="HZS102" s="320"/>
      <c r="HZT102" s="17"/>
      <c r="HZU102" s="15"/>
      <c r="HZV102" s="15"/>
      <c r="HZW102" s="17"/>
      <c r="HZX102" s="17"/>
      <c r="HZY102" s="17"/>
      <c r="HZZ102" s="117"/>
      <c r="IAA102" s="209"/>
      <c r="IAB102" s="17"/>
      <c r="IAC102" s="18"/>
      <c r="IAD102" s="29"/>
      <c r="IAE102" s="104"/>
      <c r="IAF102" s="198"/>
      <c r="IAG102" s="239"/>
      <c r="IAH102" s="243"/>
      <c r="IAI102" s="243"/>
      <c r="IAJ102" s="19"/>
      <c r="IAK102" s="320"/>
      <c r="IAL102" s="17"/>
      <c r="IAM102" s="15"/>
      <c r="IAN102" s="15"/>
      <c r="IAO102" s="17"/>
      <c r="IAP102" s="17"/>
      <c r="IAQ102" s="17"/>
      <c r="IAR102" s="117"/>
      <c r="IAS102" s="209"/>
      <c r="IAT102" s="17"/>
      <c r="IAU102" s="18"/>
      <c r="IAV102" s="29"/>
      <c r="IAW102" s="104"/>
      <c r="IAX102" s="198"/>
      <c r="IAY102" s="239"/>
      <c r="IAZ102" s="243"/>
      <c r="IBA102" s="243"/>
      <c r="IBB102" s="19"/>
      <c r="IBC102" s="320"/>
      <c r="IBD102" s="17"/>
      <c r="IBE102" s="15"/>
      <c r="IBF102" s="15"/>
      <c r="IBG102" s="17"/>
      <c r="IBH102" s="17"/>
      <c r="IBI102" s="17"/>
      <c r="IBJ102" s="117"/>
      <c r="IBK102" s="209"/>
      <c r="IBL102" s="17"/>
      <c r="IBM102" s="18"/>
      <c r="IBN102" s="29"/>
      <c r="IBO102" s="104"/>
      <c r="IBP102" s="198"/>
      <c r="IBQ102" s="239"/>
      <c r="IBR102" s="243"/>
      <c r="IBS102" s="243"/>
      <c r="IBT102" s="19"/>
      <c r="IBU102" s="320"/>
      <c r="IBV102" s="17"/>
      <c r="IBW102" s="15"/>
      <c r="IBX102" s="15"/>
      <c r="IBY102" s="17"/>
      <c r="IBZ102" s="17"/>
      <c r="ICA102" s="17"/>
      <c r="ICB102" s="117"/>
      <c r="ICC102" s="209"/>
      <c r="ICD102" s="17"/>
      <c r="ICE102" s="18"/>
      <c r="ICF102" s="29"/>
      <c r="ICG102" s="104"/>
      <c r="ICH102" s="198"/>
      <c r="ICI102" s="239"/>
      <c r="ICJ102" s="243"/>
      <c r="ICK102" s="243"/>
      <c r="ICL102" s="19"/>
      <c r="ICM102" s="320"/>
      <c r="ICN102" s="17"/>
      <c r="ICO102" s="15"/>
      <c r="ICP102" s="15"/>
      <c r="ICQ102" s="17"/>
      <c r="ICR102" s="17"/>
      <c r="ICS102" s="17"/>
      <c r="ICT102" s="117"/>
      <c r="ICU102" s="209"/>
      <c r="ICV102" s="17"/>
      <c r="ICW102" s="18"/>
      <c r="ICX102" s="29"/>
      <c r="ICY102" s="104"/>
      <c r="ICZ102" s="198"/>
      <c r="IDA102" s="239"/>
      <c r="IDB102" s="243"/>
      <c r="IDC102" s="243"/>
      <c r="IDD102" s="19"/>
      <c r="IDE102" s="320"/>
      <c r="IDF102" s="17"/>
      <c r="IDG102" s="15"/>
      <c r="IDH102" s="15"/>
      <c r="IDI102" s="17"/>
      <c r="IDJ102" s="17"/>
      <c r="IDK102" s="17"/>
      <c r="IDL102" s="117"/>
      <c r="IDM102" s="209"/>
      <c r="IDN102" s="17"/>
      <c r="IDO102" s="18"/>
      <c r="IDP102" s="29"/>
      <c r="IDQ102" s="104"/>
      <c r="IDR102" s="198"/>
      <c r="IDS102" s="239"/>
      <c r="IDT102" s="243"/>
      <c r="IDU102" s="243"/>
      <c r="IDV102" s="19"/>
      <c r="IDW102" s="320"/>
      <c r="IDX102" s="17"/>
      <c r="IDY102" s="15"/>
      <c r="IDZ102" s="15"/>
      <c r="IEA102" s="17"/>
      <c r="IEB102" s="17"/>
      <c r="IEC102" s="17"/>
      <c r="IED102" s="117"/>
      <c r="IEE102" s="209"/>
      <c r="IEF102" s="17"/>
      <c r="IEG102" s="18"/>
      <c r="IEH102" s="29"/>
      <c r="IEI102" s="104"/>
      <c r="IEJ102" s="198"/>
      <c r="IEK102" s="239"/>
      <c r="IEL102" s="243"/>
      <c r="IEM102" s="243"/>
      <c r="IEN102" s="19"/>
      <c r="IEO102" s="320"/>
      <c r="IEP102" s="17"/>
      <c r="IEQ102" s="15"/>
      <c r="IER102" s="15"/>
      <c r="IES102" s="17"/>
      <c r="IET102" s="17"/>
      <c r="IEU102" s="17"/>
      <c r="IEV102" s="117"/>
      <c r="IEW102" s="209"/>
      <c r="IEX102" s="17"/>
      <c r="IEY102" s="18"/>
      <c r="IEZ102" s="29"/>
      <c r="IFA102" s="104"/>
      <c r="IFB102" s="198"/>
      <c r="IFC102" s="239"/>
      <c r="IFD102" s="243"/>
      <c r="IFE102" s="243"/>
      <c r="IFF102" s="19"/>
      <c r="IFG102" s="320"/>
      <c r="IFH102" s="17"/>
      <c r="IFI102" s="15"/>
      <c r="IFJ102" s="15"/>
      <c r="IFK102" s="17"/>
      <c r="IFL102" s="17"/>
      <c r="IFM102" s="17"/>
      <c r="IFN102" s="117"/>
      <c r="IFO102" s="209"/>
      <c r="IFP102" s="17"/>
      <c r="IFQ102" s="18"/>
      <c r="IFR102" s="29"/>
      <c r="IFS102" s="104"/>
      <c r="IFT102" s="198"/>
      <c r="IFU102" s="239"/>
      <c r="IFV102" s="243"/>
      <c r="IFW102" s="243"/>
      <c r="IFX102" s="19"/>
      <c r="IFY102" s="320"/>
      <c r="IFZ102" s="17"/>
      <c r="IGA102" s="15"/>
      <c r="IGB102" s="15"/>
      <c r="IGC102" s="17"/>
      <c r="IGD102" s="17"/>
      <c r="IGE102" s="17"/>
      <c r="IGF102" s="117"/>
      <c r="IGG102" s="209"/>
      <c r="IGH102" s="17"/>
      <c r="IGI102" s="18"/>
      <c r="IGJ102" s="29"/>
      <c r="IGK102" s="104"/>
      <c r="IGL102" s="198"/>
      <c r="IGM102" s="239"/>
      <c r="IGN102" s="243"/>
      <c r="IGO102" s="243"/>
      <c r="IGP102" s="19"/>
      <c r="IGQ102" s="320"/>
      <c r="IGR102" s="17"/>
      <c r="IGS102" s="15"/>
      <c r="IGT102" s="15"/>
      <c r="IGU102" s="17"/>
      <c r="IGV102" s="17"/>
      <c r="IGW102" s="17"/>
      <c r="IGX102" s="117"/>
      <c r="IGY102" s="209"/>
      <c r="IGZ102" s="17"/>
      <c r="IHA102" s="18"/>
      <c r="IHB102" s="29"/>
      <c r="IHC102" s="104"/>
      <c r="IHD102" s="198"/>
      <c r="IHE102" s="239"/>
      <c r="IHF102" s="243"/>
      <c r="IHG102" s="243"/>
      <c r="IHH102" s="19"/>
      <c r="IHI102" s="320"/>
      <c r="IHJ102" s="17"/>
      <c r="IHK102" s="15"/>
      <c r="IHL102" s="15"/>
      <c r="IHM102" s="17"/>
      <c r="IHN102" s="17"/>
      <c r="IHO102" s="17"/>
      <c r="IHP102" s="117"/>
      <c r="IHQ102" s="209"/>
      <c r="IHR102" s="17"/>
      <c r="IHS102" s="18"/>
      <c r="IHT102" s="29"/>
      <c r="IHU102" s="104"/>
      <c r="IHV102" s="198"/>
      <c r="IHW102" s="239"/>
      <c r="IHX102" s="243"/>
      <c r="IHY102" s="243"/>
      <c r="IHZ102" s="19"/>
      <c r="IIA102" s="320"/>
      <c r="IIB102" s="17"/>
      <c r="IIC102" s="15"/>
      <c r="IID102" s="15"/>
      <c r="IIE102" s="17"/>
      <c r="IIF102" s="17"/>
      <c r="IIG102" s="17"/>
      <c r="IIH102" s="117"/>
      <c r="III102" s="209"/>
      <c r="IIJ102" s="17"/>
      <c r="IIK102" s="18"/>
      <c r="IIL102" s="29"/>
      <c r="IIM102" s="104"/>
      <c r="IIN102" s="198"/>
      <c r="IIO102" s="239"/>
      <c r="IIP102" s="243"/>
      <c r="IIQ102" s="243"/>
      <c r="IIR102" s="19"/>
      <c r="IIS102" s="320"/>
      <c r="IIT102" s="17"/>
      <c r="IIU102" s="15"/>
      <c r="IIV102" s="15"/>
      <c r="IIW102" s="17"/>
      <c r="IIX102" s="17"/>
      <c r="IIY102" s="17"/>
      <c r="IIZ102" s="117"/>
      <c r="IJA102" s="209"/>
      <c r="IJB102" s="17"/>
      <c r="IJC102" s="18"/>
      <c r="IJD102" s="29"/>
      <c r="IJE102" s="104"/>
      <c r="IJF102" s="198"/>
      <c r="IJG102" s="239"/>
      <c r="IJH102" s="243"/>
      <c r="IJI102" s="243"/>
      <c r="IJJ102" s="19"/>
      <c r="IJK102" s="320"/>
      <c r="IJL102" s="17"/>
      <c r="IJM102" s="15"/>
      <c r="IJN102" s="15"/>
      <c r="IJO102" s="17"/>
      <c r="IJP102" s="17"/>
      <c r="IJQ102" s="17"/>
      <c r="IJR102" s="117"/>
      <c r="IJS102" s="209"/>
      <c r="IJT102" s="17"/>
      <c r="IJU102" s="18"/>
      <c r="IJV102" s="29"/>
      <c r="IJW102" s="104"/>
      <c r="IJX102" s="198"/>
      <c r="IJY102" s="239"/>
      <c r="IJZ102" s="243"/>
      <c r="IKA102" s="243"/>
      <c r="IKB102" s="19"/>
      <c r="IKC102" s="320"/>
      <c r="IKD102" s="17"/>
      <c r="IKE102" s="15"/>
      <c r="IKF102" s="15"/>
      <c r="IKG102" s="17"/>
      <c r="IKH102" s="17"/>
      <c r="IKI102" s="17"/>
      <c r="IKJ102" s="117"/>
      <c r="IKK102" s="209"/>
      <c r="IKL102" s="17"/>
      <c r="IKM102" s="18"/>
      <c r="IKN102" s="29"/>
      <c r="IKO102" s="104"/>
      <c r="IKP102" s="198"/>
      <c r="IKQ102" s="239"/>
      <c r="IKR102" s="243"/>
      <c r="IKS102" s="243"/>
      <c r="IKT102" s="19"/>
      <c r="IKU102" s="320"/>
      <c r="IKV102" s="17"/>
      <c r="IKW102" s="15"/>
      <c r="IKX102" s="15"/>
      <c r="IKY102" s="17"/>
      <c r="IKZ102" s="17"/>
      <c r="ILA102" s="17"/>
      <c r="ILB102" s="117"/>
      <c r="ILC102" s="209"/>
      <c r="ILD102" s="17"/>
      <c r="ILE102" s="18"/>
      <c r="ILF102" s="29"/>
      <c r="ILG102" s="104"/>
      <c r="ILH102" s="198"/>
      <c r="ILI102" s="239"/>
      <c r="ILJ102" s="243"/>
      <c r="ILK102" s="243"/>
      <c r="ILL102" s="19"/>
      <c r="ILM102" s="320"/>
      <c r="ILN102" s="17"/>
      <c r="ILO102" s="15"/>
      <c r="ILP102" s="15"/>
      <c r="ILQ102" s="17"/>
      <c r="ILR102" s="17"/>
      <c r="ILS102" s="17"/>
      <c r="ILT102" s="117"/>
      <c r="ILU102" s="209"/>
      <c r="ILV102" s="17"/>
      <c r="ILW102" s="18"/>
      <c r="ILX102" s="29"/>
      <c r="ILY102" s="104"/>
      <c r="ILZ102" s="198"/>
      <c r="IMA102" s="239"/>
      <c r="IMB102" s="243"/>
      <c r="IMC102" s="243"/>
      <c r="IMD102" s="19"/>
      <c r="IME102" s="320"/>
      <c r="IMF102" s="17"/>
      <c r="IMG102" s="15"/>
      <c r="IMH102" s="15"/>
      <c r="IMI102" s="17"/>
      <c r="IMJ102" s="17"/>
      <c r="IMK102" s="17"/>
      <c r="IML102" s="117"/>
      <c r="IMM102" s="209"/>
      <c r="IMN102" s="17"/>
      <c r="IMO102" s="18"/>
      <c r="IMP102" s="29"/>
      <c r="IMQ102" s="104"/>
      <c r="IMR102" s="198"/>
      <c r="IMS102" s="239"/>
      <c r="IMT102" s="243"/>
      <c r="IMU102" s="243"/>
      <c r="IMV102" s="19"/>
      <c r="IMW102" s="320"/>
      <c r="IMX102" s="17"/>
      <c r="IMY102" s="15"/>
      <c r="IMZ102" s="15"/>
      <c r="INA102" s="17"/>
      <c r="INB102" s="17"/>
      <c r="INC102" s="17"/>
      <c r="IND102" s="117"/>
      <c r="INE102" s="209"/>
      <c r="INF102" s="17"/>
      <c r="ING102" s="18"/>
      <c r="INH102" s="29"/>
      <c r="INI102" s="104"/>
      <c r="INJ102" s="198"/>
      <c r="INK102" s="239"/>
      <c r="INL102" s="243"/>
      <c r="INM102" s="243"/>
      <c r="INN102" s="19"/>
      <c r="INO102" s="320"/>
      <c r="INP102" s="17"/>
      <c r="INQ102" s="15"/>
      <c r="INR102" s="15"/>
      <c r="INS102" s="17"/>
      <c r="INT102" s="17"/>
      <c r="INU102" s="17"/>
      <c r="INV102" s="117"/>
      <c r="INW102" s="209"/>
      <c r="INX102" s="17"/>
      <c r="INY102" s="18"/>
      <c r="INZ102" s="29"/>
      <c r="IOA102" s="104"/>
      <c r="IOB102" s="198"/>
      <c r="IOC102" s="239"/>
      <c r="IOD102" s="243"/>
      <c r="IOE102" s="243"/>
      <c r="IOF102" s="19"/>
      <c r="IOG102" s="320"/>
      <c r="IOH102" s="17"/>
      <c r="IOI102" s="15"/>
      <c r="IOJ102" s="15"/>
      <c r="IOK102" s="17"/>
      <c r="IOL102" s="17"/>
      <c r="IOM102" s="17"/>
      <c r="ION102" s="117"/>
      <c r="IOO102" s="209"/>
      <c r="IOP102" s="17"/>
      <c r="IOQ102" s="18"/>
      <c r="IOR102" s="29"/>
      <c r="IOS102" s="104"/>
      <c r="IOT102" s="198"/>
      <c r="IOU102" s="239"/>
      <c r="IOV102" s="243"/>
      <c r="IOW102" s="243"/>
      <c r="IOX102" s="19"/>
      <c r="IOY102" s="320"/>
      <c r="IOZ102" s="17"/>
      <c r="IPA102" s="15"/>
      <c r="IPB102" s="15"/>
      <c r="IPC102" s="17"/>
      <c r="IPD102" s="17"/>
      <c r="IPE102" s="17"/>
      <c r="IPF102" s="117"/>
      <c r="IPG102" s="209"/>
      <c r="IPH102" s="17"/>
      <c r="IPI102" s="18"/>
      <c r="IPJ102" s="29"/>
      <c r="IPK102" s="104"/>
      <c r="IPL102" s="198"/>
      <c r="IPM102" s="239"/>
      <c r="IPN102" s="243"/>
      <c r="IPO102" s="243"/>
      <c r="IPP102" s="19"/>
      <c r="IPQ102" s="320"/>
      <c r="IPR102" s="17"/>
      <c r="IPS102" s="15"/>
      <c r="IPT102" s="15"/>
      <c r="IPU102" s="17"/>
      <c r="IPV102" s="17"/>
      <c r="IPW102" s="17"/>
      <c r="IPX102" s="117"/>
      <c r="IPY102" s="209"/>
      <c r="IPZ102" s="17"/>
      <c r="IQA102" s="18"/>
      <c r="IQB102" s="29"/>
      <c r="IQC102" s="104"/>
      <c r="IQD102" s="198"/>
      <c r="IQE102" s="239"/>
      <c r="IQF102" s="243"/>
      <c r="IQG102" s="243"/>
      <c r="IQH102" s="19"/>
      <c r="IQI102" s="320"/>
      <c r="IQJ102" s="17"/>
      <c r="IQK102" s="15"/>
      <c r="IQL102" s="15"/>
      <c r="IQM102" s="17"/>
      <c r="IQN102" s="17"/>
      <c r="IQO102" s="17"/>
      <c r="IQP102" s="117"/>
      <c r="IQQ102" s="209"/>
      <c r="IQR102" s="17"/>
      <c r="IQS102" s="18"/>
      <c r="IQT102" s="29"/>
      <c r="IQU102" s="104"/>
      <c r="IQV102" s="198"/>
      <c r="IQW102" s="239"/>
      <c r="IQX102" s="243"/>
      <c r="IQY102" s="243"/>
      <c r="IQZ102" s="19"/>
      <c r="IRA102" s="320"/>
      <c r="IRB102" s="17"/>
      <c r="IRC102" s="15"/>
      <c r="IRD102" s="15"/>
      <c r="IRE102" s="17"/>
      <c r="IRF102" s="17"/>
      <c r="IRG102" s="17"/>
      <c r="IRH102" s="117"/>
      <c r="IRI102" s="209"/>
      <c r="IRJ102" s="17"/>
      <c r="IRK102" s="18"/>
      <c r="IRL102" s="29"/>
      <c r="IRM102" s="104"/>
      <c r="IRN102" s="198"/>
      <c r="IRO102" s="239"/>
      <c r="IRP102" s="243"/>
      <c r="IRQ102" s="243"/>
      <c r="IRR102" s="19"/>
      <c r="IRS102" s="320"/>
      <c r="IRT102" s="17"/>
      <c r="IRU102" s="15"/>
      <c r="IRV102" s="15"/>
      <c r="IRW102" s="17"/>
      <c r="IRX102" s="17"/>
      <c r="IRY102" s="17"/>
      <c r="IRZ102" s="117"/>
      <c r="ISA102" s="209"/>
      <c r="ISB102" s="17"/>
      <c r="ISC102" s="18"/>
      <c r="ISD102" s="29"/>
      <c r="ISE102" s="104"/>
      <c r="ISF102" s="198"/>
      <c r="ISG102" s="239"/>
      <c r="ISH102" s="243"/>
      <c r="ISI102" s="243"/>
      <c r="ISJ102" s="19"/>
      <c r="ISK102" s="320"/>
      <c r="ISL102" s="17"/>
      <c r="ISM102" s="15"/>
      <c r="ISN102" s="15"/>
      <c r="ISO102" s="17"/>
      <c r="ISP102" s="17"/>
      <c r="ISQ102" s="17"/>
      <c r="ISR102" s="117"/>
      <c r="ISS102" s="209"/>
      <c r="IST102" s="17"/>
      <c r="ISU102" s="18"/>
      <c r="ISV102" s="29"/>
      <c r="ISW102" s="104"/>
      <c r="ISX102" s="198"/>
      <c r="ISY102" s="239"/>
      <c r="ISZ102" s="243"/>
      <c r="ITA102" s="243"/>
      <c r="ITB102" s="19"/>
      <c r="ITC102" s="320"/>
      <c r="ITD102" s="17"/>
      <c r="ITE102" s="15"/>
      <c r="ITF102" s="15"/>
      <c r="ITG102" s="17"/>
      <c r="ITH102" s="17"/>
      <c r="ITI102" s="17"/>
      <c r="ITJ102" s="117"/>
      <c r="ITK102" s="209"/>
      <c r="ITL102" s="17"/>
      <c r="ITM102" s="18"/>
      <c r="ITN102" s="29"/>
      <c r="ITO102" s="104"/>
      <c r="ITP102" s="198"/>
      <c r="ITQ102" s="239"/>
      <c r="ITR102" s="243"/>
      <c r="ITS102" s="243"/>
      <c r="ITT102" s="19"/>
      <c r="ITU102" s="320"/>
      <c r="ITV102" s="17"/>
      <c r="ITW102" s="15"/>
      <c r="ITX102" s="15"/>
      <c r="ITY102" s="17"/>
      <c r="ITZ102" s="17"/>
      <c r="IUA102" s="17"/>
      <c r="IUB102" s="117"/>
      <c r="IUC102" s="209"/>
      <c r="IUD102" s="17"/>
      <c r="IUE102" s="18"/>
      <c r="IUF102" s="29"/>
      <c r="IUG102" s="104"/>
      <c r="IUH102" s="198"/>
      <c r="IUI102" s="239"/>
      <c r="IUJ102" s="243"/>
      <c r="IUK102" s="243"/>
      <c r="IUL102" s="19"/>
      <c r="IUM102" s="320"/>
      <c r="IUN102" s="17"/>
      <c r="IUO102" s="15"/>
      <c r="IUP102" s="15"/>
      <c r="IUQ102" s="17"/>
      <c r="IUR102" s="17"/>
      <c r="IUS102" s="17"/>
      <c r="IUT102" s="117"/>
      <c r="IUU102" s="209"/>
      <c r="IUV102" s="17"/>
      <c r="IUW102" s="18"/>
      <c r="IUX102" s="29"/>
      <c r="IUY102" s="104"/>
      <c r="IUZ102" s="198"/>
      <c r="IVA102" s="239"/>
      <c r="IVB102" s="243"/>
      <c r="IVC102" s="243"/>
      <c r="IVD102" s="19"/>
      <c r="IVE102" s="320"/>
      <c r="IVF102" s="17"/>
      <c r="IVG102" s="15"/>
      <c r="IVH102" s="15"/>
      <c r="IVI102" s="17"/>
      <c r="IVJ102" s="17"/>
      <c r="IVK102" s="17"/>
      <c r="IVL102" s="117"/>
      <c r="IVM102" s="209"/>
      <c r="IVN102" s="17"/>
      <c r="IVO102" s="18"/>
      <c r="IVP102" s="29"/>
      <c r="IVQ102" s="104"/>
      <c r="IVR102" s="198"/>
      <c r="IVS102" s="239"/>
      <c r="IVT102" s="243"/>
      <c r="IVU102" s="243"/>
      <c r="IVV102" s="19"/>
      <c r="IVW102" s="320"/>
      <c r="IVX102" s="17"/>
      <c r="IVY102" s="15"/>
      <c r="IVZ102" s="15"/>
      <c r="IWA102" s="17"/>
      <c r="IWB102" s="17"/>
      <c r="IWC102" s="17"/>
      <c r="IWD102" s="117"/>
      <c r="IWE102" s="209"/>
      <c r="IWF102" s="17"/>
      <c r="IWG102" s="18"/>
      <c r="IWH102" s="29"/>
      <c r="IWI102" s="104"/>
      <c r="IWJ102" s="198"/>
      <c r="IWK102" s="239"/>
      <c r="IWL102" s="243"/>
      <c r="IWM102" s="243"/>
      <c r="IWN102" s="19"/>
      <c r="IWO102" s="320"/>
      <c r="IWP102" s="17"/>
      <c r="IWQ102" s="15"/>
      <c r="IWR102" s="15"/>
      <c r="IWS102" s="17"/>
      <c r="IWT102" s="17"/>
      <c r="IWU102" s="17"/>
      <c r="IWV102" s="117"/>
      <c r="IWW102" s="209"/>
      <c r="IWX102" s="17"/>
      <c r="IWY102" s="18"/>
      <c r="IWZ102" s="29"/>
      <c r="IXA102" s="104"/>
      <c r="IXB102" s="198"/>
      <c r="IXC102" s="239"/>
      <c r="IXD102" s="243"/>
      <c r="IXE102" s="243"/>
      <c r="IXF102" s="19"/>
      <c r="IXG102" s="320"/>
      <c r="IXH102" s="17"/>
      <c r="IXI102" s="15"/>
      <c r="IXJ102" s="15"/>
      <c r="IXK102" s="17"/>
      <c r="IXL102" s="17"/>
      <c r="IXM102" s="17"/>
      <c r="IXN102" s="117"/>
      <c r="IXO102" s="209"/>
      <c r="IXP102" s="17"/>
      <c r="IXQ102" s="18"/>
      <c r="IXR102" s="29"/>
      <c r="IXS102" s="104"/>
      <c r="IXT102" s="198"/>
      <c r="IXU102" s="239"/>
      <c r="IXV102" s="243"/>
      <c r="IXW102" s="243"/>
      <c r="IXX102" s="19"/>
      <c r="IXY102" s="320"/>
      <c r="IXZ102" s="17"/>
      <c r="IYA102" s="15"/>
      <c r="IYB102" s="15"/>
      <c r="IYC102" s="17"/>
      <c r="IYD102" s="17"/>
      <c r="IYE102" s="17"/>
      <c r="IYF102" s="117"/>
      <c r="IYG102" s="209"/>
      <c r="IYH102" s="17"/>
      <c r="IYI102" s="18"/>
      <c r="IYJ102" s="29"/>
      <c r="IYK102" s="104"/>
      <c r="IYL102" s="198"/>
      <c r="IYM102" s="239"/>
      <c r="IYN102" s="243"/>
      <c r="IYO102" s="243"/>
      <c r="IYP102" s="19"/>
      <c r="IYQ102" s="320"/>
      <c r="IYR102" s="17"/>
      <c r="IYS102" s="15"/>
      <c r="IYT102" s="15"/>
      <c r="IYU102" s="17"/>
      <c r="IYV102" s="17"/>
      <c r="IYW102" s="17"/>
      <c r="IYX102" s="117"/>
      <c r="IYY102" s="209"/>
      <c r="IYZ102" s="17"/>
      <c r="IZA102" s="18"/>
      <c r="IZB102" s="29"/>
      <c r="IZC102" s="104"/>
      <c r="IZD102" s="198"/>
      <c r="IZE102" s="239"/>
      <c r="IZF102" s="243"/>
      <c r="IZG102" s="243"/>
      <c r="IZH102" s="19"/>
      <c r="IZI102" s="320"/>
      <c r="IZJ102" s="17"/>
      <c r="IZK102" s="15"/>
      <c r="IZL102" s="15"/>
      <c r="IZM102" s="17"/>
      <c r="IZN102" s="17"/>
      <c r="IZO102" s="17"/>
      <c r="IZP102" s="117"/>
      <c r="IZQ102" s="209"/>
      <c r="IZR102" s="17"/>
      <c r="IZS102" s="18"/>
      <c r="IZT102" s="29"/>
      <c r="IZU102" s="104"/>
      <c r="IZV102" s="198"/>
      <c r="IZW102" s="239"/>
      <c r="IZX102" s="243"/>
      <c r="IZY102" s="243"/>
      <c r="IZZ102" s="19"/>
      <c r="JAA102" s="320"/>
      <c r="JAB102" s="17"/>
      <c r="JAC102" s="15"/>
      <c r="JAD102" s="15"/>
      <c r="JAE102" s="17"/>
      <c r="JAF102" s="17"/>
      <c r="JAG102" s="17"/>
      <c r="JAH102" s="117"/>
      <c r="JAI102" s="209"/>
      <c r="JAJ102" s="17"/>
      <c r="JAK102" s="18"/>
      <c r="JAL102" s="29"/>
      <c r="JAM102" s="104"/>
      <c r="JAN102" s="198"/>
      <c r="JAO102" s="239"/>
      <c r="JAP102" s="243"/>
      <c r="JAQ102" s="243"/>
      <c r="JAR102" s="19"/>
      <c r="JAS102" s="320"/>
      <c r="JAT102" s="17"/>
      <c r="JAU102" s="15"/>
      <c r="JAV102" s="15"/>
      <c r="JAW102" s="17"/>
      <c r="JAX102" s="17"/>
      <c r="JAY102" s="17"/>
      <c r="JAZ102" s="117"/>
      <c r="JBA102" s="209"/>
      <c r="JBB102" s="17"/>
      <c r="JBC102" s="18"/>
      <c r="JBD102" s="29"/>
      <c r="JBE102" s="104"/>
      <c r="JBF102" s="198"/>
      <c r="JBG102" s="239"/>
      <c r="JBH102" s="243"/>
      <c r="JBI102" s="243"/>
      <c r="JBJ102" s="19"/>
      <c r="JBK102" s="320"/>
      <c r="JBL102" s="17"/>
      <c r="JBM102" s="15"/>
      <c r="JBN102" s="15"/>
      <c r="JBO102" s="17"/>
      <c r="JBP102" s="17"/>
      <c r="JBQ102" s="17"/>
      <c r="JBR102" s="117"/>
      <c r="JBS102" s="209"/>
      <c r="JBT102" s="17"/>
      <c r="JBU102" s="18"/>
      <c r="JBV102" s="29"/>
      <c r="JBW102" s="104"/>
      <c r="JBX102" s="198"/>
      <c r="JBY102" s="239"/>
      <c r="JBZ102" s="243"/>
      <c r="JCA102" s="243"/>
      <c r="JCB102" s="19"/>
      <c r="JCC102" s="320"/>
      <c r="JCD102" s="17"/>
      <c r="JCE102" s="15"/>
      <c r="JCF102" s="15"/>
      <c r="JCG102" s="17"/>
      <c r="JCH102" s="17"/>
      <c r="JCI102" s="17"/>
      <c r="JCJ102" s="117"/>
      <c r="JCK102" s="209"/>
      <c r="JCL102" s="17"/>
      <c r="JCM102" s="18"/>
      <c r="JCN102" s="29"/>
      <c r="JCO102" s="104"/>
      <c r="JCP102" s="198"/>
      <c r="JCQ102" s="239"/>
      <c r="JCR102" s="243"/>
      <c r="JCS102" s="243"/>
      <c r="JCT102" s="19"/>
      <c r="JCU102" s="320"/>
      <c r="JCV102" s="17"/>
      <c r="JCW102" s="15"/>
      <c r="JCX102" s="15"/>
      <c r="JCY102" s="17"/>
      <c r="JCZ102" s="17"/>
      <c r="JDA102" s="17"/>
      <c r="JDB102" s="117"/>
      <c r="JDC102" s="209"/>
      <c r="JDD102" s="17"/>
      <c r="JDE102" s="18"/>
      <c r="JDF102" s="29"/>
      <c r="JDG102" s="104"/>
      <c r="JDH102" s="198"/>
      <c r="JDI102" s="239"/>
      <c r="JDJ102" s="243"/>
      <c r="JDK102" s="243"/>
      <c r="JDL102" s="19"/>
      <c r="JDM102" s="320"/>
      <c r="JDN102" s="17"/>
      <c r="JDO102" s="15"/>
      <c r="JDP102" s="15"/>
      <c r="JDQ102" s="17"/>
      <c r="JDR102" s="17"/>
      <c r="JDS102" s="17"/>
      <c r="JDT102" s="117"/>
      <c r="JDU102" s="209"/>
      <c r="JDV102" s="17"/>
      <c r="JDW102" s="18"/>
      <c r="JDX102" s="29"/>
      <c r="JDY102" s="104"/>
      <c r="JDZ102" s="198"/>
      <c r="JEA102" s="239"/>
      <c r="JEB102" s="243"/>
      <c r="JEC102" s="243"/>
      <c r="JED102" s="19"/>
      <c r="JEE102" s="320"/>
      <c r="JEF102" s="17"/>
      <c r="JEG102" s="15"/>
      <c r="JEH102" s="15"/>
      <c r="JEI102" s="17"/>
      <c r="JEJ102" s="17"/>
      <c r="JEK102" s="17"/>
      <c r="JEL102" s="117"/>
      <c r="JEM102" s="209"/>
      <c r="JEN102" s="17"/>
      <c r="JEO102" s="18"/>
      <c r="JEP102" s="29"/>
      <c r="JEQ102" s="104"/>
      <c r="JER102" s="198"/>
      <c r="JES102" s="239"/>
      <c r="JET102" s="243"/>
      <c r="JEU102" s="243"/>
      <c r="JEV102" s="19"/>
      <c r="JEW102" s="320"/>
      <c r="JEX102" s="17"/>
      <c r="JEY102" s="15"/>
      <c r="JEZ102" s="15"/>
      <c r="JFA102" s="17"/>
      <c r="JFB102" s="17"/>
      <c r="JFC102" s="17"/>
      <c r="JFD102" s="117"/>
      <c r="JFE102" s="209"/>
      <c r="JFF102" s="17"/>
      <c r="JFG102" s="18"/>
      <c r="JFH102" s="29"/>
      <c r="JFI102" s="104"/>
      <c r="JFJ102" s="198"/>
      <c r="JFK102" s="239"/>
      <c r="JFL102" s="243"/>
      <c r="JFM102" s="243"/>
      <c r="JFN102" s="19"/>
      <c r="JFO102" s="320"/>
      <c r="JFP102" s="17"/>
      <c r="JFQ102" s="15"/>
      <c r="JFR102" s="15"/>
      <c r="JFS102" s="17"/>
      <c r="JFT102" s="17"/>
      <c r="JFU102" s="17"/>
      <c r="JFV102" s="117"/>
      <c r="JFW102" s="209"/>
      <c r="JFX102" s="17"/>
      <c r="JFY102" s="18"/>
      <c r="JFZ102" s="29"/>
      <c r="JGA102" s="104"/>
      <c r="JGB102" s="198"/>
      <c r="JGC102" s="239"/>
      <c r="JGD102" s="243"/>
      <c r="JGE102" s="243"/>
      <c r="JGF102" s="19"/>
      <c r="JGG102" s="320"/>
      <c r="JGH102" s="17"/>
      <c r="JGI102" s="15"/>
      <c r="JGJ102" s="15"/>
      <c r="JGK102" s="17"/>
      <c r="JGL102" s="17"/>
      <c r="JGM102" s="17"/>
      <c r="JGN102" s="117"/>
      <c r="JGO102" s="209"/>
      <c r="JGP102" s="17"/>
      <c r="JGQ102" s="18"/>
      <c r="JGR102" s="29"/>
      <c r="JGS102" s="104"/>
      <c r="JGT102" s="198"/>
      <c r="JGU102" s="239"/>
      <c r="JGV102" s="243"/>
      <c r="JGW102" s="243"/>
      <c r="JGX102" s="19"/>
      <c r="JGY102" s="320"/>
      <c r="JGZ102" s="17"/>
      <c r="JHA102" s="15"/>
      <c r="JHB102" s="15"/>
      <c r="JHC102" s="17"/>
      <c r="JHD102" s="17"/>
      <c r="JHE102" s="17"/>
      <c r="JHF102" s="117"/>
      <c r="JHG102" s="209"/>
      <c r="JHH102" s="17"/>
      <c r="JHI102" s="18"/>
      <c r="JHJ102" s="29"/>
      <c r="JHK102" s="104"/>
      <c r="JHL102" s="198"/>
      <c r="JHM102" s="239"/>
      <c r="JHN102" s="243"/>
      <c r="JHO102" s="243"/>
      <c r="JHP102" s="19"/>
      <c r="JHQ102" s="320"/>
      <c r="JHR102" s="17"/>
      <c r="JHS102" s="15"/>
      <c r="JHT102" s="15"/>
      <c r="JHU102" s="17"/>
      <c r="JHV102" s="17"/>
      <c r="JHW102" s="17"/>
      <c r="JHX102" s="117"/>
      <c r="JHY102" s="209"/>
      <c r="JHZ102" s="17"/>
      <c r="JIA102" s="18"/>
      <c r="JIB102" s="29"/>
      <c r="JIC102" s="104"/>
      <c r="JID102" s="198"/>
      <c r="JIE102" s="239"/>
      <c r="JIF102" s="243"/>
      <c r="JIG102" s="243"/>
      <c r="JIH102" s="19"/>
      <c r="JII102" s="320"/>
      <c r="JIJ102" s="17"/>
      <c r="JIK102" s="15"/>
      <c r="JIL102" s="15"/>
      <c r="JIM102" s="17"/>
      <c r="JIN102" s="17"/>
      <c r="JIO102" s="17"/>
      <c r="JIP102" s="117"/>
      <c r="JIQ102" s="209"/>
      <c r="JIR102" s="17"/>
      <c r="JIS102" s="18"/>
      <c r="JIT102" s="29"/>
      <c r="JIU102" s="104"/>
      <c r="JIV102" s="198"/>
      <c r="JIW102" s="239"/>
      <c r="JIX102" s="243"/>
      <c r="JIY102" s="243"/>
      <c r="JIZ102" s="19"/>
      <c r="JJA102" s="320"/>
      <c r="JJB102" s="17"/>
      <c r="JJC102" s="15"/>
      <c r="JJD102" s="15"/>
      <c r="JJE102" s="17"/>
      <c r="JJF102" s="17"/>
      <c r="JJG102" s="17"/>
      <c r="JJH102" s="117"/>
      <c r="JJI102" s="209"/>
      <c r="JJJ102" s="17"/>
      <c r="JJK102" s="18"/>
      <c r="JJL102" s="29"/>
      <c r="JJM102" s="104"/>
      <c r="JJN102" s="198"/>
      <c r="JJO102" s="239"/>
      <c r="JJP102" s="243"/>
      <c r="JJQ102" s="243"/>
      <c r="JJR102" s="19"/>
      <c r="JJS102" s="320"/>
      <c r="JJT102" s="17"/>
      <c r="JJU102" s="15"/>
      <c r="JJV102" s="15"/>
      <c r="JJW102" s="17"/>
      <c r="JJX102" s="17"/>
      <c r="JJY102" s="17"/>
      <c r="JJZ102" s="117"/>
      <c r="JKA102" s="209"/>
      <c r="JKB102" s="17"/>
      <c r="JKC102" s="18"/>
      <c r="JKD102" s="29"/>
      <c r="JKE102" s="104"/>
      <c r="JKF102" s="198"/>
      <c r="JKG102" s="239"/>
      <c r="JKH102" s="243"/>
      <c r="JKI102" s="243"/>
      <c r="JKJ102" s="19"/>
      <c r="JKK102" s="320"/>
      <c r="JKL102" s="17"/>
      <c r="JKM102" s="15"/>
      <c r="JKN102" s="15"/>
      <c r="JKO102" s="17"/>
      <c r="JKP102" s="17"/>
      <c r="JKQ102" s="17"/>
      <c r="JKR102" s="117"/>
      <c r="JKS102" s="209"/>
      <c r="JKT102" s="17"/>
      <c r="JKU102" s="18"/>
      <c r="JKV102" s="29"/>
      <c r="JKW102" s="104"/>
      <c r="JKX102" s="198"/>
      <c r="JKY102" s="239"/>
      <c r="JKZ102" s="243"/>
      <c r="JLA102" s="243"/>
      <c r="JLB102" s="19"/>
      <c r="JLC102" s="320"/>
      <c r="JLD102" s="17"/>
      <c r="JLE102" s="15"/>
      <c r="JLF102" s="15"/>
      <c r="JLG102" s="17"/>
      <c r="JLH102" s="17"/>
      <c r="JLI102" s="17"/>
      <c r="JLJ102" s="117"/>
      <c r="JLK102" s="209"/>
      <c r="JLL102" s="17"/>
      <c r="JLM102" s="18"/>
      <c r="JLN102" s="29"/>
      <c r="JLO102" s="104"/>
      <c r="JLP102" s="198"/>
      <c r="JLQ102" s="239"/>
      <c r="JLR102" s="243"/>
      <c r="JLS102" s="243"/>
      <c r="JLT102" s="19"/>
      <c r="JLU102" s="320"/>
      <c r="JLV102" s="17"/>
      <c r="JLW102" s="15"/>
      <c r="JLX102" s="15"/>
      <c r="JLY102" s="17"/>
      <c r="JLZ102" s="17"/>
      <c r="JMA102" s="17"/>
      <c r="JMB102" s="117"/>
      <c r="JMC102" s="209"/>
      <c r="JMD102" s="17"/>
      <c r="JME102" s="18"/>
      <c r="JMF102" s="29"/>
      <c r="JMG102" s="104"/>
      <c r="JMH102" s="198"/>
      <c r="JMI102" s="239"/>
      <c r="JMJ102" s="243"/>
      <c r="JMK102" s="243"/>
      <c r="JML102" s="19"/>
      <c r="JMM102" s="320"/>
      <c r="JMN102" s="17"/>
      <c r="JMO102" s="15"/>
      <c r="JMP102" s="15"/>
      <c r="JMQ102" s="17"/>
      <c r="JMR102" s="17"/>
      <c r="JMS102" s="17"/>
      <c r="JMT102" s="117"/>
      <c r="JMU102" s="209"/>
      <c r="JMV102" s="17"/>
      <c r="JMW102" s="18"/>
      <c r="JMX102" s="29"/>
      <c r="JMY102" s="104"/>
      <c r="JMZ102" s="198"/>
      <c r="JNA102" s="239"/>
      <c r="JNB102" s="243"/>
      <c r="JNC102" s="243"/>
      <c r="JND102" s="19"/>
      <c r="JNE102" s="320"/>
      <c r="JNF102" s="17"/>
      <c r="JNG102" s="15"/>
      <c r="JNH102" s="15"/>
      <c r="JNI102" s="17"/>
      <c r="JNJ102" s="17"/>
      <c r="JNK102" s="17"/>
      <c r="JNL102" s="117"/>
      <c r="JNM102" s="209"/>
      <c r="JNN102" s="17"/>
      <c r="JNO102" s="18"/>
      <c r="JNP102" s="29"/>
      <c r="JNQ102" s="104"/>
      <c r="JNR102" s="198"/>
      <c r="JNS102" s="239"/>
      <c r="JNT102" s="243"/>
      <c r="JNU102" s="243"/>
      <c r="JNV102" s="19"/>
      <c r="JNW102" s="320"/>
      <c r="JNX102" s="17"/>
      <c r="JNY102" s="15"/>
      <c r="JNZ102" s="15"/>
      <c r="JOA102" s="17"/>
      <c r="JOB102" s="17"/>
      <c r="JOC102" s="17"/>
      <c r="JOD102" s="117"/>
      <c r="JOE102" s="209"/>
      <c r="JOF102" s="17"/>
      <c r="JOG102" s="18"/>
      <c r="JOH102" s="29"/>
      <c r="JOI102" s="104"/>
      <c r="JOJ102" s="198"/>
      <c r="JOK102" s="239"/>
      <c r="JOL102" s="243"/>
      <c r="JOM102" s="243"/>
      <c r="JON102" s="19"/>
      <c r="JOO102" s="320"/>
      <c r="JOP102" s="17"/>
      <c r="JOQ102" s="15"/>
      <c r="JOR102" s="15"/>
      <c r="JOS102" s="17"/>
      <c r="JOT102" s="17"/>
      <c r="JOU102" s="17"/>
      <c r="JOV102" s="117"/>
      <c r="JOW102" s="209"/>
      <c r="JOX102" s="17"/>
      <c r="JOY102" s="18"/>
      <c r="JOZ102" s="29"/>
      <c r="JPA102" s="104"/>
      <c r="JPB102" s="198"/>
      <c r="JPC102" s="239"/>
      <c r="JPD102" s="243"/>
      <c r="JPE102" s="243"/>
      <c r="JPF102" s="19"/>
      <c r="JPG102" s="320"/>
      <c r="JPH102" s="17"/>
      <c r="JPI102" s="15"/>
      <c r="JPJ102" s="15"/>
      <c r="JPK102" s="17"/>
      <c r="JPL102" s="17"/>
      <c r="JPM102" s="17"/>
      <c r="JPN102" s="117"/>
      <c r="JPO102" s="209"/>
      <c r="JPP102" s="17"/>
      <c r="JPQ102" s="18"/>
      <c r="JPR102" s="29"/>
      <c r="JPS102" s="104"/>
      <c r="JPT102" s="198"/>
      <c r="JPU102" s="239"/>
      <c r="JPV102" s="243"/>
      <c r="JPW102" s="243"/>
      <c r="JPX102" s="19"/>
      <c r="JPY102" s="320"/>
      <c r="JPZ102" s="17"/>
      <c r="JQA102" s="15"/>
      <c r="JQB102" s="15"/>
      <c r="JQC102" s="17"/>
      <c r="JQD102" s="17"/>
      <c r="JQE102" s="17"/>
      <c r="JQF102" s="117"/>
      <c r="JQG102" s="209"/>
      <c r="JQH102" s="17"/>
      <c r="JQI102" s="18"/>
      <c r="JQJ102" s="29"/>
      <c r="JQK102" s="104"/>
      <c r="JQL102" s="198"/>
      <c r="JQM102" s="239"/>
      <c r="JQN102" s="243"/>
      <c r="JQO102" s="243"/>
      <c r="JQP102" s="19"/>
      <c r="JQQ102" s="320"/>
      <c r="JQR102" s="17"/>
      <c r="JQS102" s="15"/>
      <c r="JQT102" s="15"/>
      <c r="JQU102" s="17"/>
      <c r="JQV102" s="17"/>
      <c r="JQW102" s="17"/>
      <c r="JQX102" s="117"/>
      <c r="JQY102" s="209"/>
      <c r="JQZ102" s="17"/>
      <c r="JRA102" s="18"/>
      <c r="JRB102" s="29"/>
      <c r="JRC102" s="104"/>
      <c r="JRD102" s="198"/>
      <c r="JRE102" s="239"/>
      <c r="JRF102" s="243"/>
      <c r="JRG102" s="243"/>
      <c r="JRH102" s="19"/>
      <c r="JRI102" s="320"/>
      <c r="JRJ102" s="17"/>
      <c r="JRK102" s="15"/>
      <c r="JRL102" s="15"/>
      <c r="JRM102" s="17"/>
      <c r="JRN102" s="17"/>
      <c r="JRO102" s="17"/>
      <c r="JRP102" s="117"/>
      <c r="JRQ102" s="209"/>
      <c r="JRR102" s="17"/>
      <c r="JRS102" s="18"/>
      <c r="JRT102" s="29"/>
      <c r="JRU102" s="104"/>
      <c r="JRV102" s="198"/>
      <c r="JRW102" s="239"/>
      <c r="JRX102" s="243"/>
      <c r="JRY102" s="243"/>
      <c r="JRZ102" s="19"/>
      <c r="JSA102" s="320"/>
      <c r="JSB102" s="17"/>
      <c r="JSC102" s="15"/>
      <c r="JSD102" s="15"/>
      <c r="JSE102" s="17"/>
      <c r="JSF102" s="17"/>
      <c r="JSG102" s="17"/>
      <c r="JSH102" s="117"/>
      <c r="JSI102" s="209"/>
      <c r="JSJ102" s="17"/>
      <c r="JSK102" s="18"/>
      <c r="JSL102" s="29"/>
      <c r="JSM102" s="104"/>
      <c r="JSN102" s="198"/>
      <c r="JSO102" s="239"/>
      <c r="JSP102" s="243"/>
      <c r="JSQ102" s="243"/>
      <c r="JSR102" s="19"/>
      <c r="JSS102" s="320"/>
      <c r="JST102" s="17"/>
      <c r="JSU102" s="15"/>
      <c r="JSV102" s="15"/>
      <c r="JSW102" s="17"/>
      <c r="JSX102" s="17"/>
      <c r="JSY102" s="17"/>
      <c r="JSZ102" s="117"/>
      <c r="JTA102" s="209"/>
      <c r="JTB102" s="17"/>
      <c r="JTC102" s="18"/>
      <c r="JTD102" s="29"/>
      <c r="JTE102" s="104"/>
      <c r="JTF102" s="198"/>
      <c r="JTG102" s="239"/>
      <c r="JTH102" s="243"/>
      <c r="JTI102" s="243"/>
      <c r="JTJ102" s="19"/>
      <c r="JTK102" s="320"/>
      <c r="JTL102" s="17"/>
      <c r="JTM102" s="15"/>
      <c r="JTN102" s="15"/>
      <c r="JTO102" s="17"/>
      <c r="JTP102" s="17"/>
      <c r="JTQ102" s="17"/>
      <c r="JTR102" s="117"/>
      <c r="JTS102" s="209"/>
      <c r="JTT102" s="17"/>
      <c r="JTU102" s="18"/>
      <c r="JTV102" s="29"/>
      <c r="JTW102" s="104"/>
      <c r="JTX102" s="198"/>
      <c r="JTY102" s="239"/>
      <c r="JTZ102" s="243"/>
      <c r="JUA102" s="243"/>
      <c r="JUB102" s="19"/>
      <c r="JUC102" s="320"/>
      <c r="JUD102" s="17"/>
      <c r="JUE102" s="15"/>
      <c r="JUF102" s="15"/>
      <c r="JUG102" s="17"/>
      <c r="JUH102" s="17"/>
      <c r="JUI102" s="17"/>
      <c r="JUJ102" s="117"/>
      <c r="JUK102" s="209"/>
      <c r="JUL102" s="17"/>
      <c r="JUM102" s="18"/>
      <c r="JUN102" s="29"/>
      <c r="JUO102" s="104"/>
      <c r="JUP102" s="198"/>
      <c r="JUQ102" s="239"/>
      <c r="JUR102" s="243"/>
      <c r="JUS102" s="243"/>
      <c r="JUT102" s="19"/>
      <c r="JUU102" s="320"/>
      <c r="JUV102" s="17"/>
      <c r="JUW102" s="15"/>
      <c r="JUX102" s="15"/>
      <c r="JUY102" s="17"/>
      <c r="JUZ102" s="17"/>
      <c r="JVA102" s="17"/>
      <c r="JVB102" s="117"/>
      <c r="JVC102" s="209"/>
      <c r="JVD102" s="17"/>
      <c r="JVE102" s="18"/>
      <c r="JVF102" s="29"/>
      <c r="JVG102" s="104"/>
      <c r="JVH102" s="198"/>
      <c r="JVI102" s="239"/>
      <c r="JVJ102" s="243"/>
      <c r="JVK102" s="243"/>
      <c r="JVL102" s="19"/>
      <c r="JVM102" s="320"/>
      <c r="JVN102" s="17"/>
      <c r="JVO102" s="15"/>
      <c r="JVP102" s="15"/>
      <c r="JVQ102" s="17"/>
      <c r="JVR102" s="17"/>
      <c r="JVS102" s="17"/>
      <c r="JVT102" s="117"/>
      <c r="JVU102" s="209"/>
      <c r="JVV102" s="17"/>
      <c r="JVW102" s="18"/>
      <c r="JVX102" s="29"/>
      <c r="JVY102" s="104"/>
      <c r="JVZ102" s="198"/>
      <c r="JWA102" s="239"/>
      <c r="JWB102" s="243"/>
      <c r="JWC102" s="243"/>
      <c r="JWD102" s="19"/>
      <c r="JWE102" s="320"/>
      <c r="JWF102" s="17"/>
      <c r="JWG102" s="15"/>
      <c r="JWH102" s="15"/>
      <c r="JWI102" s="17"/>
      <c r="JWJ102" s="17"/>
      <c r="JWK102" s="17"/>
      <c r="JWL102" s="117"/>
      <c r="JWM102" s="209"/>
      <c r="JWN102" s="17"/>
      <c r="JWO102" s="18"/>
      <c r="JWP102" s="29"/>
      <c r="JWQ102" s="104"/>
      <c r="JWR102" s="198"/>
      <c r="JWS102" s="239"/>
      <c r="JWT102" s="243"/>
      <c r="JWU102" s="243"/>
      <c r="JWV102" s="19"/>
      <c r="JWW102" s="320"/>
      <c r="JWX102" s="17"/>
      <c r="JWY102" s="15"/>
      <c r="JWZ102" s="15"/>
      <c r="JXA102" s="17"/>
      <c r="JXB102" s="17"/>
      <c r="JXC102" s="17"/>
      <c r="JXD102" s="117"/>
      <c r="JXE102" s="209"/>
      <c r="JXF102" s="17"/>
      <c r="JXG102" s="18"/>
      <c r="JXH102" s="29"/>
      <c r="JXI102" s="104"/>
      <c r="JXJ102" s="198"/>
      <c r="JXK102" s="239"/>
      <c r="JXL102" s="243"/>
      <c r="JXM102" s="243"/>
      <c r="JXN102" s="19"/>
      <c r="JXO102" s="320"/>
      <c r="JXP102" s="17"/>
      <c r="JXQ102" s="15"/>
      <c r="JXR102" s="15"/>
      <c r="JXS102" s="17"/>
      <c r="JXT102" s="17"/>
      <c r="JXU102" s="17"/>
      <c r="JXV102" s="117"/>
      <c r="JXW102" s="209"/>
      <c r="JXX102" s="17"/>
      <c r="JXY102" s="18"/>
      <c r="JXZ102" s="29"/>
      <c r="JYA102" s="104"/>
      <c r="JYB102" s="198"/>
      <c r="JYC102" s="239"/>
      <c r="JYD102" s="243"/>
      <c r="JYE102" s="243"/>
      <c r="JYF102" s="19"/>
      <c r="JYG102" s="320"/>
      <c r="JYH102" s="17"/>
      <c r="JYI102" s="15"/>
      <c r="JYJ102" s="15"/>
      <c r="JYK102" s="17"/>
      <c r="JYL102" s="17"/>
      <c r="JYM102" s="17"/>
      <c r="JYN102" s="117"/>
      <c r="JYO102" s="209"/>
      <c r="JYP102" s="17"/>
      <c r="JYQ102" s="18"/>
      <c r="JYR102" s="29"/>
      <c r="JYS102" s="104"/>
      <c r="JYT102" s="198"/>
      <c r="JYU102" s="239"/>
      <c r="JYV102" s="243"/>
      <c r="JYW102" s="243"/>
      <c r="JYX102" s="19"/>
      <c r="JYY102" s="320"/>
      <c r="JYZ102" s="17"/>
      <c r="JZA102" s="15"/>
      <c r="JZB102" s="15"/>
      <c r="JZC102" s="17"/>
      <c r="JZD102" s="17"/>
      <c r="JZE102" s="17"/>
      <c r="JZF102" s="117"/>
      <c r="JZG102" s="209"/>
      <c r="JZH102" s="17"/>
      <c r="JZI102" s="18"/>
      <c r="JZJ102" s="29"/>
      <c r="JZK102" s="104"/>
      <c r="JZL102" s="198"/>
      <c r="JZM102" s="239"/>
      <c r="JZN102" s="243"/>
      <c r="JZO102" s="243"/>
      <c r="JZP102" s="19"/>
      <c r="JZQ102" s="320"/>
      <c r="JZR102" s="17"/>
      <c r="JZS102" s="15"/>
      <c r="JZT102" s="15"/>
      <c r="JZU102" s="17"/>
      <c r="JZV102" s="17"/>
      <c r="JZW102" s="17"/>
      <c r="JZX102" s="117"/>
      <c r="JZY102" s="209"/>
      <c r="JZZ102" s="17"/>
      <c r="KAA102" s="18"/>
      <c r="KAB102" s="29"/>
      <c r="KAC102" s="104"/>
      <c r="KAD102" s="198"/>
      <c r="KAE102" s="239"/>
      <c r="KAF102" s="243"/>
      <c r="KAG102" s="243"/>
      <c r="KAH102" s="19"/>
      <c r="KAI102" s="320"/>
      <c r="KAJ102" s="17"/>
      <c r="KAK102" s="15"/>
      <c r="KAL102" s="15"/>
      <c r="KAM102" s="17"/>
      <c r="KAN102" s="17"/>
      <c r="KAO102" s="17"/>
      <c r="KAP102" s="117"/>
      <c r="KAQ102" s="209"/>
      <c r="KAR102" s="17"/>
      <c r="KAS102" s="18"/>
      <c r="KAT102" s="29"/>
      <c r="KAU102" s="104"/>
      <c r="KAV102" s="198"/>
      <c r="KAW102" s="239"/>
      <c r="KAX102" s="243"/>
      <c r="KAY102" s="243"/>
      <c r="KAZ102" s="19"/>
      <c r="KBA102" s="320"/>
      <c r="KBB102" s="17"/>
      <c r="KBC102" s="15"/>
      <c r="KBD102" s="15"/>
      <c r="KBE102" s="17"/>
      <c r="KBF102" s="17"/>
      <c r="KBG102" s="17"/>
      <c r="KBH102" s="117"/>
      <c r="KBI102" s="209"/>
      <c r="KBJ102" s="17"/>
      <c r="KBK102" s="18"/>
      <c r="KBL102" s="29"/>
      <c r="KBM102" s="104"/>
      <c r="KBN102" s="198"/>
      <c r="KBO102" s="239"/>
      <c r="KBP102" s="243"/>
      <c r="KBQ102" s="243"/>
      <c r="KBR102" s="19"/>
      <c r="KBS102" s="320"/>
      <c r="KBT102" s="17"/>
      <c r="KBU102" s="15"/>
      <c r="KBV102" s="15"/>
      <c r="KBW102" s="17"/>
      <c r="KBX102" s="17"/>
      <c r="KBY102" s="17"/>
      <c r="KBZ102" s="117"/>
      <c r="KCA102" s="209"/>
      <c r="KCB102" s="17"/>
      <c r="KCC102" s="18"/>
      <c r="KCD102" s="29"/>
      <c r="KCE102" s="104"/>
      <c r="KCF102" s="198"/>
      <c r="KCG102" s="239"/>
      <c r="KCH102" s="243"/>
      <c r="KCI102" s="243"/>
      <c r="KCJ102" s="19"/>
      <c r="KCK102" s="320"/>
      <c r="KCL102" s="17"/>
      <c r="KCM102" s="15"/>
      <c r="KCN102" s="15"/>
      <c r="KCO102" s="17"/>
      <c r="KCP102" s="17"/>
      <c r="KCQ102" s="17"/>
      <c r="KCR102" s="117"/>
      <c r="KCS102" s="209"/>
      <c r="KCT102" s="17"/>
      <c r="KCU102" s="18"/>
      <c r="KCV102" s="29"/>
      <c r="KCW102" s="104"/>
      <c r="KCX102" s="198"/>
      <c r="KCY102" s="239"/>
      <c r="KCZ102" s="243"/>
      <c r="KDA102" s="243"/>
      <c r="KDB102" s="19"/>
      <c r="KDC102" s="320"/>
      <c r="KDD102" s="17"/>
      <c r="KDE102" s="15"/>
      <c r="KDF102" s="15"/>
      <c r="KDG102" s="17"/>
      <c r="KDH102" s="17"/>
      <c r="KDI102" s="17"/>
      <c r="KDJ102" s="117"/>
      <c r="KDK102" s="209"/>
      <c r="KDL102" s="17"/>
      <c r="KDM102" s="18"/>
      <c r="KDN102" s="29"/>
      <c r="KDO102" s="104"/>
      <c r="KDP102" s="198"/>
      <c r="KDQ102" s="239"/>
      <c r="KDR102" s="243"/>
      <c r="KDS102" s="243"/>
      <c r="KDT102" s="19"/>
      <c r="KDU102" s="320"/>
      <c r="KDV102" s="17"/>
      <c r="KDW102" s="15"/>
      <c r="KDX102" s="15"/>
      <c r="KDY102" s="17"/>
      <c r="KDZ102" s="17"/>
      <c r="KEA102" s="17"/>
      <c r="KEB102" s="117"/>
      <c r="KEC102" s="209"/>
      <c r="KED102" s="17"/>
      <c r="KEE102" s="18"/>
      <c r="KEF102" s="29"/>
      <c r="KEG102" s="104"/>
      <c r="KEH102" s="198"/>
      <c r="KEI102" s="239"/>
      <c r="KEJ102" s="243"/>
      <c r="KEK102" s="243"/>
      <c r="KEL102" s="19"/>
      <c r="KEM102" s="320"/>
      <c r="KEN102" s="17"/>
      <c r="KEO102" s="15"/>
      <c r="KEP102" s="15"/>
      <c r="KEQ102" s="17"/>
      <c r="KER102" s="17"/>
      <c r="KES102" s="17"/>
      <c r="KET102" s="117"/>
      <c r="KEU102" s="209"/>
      <c r="KEV102" s="17"/>
      <c r="KEW102" s="18"/>
      <c r="KEX102" s="29"/>
      <c r="KEY102" s="104"/>
      <c r="KEZ102" s="198"/>
      <c r="KFA102" s="239"/>
      <c r="KFB102" s="243"/>
      <c r="KFC102" s="243"/>
      <c r="KFD102" s="19"/>
      <c r="KFE102" s="320"/>
      <c r="KFF102" s="17"/>
      <c r="KFG102" s="15"/>
      <c r="KFH102" s="15"/>
      <c r="KFI102" s="17"/>
      <c r="KFJ102" s="17"/>
      <c r="KFK102" s="17"/>
      <c r="KFL102" s="117"/>
      <c r="KFM102" s="209"/>
      <c r="KFN102" s="17"/>
      <c r="KFO102" s="18"/>
      <c r="KFP102" s="29"/>
      <c r="KFQ102" s="104"/>
      <c r="KFR102" s="198"/>
      <c r="KFS102" s="239"/>
      <c r="KFT102" s="243"/>
      <c r="KFU102" s="243"/>
      <c r="KFV102" s="19"/>
      <c r="KFW102" s="320"/>
      <c r="KFX102" s="17"/>
      <c r="KFY102" s="15"/>
      <c r="KFZ102" s="15"/>
      <c r="KGA102" s="17"/>
      <c r="KGB102" s="17"/>
      <c r="KGC102" s="17"/>
      <c r="KGD102" s="117"/>
      <c r="KGE102" s="209"/>
      <c r="KGF102" s="17"/>
      <c r="KGG102" s="18"/>
      <c r="KGH102" s="29"/>
      <c r="KGI102" s="104"/>
      <c r="KGJ102" s="198"/>
      <c r="KGK102" s="239"/>
      <c r="KGL102" s="243"/>
      <c r="KGM102" s="243"/>
      <c r="KGN102" s="19"/>
      <c r="KGO102" s="320"/>
      <c r="KGP102" s="17"/>
      <c r="KGQ102" s="15"/>
      <c r="KGR102" s="15"/>
      <c r="KGS102" s="17"/>
      <c r="KGT102" s="17"/>
      <c r="KGU102" s="17"/>
      <c r="KGV102" s="117"/>
      <c r="KGW102" s="209"/>
      <c r="KGX102" s="17"/>
      <c r="KGY102" s="18"/>
      <c r="KGZ102" s="29"/>
      <c r="KHA102" s="104"/>
      <c r="KHB102" s="198"/>
      <c r="KHC102" s="239"/>
      <c r="KHD102" s="243"/>
      <c r="KHE102" s="243"/>
      <c r="KHF102" s="19"/>
      <c r="KHG102" s="320"/>
      <c r="KHH102" s="17"/>
      <c r="KHI102" s="15"/>
      <c r="KHJ102" s="15"/>
      <c r="KHK102" s="17"/>
      <c r="KHL102" s="17"/>
      <c r="KHM102" s="17"/>
      <c r="KHN102" s="117"/>
      <c r="KHO102" s="209"/>
      <c r="KHP102" s="17"/>
      <c r="KHQ102" s="18"/>
      <c r="KHR102" s="29"/>
      <c r="KHS102" s="104"/>
      <c r="KHT102" s="198"/>
      <c r="KHU102" s="239"/>
      <c r="KHV102" s="243"/>
      <c r="KHW102" s="243"/>
      <c r="KHX102" s="19"/>
      <c r="KHY102" s="320"/>
      <c r="KHZ102" s="17"/>
      <c r="KIA102" s="15"/>
      <c r="KIB102" s="15"/>
      <c r="KIC102" s="17"/>
      <c r="KID102" s="17"/>
      <c r="KIE102" s="17"/>
      <c r="KIF102" s="117"/>
      <c r="KIG102" s="209"/>
      <c r="KIH102" s="17"/>
      <c r="KII102" s="18"/>
      <c r="KIJ102" s="29"/>
      <c r="KIK102" s="104"/>
      <c r="KIL102" s="198"/>
      <c r="KIM102" s="239"/>
      <c r="KIN102" s="243"/>
      <c r="KIO102" s="243"/>
      <c r="KIP102" s="19"/>
      <c r="KIQ102" s="320"/>
      <c r="KIR102" s="17"/>
      <c r="KIS102" s="15"/>
      <c r="KIT102" s="15"/>
      <c r="KIU102" s="17"/>
      <c r="KIV102" s="17"/>
      <c r="KIW102" s="17"/>
      <c r="KIX102" s="117"/>
      <c r="KIY102" s="209"/>
      <c r="KIZ102" s="17"/>
      <c r="KJA102" s="18"/>
      <c r="KJB102" s="29"/>
      <c r="KJC102" s="104"/>
      <c r="KJD102" s="198"/>
      <c r="KJE102" s="239"/>
      <c r="KJF102" s="243"/>
      <c r="KJG102" s="243"/>
      <c r="KJH102" s="19"/>
      <c r="KJI102" s="320"/>
      <c r="KJJ102" s="17"/>
      <c r="KJK102" s="15"/>
      <c r="KJL102" s="15"/>
      <c r="KJM102" s="17"/>
      <c r="KJN102" s="17"/>
      <c r="KJO102" s="17"/>
      <c r="KJP102" s="117"/>
      <c r="KJQ102" s="209"/>
      <c r="KJR102" s="17"/>
      <c r="KJS102" s="18"/>
      <c r="KJT102" s="29"/>
      <c r="KJU102" s="104"/>
      <c r="KJV102" s="198"/>
      <c r="KJW102" s="239"/>
      <c r="KJX102" s="243"/>
      <c r="KJY102" s="243"/>
      <c r="KJZ102" s="19"/>
      <c r="KKA102" s="320"/>
      <c r="KKB102" s="17"/>
      <c r="KKC102" s="15"/>
      <c r="KKD102" s="15"/>
      <c r="KKE102" s="17"/>
      <c r="KKF102" s="17"/>
      <c r="KKG102" s="17"/>
      <c r="KKH102" s="117"/>
      <c r="KKI102" s="209"/>
      <c r="KKJ102" s="17"/>
      <c r="KKK102" s="18"/>
      <c r="KKL102" s="29"/>
      <c r="KKM102" s="104"/>
      <c r="KKN102" s="198"/>
      <c r="KKO102" s="239"/>
      <c r="KKP102" s="243"/>
      <c r="KKQ102" s="243"/>
      <c r="KKR102" s="19"/>
      <c r="KKS102" s="320"/>
      <c r="KKT102" s="17"/>
      <c r="KKU102" s="15"/>
      <c r="KKV102" s="15"/>
      <c r="KKW102" s="17"/>
      <c r="KKX102" s="17"/>
      <c r="KKY102" s="17"/>
      <c r="KKZ102" s="117"/>
      <c r="KLA102" s="209"/>
      <c r="KLB102" s="17"/>
      <c r="KLC102" s="18"/>
      <c r="KLD102" s="29"/>
      <c r="KLE102" s="104"/>
      <c r="KLF102" s="198"/>
      <c r="KLG102" s="239"/>
      <c r="KLH102" s="243"/>
      <c r="KLI102" s="243"/>
      <c r="KLJ102" s="19"/>
      <c r="KLK102" s="320"/>
      <c r="KLL102" s="17"/>
      <c r="KLM102" s="15"/>
      <c r="KLN102" s="15"/>
      <c r="KLO102" s="17"/>
      <c r="KLP102" s="17"/>
      <c r="KLQ102" s="17"/>
      <c r="KLR102" s="117"/>
      <c r="KLS102" s="209"/>
      <c r="KLT102" s="17"/>
      <c r="KLU102" s="18"/>
      <c r="KLV102" s="29"/>
      <c r="KLW102" s="104"/>
      <c r="KLX102" s="198"/>
      <c r="KLY102" s="239"/>
      <c r="KLZ102" s="243"/>
      <c r="KMA102" s="243"/>
      <c r="KMB102" s="19"/>
      <c r="KMC102" s="320"/>
      <c r="KMD102" s="17"/>
      <c r="KME102" s="15"/>
      <c r="KMF102" s="15"/>
      <c r="KMG102" s="17"/>
      <c r="KMH102" s="17"/>
      <c r="KMI102" s="17"/>
      <c r="KMJ102" s="117"/>
      <c r="KMK102" s="209"/>
      <c r="KML102" s="17"/>
      <c r="KMM102" s="18"/>
      <c r="KMN102" s="29"/>
      <c r="KMO102" s="104"/>
      <c r="KMP102" s="198"/>
      <c r="KMQ102" s="239"/>
      <c r="KMR102" s="243"/>
      <c r="KMS102" s="243"/>
      <c r="KMT102" s="19"/>
      <c r="KMU102" s="320"/>
      <c r="KMV102" s="17"/>
      <c r="KMW102" s="15"/>
      <c r="KMX102" s="15"/>
      <c r="KMY102" s="17"/>
      <c r="KMZ102" s="17"/>
      <c r="KNA102" s="17"/>
      <c r="KNB102" s="117"/>
      <c r="KNC102" s="209"/>
      <c r="KND102" s="17"/>
      <c r="KNE102" s="18"/>
      <c r="KNF102" s="29"/>
      <c r="KNG102" s="104"/>
      <c r="KNH102" s="198"/>
      <c r="KNI102" s="239"/>
      <c r="KNJ102" s="243"/>
      <c r="KNK102" s="243"/>
      <c r="KNL102" s="19"/>
      <c r="KNM102" s="320"/>
      <c r="KNN102" s="17"/>
      <c r="KNO102" s="15"/>
      <c r="KNP102" s="15"/>
      <c r="KNQ102" s="17"/>
      <c r="KNR102" s="17"/>
      <c r="KNS102" s="17"/>
      <c r="KNT102" s="117"/>
      <c r="KNU102" s="209"/>
      <c r="KNV102" s="17"/>
      <c r="KNW102" s="18"/>
      <c r="KNX102" s="29"/>
      <c r="KNY102" s="104"/>
      <c r="KNZ102" s="198"/>
      <c r="KOA102" s="239"/>
      <c r="KOB102" s="243"/>
      <c r="KOC102" s="243"/>
      <c r="KOD102" s="19"/>
      <c r="KOE102" s="320"/>
      <c r="KOF102" s="17"/>
      <c r="KOG102" s="15"/>
      <c r="KOH102" s="15"/>
      <c r="KOI102" s="17"/>
      <c r="KOJ102" s="17"/>
      <c r="KOK102" s="17"/>
      <c r="KOL102" s="117"/>
      <c r="KOM102" s="209"/>
      <c r="KON102" s="17"/>
      <c r="KOO102" s="18"/>
      <c r="KOP102" s="29"/>
      <c r="KOQ102" s="104"/>
      <c r="KOR102" s="198"/>
      <c r="KOS102" s="239"/>
      <c r="KOT102" s="243"/>
      <c r="KOU102" s="243"/>
      <c r="KOV102" s="19"/>
      <c r="KOW102" s="320"/>
      <c r="KOX102" s="17"/>
      <c r="KOY102" s="15"/>
      <c r="KOZ102" s="15"/>
      <c r="KPA102" s="17"/>
      <c r="KPB102" s="17"/>
      <c r="KPC102" s="17"/>
      <c r="KPD102" s="117"/>
      <c r="KPE102" s="209"/>
      <c r="KPF102" s="17"/>
      <c r="KPG102" s="18"/>
      <c r="KPH102" s="29"/>
      <c r="KPI102" s="104"/>
      <c r="KPJ102" s="198"/>
      <c r="KPK102" s="239"/>
      <c r="KPL102" s="243"/>
      <c r="KPM102" s="243"/>
      <c r="KPN102" s="19"/>
      <c r="KPO102" s="320"/>
      <c r="KPP102" s="17"/>
      <c r="KPQ102" s="15"/>
      <c r="KPR102" s="15"/>
      <c r="KPS102" s="17"/>
      <c r="KPT102" s="17"/>
      <c r="KPU102" s="17"/>
      <c r="KPV102" s="117"/>
      <c r="KPW102" s="209"/>
      <c r="KPX102" s="17"/>
      <c r="KPY102" s="18"/>
      <c r="KPZ102" s="29"/>
      <c r="KQA102" s="104"/>
      <c r="KQB102" s="198"/>
      <c r="KQC102" s="239"/>
      <c r="KQD102" s="243"/>
      <c r="KQE102" s="243"/>
      <c r="KQF102" s="19"/>
      <c r="KQG102" s="320"/>
      <c r="KQH102" s="17"/>
      <c r="KQI102" s="15"/>
      <c r="KQJ102" s="15"/>
      <c r="KQK102" s="17"/>
      <c r="KQL102" s="17"/>
      <c r="KQM102" s="17"/>
      <c r="KQN102" s="117"/>
      <c r="KQO102" s="209"/>
      <c r="KQP102" s="17"/>
      <c r="KQQ102" s="18"/>
      <c r="KQR102" s="29"/>
      <c r="KQS102" s="104"/>
      <c r="KQT102" s="198"/>
      <c r="KQU102" s="239"/>
      <c r="KQV102" s="243"/>
      <c r="KQW102" s="243"/>
      <c r="KQX102" s="19"/>
      <c r="KQY102" s="320"/>
      <c r="KQZ102" s="17"/>
      <c r="KRA102" s="15"/>
      <c r="KRB102" s="15"/>
      <c r="KRC102" s="17"/>
      <c r="KRD102" s="17"/>
      <c r="KRE102" s="17"/>
      <c r="KRF102" s="117"/>
      <c r="KRG102" s="209"/>
      <c r="KRH102" s="17"/>
      <c r="KRI102" s="18"/>
      <c r="KRJ102" s="29"/>
      <c r="KRK102" s="104"/>
      <c r="KRL102" s="198"/>
      <c r="KRM102" s="239"/>
      <c r="KRN102" s="243"/>
      <c r="KRO102" s="243"/>
      <c r="KRP102" s="19"/>
      <c r="KRQ102" s="320"/>
      <c r="KRR102" s="17"/>
      <c r="KRS102" s="15"/>
      <c r="KRT102" s="15"/>
      <c r="KRU102" s="17"/>
      <c r="KRV102" s="17"/>
      <c r="KRW102" s="17"/>
      <c r="KRX102" s="117"/>
      <c r="KRY102" s="209"/>
      <c r="KRZ102" s="17"/>
      <c r="KSA102" s="18"/>
      <c r="KSB102" s="29"/>
      <c r="KSC102" s="104"/>
      <c r="KSD102" s="198"/>
      <c r="KSE102" s="239"/>
      <c r="KSF102" s="243"/>
      <c r="KSG102" s="243"/>
      <c r="KSH102" s="19"/>
      <c r="KSI102" s="320"/>
      <c r="KSJ102" s="17"/>
      <c r="KSK102" s="15"/>
      <c r="KSL102" s="15"/>
      <c r="KSM102" s="17"/>
      <c r="KSN102" s="17"/>
      <c r="KSO102" s="17"/>
      <c r="KSP102" s="117"/>
      <c r="KSQ102" s="209"/>
      <c r="KSR102" s="17"/>
      <c r="KSS102" s="18"/>
      <c r="KST102" s="29"/>
      <c r="KSU102" s="104"/>
      <c r="KSV102" s="198"/>
      <c r="KSW102" s="239"/>
      <c r="KSX102" s="243"/>
      <c r="KSY102" s="243"/>
      <c r="KSZ102" s="19"/>
      <c r="KTA102" s="320"/>
      <c r="KTB102" s="17"/>
      <c r="KTC102" s="15"/>
      <c r="KTD102" s="15"/>
      <c r="KTE102" s="17"/>
      <c r="KTF102" s="17"/>
      <c r="KTG102" s="17"/>
      <c r="KTH102" s="117"/>
      <c r="KTI102" s="209"/>
      <c r="KTJ102" s="17"/>
      <c r="KTK102" s="18"/>
      <c r="KTL102" s="29"/>
      <c r="KTM102" s="104"/>
      <c r="KTN102" s="198"/>
      <c r="KTO102" s="239"/>
      <c r="KTP102" s="243"/>
      <c r="KTQ102" s="243"/>
      <c r="KTR102" s="19"/>
      <c r="KTS102" s="320"/>
      <c r="KTT102" s="17"/>
      <c r="KTU102" s="15"/>
      <c r="KTV102" s="15"/>
      <c r="KTW102" s="17"/>
      <c r="KTX102" s="17"/>
      <c r="KTY102" s="17"/>
      <c r="KTZ102" s="117"/>
      <c r="KUA102" s="209"/>
      <c r="KUB102" s="17"/>
      <c r="KUC102" s="18"/>
      <c r="KUD102" s="29"/>
      <c r="KUE102" s="104"/>
      <c r="KUF102" s="198"/>
      <c r="KUG102" s="239"/>
      <c r="KUH102" s="243"/>
      <c r="KUI102" s="243"/>
      <c r="KUJ102" s="19"/>
      <c r="KUK102" s="320"/>
      <c r="KUL102" s="17"/>
      <c r="KUM102" s="15"/>
      <c r="KUN102" s="15"/>
      <c r="KUO102" s="17"/>
      <c r="KUP102" s="17"/>
      <c r="KUQ102" s="17"/>
      <c r="KUR102" s="117"/>
      <c r="KUS102" s="209"/>
      <c r="KUT102" s="17"/>
      <c r="KUU102" s="18"/>
      <c r="KUV102" s="29"/>
      <c r="KUW102" s="104"/>
      <c r="KUX102" s="198"/>
      <c r="KUY102" s="239"/>
      <c r="KUZ102" s="243"/>
      <c r="KVA102" s="243"/>
      <c r="KVB102" s="19"/>
      <c r="KVC102" s="320"/>
      <c r="KVD102" s="17"/>
      <c r="KVE102" s="15"/>
      <c r="KVF102" s="15"/>
      <c r="KVG102" s="17"/>
      <c r="KVH102" s="17"/>
      <c r="KVI102" s="17"/>
      <c r="KVJ102" s="117"/>
      <c r="KVK102" s="209"/>
      <c r="KVL102" s="17"/>
      <c r="KVM102" s="18"/>
      <c r="KVN102" s="29"/>
      <c r="KVO102" s="104"/>
      <c r="KVP102" s="198"/>
      <c r="KVQ102" s="239"/>
      <c r="KVR102" s="243"/>
      <c r="KVS102" s="243"/>
      <c r="KVT102" s="19"/>
      <c r="KVU102" s="320"/>
      <c r="KVV102" s="17"/>
      <c r="KVW102" s="15"/>
      <c r="KVX102" s="15"/>
      <c r="KVY102" s="17"/>
      <c r="KVZ102" s="17"/>
      <c r="KWA102" s="17"/>
      <c r="KWB102" s="117"/>
      <c r="KWC102" s="209"/>
      <c r="KWD102" s="17"/>
      <c r="KWE102" s="18"/>
      <c r="KWF102" s="29"/>
      <c r="KWG102" s="104"/>
      <c r="KWH102" s="198"/>
      <c r="KWI102" s="239"/>
      <c r="KWJ102" s="243"/>
      <c r="KWK102" s="243"/>
      <c r="KWL102" s="19"/>
      <c r="KWM102" s="320"/>
      <c r="KWN102" s="17"/>
      <c r="KWO102" s="15"/>
      <c r="KWP102" s="15"/>
      <c r="KWQ102" s="17"/>
      <c r="KWR102" s="17"/>
      <c r="KWS102" s="17"/>
      <c r="KWT102" s="117"/>
      <c r="KWU102" s="209"/>
      <c r="KWV102" s="17"/>
      <c r="KWW102" s="18"/>
      <c r="KWX102" s="29"/>
      <c r="KWY102" s="104"/>
      <c r="KWZ102" s="198"/>
      <c r="KXA102" s="239"/>
      <c r="KXB102" s="243"/>
      <c r="KXC102" s="243"/>
      <c r="KXD102" s="19"/>
      <c r="KXE102" s="320"/>
      <c r="KXF102" s="17"/>
      <c r="KXG102" s="15"/>
      <c r="KXH102" s="15"/>
      <c r="KXI102" s="17"/>
      <c r="KXJ102" s="17"/>
      <c r="KXK102" s="17"/>
      <c r="KXL102" s="117"/>
      <c r="KXM102" s="209"/>
      <c r="KXN102" s="17"/>
      <c r="KXO102" s="18"/>
      <c r="KXP102" s="29"/>
      <c r="KXQ102" s="104"/>
      <c r="KXR102" s="198"/>
      <c r="KXS102" s="239"/>
      <c r="KXT102" s="243"/>
      <c r="KXU102" s="243"/>
      <c r="KXV102" s="19"/>
      <c r="KXW102" s="320"/>
      <c r="KXX102" s="17"/>
      <c r="KXY102" s="15"/>
      <c r="KXZ102" s="15"/>
      <c r="KYA102" s="17"/>
      <c r="KYB102" s="17"/>
      <c r="KYC102" s="17"/>
      <c r="KYD102" s="117"/>
      <c r="KYE102" s="209"/>
      <c r="KYF102" s="17"/>
      <c r="KYG102" s="18"/>
      <c r="KYH102" s="29"/>
      <c r="KYI102" s="104"/>
      <c r="KYJ102" s="198"/>
      <c r="KYK102" s="239"/>
      <c r="KYL102" s="243"/>
      <c r="KYM102" s="243"/>
      <c r="KYN102" s="19"/>
      <c r="KYO102" s="320"/>
      <c r="KYP102" s="17"/>
      <c r="KYQ102" s="15"/>
      <c r="KYR102" s="15"/>
      <c r="KYS102" s="17"/>
      <c r="KYT102" s="17"/>
      <c r="KYU102" s="17"/>
      <c r="KYV102" s="117"/>
      <c r="KYW102" s="209"/>
      <c r="KYX102" s="17"/>
      <c r="KYY102" s="18"/>
      <c r="KYZ102" s="29"/>
      <c r="KZA102" s="104"/>
      <c r="KZB102" s="198"/>
      <c r="KZC102" s="239"/>
      <c r="KZD102" s="243"/>
      <c r="KZE102" s="243"/>
      <c r="KZF102" s="19"/>
      <c r="KZG102" s="320"/>
      <c r="KZH102" s="17"/>
      <c r="KZI102" s="15"/>
      <c r="KZJ102" s="15"/>
      <c r="KZK102" s="17"/>
      <c r="KZL102" s="17"/>
      <c r="KZM102" s="17"/>
      <c r="KZN102" s="117"/>
      <c r="KZO102" s="209"/>
      <c r="KZP102" s="17"/>
      <c r="KZQ102" s="18"/>
      <c r="KZR102" s="29"/>
      <c r="KZS102" s="104"/>
      <c r="KZT102" s="198"/>
      <c r="KZU102" s="239"/>
      <c r="KZV102" s="243"/>
      <c r="KZW102" s="243"/>
      <c r="KZX102" s="19"/>
      <c r="KZY102" s="320"/>
      <c r="KZZ102" s="17"/>
      <c r="LAA102" s="15"/>
      <c r="LAB102" s="15"/>
      <c r="LAC102" s="17"/>
      <c r="LAD102" s="17"/>
      <c r="LAE102" s="17"/>
      <c r="LAF102" s="117"/>
      <c r="LAG102" s="209"/>
      <c r="LAH102" s="17"/>
      <c r="LAI102" s="18"/>
      <c r="LAJ102" s="29"/>
      <c r="LAK102" s="104"/>
      <c r="LAL102" s="198"/>
      <c r="LAM102" s="239"/>
      <c r="LAN102" s="243"/>
      <c r="LAO102" s="243"/>
      <c r="LAP102" s="19"/>
      <c r="LAQ102" s="320"/>
      <c r="LAR102" s="17"/>
      <c r="LAS102" s="15"/>
      <c r="LAT102" s="15"/>
      <c r="LAU102" s="17"/>
      <c r="LAV102" s="17"/>
      <c r="LAW102" s="17"/>
      <c r="LAX102" s="117"/>
      <c r="LAY102" s="209"/>
      <c r="LAZ102" s="17"/>
      <c r="LBA102" s="18"/>
      <c r="LBB102" s="29"/>
      <c r="LBC102" s="104"/>
      <c r="LBD102" s="198"/>
      <c r="LBE102" s="239"/>
      <c r="LBF102" s="243"/>
      <c r="LBG102" s="243"/>
      <c r="LBH102" s="19"/>
      <c r="LBI102" s="320"/>
      <c r="LBJ102" s="17"/>
      <c r="LBK102" s="15"/>
      <c r="LBL102" s="15"/>
      <c r="LBM102" s="17"/>
      <c r="LBN102" s="17"/>
      <c r="LBO102" s="17"/>
      <c r="LBP102" s="117"/>
      <c r="LBQ102" s="209"/>
      <c r="LBR102" s="17"/>
      <c r="LBS102" s="18"/>
      <c r="LBT102" s="29"/>
      <c r="LBU102" s="104"/>
      <c r="LBV102" s="198"/>
      <c r="LBW102" s="239"/>
      <c r="LBX102" s="243"/>
      <c r="LBY102" s="243"/>
      <c r="LBZ102" s="19"/>
      <c r="LCA102" s="320"/>
      <c r="LCB102" s="17"/>
      <c r="LCC102" s="15"/>
      <c r="LCD102" s="15"/>
      <c r="LCE102" s="17"/>
      <c r="LCF102" s="17"/>
      <c r="LCG102" s="17"/>
      <c r="LCH102" s="117"/>
      <c r="LCI102" s="209"/>
      <c r="LCJ102" s="17"/>
      <c r="LCK102" s="18"/>
      <c r="LCL102" s="29"/>
      <c r="LCM102" s="104"/>
      <c r="LCN102" s="198"/>
      <c r="LCO102" s="239"/>
      <c r="LCP102" s="243"/>
      <c r="LCQ102" s="243"/>
      <c r="LCR102" s="19"/>
      <c r="LCS102" s="320"/>
      <c r="LCT102" s="17"/>
      <c r="LCU102" s="15"/>
      <c r="LCV102" s="15"/>
      <c r="LCW102" s="17"/>
      <c r="LCX102" s="17"/>
      <c r="LCY102" s="17"/>
      <c r="LCZ102" s="117"/>
      <c r="LDA102" s="209"/>
      <c r="LDB102" s="17"/>
      <c r="LDC102" s="18"/>
      <c r="LDD102" s="29"/>
      <c r="LDE102" s="104"/>
      <c r="LDF102" s="198"/>
      <c r="LDG102" s="239"/>
      <c r="LDH102" s="243"/>
      <c r="LDI102" s="243"/>
      <c r="LDJ102" s="19"/>
      <c r="LDK102" s="320"/>
      <c r="LDL102" s="17"/>
      <c r="LDM102" s="15"/>
      <c r="LDN102" s="15"/>
      <c r="LDO102" s="17"/>
      <c r="LDP102" s="17"/>
      <c r="LDQ102" s="17"/>
      <c r="LDR102" s="117"/>
      <c r="LDS102" s="209"/>
      <c r="LDT102" s="17"/>
      <c r="LDU102" s="18"/>
      <c r="LDV102" s="29"/>
      <c r="LDW102" s="104"/>
      <c r="LDX102" s="198"/>
      <c r="LDY102" s="239"/>
      <c r="LDZ102" s="243"/>
      <c r="LEA102" s="243"/>
      <c r="LEB102" s="19"/>
      <c r="LEC102" s="320"/>
      <c r="LED102" s="17"/>
      <c r="LEE102" s="15"/>
      <c r="LEF102" s="15"/>
      <c r="LEG102" s="17"/>
      <c r="LEH102" s="17"/>
      <c r="LEI102" s="17"/>
      <c r="LEJ102" s="117"/>
      <c r="LEK102" s="209"/>
      <c r="LEL102" s="17"/>
      <c r="LEM102" s="18"/>
      <c r="LEN102" s="29"/>
      <c r="LEO102" s="104"/>
      <c r="LEP102" s="198"/>
      <c r="LEQ102" s="239"/>
      <c r="LER102" s="243"/>
      <c r="LES102" s="243"/>
      <c r="LET102" s="19"/>
      <c r="LEU102" s="320"/>
      <c r="LEV102" s="17"/>
      <c r="LEW102" s="15"/>
      <c r="LEX102" s="15"/>
      <c r="LEY102" s="17"/>
      <c r="LEZ102" s="17"/>
      <c r="LFA102" s="17"/>
      <c r="LFB102" s="117"/>
      <c r="LFC102" s="209"/>
      <c r="LFD102" s="17"/>
      <c r="LFE102" s="18"/>
      <c r="LFF102" s="29"/>
      <c r="LFG102" s="104"/>
      <c r="LFH102" s="198"/>
      <c r="LFI102" s="239"/>
      <c r="LFJ102" s="243"/>
      <c r="LFK102" s="243"/>
      <c r="LFL102" s="19"/>
      <c r="LFM102" s="320"/>
      <c r="LFN102" s="17"/>
      <c r="LFO102" s="15"/>
      <c r="LFP102" s="15"/>
      <c r="LFQ102" s="17"/>
      <c r="LFR102" s="17"/>
      <c r="LFS102" s="17"/>
      <c r="LFT102" s="117"/>
      <c r="LFU102" s="209"/>
      <c r="LFV102" s="17"/>
      <c r="LFW102" s="18"/>
      <c r="LFX102" s="29"/>
      <c r="LFY102" s="104"/>
      <c r="LFZ102" s="198"/>
      <c r="LGA102" s="239"/>
      <c r="LGB102" s="243"/>
      <c r="LGC102" s="243"/>
      <c r="LGD102" s="19"/>
      <c r="LGE102" s="320"/>
      <c r="LGF102" s="17"/>
      <c r="LGG102" s="15"/>
      <c r="LGH102" s="15"/>
      <c r="LGI102" s="17"/>
      <c r="LGJ102" s="17"/>
      <c r="LGK102" s="17"/>
      <c r="LGL102" s="117"/>
      <c r="LGM102" s="209"/>
      <c r="LGN102" s="17"/>
      <c r="LGO102" s="18"/>
      <c r="LGP102" s="29"/>
      <c r="LGQ102" s="104"/>
      <c r="LGR102" s="198"/>
      <c r="LGS102" s="239"/>
      <c r="LGT102" s="243"/>
      <c r="LGU102" s="243"/>
      <c r="LGV102" s="19"/>
      <c r="LGW102" s="320"/>
      <c r="LGX102" s="17"/>
      <c r="LGY102" s="15"/>
      <c r="LGZ102" s="15"/>
      <c r="LHA102" s="17"/>
      <c r="LHB102" s="17"/>
      <c r="LHC102" s="17"/>
      <c r="LHD102" s="117"/>
      <c r="LHE102" s="209"/>
      <c r="LHF102" s="17"/>
      <c r="LHG102" s="18"/>
      <c r="LHH102" s="29"/>
      <c r="LHI102" s="104"/>
      <c r="LHJ102" s="198"/>
      <c r="LHK102" s="239"/>
      <c r="LHL102" s="243"/>
      <c r="LHM102" s="243"/>
      <c r="LHN102" s="19"/>
      <c r="LHO102" s="320"/>
      <c r="LHP102" s="17"/>
      <c r="LHQ102" s="15"/>
      <c r="LHR102" s="15"/>
      <c r="LHS102" s="17"/>
      <c r="LHT102" s="17"/>
      <c r="LHU102" s="17"/>
      <c r="LHV102" s="117"/>
      <c r="LHW102" s="209"/>
      <c r="LHX102" s="17"/>
      <c r="LHY102" s="18"/>
      <c r="LHZ102" s="29"/>
      <c r="LIA102" s="104"/>
      <c r="LIB102" s="198"/>
      <c r="LIC102" s="239"/>
      <c r="LID102" s="243"/>
      <c r="LIE102" s="243"/>
      <c r="LIF102" s="19"/>
      <c r="LIG102" s="320"/>
      <c r="LIH102" s="17"/>
      <c r="LII102" s="15"/>
      <c r="LIJ102" s="15"/>
      <c r="LIK102" s="17"/>
      <c r="LIL102" s="17"/>
      <c r="LIM102" s="17"/>
      <c r="LIN102" s="117"/>
      <c r="LIO102" s="209"/>
      <c r="LIP102" s="17"/>
      <c r="LIQ102" s="18"/>
      <c r="LIR102" s="29"/>
      <c r="LIS102" s="104"/>
      <c r="LIT102" s="198"/>
      <c r="LIU102" s="239"/>
      <c r="LIV102" s="243"/>
      <c r="LIW102" s="243"/>
      <c r="LIX102" s="19"/>
      <c r="LIY102" s="320"/>
      <c r="LIZ102" s="17"/>
      <c r="LJA102" s="15"/>
      <c r="LJB102" s="15"/>
      <c r="LJC102" s="17"/>
      <c r="LJD102" s="17"/>
      <c r="LJE102" s="17"/>
      <c r="LJF102" s="117"/>
      <c r="LJG102" s="209"/>
      <c r="LJH102" s="17"/>
      <c r="LJI102" s="18"/>
      <c r="LJJ102" s="29"/>
      <c r="LJK102" s="104"/>
      <c r="LJL102" s="198"/>
      <c r="LJM102" s="239"/>
      <c r="LJN102" s="243"/>
      <c r="LJO102" s="243"/>
      <c r="LJP102" s="19"/>
      <c r="LJQ102" s="320"/>
      <c r="LJR102" s="17"/>
      <c r="LJS102" s="15"/>
      <c r="LJT102" s="15"/>
      <c r="LJU102" s="17"/>
      <c r="LJV102" s="17"/>
      <c r="LJW102" s="17"/>
      <c r="LJX102" s="117"/>
      <c r="LJY102" s="209"/>
      <c r="LJZ102" s="17"/>
      <c r="LKA102" s="18"/>
      <c r="LKB102" s="29"/>
      <c r="LKC102" s="104"/>
      <c r="LKD102" s="198"/>
      <c r="LKE102" s="239"/>
      <c r="LKF102" s="243"/>
      <c r="LKG102" s="243"/>
      <c r="LKH102" s="19"/>
      <c r="LKI102" s="320"/>
      <c r="LKJ102" s="17"/>
      <c r="LKK102" s="15"/>
      <c r="LKL102" s="15"/>
      <c r="LKM102" s="17"/>
      <c r="LKN102" s="17"/>
      <c r="LKO102" s="17"/>
      <c r="LKP102" s="117"/>
      <c r="LKQ102" s="209"/>
      <c r="LKR102" s="17"/>
      <c r="LKS102" s="18"/>
      <c r="LKT102" s="29"/>
      <c r="LKU102" s="104"/>
      <c r="LKV102" s="198"/>
      <c r="LKW102" s="239"/>
      <c r="LKX102" s="243"/>
      <c r="LKY102" s="243"/>
      <c r="LKZ102" s="19"/>
      <c r="LLA102" s="320"/>
      <c r="LLB102" s="17"/>
      <c r="LLC102" s="15"/>
      <c r="LLD102" s="15"/>
      <c r="LLE102" s="17"/>
      <c r="LLF102" s="17"/>
      <c r="LLG102" s="17"/>
      <c r="LLH102" s="117"/>
      <c r="LLI102" s="209"/>
      <c r="LLJ102" s="17"/>
      <c r="LLK102" s="18"/>
      <c r="LLL102" s="29"/>
      <c r="LLM102" s="104"/>
      <c r="LLN102" s="198"/>
      <c r="LLO102" s="239"/>
      <c r="LLP102" s="243"/>
      <c r="LLQ102" s="243"/>
      <c r="LLR102" s="19"/>
      <c r="LLS102" s="320"/>
      <c r="LLT102" s="17"/>
      <c r="LLU102" s="15"/>
      <c r="LLV102" s="15"/>
      <c r="LLW102" s="17"/>
      <c r="LLX102" s="17"/>
      <c r="LLY102" s="17"/>
      <c r="LLZ102" s="117"/>
      <c r="LMA102" s="209"/>
      <c r="LMB102" s="17"/>
      <c r="LMC102" s="18"/>
      <c r="LMD102" s="29"/>
      <c r="LME102" s="104"/>
      <c r="LMF102" s="198"/>
      <c r="LMG102" s="239"/>
      <c r="LMH102" s="243"/>
      <c r="LMI102" s="243"/>
      <c r="LMJ102" s="19"/>
      <c r="LMK102" s="320"/>
      <c r="LML102" s="17"/>
      <c r="LMM102" s="15"/>
      <c r="LMN102" s="15"/>
      <c r="LMO102" s="17"/>
      <c r="LMP102" s="17"/>
      <c r="LMQ102" s="17"/>
      <c r="LMR102" s="117"/>
      <c r="LMS102" s="209"/>
      <c r="LMT102" s="17"/>
      <c r="LMU102" s="18"/>
      <c r="LMV102" s="29"/>
      <c r="LMW102" s="104"/>
      <c r="LMX102" s="198"/>
      <c r="LMY102" s="239"/>
      <c r="LMZ102" s="243"/>
      <c r="LNA102" s="243"/>
      <c r="LNB102" s="19"/>
      <c r="LNC102" s="320"/>
      <c r="LND102" s="17"/>
      <c r="LNE102" s="15"/>
      <c r="LNF102" s="15"/>
      <c r="LNG102" s="17"/>
      <c r="LNH102" s="17"/>
      <c r="LNI102" s="17"/>
      <c r="LNJ102" s="117"/>
      <c r="LNK102" s="209"/>
      <c r="LNL102" s="17"/>
      <c r="LNM102" s="18"/>
      <c r="LNN102" s="29"/>
      <c r="LNO102" s="104"/>
      <c r="LNP102" s="198"/>
      <c r="LNQ102" s="239"/>
      <c r="LNR102" s="243"/>
      <c r="LNS102" s="243"/>
      <c r="LNT102" s="19"/>
      <c r="LNU102" s="320"/>
      <c r="LNV102" s="17"/>
      <c r="LNW102" s="15"/>
      <c r="LNX102" s="15"/>
      <c r="LNY102" s="17"/>
      <c r="LNZ102" s="17"/>
      <c r="LOA102" s="17"/>
      <c r="LOB102" s="117"/>
      <c r="LOC102" s="209"/>
      <c r="LOD102" s="17"/>
      <c r="LOE102" s="18"/>
      <c r="LOF102" s="29"/>
      <c r="LOG102" s="104"/>
      <c r="LOH102" s="198"/>
      <c r="LOI102" s="239"/>
      <c r="LOJ102" s="243"/>
      <c r="LOK102" s="243"/>
      <c r="LOL102" s="19"/>
      <c r="LOM102" s="320"/>
      <c r="LON102" s="17"/>
      <c r="LOO102" s="15"/>
      <c r="LOP102" s="15"/>
      <c r="LOQ102" s="17"/>
      <c r="LOR102" s="17"/>
      <c r="LOS102" s="17"/>
      <c r="LOT102" s="117"/>
      <c r="LOU102" s="209"/>
      <c r="LOV102" s="17"/>
      <c r="LOW102" s="18"/>
      <c r="LOX102" s="29"/>
      <c r="LOY102" s="104"/>
      <c r="LOZ102" s="198"/>
      <c r="LPA102" s="239"/>
      <c r="LPB102" s="243"/>
      <c r="LPC102" s="243"/>
      <c r="LPD102" s="19"/>
      <c r="LPE102" s="320"/>
      <c r="LPF102" s="17"/>
      <c r="LPG102" s="15"/>
      <c r="LPH102" s="15"/>
      <c r="LPI102" s="17"/>
      <c r="LPJ102" s="17"/>
      <c r="LPK102" s="17"/>
      <c r="LPL102" s="117"/>
      <c r="LPM102" s="209"/>
      <c r="LPN102" s="17"/>
      <c r="LPO102" s="18"/>
      <c r="LPP102" s="29"/>
      <c r="LPQ102" s="104"/>
      <c r="LPR102" s="198"/>
      <c r="LPS102" s="239"/>
      <c r="LPT102" s="243"/>
      <c r="LPU102" s="243"/>
      <c r="LPV102" s="19"/>
      <c r="LPW102" s="320"/>
      <c r="LPX102" s="17"/>
      <c r="LPY102" s="15"/>
      <c r="LPZ102" s="15"/>
      <c r="LQA102" s="17"/>
      <c r="LQB102" s="17"/>
      <c r="LQC102" s="17"/>
      <c r="LQD102" s="117"/>
      <c r="LQE102" s="209"/>
      <c r="LQF102" s="17"/>
      <c r="LQG102" s="18"/>
      <c r="LQH102" s="29"/>
      <c r="LQI102" s="104"/>
      <c r="LQJ102" s="198"/>
      <c r="LQK102" s="239"/>
      <c r="LQL102" s="243"/>
      <c r="LQM102" s="243"/>
      <c r="LQN102" s="19"/>
      <c r="LQO102" s="320"/>
      <c r="LQP102" s="17"/>
      <c r="LQQ102" s="15"/>
      <c r="LQR102" s="15"/>
      <c r="LQS102" s="17"/>
      <c r="LQT102" s="17"/>
      <c r="LQU102" s="17"/>
      <c r="LQV102" s="117"/>
      <c r="LQW102" s="209"/>
      <c r="LQX102" s="17"/>
      <c r="LQY102" s="18"/>
      <c r="LQZ102" s="29"/>
      <c r="LRA102" s="104"/>
      <c r="LRB102" s="198"/>
      <c r="LRC102" s="239"/>
      <c r="LRD102" s="243"/>
      <c r="LRE102" s="243"/>
      <c r="LRF102" s="19"/>
      <c r="LRG102" s="320"/>
      <c r="LRH102" s="17"/>
      <c r="LRI102" s="15"/>
      <c r="LRJ102" s="15"/>
      <c r="LRK102" s="17"/>
      <c r="LRL102" s="17"/>
      <c r="LRM102" s="17"/>
      <c r="LRN102" s="117"/>
      <c r="LRO102" s="209"/>
      <c r="LRP102" s="17"/>
      <c r="LRQ102" s="18"/>
      <c r="LRR102" s="29"/>
      <c r="LRS102" s="104"/>
      <c r="LRT102" s="198"/>
      <c r="LRU102" s="239"/>
      <c r="LRV102" s="243"/>
      <c r="LRW102" s="243"/>
      <c r="LRX102" s="19"/>
      <c r="LRY102" s="320"/>
      <c r="LRZ102" s="17"/>
      <c r="LSA102" s="15"/>
      <c r="LSB102" s="15"/>
      <c r="LSC102" s="17"/>
      <c r="LSD102" s="17"/>
      <c r="LSE102" s="17"/>
      <c r="LSF102" s="117"/>
      <c r="LSG102" s="209"/>
      <c r="LSH102" s="17"/>
      <c r="LSI102" s="18"/>
      <c r="LSJ102" s="29"/>
      <c r="LSK102" s="104"/>
      <c r="LSL102" s="198"/>
      <c r="LSM102" s="239"/>
      <c r="LSN102" s="243"/>
      <c r="LSO102" s="243"/>
      <c r="LSP102" s="19"/>
      <c r="LSQ102" s="320"/>
      <c r="LSR102" s="17"/>
      <c r="LSS102" s="15"/>
      <c r="LST102" s="15"/>
      <c r="LSU102" s="17"/>
      <c r="LSV102" s="17"/>
      <c r="LSW102" s="17"/>
      <c r="LSX102" s="117"/>
      <c r="LSY102" s="209"/>
      <c r="LSZ102" s="17"/>
      <c r="LTA102" s="18"/>
      <c r="LTB102" s="29"/>
      <c r="LTC102" s="104"/>
      <c r="LTD102" s="198"/>
      <c r="LTE102" s="239"/>
      <c r="LTF102" s="243"/>
      <c r="LTG102" s="243"/>
      <c r="LTH102" s="19"/>
      <c r="LTI102" s="320"/>
      <c r="LTJ102" s="17"/>
      <c r="LTK102" s="15"/>
      <c r="LTL102" s="15"/>
      <c r="LTM102" s="17"/>
      <c r="LTN102" s="17"/>
      <c r="LTO102" s="17"/>
      <c r="LTP102" s="117"/>
      <c r="LTQ102" s="209"/>
      <c r="LTR102" s="17"/>
      <c r="LTS102" s="18"/>
      <c r="LTT102" s="29"/>
      <c r="LTU102" s="104"/>
      <c r="LTV102" s="198"/>
      <c r="LTW102" s="239"/>
      <c r="LTX102" s="243"/>
      <c r="LTY102" s="243"/>
      <c r="LTZ102" s="19"/>
      <c r="LUA102" s="320"/>
      <c r="LUB102" s="17"/>
      <c r="LUC102" s="15"/>
      <c r="LUD102" s="15"/>
      <c r="LUE102" s="17"/>
      <c r="LUF102" s="17"/>
      <c r="LUG102" s="17"/>
      <c r="LUH102" s="117"/>
      <c r="LUI102" s="209"/>
      <c r="LUJ102" s="17"/>
      <c r="LUK102" s="18"/>
      <c r="LUL102" s="29"/>
      <c r="LUM102" s="104"/>
      <c r="LUN102" s="198"/>
      <c r="LUO102" s="239"/>
      <c r="LUP102" s="243"/>
      <c r="LUQ102" s="243"/>
      <c r="LUR102" s="19"/>
      <c r="LUS102" s="320"/>
      <c r="LUT102" s="17"/>
      <c r="LUU102" s="15"/>
      <c r="LUV102" s="15"/>
      <c r="LUW102" s="17"/>
      <c r="LUX102" s="17"/>
      <c r="LUY102" s="17"/>
      <c r="LUZ102" s="117"/>
      <c r="LVA102" s="209"/>
      <c r="LVB102" s="17"/>
      <c r="LVC102" s="18"/>
      <c r="LVD102" s="29"/>
      <c r="LVE102" s="104"/>
      <c r="LVF102" s="198"/>
      <c r="LVG102" s="239"/>
      <c r="LVH102" s="243"/>
      <c r="LVI102" s="243"/>
      <c r="LVJ102" s="19"/>
      <c r="LVK102" s="320"/>
      <c r="LVL102" s="17"/>
      <c r="LVM102" s="15"/>
      <c r="LVN102" s="15"/>
      <c r="LVO102" s="17"/>
      <c r="LVP102" s="17"/>
      <c r="LVQ102" s="17"/>
      <c r="LVR102" s="117"/>
      <c r="LVS102" s="209"/>
      <c r="LVT102" s="17"/>
      <c r="LVU102" s="18"/>
      <c r="LVV102" s="29"/>
      <c r="LVW102" s="104"/>
      <c r="LVX102" s="198"/>
      <c r="LVY102" s="239"/>
      <c r="LVZ102" s="243"/>
      <c r="LWA102" s="243"/>
      <c r="LWB102" s="19"/>
      <c r="LWC102" s="320"/>
      <c r="LWD102" s="17"/>
      <c r="LWE102" s="15"/>
      <c r="LWF102" s="15"/>
      <c r="LWG102" s="17"/>
      <c r="LWH102" s="17"/>
      <c r="LWI102" s="17"/>
      <c r="LWJ102" s="117"/>
      <c r="LWK102" s="209"/>
      <c r="LWL102" s="17"/>
      <c r="LWM102" s="18"/>
      <c r="LWN102" s="29"/>
      <c r="LWO102" s="104"/>
      <c r="LWP102" s="198"/>
      <c r="LWQ102" s="239"/>
      <c r="LWR102" s="243"/>
      <c r="LWS102" s="243"/>
      <c r="LWT102" s="19"/>
      <c r="LWU102" s="320"/>
      <c r="LWV102" s="17"/>
      <c r="LWW102" s="15"/>
      <c r="LWX102" s="15"/>
      <c r="LWY102" s="17"/>
      <c r="LWZ102" s="17"/>
      <c r="LXA102" s="17"/>
      <c r="LXB102" s="117"/>
      <c r="LXC102" s="209"/>
      <c r="LXD102" s="17"/>
      <c r="LXE102" s="18"/>
      <c r="LXF102" s="29"/>
      <c r="LXG102" s="104"/>
      <c r="LXH102" s="198"/>
      <c r="LXI102" s="239"/>
      <c r="LXJ102" s="243"/>
      <c r="LXK102" s="243"/>
      <c r="LXL102" s="19"/>
      <c r="LXM102" s="320"/>
      <c r="LXN102" s="17"/>
      <c r="LXO102" s="15"/>
      <c r="LXP102" s="15"/>
      <c r="LXQ102" s="17"/>
      <c r="LXR102" s="17"/>
      <c r="LXS102" s="17"/>
      <c r="LXT102" s="117"/>
      <c r="LXU102" s="209"/>
      <c r="LXV102" s="17"/>
      <c r="LXW102" s="18"/>
      <c r="LXX102" s="29"/>
      <c r="LXY102" s="104"/>
      <c r="LXZ102" s="198"/>
      <c r="LYA102" s="239"/>
      <c r="LYB102" s="243"/>
      <c r="LYC102" s="243"/>
      <c r="LYD102" s="19"/>
      <c r="LYE102" s="320"/>
      <c r="LYF102" s="17"/>
      <c r="LYG102" s="15"/>
      <c r="LYH102" s="15"/>
      <c r="LYI102" s="17"/>
      <c r="LYJ102" s="17"/>
      <c r="LYK102" s="17"/>
      <c r="LYL102" s="117"/>
      <c r="LYM102" s="209"/>
      <c r="LYN102" s="17"/>
      <c r="LYO102" s="18"/>
      <c r="LYP102" s="29"/>
      <c r="LYQ102" s="104"/>
      <c r="LYR102" s="198"/>
      <c r="LYS102" s="239"/>
      <c r="LYT102" s="243"/>
      <c r="LYU102" s="243"/>
      <c r="LYV102" s="19"/>
      <c r="LYW102" s="320"/>
      <c r="LYX102" s="17"/>
      <c r="LYY102" s="15"/>
      <c r="LYZ102" s="15"/>
      <c r="LZA102" s="17"/>
      <c r="LZB102" s="17"/>
      <c r="LZC102" s="17"/>
      <c r="LZD102" s="117"/>
      <c r="LZE102" s="209"/>
      <c r="LZF102" s="17"/>
      <c r="LZG102" s="18"/>
      <c r="LZH102" s="29"/>
      <c r="LZI102" s="104"/>
      <c r="LZJ102" s="198"/>
      <c r="LZK102" s="239"/>
      <c r="LZL102" s="243"/>
      <c r="LZM102" s="243"/>
      <c r="LZN102" s="19"/>
      <c r="LZO102" s="320"/>
      <c r="LZP102" s="17"/>
      <c r="LZQ102" s="15"/>
      <c r="LZR102" s="15"/>
      <c r="LZS102" s="17"/>
      <c r="LZT102" s="17"/>
      <c r="LZU102" s="17"/>
      <c r="LZV102" s="117"/>
      <c r="LZW102" s="209"/>
      <c r="LZX102" s="17"/>
      <c r="LZY102" s="18"/>
      <c r="LZZ102" s="29"/>
      <c r="MAA102" s="104"/>
      <c r="MAB102" s="198"/>
      <c r="MAC102" s="239"/>
      <c r="MAD102" s="243"/>
      <c r="MAE102" s="243"/>
      <c r="MAF102" s="19"/>
      <c r="MAG102" s="320"/>
      <c r="MAH102" s="17"/>
      <c r="MAI102" s="15"/>
      <c r="MAJ102" s="15"/>
      <c r="MAK102" s="17"/>
      <c r="MAL102" s="17"/>
      <c r="MAM102" s="17"/>
      <c r="MAN102" s="117"/>
      <c r="MAO102" s="209"/>
      <c r="MAP102" s="17"/>
      <c r="MAQ102" s="18"/>
      <c r="MAR102" s="29"/>
      <c r="MAS102" s="104"/>
      <c r="MAT102" s="198"/>
      <c r="MAU102" s="239"/>
      <c r="MAV102" s="243"/>
      <c r="MAW102" s="243"/>
      <c r="MAX102" s="19"/>
      <c r="MAY102" s="320"/>
      <c r="MAZ102" s="17"/>
      <c r="MBA102" s="15"/>
      <c r="MBB102" s="15"/>
      <c r="MBC102" s="17"/>
      <c r="MBD102" s="17"/>
      <c r="MBE102" s="17"/>
      <c r="MBF102" s="117"/>
      <c r="MBG102" s="209"/>
      <c r="MBH102" s="17"/>
      <c r="MBI102" s="18"/>
      <c r="MBJ102" s="29"/>
      <c r="MBK102" s="104"/>
      <c r="MBL102" s="198"/>
      <c r="MBM102" s="239"/>
      <c r="MBN102" s="243"/>
      <c r="MBO102" s="243"/>
      <c r="MBP102" s="19"/>
      <c r="MBQ102" s="320"/>
      <c r="MBR102" s="17"/>
      <c r="MBS102" s="15"/>
      <c r="MBT102" s="15"/>
      <c r="MBU102" s="17"/>
      <c r="MBV102" s="17"/>
      <c r="MBW102" s="17"/>
      <c r="MBX102" s="117"/>
      <c r="MBY102" s="209"/>
      <c r="MBZ102" s="17"/>
      <c r="MCA102" s="18"/>
      <c r="MCB102" s="29"/>
      <c r="MCC102" s="104"/>
      <c r="MCD102" s="198"/>
      <c r="MCE102" s="239"/>
      <c r="MCF102" s="243"/>
      <c r="MCG102" s="243"/>
      <c r="MCH102" s="19"/>
      <c r="MCI102" s="320"/>
      <c r="MCJ102" s="17"/>
      <c r="MCK102" s="15"/>
      <c r="MCL102" s="15"/>
      <c r="MCM102" s="17"/>
      <c r="MCN102" s="17"/>
      <c r="MCO102" s="17"/>
      <c r="MCP102" s="117"/>
      <c r="MCQ102" s="209"/>
      <c r="MCR102" s="17"/>
      <c r="MCS102" s="18"/>
      <c r="MCT102" s="29"/>
      <c r="MCU102" s="104"/>
      <c r="MCV102" s="198"/>
      <c r="MCW102" s="239"/>
      <c r="MCX102" s="243"/>
      <c r="MCY102" s="243"/>
      <c r="MCZ102" s="19"/>
      <c r="MDA102" s="320"/>
      <c r="MDB102" s="17"/>
      <c r="MDC102" s="15"/>
      <c r="MDD102" s="15"/>
      <c r="MDE102" s="17"/>
      <c r="MDF102" s="17"/>
      <c r="MDG102" s="17"/>
      <c r="MDH102" s="117"/>
      <c r="MDI102" s="209"/>
      <c r="MDJ102" s="17"/>
      <c r="MDK102" s="18"/>
      <c r="MDL102" s="29"/>
      <c r="MDM102" s="104"/>
      <c r="MDN102" s="198"/>
      <c r="MDO102" s="239"/>
      <c r="MDP102" s="243"/>
      <c r="MDQ102" s="243"/>
      <c r="MDR102" s="19"/>
      <c r="MDS102" s="320"/>
      <c r="MDT102" s="17"/>
      <c r="MDU102" s="15"/>
      <c r="MDV102" s="15"/>
      <c r="MDW102" s="17"/>
      <c r="MDX102" s="17"/>
      <c r="MDY102" s="17"/>
      <c r="MDZ102" s="117"/>
      <c r="MEA102" s="209"/>
      <c r="MEB102" s="17"/>
      <c r="MEC102" s="18"/>
      <c r="MED102" s="29"/>
      <c r="MEE102" s="104"/>
      <c r="MEF102" s="198"/>
      <c r="MEG102" s="239"/>
      <c r="MEH102" s="243"/>
      <c r="MEI102" s="243"/>
      <c r="MEJ102" s="19"/>
      <c r="MEK102" s="320"/>
      <c r="MEL102" s="17"/>
      <c r="MEM102" s="15"/>
      <c r="MEN102" s="15"/>
      <c r="MEO102" s="17"/>
      <c r="MEP102" s="17"/>
      <c r="MEQ102" s="17"/>
      <c r="MER102" s="117"/>
      <c r="MES102" s="209"/>
      <c r="MET102" s="17"/>
      <c r="MEU102" s="18"/>
      <c r="MEV102" s="29"/>
      <c r="MEW102" s="104"/>
      <c r="MEX102" s="198"/>
      <c r="MEY102" s="239"/>
      <c r="MEZ102" s="243"/>
      <c r="MFA102" s="243"/>
      <c r="MFB102" s="19"/>
      <c r="MFC102" s="320"/>
      <c r="MFD102" s="17"/>
      <c r="MFE102" s="15"/>
      <c r="MFF102" s="15"/>
      <c r="MFG102" s="17"/>
      <c r="MFH102" s="17"/>
      <c r="MFI102" s="17"/>
      <c r="MFJ102" s="117"/>
      <c r="MFK102" s="209"/>
      <c r="MFL102" s="17"/>
      <c r="MFM102" s="18"/>
      <c r="MFN102" s="29"/>
      <c r="MFO102" s="104"/>
      <c r="MFP102" s="198"/>
      <c r="MFQ102" s="239"/>
      <c r="MFR102" s="243"/>
      <c r="MFS102" s="243"/>
      <c r="MFT102" s="19"/>
      <c r="MFU102" s="320"/>
      <c r="MFV102" s="17"/>
      <c r="MFW102" s="15"/>
      <c r="MFX102" s="15"/>
      <c r="MFY102" s="17"/>
      <c r="MFZ102" s="17"/>
      <c r="MGA102" s="17"/>
      <c r="MGB102" s="117"/>
      <c r="MGC102" s="209"/>
      <c r="MGD102" s="17"/>
      <c r="MGE102" s="18"/>
      <c r="MGF102" s="29"/>
      <c r="MGG102" s="104"/>
      <c r="MGH102" s="198"/>
      <c r="MGI102" s="239"/>
      <c r="MGJ102" s="243"/>
      <c r="MGK102" s="243"/>
      <c r="MGL102" s="19"/>
      <c r="MGM102" s="320"/>
      <c r="MGN102" s="17"/>
      <c r="MGO102" s="15"/>
      <c r="MGP102" s="15"/>
      <c r="MGQ102" s="17"/>
      <c r="MGR102" s="17"/>
      <c r="MGS102" s="17"/>
      <c r="MGT102" s="117"/>
      <c r="MGU102" s="209"/>
      <c r="MGV102" s="17"/>
      <c r="MGW102" s="18"/>
      <c r="MGX102" s="29"/>
      <c r="MGY102" s="104"/>
      <c r="MGZ102" s="198"/>
      <c r="MHA102" s="239"/>
      <c r="MHB102" s="243"/>
      <c r="MHC102" s="243"/>
      <c r="MHD102" s="19"/>
      <c r="MHE102" s="320"/>
      <c r="MHF102" s="17"/>
      <c r="MHG102" s="15"/>
      <c r="MHH102" s="15"/>
      <c r="MHI102" s="17"/>
      <c r="MHJ102" s="17"/>
      <c r="MHK102" s="17"/>
      <c r="MHL102" s="117"/>
      <c r="MHM102" s="209"/>
      <c r="MHN102" s="17"/>
      <c r="MHO102" s="18"/>
      <c r="MHP102" s="29"/>
      <c r="MHQ102" s="104"/>
      <c r="MHR102" s="198"/>
      <c r="MHS102" s="239"/>
      <c r="MHT102" s="243"/>
      <c r="MHU102" s="243"/>
      <c r="MHV102" s="19"/>
      <c r="MHW102" s="320"/>
      <c r="MHX102" s="17"/>
      <c r="MHY102" s="15"/>
      <c r="MHZ102" s="15"/>
      <c r="MIA102" s="17"/>
      <c r="MIB102" s="17"/>
      <c r="MIC102" s="17"/>
      <c r="MID102" s="117"/>
      <c r="MIE102" s="209"/>
      <c r="MIF102" s="17"/>
      <c r="MIG102" s="18"/>
      <c r="MIH102" s="29"/>
      <c r="MII102" s="104"/>
      <c r="MIJ102" s="198"/>
      <c r="MIK102" s="239"/>
      <c r="MIL102" s="243"/>
      <c r="MIM102" s="243"/>
      <c r="MIN102" s="19"/>
      <c r="MIO102" s="320"/>
      <c r="MIP102" s="17"/>
      <c r="MIQ102" s="15"/>
      <c r="MIR102" s="15"/>
      <c r="MIS102" s="17"/>
      <c r="MIT102" s="17"/>
      <c r="MIU102" s="17"/>
      <c r="MIV102" s="117"/>
      <c r="MIW102" s="209"/>
      <c r="MIX102" s="17"/>
      <c r="MIY102" s="18"/>
      <c r="MIZ102" s="29"/>
      <c r="MJA102" s="104"/>
      <c r="MJB102" s="198"/>
      <c r="MJC102" s="239"/>
      <c r="MJD102" s="243"/>
      <c r="MJE102" s="243"/>
      <c r="MJF102" s="19"/>
      <c r="MJG102" s="320"/>
      <c r="MJH102" s="17"/>
      <c r="MJI102" s="15"/>
      <c r="MJJ102" s="15"/>
      <c r="MJK102" s="17"/>
      <c r="MJL102" s="17"/>
      <c r="MJM102" s="17"/>
      <c r="MJN102" s="117"/>
      <c r="MJO102" s="209"/>
      <c r="MJP102" s="17"/>
      <c r="MJQ102" s="18"/>
      <c r="MJR102" s="29"/>
      <c r="MJS102" s="104"/>
      <c r="MJT102" s="198"/>
      <c r="MJU102" s="239"/>
      <c r="MJV102" s="243"/>
      <c r="MJW102" s="243"/>
      <c r="MJX102" s="19"/>
      <c r="MJY102" s="320"/>
      <c r="MJZ102" s="17"/>
      <c r="MKA102" s="15"/>
      <c r="MKB102" s="15"/>
      <c r="MKC102" s="17"/>
      <c r="MKD102" s="17"/>
      <c r="MKE102" s="17"/>
      <c r="MKF102" s="117"/>
      <c r="MKG102" s="209"/>
      <c r="MKH102" s="17"/>
      <c r="MKI102" s="18"/>
      <c r="MKJ102" s="29"/>
      <c r="MKK102" s="104"/>
      <c r="MKL102" s="198"/>
      <c r="MKM102" s="239"/>
      <c r="MKN102" s="243"/>
      <c r="MKO102" s="243"/>
      <c r="MKP102" s="19"/>
      <c r="MKQ102" s="320"/>
      <c r="MKR102" s="17"/>
      <c r="MKS102" s="15"/>
      <c r="MKT102" s="15"/>
      <c r="MKU102" s="17"/>
      <c r="MKV102" s="17"/>
      <c r="MKW102" s="17"/>
      <c r="MKX102" s="117"/>
      <c r="MKY102" s="209"/>
      <c r="MKZ102" s="17"/>
      <c r="MLA102" s="18"/>
      <c r="MLB102" s="29"/>
      <c r="MLC102" s="104"/>
      <c r="MLD102" s="198"/>
      <c r="MLE102" s="239"/>
      <c r="MLF102" s="243"/>
      <c r="MLG102" s="243"/>
      <c r="MLH102" s="19"/>
      <c r="MLI102" s="320"/>
      <c r="MLJ102" s="17"/>
      <c r="MLK102" s="15"/>
      <c r="MLL102" s="15"/>
      <c r="MLM102" s="17"/>
      <c r="MLN102" s="17"/>
      <c r="MLO102" s="17"/>
      <c r="MLP102" s="117"/>
      <c r="MLQ102" s="209"/>
      <c r="MLR102" s="17"/>
      <c r="MLS102" s="18"/>
      <c r="MLT102" s="29"/>
      <c r="MLU102" s="104"/>
      <c r="MLV102" s="198"/>
      <c r="MLW102" s="239"/>
      <c r="MLX102" s="243"/>
      <c r="MLY102" s="243"/>
      <c r="MLZ102" s="19"/>
      <c r="MMA102" s="320"/>
      <c r="MMB102" s="17"/>
      <c r="MMC102" s="15"/>
      <c r="MMD102" s="15"/>
      <c r="MME102" s="17"/>
      <c r="MMF102" s="17"/>
      <c r="MMG102" s="17"/>
      <c r="MMH102" s="117"/>
      <c r="MMI102" s="209"/>
      <c r="MMJ102" s="17"/>
      <c r="MMK102" s="18"/>
      <c r="MML102" s="29"/>
      <c r="MMM102" s="104"/>
      <c r="MMN102" s="198"/>
      <c r="MMO102" s="239"/>
      <c r="MMP102" s="243"/>
      <c r="MMQ102" s="243"/>
      <c r="MMR102" s="19"/>
      <c r="MMS102" s="320"/>
      <c r="MMT102" s="17"/>
      <c r="MMU102" s="15"/>
      <c r="MMV102" s="15"/>
      <c r="MMW102" s="17"/>
      <c r="MMX102" s="17"/>
      <c r="MMY102" s="17"/>
      <c r="MMZ102" s="117"/>
      <c r="MNA102" s="209"/>
      <c r="MNB102" s="17"/>
      <c r="MNC102" s="18"/>
      <c r="MND102" s="29"/>
      <c r="MNE102" s="104"/>
      <c r="MNF102" s="198"/>
      <c r="MNG102" s="239"/>
      <c r="MNH102" s="243"/>
      <c r="MNI102" s="243"/>
      <c r="MNJ102" s="19"/>
      <c r="MNK102" s="320"/>
      <c r="MNL102" s="17"/>
      <c r="MNM102" s="15"/>
      <c r="MNN102" s="15"/>
      <c r="MNO102" s="17"/>
      <c r="MNP102" s="17"/>
      <c r="MNQ102" s="17"/>
      <c r="MNR102" s="117"/>
      <c r="MNS102" s="209"/>
      <c r="MNT102" s="17"/>
      <c r="MNU102" s="18"/>
      <c r="MNV102" s="29"/>
      <c r="MNW102" s="104"/>
      <c r="MNX102" s="198"/>
      <c r="MNY102" s="239"/>
      <c r="MNZ102" s="243"/>
      <c r="MOA102" s="243"/>
      <c r="MOB102" s="19"/>
      <c r="MOC102" s="320"/>
      <c r="MOD102" s="17"/>
      <c r="MOE102" s="15"/>
      <c r="MOF102" s="15"/>
      <c r="MOG102" s="17"/>
      <c r="MOH102" s="17"/>
      <c r="MOI102" s="17"/>
      <c r="MOJ102" s="117"/>
      <c r="MOK102" s="209"/>
      <c r="MOL102" s="17"/>
      <c r="MOM102" s="18"/>
      <c r="MON102" s="29"/>
      <c r="MOO102" s="104"/>
      <c r="MOP102" s="198"/>
      <c r="MOQ102" s="239"/>
      <c r="MOR102" s="243"/>
      <c r="MOS102" s="243"/>
      <c r="MOT102" s="19"/>
      <c r="MOU102" s="320"/>
      <c r="MOV102" s="17"/>
      <c r="MOW102" s="15"/>
      <c r="MOX102" s="15"/>
      <c r="MOY102" s="17"/>
      <c r="MOZ102" s="17"/>
      <c r="MPA102" s="17"/>
      <c r="MPB102" s="117"/>
      <c r="MPC102" s="209"/>
      <c r="MPD102" s="17"/>
      <c r="MPE102" s="18"/>
      <c r="MPF102" s="29"/>
      <c r="MPG102" s="104"/>
      <c r="MPH102" s="198"/>
      <c r="MPI102" s="239"/>
      <c r="MPJ102" s="243"/>
      <c r="MPK102" s="243"/>
      <c r="MPL102" s="19"/>
      <c r="MPM102" s="320"/>
      <c r="MPN102" s="17"/>
      <c r="MPO102" s="15"/>
      <c r="MPP102" s="15"/>
      <c r="MPQ102" s="17"/>
      <c r="MPR102" s="17"/>
      <c r="MPS102" s="17"/>
      <c r="MPT102" s="117"/>
      <c r="MPU102" s="209"/>
      <c r="MPV102" s="17"/>
      <c r="MPW102" s="18"/>
      <c r="MPX102" s="29"/>
      <c r="MPY102" s="104"/>
      <c r="MPZ102" s="198"/>
      <c r="MQA102" s="239"/>
      <c r="MQB102" s="243"/>
      <c r="MQC102" s="243"/>
      <c r="MQD102" s="19"/>
      <c r="MQE102" s="320"/>
      <c r="MQF102" s="17"/>
      <c r="MQG102" s="15"/>
      <c r="MQH102" s="15"/>
      <c r="MQI102" s="17"/>
      <c r="MQJ102" s="17"/>
      <c r="MQK102" s="17"/>
      <c r="MQL102" s="117"/>
      <c r="MQM102" s="209"/>
      <c r="MQN102" s="17"/>
      <c r="MQO102" s="18"/>
      <c r="MQP102" s="29"/>
      <c r="MQQ102" s="104"/>
      <c r="MQR102" s="198"/>
      <c r="MQS102" s="239"/>
      <c r="MQT102" s="243"/>
      <c r="MQU102" s="243"/>
      <c r="MQV102" s="19"/>
      <c r="MQW102" s="320"/>
      <c r="MQX102" s="17"/>
      <c r="MQY102" s="15"/>
      <c r="MQZ102" s="15"/>
      <c r="MRA102" s="17"/>
      <c r="MRB102" s="17"/>
      <c r="MRC102" s="17"/>
      <c r="MRD102" s="117"/>
      <c r="MRE102" s="209"/>
      <c r="MRF102" s="17"/>
      <c r="MRG102" s="18"/>
      <c r="MRH102" s="29"/>
      <c r="MRI102" s="104"/>
      <c r="MRJ102" s="198"/>
      <c r="MRK102" s="239"/>
      <c r="MRL102" s="243"/>
      <c r="MRM102" s="243"/>
      <c r="MRN102" s="19"/>
      <c r="MRO102" s="320"/>
      <c r="MRP102" s="17"/>
      <c r="MRQ102" s="15"/>
      <c r="MRR102" s="15"/>
      <c r="MRS102" s="17"/>
      <c r="MRT102" s="17"/>
      <c r="MRU102" s="17"/>
      <c r="MRV102" s="117"/>
      <c r="MRW102" s="209"/>
      <c r="MRX102" s="17"/>
      <c r="MRY102" s="18"/>
      <c r="MRZ102" s="29"/>
      <c r="MSA102" s="104"/>
      <c r="MSB102" s="198"/>
      <c r="MSC102" s="239"/>
      <c r="MSD102" s="243"/>
      <c r="MSE102" s="243"/>
      <c r="MSF102" s="19"/>
      <c r="MSG102" s="320"/>
      <c r="MSH102" s="17"/>
      <c r="MSI102" s="15"/>
      <c r="MSJ102" s="15"/>
      <c r="MSK102" s="17"/>
      <c r="MSL102" s="17"/>
      <c r="MSM102" s="17"/>
      <c r="MSN102" s="117"/>
      <c r="MSO102" s="209"/>
      <c r="MSP102" s="17"/>
      <c r="MSQ102" s="18"/>
      <c r="MSR102" s="29"/>
      <c r="MSS102" s="104"/>
      <c r="MST102" s="198"/>
      <c r="MSU102" s="239"/>
      <c r="MSV102" s="243"/>
      <c r="MSW102" s="243"/>
      <c r="MSX102" s="19"/>
      <c r="MSY102" s="320"/>
      <c r="MSZ102" s="17"/>
      <c r="MTA102" s="15"/>
      <c r="MTB102" s="15"/>
      <c r="MTC102" s="17"/>
      <c r="MTD102" s="17"/>
      <c r="MTE102" s="17"/>
      <c r="MTF102" s="117"/>
      <c r="MTG102" s="209"/>
      <c r="MTH102" s="17"/>
      <c r="MTI102" s="18"/>
      <c r="MTJ102" s="29"/>
      <c r="MTK102" s="104"/>
      <c r="MTL102" s="198"/>
      <c r="MTM102" s="239"/>
      <c r="MTN102" s="243"/>
      <c r="MTO102" s="243"/>
      <c r="MTP102" s="19"/>
      <c r="MTQ102" s="320"/>
      <c r="MTR102" s="17"/>
      <c r="MTS102" s="15"/>
      <c r="MTT102" s="15"/>
      <c r="MTU102" s="17"/>
      <c r="MTV102" s="17"/>
      <c r="MTW102" s="17"/>
      <c r="MTX102" s="117"/>
      <c r="MTY102" s="209"/>
      <c r="MTZ102" s="17"/>
      <c r="MUA102" s="18"/>
      <c r="MUB102" s="29"/>
      <c r="MUC102" s="104"/>
      <c r="MUD102" s="198"/>
      <c r="MUE102" s="239"/>
      <c r="MUF102" s="243"/>
      <c r="MUG102" s="243"/>
      <c r="MUH102" s="19"/>
      <c r="MUI102" s="320"/>
      <c r="MUJ102" s="17"/>
      <c r="MUK102" s="15"/>
      <c r="MUL102" s="15"/>
      <c r="MUM102" s="17"/>
      <c r="MUN102" s="17"/>
      <c r="MUO102" s="17"/>
      <c r="MUP102" s="117"/>
      <c r="MUQ102" s="209"/>
      <c r="MUR102" s="17"/>
      <c r="MUS102" s="18"/>
      <c r="MUT102" s="29"/>
      <c r="MUU102" s="104"/>
      <c r="MUV102" s="198"/>
      <c r="MUW102" s="239"/>
      <c r="MUX102" s="243"/>
      <c r="MUY102" s="243"/>
      <c r="MUZ102" s="19"/>
      <c r="MVA102" s="320"/>
      <c r="MVB102" s="17"/>
      <c r="MVC102" s="15"/>
      <c r="MVD102" s="15"/>
      <c r="MVE102" s="17"/>
      <c r="MVF102" s="17"/>
      <c r="MVG102" s="17"/>
      <c r="MVH102" s="117"/>
      <c r="MVI102" s="209"/>
      <c r="MVJ102" s="17"/>
      <c r="MVK102" s="18"/>
      <c r="MVL102" s="29"/>
      <c r="MVM102" s="104"/>
      <c r="MVN102" s="198"/>
      <c r="MVO102" s="239"/>
      <c r="MVP102" s="243"/>
      <c r="MVQ102" s="243"/>
      <c r="MVR102" s="19"/>
      <c r="MVS102" s="320"/>
      <c r="MVT102" s="17"/>
      <c r="MVU102" s="15"/>
      <c r="MVV102" s="15"/>
      <c r="MVW102" s="17"/>
      <c r="MVX102" s="17"/>
      <c r="MVY102" s="17"/>
      <c r="MVZ102" s="117"/>
      <c r="MWA102" s="209"/>
      <c r="MWB102" s="17"/>
      <c r="MWC102" s="18"/>
      <c r="MWD102" s="29"/>
      <c r="MWE102" s="104"/>
      <c r="MWF102" s="198"/>
      <c r="MWG102" s="239"/>
      <c r="MWH102" s="243"/>
      <c r="MWI102" s="243"/>
      <c r="MWJ102" s="19"/>
      <c r="MWK102" s="320"/>
      <c r="MWL102" s="17"/>
      <c r="MWM102" s="15"/>
      <c r="MWN102" s="15"/>
      <c r="MWO102" s="17"/>
      <c r="MWP102" s="17"/>
      <c r="MWQ102" s="17"/>
      <c r="MWR102" s="117"/>
      <c r="MWS102" s="209"/>
      <c r="MWT102" s="17"/>
      <c r="MWU102" s="18"/>
      <c r="MWV102" s="29"/>
      <c r="MWW102" s="104"/>
      <c r="MWX102" s="198"/>
      <c r="MWY102" s="239"/>
      <c r="MWZ102" s="243"/>
      <c r="MXA102" s="243"/>
      <c r="MXB102" s="19"/>
      <c r="MXC102" s="320"/>
      <c r="MXD102" s="17"/>
      <c r="MXE102" s="15"/>
      <c r="MXF102" s="15"/>
      <c r="MXG102" s="17"/>
      <c r="MXH102" s="17"/>
      <c r="MXI102" s="17"/>
      <c r="MXJ102" s="117"/>
      <c r="MXK102" s="209"/>
      <c r="MXL102" s="17"/>
      <c r="MXM102" s="18"/>
      <c r="MXN102" s="29"/>
      <c r="MXO102" s="104"/>
      <c r="MXP102" s="198"/>
      <c r="MXQ102" s="239"/>
      <c r="MXR102" s="243"/>
      <c r="MXS102" s="243"/>
      <c r="MXT102" s="19"/>
      <c r="MXU102" s="320"/>
      <c r="MXV102" s="17"/>
      <c r="MXW102" s="15"/>
      <c r="MXX102" s="15"/>
      <c r="MXY102" s="17"/>
      <c r="MXZ102" s="17"/>
      <c r="MYA102" s="17"/>
      <c r="MYB102" s="117"/>
      <c r="MYC102" s="209"/>
      <c r="MYD102" s="17"/>
      <c r="MYE102" s="18"/>
      <c r="MYF102" s="29"/>
      <c r="MYG102" s="104"/>
      <c r="MYH102" s="198"/>
      <c r="MYI102" s="239"/>
      <c r="MYJ102" s="243"/>
      <c r="MYK102" s="243"/>
      <c r="MYL102" s="19"/>
      <c r="MYM102" s="320"/>
      <c r="MYN102" s="17"/>
      <c r="MYO102" s="15"/>
      <c r="MYP102" s="15"/>
      <c r="MYQ102" s="17"/>
      <c r="MYR102" s="17"/>
      <c r="MYS102" s="17"/>
      <c r="MYT102" s="117"/>
      <c r="MYU102" s="209"/>
      <c r="MYV102" s="17"/>
      <c r="MYW102" s="18"/>
      <c r="MYX102" s="29"/>
      <c r="MYY102" s="104"/>
      <c r="MYZ102" s="198"/>
      <c r="MZA102" s="239"/>
      <c r="MZB102" s="243"/>
      <c r="MZC102" s="243"/>
      <c r="MZD102" s="19"/>
      <c r="MZE102" s="320"/>
      <c r="MZF102" s="17"/>
      <c r="MZG102" s="15"/>
      <c r="MZH102" s="15"/>
      <c r="MZI102" s="17"/>
      <c r="MZJ102" s="17"/>
      <c r="MZK102" s="17"/>
      <c r="MZL102" s="117"/>
      <c r="MZM102" s="209"/>
      <c r="MZN102" s="17"/>
      <c r="MZO102" s="18"/>
      <c r="MZP102" s="29"/>
      <c r="MZQ102" s="104"/>
      <c r="MZR102" s="198"/>
      <c r="MZS102" s="239"/>
      <c r="MZT102" s="243"/>
      <c r="MZU102" s="243"/>
      <c r="MZV102" s="19"/>
      <c r="MZW102" s="320"/>
      <c r="MZX102" s="17"/>
      <c r="MZY102" s="15"/>
      <c r="MZZ102" s="15"/>
      <c r="NAA102" s="17"/>
      <c r="NAB102" s="17"/>
      <c r="NAC102" s="17"/>
      <c r="NAD102" s="117"/>
      <c r="NAE102" s="209"/>
      <c r="NAF102" s="17"/>
      <c r="NAG102" s="18"/>
      <c r="NAH102" s="29"/>
      <c r="NAI102" s="104"/>
      <c r="NAJ102" s="198"/>
      <c r="NAK102" s="239"/>
      <c r="NAL102" s="243"/>
      <c r="NAM102" s="243"/>
      <c r="NAN102" s="19"/>
      <c r="NAO102" s="320"/>
      <c r="NAP102" s="17"/>
      <c r="NAQ102" s="15"/>
      <c r="NAR102" s="15"/>
      <c r="NAS102" s="17"/>
      <c r="NAT102" s="17"/>
      <c r="NAU102" s="17"/>
      <c r="NAV102" s="117"/>
      <c r="NAW102" s="209"/>
      <c r="NAX102" s="17"/>
      <c r="NAY102" s="18"/>
      <c r="NAZ102" s="29"/>
      <c r="NBA102" s="104"/>
      <c r="NBB102" s="198"/>
      <c r="NBC102" s="239"/>
      <c r="NBD102" s="243"/>
      <c r="NBE102" s="243"/>
      <c r="NBF102" s="19"/>
      <c r="NBG102" s="320"/>
      <c r="NBH102" s="17"/>
      <c r="NBI102" s="15"/>
      <c r="NBJ102" s="15"/>
      <c r="NBK102" s="17"/>
      <c r="NBL102" s="17"/>
      <c r="NBM102" s="17"/>
      <c r="NBN102" s="117"/>
      <c r="NBO102" s="209"/>
      <c r="NBP102" s="17"/>
      <c r="NBQ102" s="18"/>
      <c r="NBR102" s="29"/>
      <c r="NBS102" s="104"/>
      <c r="NBT102" s="198"/>
      <c r="NBU102" s="239"/>
      <c r="NBV102" s="243"/>
      <c r="NBW102" s="243"/>
      <c r="NBX102" s="19"/>
      <c r="NBY102" s="320"/>
      <c r="NBZ102" s="17"/>
      <c r="NCA102" s="15"/>
      <c r="NCB102" s="15"/>
      <c r="NCC102" s="17"/>
      <c r="NCD102" s="17"/>
      <c r="NCE102" s="17"/>
      <c r="NCF102" s="117"/>
      <c r="NCG102" s="209"/>
      <c r="NCH102" s="17"/>
      <c r="NCI102" s="18"/>
      <c r="NCJ102" s="29"/>
      <c r="NCK102" s="104"/>
      <c r="NCL102" s="198"/>
      <c r="NCM102" s="239"/>
      <c r="NCN102" s="243"/>
      <c r="NCO102" s="243"/>
      <c r="NCP102" s="19"/>
      <c r="NCQ102" s="320"/>
      <c r="NCR102" s="17"/>
      <c r="NCS102" s="15"/>
      <c r="NCT102" s="15"/>
      <c r="NCU102" s="17"/>
      <c r="NCV102" s="17"/>
      <c r="NCW102" s="17"/>
      <c r="NCX102" s="117"/>
      <c r="NCY102" s="209"/>
      <c r="NCZ102" s="17"/>
      <c r="NDA102" s="18"/>
      <c r="NDB102" s="29"/>
      <c r="NDC102" s="104"/>
      <c r="NDD102" s="198"/>
      <c r="NDE102" s="239"/>
      <c r="NDF102" s="243"/>
      <c r="NDG102" s="243"/>
      <c r="NDH102" s="19"/>
      <c r="NDI102" s="320"/>
      <c r="NDJ102" s="17"/>
      <c r="NDK102" s="15"/>
      <c r="NDL102" s="15"/>
      <c r="NDM102" s="17"/>
      <c r="NDN102" s="17"/>
      <c r="NDO102" s="17"/>
      <c r="NDP102" s="117"/>
      <c r="NDQ102" s="209"/>
      <c r="NDR102" s="17"/>
      <c r="NDS102" s="18"/>
      <c r="NDT102" s="29"/>
      <c r="NDU102" s="104"/>
      <c r="NDV102" s="198"/>
      <c r="NDW102" s="239"/>
      <c r="NDX102" s="243"/>
      <c r="NDY102" s="243"/>
      <c r="NDZ102" s="19"/>
      <c r="NEA102" s="320"/>
      <c r="NEB102" s="17"/>
      <c r="NEC102" s="15"/>
      <c r="NED102" s="15"/>
      <c r="NEE102" s="17"/>
      <c r="NEF102" s="17"/>
      <c r="NEG102" s="17"/>
      <c r="NEH102" s="117"/>
      <c r="NEI102" s="209"/>
      <c r="NEJ102" s="17"/>
      <c r="NEK102" s="18"/>
      <c r="NEL102" s="29"/>
      <c r="NEM102" s="104"/>
      <c r="NEN102" s="198"/>
      <c r="NEO102" s="239"/>
      <c r="NEP102" s="243"/>
      <c r="NEQ102" s="243"/>
      <c r="NER102" s="19"/>
      <c r="NES102" s="320"/>
      <c r="NET102" s="17"/>
      <c r="NEU102" s="15"/>
      <c r="NEV102" s="15"/>
      <c r="NEW102" s="17"/>
      <c r="NEX102" s="17"/>
      <c r="NEY102" s="17"/>
      <c r="NEZ102" s="117"/>
      <c r="NFA102" s="209"/>
      <c r="NFB102" s="17"/>
      <c r="NFC102" s="18"/>
      <c r="NFD102" s="29"/>
      <c r="NFE102" s="104"/>
      <c r="NFF102" s="198"/>
      <c r="NFG102" s="239"/>
      <c r="NFH102" s="243"/>
      <c r="NFI102" s="243"/>
      <c r="NFJ102" s="19"/>
      <c r="NFK102" s="320"/>
      <c r="NFL102" s="17"/>
      <c r="NFM102" s="15"/>
      <c r="NFN102" s="15"/>
      <c r="NFO102" s="17"/>
      <c r="NFP102" s="17"/>
      <c r="NFQ102" s="17"/>
      <c r="NFR102" s="117"/>
      <c r="NFS102" s="209"/>
      <c r="NFT102" s="17"/>
      <c r="NFU102" s="18"/>
      <c r="NFV102" s="29"/>
      <c r="NFW102" s="104"/>
      <c r="NFX102" s="198"/>
      <c r="NFY102" s="239"/>
      <c r="NFZ102" s="243"/>
      <c r="NGA102" s="243"/>
      <c r="NGB102" s="19"/>
      <c r="NGC102" s="320"/>
      <c r="NGD102" s="17"/>
      <c r="NGE102" s="15"/>
      <c r="NGF102" s="15"/>
      <c r="NGG102" s="17"/>
      <c r="NGH102" s="17"/>
      <c r="NGI102" s="17"/>
      <c r="NGJ102" s="117"/>
      <c r="NGK102" s="209"/>
      <c r="NGL102" s="17"/>
      <c r="NGM102" s="18"/>
      <c r="NGN102" s="29"/>
      <c r="NGO102" s="104"/>
      <c r="NGP102" s="198"/>
      <c r="NGQ102" s="239"/>
      <c r="NGR102" s="243"/>
      <c r="NGS102" s="243"/>
      <c r="NGT102" s="19"/>
      <c r="NGU102" s="320"/>
      <c r="NGV102" s="17"/>
      <c r="NGW102" s="15"/>
      <c r="NGX102" s="15"/>
      <c r="NGY102" s="17"/>
      <c r="NGZ102" s="17"/>
      <c r="NHA102" s="17"/>
      <c r="NHB102" s="117"/>
      <c r="NHC102" s="209"/>
      <c r="NHD102" s="17"/>
      <c r="NHE102" s="18"/>
      <c r="NHF102" s="29"/>
      <c r="NHG102" s="104"/>
      <c r="NHH102" s="198"/>
      <c r="NHI102" s="239"/>
      <c r="NHJ102" s="243"/>
      <c r="NHK102" s="243"/>
      <c r="NHL102" s="19"/>
      <c r="NHM102" s="320"/>
      <c r="NHN102" s="17"/>
      <c r="NHO102" s="15"/>
      <c r="NHP102" s="15"/>
      <c r="NHQ102" s="17"/>
      <c r="NHR102" s="17"/>
      <c r="NHS102" s="17"/>
      <c r="NHT102" s="117"/>
      <c r="NHU102" s="209"/>
      <c r="NHV102" s="17"/>
      <c r="NHW102" s="18"/>
      <c r="NHX102" s="29"/>
      <c r="NHY102" s="104"/>
      <c r="NHZ102" s="198"/>
      <c r="NIA102" s="239"/>
      <c r="NIB102" s="243"/>
      <c r="NIC102" s="243"/>
      <c r="NID102" s="19"/>
      <c r="NIE102" s="320"/>
      <c r="NIF102" s="17"/>
      <c r="NIG102" s="15"/>
      <c r="NIH102" s="15"/>
      <c r="NII102" s="17"/>
      <c r="NIJ102" s="17"/>
      <c r="NIK102" s="17"/>
      <c r="NIL102" s="117"/>
      <c r="NIM102" s="209"/>
      <c r="NIN102" s="17"/>
      <c r="NIO102" s="18"/>
      <c r="NIP102" s="29"/>
      <c r="NIQ102" s="104"/>
      <c r="NIR102" s="198"/>
      <c r="NIS102" s="239"/>
      <c r="NIT102" s="243"/>
      <c r="NIU102" s="243"/>
      <c r="NIV102" s="19"/>
      <c r="NIW102" s="320"/>
      <c r="NIX102" s="17"/>
      <c r="NIY102" s="15"/>
      <c r="NIZ102" s="15"/>
      <c r="NJA102" s="17"/>
      <c r="NJB102" s="17"/>
      <c r="NJC102" s="17"/>
      <c r="NJD102" s="117"/>
      <c r="NJE102" s="209"/>
      <c r="NJF102" s="17"/>
      <c r="NJG102" s="18"/>
      <c r="NJH102" s="29"/>
      <c r="NJI102" s="104"/>
      <c r="NJJ102" s="198"/>
      <c r="NJK102" s="239"/>
      <c r="NJL102" s="243"/>
      <c r="NJM102" s="243"/>
      <c r="NJN102" s="19"/>
      <c r="NJO102" s="320"/>
      <c r="NJP102" s="17"/>
      <c r="NJQ102" s="15"/>
      <c r="NJR102" s="15"/>
      <c r="NJS102" s="17"/>
      <c r="NJT102" s="17"/>
      <c r="NJU102" s="17"/>
      <c r="NJV102" s="117"/>
      <c r="NJW102" s="209"/>
      <c r="NJX102" s="17"/>
      <c r="NJY102" s="18"/>
      <c r="NJZ102" s="29"/>
      <c r="NKA102" s="104"/>
      <c r="NKB102" s="198"/>
      <c r="NKC102" s="239"/>
      <c r="NKD102" s="243"/>
      <c r="NKE102" s="243"/>
      <c r="NKF102" s="19"/>
      <c r="NKG102" s="320"/>
      <c r="NKH102" s="17"/>
      <c r="NKI102" s="15"/>
      <c r="NKJ102" s="15"/>
      <c r="NKK102" s="17"/>
      <c r="NKL102" s="17"/>
      <c r="NKM102" s="17"/>
      <c r="NKN102" s="117"/>
      <c r="NKO102" s="209"/>
      <c r="NKP102" s="17"/>
      <c r="NKQ102" s="18"/>
      <c r="NKR102" s="29"/>
      <c r="NKS102" s="104"/>
      <c r="NKT102" s="198"/>
      <c r="NKU102" s="239"/>
      <c r="NKV102" s="243"/>
      <c r="NKW102" s="243"/>
      <c r="NKX102" s="19"/>
      <c r="NKY102" s="320"/>
      <c r="NKZ102" s="17"/>
      <c r="NLA102" s="15"/>
      <c r="NLB102" s="15"/>
      <c r="NLC102" s="17"/>
      <c r="NLD102" s="17"/>
      <c r="NLE102" s="17"/>
      <c r="NLF102" s="117"/>
      <c r="NLG102" s="209"/>
      <c r="NLH102" s="17"/>
      <c r="NLI102" s="18"/>
      <c r="NLJ102" s="29"/>
      <c r="NLK102" s="104"/>
      <c r="NLL102" s="198"/>
      <c r="NLM102" s="239"/>
      <c r="NLN102" s="243"/>
      <c r="NLO102" s="243"/>
      <c r="NLP102" s="19"/>
      <c r="NLQ102" s="320"/>
      <c r="NLR102" s="17"/>
      <c r="NLS102" s="15"/>
      <c r="NLT102" s="15"/>
      <c r="NLU102" s="17"/>
      <c r="NLV102" s="17"/>
      <c r="NLW102" s="17"/>
      <c r="NLX102" s="117"/>
      <c r="NLY102" s="209"/>
      <c r="NLZ102" s="17"/>
      <c r="NMA102" s="18"/>
      <c r="NMB102" s="29"/>
      <c r="NMC102" s="104"/>
      <c r="NMD102" s="198"/>
      <c r="NME102" s="239"/>
      <c r="NMF102" s="243"/>
      <c r="NMG102" s="243"/>
      <c r="NMH102" s="19"/>
      <c r="NMI102" s="320"/>
      <c r="NMJ102" s="17"/>
      <c r="NMK102" s="15"/>
      <c r="NML102" s="15"/>
      <c r="NMM102" s="17"/>
      <c r="NMN102" s="17"/>
      <c r="NMO102" s="17"/>
      <c r="NMP102" s="117"/>
      <c r="NMQ102" s="209"/>
      <c r="NMR102" s="17"/>
      <c r="NMS102" s="18"/>
      <c r="NMT102" s="29"/>
      <c r="NMU102" s="104"/>
      <c r="NMV102" s="198"/>
      <c r="NMW102" s="239"/>
      <c r="NMX102" s="243"/>
      <c r="NMY102" s="243"/>
      <c r="NMZ102" s="19"/>
      <c r="NNA102" s="320"/>
      <c r="NNB102" s="17"/>
      <c r="NNC102" s="15"/>
      <c r="NND102" s="15"/>
      <c r="NNE102" s="17"/>
      <c r="NNF102" s="17"/>
      <c r="NNG102" s="17"/>
      <c r="NNH102" s="117"/>
      <c r="NNI102" s="209"/>
      <c r="NNJ102" s="17"/>
      <c r="NNK102" s="18"/>
      <c r="NNL102" s="29"/>
      <c r="NNM102" s="104"/>
      <c r="NNN102" s="198"/>
      <c r="NNO102" s="239"/>
      <c r="NNP102" s="243"/>
      <c r="NNQ102" s="243"/>
      <c r="NNR102" s="19"/>
      <c r="NNS102" s="320"/>
      <c r="NNT102" s="17"/>
      <c r="NNU102" s="15"/>
      <c r="NNV102" s="15"/>
      <c r="NNW102" s="17"/>
      <c r="NNX102" s="17"/>
      <c r="NNY102" s="17"/>
      <c r="NNZ102" s="117"/>
      <c r="NOA102" s="209"/>
      <c r="NOB102" s="17"/>
      <c r="NOC102" s="18"/>
      <c r="NOD102" s="29"/>
      <c r="NOE102" s="104"/>
      <c r="NOF102" s="198"/>
      <c r="NOG102" s="239"/>
      <c r="NOH102" s="243"/>
      <c r="NOI102" s="243"/>
      <c r="NOJ102" s="19"/>
      <c r="NOK102" s="320"/>
      <c r="NOL102" s="17"/>
      <c r="NOM102" s="15"/>
      <c r="NON102" s="15"/>
      <c r="NOO102" s="17"/>
      <c r="NOP102" s="17"/>
      <c r="NOQ102" s="17"/>
      <c r="NOR102" s="117"/>
      <c r="NOS102" s="209"/>
      <c r="NOT102" s="17"/>
      <c r="NOU102" s="18"/>
      <c r="NOV102" s="29"/>
      <c r="NOW102" s="104"/>
      <c r="NOX102" s="198"/>
      <c r="NOY102" s="239"/>
      <c r="NOZ102" s="243"/>
      <c r="NPA102" s="243"/>
      <c r="NPB102" s="19"/>
      <c r="NPC102" s="320"/>
      <c r="NPD102" s="17"/>
      <c r="NPE102" s="15"/>
      <c r="NPF102" s="15"/>
      <c r="NPG102" s="17"/>
      <c r="NPH102" s="17"/>
      <c r="NPI102" s="17"/>
      <c r="NPJ102" s="117"/>
      <c r="NPK102" s="209"/>
      <c r="NPL102" s="17"/>
      <c r="NPM102" s="18"/>
      <c r="NPN102" s="29"/>
      <c r="NPO102" s="104"/>
      <c r="NPP102" s="198"/>
      <c r="NPQ102" s="239"/>
      <c r="NPR102" s="243"/>
      <c r="NPS102" s="243"/>
      <c r="NPT102" s="19"/>
      <c r="NPU102" s="320"/>
      <c r="NPV102" s="17"/>
      <c r="NPW102" s="15"/>
      <c r="NPX102" s="15"/>
      <c r="NPY102" s="17"/>
      <c r="NPZ102" s="17"/>
      <c r="NQA102" s="17"/>
      <c r="NQB102" s="117"/>
      <c r="NQC102" s="209"/>
      <c r="NQD102" s="17"/>
      <c r="NQE102" s="18"/>
      <c r="NQF102" s="29"/>
      <c r="NQG102" s="104"/>
      <c r="NQH102" s="198"/>
      <c r="NQI102" s="239"/>
      <c r="NQJ102" s="243"/>
      <c r="NQK102" s="243"/>
      <c r="NQL102" s="19"/>
      <c r="NQM102" s="320"/>
      <c r="NQN102" s="17"/>
      <c r="NQO102" s="15"/>
      <c r="NQP102" s="15"/>
      <c r="NQQ102" s="17"/>
      <c r="NQR102" s="17"/>
      <c r="NQS102" s="17"/>
      <c r="NQT102" s="117"/>
      <c r="NQU102" s="209"/>
      <c r="NQV102" s="17"/>
      <c r="NQW102" s="18"/>
      <c r="NQX102" s="29"/>
      <c r="NQY102" s="104"/>
      <c r="NQZ102" s="198"/>
      <c r="NRA102" s="239"/>
      <c r="NRB102" s="243"/>
      <c r="NRC102" s="243"/>
      <c r="NRD102" s="19"/>
      <c r="NRE102" s="320"/>
      <c r="NRF102" s="17"/>
      <c r="NRG102" s="15"/>
      <c r="NRH102" s="15"/>
      <c r="NRI102" s="17"/>
      <c r="NRJ102" s="17"/>
      <c r="NRK102" s="17"/>
      <c r="NRL102" s="117"/>
      <c r="NRM102" s="209"/>
      <c r="NRN102" s="17"/>
      <c r="NRO102" s="18"/>
      <c r="NRP102" s="29"/>
      <c r="NRQ102" s="104"/>
      <c r="NRR102" s="198"/>
      <c r="NRS102" s="239"/>
      <c r="NRT102" s="243"/>
      <c r="NRU102" s="243"/>
      <c r="NRV102" s="19"/>
      <c r="NRW102" s="320"/>
      <c r="NRX102" s="17"/>
      <c r="NRY102" s="15"/>
      <c r="NRZ102" s="15"/>
      <c r="NSA102" s="17"/>
      <c r="NSB102" s="17"/>
      <c r="NSC102" s="17"/>
      <c r="NSD102" s="117"/>
      <c r="NSE102" s="209"/>
      <c r="NSF102" s="17"/>
      <c r="NSG102" s="18"/>
      <c r="NSH102" s="29"/>
      <c r="NSI102" s="104"/>
      <c r="NSJ102" s="198"/>
      <c r="NSK102" s="239"/>
      <c r="NSL102" s="243"/>
      <c r="NSM102" s="243"/>
      <c r="NSN102" s="19"/>
      <c r="NSO102" s="320"/>
      <c r="NSP102" s="17"/>
      <c r="NSQ102" s="15"/>
      <c r="NSR102" s="15"/>
      <c r="NSS102" s="17"/>
      <c r="NST102" s="17"/>
      <c r="NSU102" s="17"/>
      <c r="NSV102" s="117"/>
      <c r="NSW102" s="209"/>
      <c r="NSX102" s="17"/>
      <c r="NSY102" s="18"/>
      <c r="NSZ102" s="29"/>
      <c r="NTA102" s="104"/>
      <c r="NTB102" s="198"/>
      <c r="NTC102" s="239"/>
      <c r="NTD102" s="243"/>
      <c r="NTE102" s="243"/>
      <c r="NTF102" s="19"/>
      <c r="NTG102" s="320"/>
      <c r="NTH102" s="17"/>
      <c r="NTI102" s="15"/>
      <c r="NTJ102" s="15"/>
      <c r="NTK102" s="17"/>
      <c r="NTL102" s="17"/>
      <c r="NTM102" s="17"/>
      <c r="NTN102" s="117"/>
      <c r="NTO102" s="209"/>
      <c r="NTP102" s="17"/>
      <c r="NTQ102" s="18"/>
      <c r="NTR102" s="29"/>
      <c r="NTS102" s="104"/>
      <c r="NTT102" s="198"/>
      <c r="NTU102" s="239"/>
      <c r="NTV102" s="243"/>
      <c r="NTW102" s="243"/>
      <c r="NTX102" s="19"/>
      <c r="NTY102" s="320"/>
      <c r="NTZ102" s="17"/>
      <c r="NUA102" s="15"/>
      <c r="NUB102" s="15"/>
      <c r="NUC102" s="17"/>
      <c r="NUD102" s="17"/>
      <c r="NUE102" s="17"/>
      <c r="NUF102" s="117"/>
      <c r="NUG102" s="209"/>
      <c r="NUH102" s="17"/>
      <c r="NUI102" s="18"/>
      <c r="NUJ102" s="29"/>
      <c r="NUK102" s="104"/>
      <c r="NUL102" s="198"/>
      <c r="NUM102" s="239"/>
      <c r="NUN102" s="243"/>
      <c r="NUO102" s="243"/>
      <c r="NUP102" s="19"/>
      <c r="NUQ102" s="320"/>
      <c r="NUR102" s="17"/>
      <c r="NUS102" s="15"/>
      <c r="NUT102" s="15"/>
      <c r="NUU102" s="17"/>
      <c r="NUV102" s="17"/>
      <c r="NUW102" s="17"/>
      <c r="NUX102" s="117"/>
      <c r="NUY102" s="209"/>
      <c r="NUZ102" s="17"/>
      <c r="NVA102" s="18"/>
      <c r="NVB102" s="29"/>
      <c r="NVC102" s="104"/>
      <c r="NVD102" s="198"/>
      <c r="NVE102" s="239"/>
      <c r="NVF102" s="243"/>
      <c r="NVG102" s="243"/>
      <c r="NVH102" s="19"/>
      <c r="NVI102" s="320"/>
      <c r="NVJ102" s="17"/>
      <c r="NVK102" s="15"/>
      <c r="NVL102" s="15"/>
      <c r="NVM102" s="17"/>
      <c r="NVN102" s="17"/>
      <c r="NVO102" s="17"/>
      <c r="NVP102" s="117"/>
      <c r="NVQ102" s="209"/>
      <c r="NVR102" s="17"/>
      <c r="NVS102" s="18"/>
      <c r="NVT102" s="29"/>
      <c r="NVU102" s="104"/>
      <c r="NVV102" s="198"/>
      <c r="NVW102" s="239"/>
      <c r="NVX102" s="243"/>
      <c r="NVY102" s="243"/>
      <c r="NVZ102" s="19"/>
      <c r="NWA102" s="320"/>
      <c r="NWB102" s="17"/>
      <c r="NWC102" s="15"/>
      <c r="NWD102" s="15"/>
      <c r="NWE102" s="17"/>
      <c r="NWF102" s="17"/>
      <c r="NWG102" s="17"/>
      <c r="NWH102" s="117"/>
      <c r="NWI102" s="209"/>
      <c r="NWJ102" s="17"/>
      <c r="NWK102" s="18"/>
      <c r="NWL102" s="29"/>
      <c r="NWM102" s="104"/>
      <c r="NWN102" s="198"/>
      <c r="NWO102" s="239"/>
      <c r="NWP102" s="243"/>
      <c r="NWQ102" s="243"/>
      <c r="NWR102" s="19"/>
      <c r="NWS102" s="320"/>
      <c r="NWT102" s="17"/>
      <c r="NWU102" s="15"/>
      <c r="NWV102" s="15"/>
      <c r="NWW102" s="17"/>
      <c r="NWX102" s="17"/>
      <c r="NWY102" s="17"/>
      <c r="NWZ102" s="117"/>
      <c r="NXA102" s="209"/>
      <c r="NXB102" s="17"/>
      <c r="NXC102" s="18"/>
      <c r="NXD102" s="29"/>
      <c r="NXE102" s="104"/>
      <c r="NXF102" s="198"/>
      <c r="NXG102" s="239"/>
      <c r="NXH102" s="243"/>
      <c r="NXI102" s="243"/>
      <c r="NXJ102" s="19"/>
      <c r="NXK102" s="320"/>
      <c r="NXL102" s="17"/>
      <c r="NXM102" s="15"/>
      <c r="NXN102" s="15"/>
      <c r="NXO102" s="17"/>
      <c r="NXP102" s="17"/>
      <c r="NXQ102" s="17"/>
      <c r="NXR102" s="117"/>
      <c r="NXS102" s="209"/>
      <c r="NXT102" s="17"/>
      <c r="NXU102" s="18"/>
      <c r="NXV102" s="29"/>
      <c r="NXW102" s="104"/>
      <c r="NXX102" s="198"/>
      <c r="NXY102" s="239"/>
      <c r="NXZ102" s="243"/>
      <c r="NYA102" s="243"/>
      <c r="NYB102" s="19"/>
      <c r="NYC102" s="320"/>
      <c r="NYD102" s="17"/>
      <c r="NYE102" s="15"/>
      <c r="NYF102" s="15"/>
      <c r="NYG102" s="17"/>
      <c r="NYH102" s="17"/>
      <c r="NYI102" s="17"/>
      <c r="NYJ102" s="117"/>
      <c r="NYK102" s="209"/>
      <c r="NYL102" s="17"/>
      <c r="NYM102" s="18"/>
      <c r="NYN102" s="29"/>
      <c r="NYO102" s="104"/>
      <c r="NYP102" s="198"/>
      <c r="NYQ102" s="239"/>
      <c r="NYR102" s="243"/>
      <c r="NYS102" s="243"/>
      <c r="NYT102" s="19"/>
      <c r="NYU102" s="320"/>
      <c r="NYV102" s="17"/>
      <c r="NYW102" s="15"/>
      <c r="NYX102" s="15"/>
      <c r="NYY102" s="17"/>
      <c r="NYZ102" s="17"/>
      <c r="NZA102" s="17"/>
      <c r="NZB102" s="117"/>
      <c r="NZC102" s="209"/>
      <c r="NZD102" s="17"/>
      <c r="NZE102" s="18"/>
      <c r="NZF102" s="29"/>
      <c r="NZG102" s="104"/>
      <c r="NZH102" s="198"/>
      <c r="NZI102" s="239"/>
      <c r="NZJ102" s="243"/>
      <c r="NZK102" s="243"/>
      <c r="NZL102" s="19"/>
      <c r="NZM102" s="320"/>
      <c r="NZN102" s="17"/>
      <c r="NZO102" s="15"/>
      <c r="NZP102" s="15"/>
      <c r="NZQ102" s="17"/>
      <c r="NZR102" s="17"/>
      <c r="NZS102" s="17"/>
      <c r="NZT102" s="117"/>
      <c r="NZU102" s="209"/>
      <c r="NZV102" s="17"/>
      <c r="NZW102" s="18"/>
      <c r="NZX102" s="29"/>
      <c r="NZY102" s="104"/>
      <c r="NZZ102" s="198"/>
      <c r="OAA102" s="239"/>
      <c r="OAB102" s="243"/>
      <c r="OAC102" s="243"/>
      <c r="OAD102" s="19"/>
      <c r="OAE102" s="320"/>
      <c r="OAF102" s="17"/>
      <c r="OAG102" s="15"/>
      <c r="OAH102" s="15"/>
      <c r="OAI102" s="17"/>
      <c r="OAJ102" s="17"/>
      <c r="OAK102" s="17"/>
      <c r="OAL102" s="117"/>
      <c r="OAM102" s="209"/>
      <c r="OAN102" s="17"/>
      <c r="OAO102" s="18"/>
      <c r="OAP102" s="29"/>
      <c r="OAQ102" s="104"/>
      <c r="OAR102" s="198"/>
      <c r="OAS102" s="239"/>
      <c r="OAT102" s="243"/>
      <c r="OAU102" s="243"/>
      <c r="OAV102" s="19"/>
      <c r="OAW102" s="320"/>
      <c r="OAX102" s="17"/>
      <c r="OAY102" s="15"/>
      <c r="OAZ102" s="15"/>
      <c r="OBA102" s="17"/>
      <c r="OBB102" s="17"/>
      <c r="OBC102" s="17"/>
      <c r="OBD102" s="117"/>
      <c r="OBE102" s="209"/>
      <c r="OBF102" s="17"/>
      <c r="OBG102" s="18"/>
      <c r="OBH102" s="29"/>
      <c r="OBI102" s="104"/>
      <c r="OBJ102" s="198"/>
      <c r="OBK102" s="239"/>
      <c r="OBL102" s="243"/>
      <c r="OBM102" s="243"/>
      <c r="OBN102" s="19"/>
      <c r="OBO102" s="320"/>
      <c r="OBP102" s="17"/>
      <c r="OBQ102" s="15"/>
      <c r="OBR102" s="15"/>
      <c r="OBS102" s="17"/>
      <c r="OBT102" s="17"/>
      <c r="OBU102" s="17"/>
      <c r="OBV102" s="117"/>
      <c r="OBW102" s="209"/>
      <c r="OBX102" s="17"/>
      <c r="OBY102" s="18"/>
      <c r="OBZ102" s="29"/>
      <c r="OCA102" s="104"/>
      <c r="OCB102" s="198"/>
      <c r="OCC102" s="239"/>
      <c r="OCD102" s="243"/>
      <c r="OCE102" s="243"/>
      <c r="OCF102" s="19"/>
      <c r="OCG102" s="320"/>
      <c r="OCH102" s="17"/>
      <c r="OCI102" s="15"/>
      <c r="OCJ102" s="15"/>
      <c r="OCK102" s="17"/>
      <c r="OCL102" s="17"/>
      <c r="OCM102" s="17"/>
      <c r="OCN102" s="117"/>
      <c r="OCO102" s="209"/>
      <c r="OCP102" s="17"/>
      <c r="OCQ102" s="18"/>
      <c r="OCR102" s="29"/>
      <c r="OCS102" s="104"/>
      <c r="OCT102" s="198"/>
      <c r="OCU102" s="239"/>
      <c r="OCV102" s="243"/>
      <c r="OCW102" s="243"/>
      <c r="OCX102" s="19"/>
      <c r="OCY102" s="320"/>
      <c r="OCZ102" s="17"/>
      <c r="ODA102" s="15"/>
      <c r="ODB102" s="15"/>
      <c r="ODC102" s="17"/>
      <c r="ODD102" s="17"/>
      <c r="ODE102" s="17"/>
      <c r="ODF102" s="117"/>
      <c r="ODG102" s="209"/>
      <c r="ODH102" s="17"/>
      <c r="ODI102" s="18"/>
      <c r="ODJ102" s="29"/>
      <c r="ODK102" s="104"/>
      <c r="ODL102" s="198"/>
      <c r="ODM102" s="239"/>
      <c r="ODN102" s="243"/>
      <c r="ODO102" s="243"/>
      <c r="ODP102" s="19"/>
      <c r="ODQ102" s="320"/>
      <c r="ODR102" s="17"/>
      <c r="ODS102" s="15"/>
      <c r="ODT102" s="15"/>
      <c r="ODU102" s="17"/>
      <c r="ODV102" s="17"/>
      <c r="ODW102" s="17"/>
      <c r="ODX102" s="117"/>
      <c r="ODY102" s="209"/>
      <c r="ODZ102" s="17"/>
      <c r="OEA102" s="18"/>
      <c r="OEB102" s="29"/>
      <c r="OEC102" s="104"/>
      <c r="OED102" s="198"/>
      <c r="OEE102" s="239"/>
      <c r="OEF102" s="243"/>
      <c r="OEG102" s="243"/>
      <c r="OEH102" s="19"/>
      <c r="OEI102" s="320"/>
      <c r="OEJ102" s="17"/>
      <c r="OEK102" s="15"/>
      <c r="OEL102" s="15"/>
      <c r="OEM102" s="17"/>
      <c r="OEN102" s="17"/>
      <c r="OEO102" s="17"/>
      <c r="OEP102" s="117"/>
      <c r="OEQ102" s="209"/>
      <c r="OER102" s="17"/>
      <c r="OES102" s="18"/>
      <c r="OET102" s="29"/>
      <c r="OEU102" s="104"/>
      <c r="OEV102" s="198"/>
      <c r="OEW102" s="239"/>
      <c r="OEX102" s="243"/>
      <c r="OEY102" s="243"/>
      <c r="OEZ102" s="19"/>
      <c r="OFA102" s="320"/>
      <c r="OFB102" s="17"/>
      <c r="OFC102" s="15"/>
      <c r="OFD102" s="15"/>
      <c r="OFE102" s="17"/>
      <c r="OFF102" s="17"/>
      <c r="OFG102" s="17"/>
      <c r="OFH102" s="117"/>
      <c r="OFI102" s="209"/>
      <c r="OFJ102" s="17"/>
      <c r="OFK102" s="18"/>
      <c r="OFL102" s="29"/>
      <c r="OFM102" s="104"/>
      <c r="OFN102" s="198"/>
      <c r="OFO102" s="239"/>
      <c r="OFP102" s="243"/>
      <c r="OFQ102" s="243"/>
      <c r="OFR102" s="19"/>
      <c r="OFS102" s="320"/>
      <c r="OFT102" s="17"/>
      <c r="OFU102" s="15"/>
      <c r="OFV102" s="15"/>
      <c r="OFW102" s="17"/>
      <c r="OFX102" s="17"/>
      <c r="OFY102" s="17"/>
      <c r="OFZ102" s="117"/>
      <c r="OGA102" s="209"/>
      <c r="OGB102" s="17"/>
      <c r="OGC102" s="18"/>
      <c r="OGD102" s="29"/>
      <c r="OGE102" s="104"/>
      <c r="OGF102" s="198"/>
      <c r="OGG102" s="239"/>
      <c r="OGH102" s="243"/>
      <c r="OGI102" s="243"/>
      <c r="OGJ102" s="19"/>
      <c r="OGK102" s="320"/>
      <c r="OGL102" s="17"/>
      <c r="OGM102" s="15"/>
      <c r="OGN102" s="15"/>
      <c r="OGO102" s="17"/>
      <c r="OGP102" s="17"/>
      <c r="OGQ102" s="17"/>
      <c r="OGR102" s="117"/>
      <c r="OGS102" s="209"/>
      <c r="OGT102" s="17"/>
      <c r="OGU102" s="18"/>
      <c r="OGV102" s="29"/>
      <c r="OGW102" s="104"/>
      <c r="OGX102" s="198"/>
      <c r="OGY102" s="239"/>
      <c r="OGZ102" s="243"/>
      <c r="OHA102" s="243"/>
      <c r="OHB102" s="19"/>
      <c r="OHC102" s="320"/>
      <c r="OHD102" s="17"/>
      <c r="OHE102" s="15"/>
      <c r="OHF102" s="15"/>
      <c r="OHG102" s="17"/>
      <c r="OHH102" s="17"/>
      <c r="OHI102" s="17"/>
      <c r="OHJ102" s="117"/>
      <c r="OHK102" s="209"/>
      <c r="OHL102" s="17"/>
      <c r="OHM102" s="18"/>
      <c r="OHN102" s="29"/>
      <c r="OHO102" s="104"/>
      <c r="OHP102" s="198"/>
      <c r="OHQ102" s="239"/>
      <c r="OHR102" s="243"/>
      <c r="OHS102" s="243"/>
      <c r="OHT102" s="19"/>
      <c r="OHU102" s="320"/>
      <c r="OHV102" s="17"/>
      <c r="OHW102" s="15"/>
      <c r="OHX102" s="15"/>
      <c r="OHY102" s="17"/>
      <c r="OHZ102" s="17"/>
      <c r="OIA102" s="17"/>
      <c r="OIB102" s="117"/>
      <c r="OIC102" s="209"/>
      <c r="OID102" s="17"/>
      <c r="OIE102" s="18"/>
      <c r="OIF102" s="29"/>
      <c r="OIG102" s="104"/>
      <c r="OIH102" s="198"/>
      <c r="OII102" s="239"/>
      <c r="OIJ102" s="243"/>
      <c r="OIK102" s="243"/>
      <c r="OIL102" s="19"/>
      <c r="OIM102" s="320"/>
      <c r="OIN102" s="17"/>
      <c r="OIO102" s="15"/>
      <c r="OIP102" s="15"/>
      <c r="OIQ102" s="17"/>
      <c r="OIR102" s="17"/>
      <c r="OIS102" s="17"/>
      <c r="OIT102" s="117"/>
      <c r="OIU102" s="209"/>
      <c r="OIV102" s="17"/>
      <c r="OIW102" s="18"/>
      <c r="OIX102" s="29"/>
      <c r="OIY102" s="104"/>
      <c r="OIZ102" s="198"/>
      <c r="OJA102" s="239"/>
      <c r="OJB102" s="243"/>
      <c r="OJC102" s="243"/>
      <c r="OJD102" s="19"/>
      <c r="OJE102" s="320"/>
      <c r="OJF102" s="17"/>
      <c r="OJG102" s="15"/>
      <c r="OJH102" s="15"/>
      <c r="OJI102" s="17"/>
      <c r="OJJ102" s="17"/>
      <c r="OJK102" s="17"/>
      <c r="OJL102" s="117"/>
      <c r="OJM102" s="209"/>
      <c r="OJN102" s="17"/>
      <c r="OJO102" s="18"/>
      <c r="OJP102" s="29"/>
      <c r="OJQ102" s="104"/>
      <c r="OJR102" s="198"/>
      <c r="OJS102" s="239"/>
      <c r="OJT102" s="243"/>
      <c r="OJU102" s="243"/>
      <c r="OJV102" s="19"/>
      <c r="OJW102" s="320"/>
      <c r="OJX102" s="17"/>
      <c r="OJY102" s="15"/>
      <c r="OJZ102" s="15"/>
      <c r="OKA102" s="17"/>
      <c r="OKB102" s="17"/>
      <c r="OKC102" s="17"/>
      <c r="OKD102" s="117"/>
      <c r="OKE102" s="209"/>
      <c r="OKF102" s="17"/>
      <c r="OKG102" s="18"/>
      <c r="OKH102" s="29"/>
      <c r="OKI102" s="104"/>
      <c r="OKJ102" s="198"/>
      <c r="OKK102" s="239"/>
      <c r="OKL102" s="243"/>
      <c r="OKM102" s="243"/>
      <c r="OKN102" s="19"/>
      <c r="OKO102" s="320"/>
      <c r="OKP102" s="17"/>
      <c r="OKQ102" s="15"/>
      <c r="OKR102" s="15"/>
      <c r="OKS102" s="17"/>
      <c r="OKT102" s="17"/>
      <c r="OKU102" s="17"/>
      <c r="OKV102" s="117"/>
      <c r="OKW102" s="209"/>
      <c r="OKX102" s="17"/>
      <c r="OKY102" s="18"/>
      <c r="OKZ102" s="29"/>
      <c r="OLA102" s="104"/>
      <c r="OLB102" s="198"/>
      <c r="OLC102" s="239"/>
      <c r="OLD102" s="243"/>
      <c r="OLE102" s="243"/>
      <c r="OLF102" s="19"/>
      <c r="OLG102" s="320"/>
      <c r="OLH102" s="17"/>
      <c r="OLI102" s="15"/>
      <c r="OLJ102" s="15"/>
      <c r="OLK102" s="17"/>
      <c r="OLL102" s="17"/>
      <c r="OLM102" s="17"/>
      <c r="OLN102" s="117"/>
      <c r="OLO102" s="209"/>
      <c r="OLP102" s="17"/>
      <c r="OLQ102" s="18"/>
      <c r="OLR102" s="29"/>
      <c r="OLS102" s="104"/>
      <c r="OLT102" s="198"/>
      <c r="OLU102" s="239"/>
      <c r="OLV102" s="243"/>
      <c r="OLW102" s="243"/>
      <c r="OLX102" s="19"/>
      <c r="OLY102" s="320"/>
      <c r="OLZ102" s="17"/>
      <c r="OMA102" s="15"/>
      <c r="OMB102" s="15"/>
      <c r="OMC102" s="17"/>
      <c r="OMD102" s="17"/>
      <c r="OME102" s="17"/>
      <c r="OMF102" s="117"/>
      <c r="OMG102" s="209"/>
      <c r="OMH102" s="17"/>
      <c r="OMI102" s="18"/>
      <c r="OMJ102" s="29"/>
      <c r="OMK102" s="104"/>
      <c r="OML102" s="198"/>
      <c r="OMM102" s="239"/>
      <c r="OMN102" s="243"/>
      <c r="OMO102" s="243"/>
      <c r="OMP102" s="19"/>
      <c r="OMQ102" s="320"/>
      <c r="OMR102" s="17"/>
      <c r="OMS102" s="15"/>
      <c r="OMT102" s="15"/>
      <c r="OMU102" s="17"/>
      <c r="OMV102" s="17"/>
      <c r="OMW102" s="17"/>
      <c r="OMX102" s="117"/>
      <c r="OMY102" s="209"/>
      <c r="OMZ102" s="17"/>
      <c r="ONA102" s="18"/>
      <c r="ONB102" s="29"/>
      <c r="ONC102" s="104"/>
      <c r="OND102" s="198"/>
      <c r="ONE102" s="239"/>
      <c r="ONF102" s="243"/>
      <c r="ONG102" s="243"/>
      <c r="ONH102" s="19"/>
      <c r="ONI102" s="320"/>
      <c r="ONJ102" s="17"/>
      <c r="ONK102" s="15"/>
      <c r="ONL102" s="15"/>
      <c r="ONM102" s="17"/>
      <c r="ONN102" s="17"/>
      <c r="ONO102" s="17"/>
      <c r="ONP102" s="117"/>
      <c r="ONQ102" s="209"/>
      <c r="ONR102" s="17"/>
      <c r="ONS102" s="18"/>
      <c r="ONT102" s="29"/>
      <c r="ONU102" s="104"/>
      <c r="ONV102" s="198"/>
      <c r="ONW102" s="239"/>
      <c r="ONX102" s="243"/>
      <c r="ONY102" s="243"/>
      <c r="ONZ102" s="19"/>
      <c r="OOA102" s="320"/>
      <c r="OOB102" s="17"/>
      <c r="OOC102" s="15"/>
      <c r="OOD102" s="15"/>
      <c r="OOE102" s="17"/>
      <c r="OOF102" s="17"/>
      <c r="OOG102" s="17"/>
      <c r="OOH102" s="117"/>
      <c r="OOI102" s="209"/>
      <c r="OOJ102" s="17"/>
      <c r="OOK102" s="18"/>
      <c r="OOL102" s="29"/>
      <c r="OOM102" s="104"/>
      <c r="OON102" s="198"/>
      <c r="OOO102" s="239"/>
      <c r="OOP102" s="243"/>
      <c r="OOQ102" s="243"/>
      <c r="OOR102" s="19"/>
      <c r="OOS102" s="320"/>
      <c r="OOT102" s="17"/>
      <c r="OOU102" s="15"/>
      <c r="OOV102" s="15"/>
      <c r="OOW102" s="17"/>
      <c r="OOX102" s="17"/>
      <c r="OOY102" s="17"/>
      <c r="OOZ102" s="117"/>
      <c r="OPA102" s="209"/>
      <c r="OPB102" s="17"/>
      <c r="OPC102" s="18"/>
      <c r="OPD102" s="29"/>
      <c r="OPE102" s="104"/>
      <c r="OPF102" s="198"/>
      <c r="OPG102" s="239"/>
      <c r="OPH102" s="243"/>
      <c r="OPI102" s="243"/>
      <c r="OPJ102" s="19"/>
      <c r="OPK102" s="320"/>
      <c r="OPL102" s="17"/>
      <c r="OPM102" s="15"/>
      <c r="OPN102" s="15"/>
      <c r="OPO102" s="17"/>
      <c r="OPP102" s="17"/>
      <c r="OPQ102" s="17"/>
      <c r="OPR102" s="117"/>
      <c r="OPS102" s="209"/>
      <c r="OPT102" s="17"/>
      <c r="OPU102" s="18"/>
      <c r="OPV102" s="29"/>
      <c r="OPW102" s="104"/>
      <c r="OPX102" s="198"/>
      <c r="OPY102" s="239"/>
      <c r="OPZ102" s="243"/>
      <c r="OQA102" s="243"/>
      <c r="OQB102" s="19"/>
      <c r="OQC102" s="320"/>
      <c r="OQD102" s="17"/>
      <c r="OQE102" s="15"/>
      <c r="OQF102" s="15"/>
      <c r="OQG102" s="17"/>
      <c r="OQH102" s="17"/>
      <c r="OQI102" s="17"/>
      <c r="OQJ102" s="117"/>
      <c r="OQK102" s="209"/>
      <c r="OQL102" s="17"/>
      <c r="OQM102" s="18"/>
      <c r="OQN102" s="29"/>
      <c r="OQO102" s="104"/>
      <c r="OQP102" s="198"/>
      <c r="OQQ102" s="239"/>
      <c r="OQR102" s="243"/>
      <c r="OQS102" s="243"/>
      <c r="OQT102" s="19"/>
      <c r="OQU102" s="320"/>
      <c r="OQV102" s="17"/>
      <c r="OQW102" s="15"/>
      <c r="OQX102" s="15"/>
      <c r="OQY102" s="17"/>
      <c r="OQZ102" s="17"/>
      <c r="ORA102" s="17"/>
      <c r="ORB102" s="117"/>
      <c r="ORC102" s="209"/>
      <c r="ORD102" s="17"/>
      <c r="ORE102" s="18"/>
      <c r="ORF102" s="29"/>
      <c r="ORG102" s="104"/>
      <c r="ORH102" s="198"/>
      <c r="ORI102" s="239"/>
      <c r="ORJ102" s="243"/>
      <c r="ORK102" s="243"/>
      <c r="ORL102" s="19"/>
      <c r="ORM102" s="320"/>
      <c r="ORN102" s="17"/>
      <c r="ORO102" s="15"/>
      <c r="ORP102" s="15"/>
      <c r="ORQ102" s="17"/>
      <c r="ORR102" s="17"/>
      <c r="ORS102" s="17"/>
      <c r="ORT102" s="117"/>
      <c r="ORU102" s="209"/>
      <c r="ORV102" s="17"/>
      <c r="ORW102" s="18"/>
      <c r="ORX102" s="29"/>
      <c r="ORY102" s="104"/>
      <c r="ORZ102" s="198"/>
      <c r="OSA102" s="239"/>
      <c r="OSB102" s="243"/>
      <c r="OSC102" s="243"/>
      <c r="OSD102" s="19"/>
      <c r="OSE102" s="320"/>
      <c r="OSF102" s="17"/>
      <c r="OSG102" s="15"/>
      <c r="OSH102" s="15"/>
      <c r="OSI102" s="17"/>
      <c r="OSJ102" s="17"/>
      <c r="OSK102" s="17"/>
      <c r="OSL102" s="117"/>
      <c r="OSM102" s="209"/>
      <c r="OSN102" s="17"/>
      <c r="OSO102" s="18"/>
      <c r="OSP102" s="29"/>
      <c r="OSQ102" s="104"/>
      <c r="OSR102" s="198"/>
      <c r="OSS102" s="239"/>
      <c r="OST102" s="243"/>
      <c r="OSU102" s="243"/>
      <c r="OSV102" s="19"/>
      <c r="OSW102" s="320"/>
      <c r="OSX102" s="17"/>
      <c r="OSY102" s="15"/>
      <c r="OSZ102" s="15"/>
      <c r="OTA102" s="17"/>
      <c r="OTB102" s="17"/>
      <c r="OTC102" s="17"/>
      <c r="OTD102" s="117"/>
      <c r="OTE102" s="209"/>
      <c r="OTF102" s="17"/>
      <c r="OTG102" s="18"/>
      <c r="OTH102" s="29"/>
      <c r="OTI102" s="104"/>
      <c r="OTJ102" s="198"/>
      <c r="OTK102" s="239"/>
      <c r="OTL102" s="243"/>
      <c r="OTM102" s="243"/>
      <c r="OTN102" s="19"/>
      <c r="OTO102" s="320"/>
      <c r="OTP102" s="17"/>
      <c r="OTQ102" s="15"/>
      <c r="OTR102" s="15"/>
      <c r="OTS102" s="17"/>
      <c r="OTT102" s="17"/>
      <c r="OTU102" s="17"/>
      <c r="OTV102" s="117"/>
      <c r="OTW102" s="209"/>
      <c r="OTX102" s="17"/>
      <c r="OTY102" s="18"/>
      <c r="OTZ102" s="29"/>
      <c r="OUA102" s="104"/>
      <c r="OUB102" s="198"/>
      <c r="OUC102" s="239"/>
      <c r="OUD102" s="243"/>
      <c r="OUE102" s="243"/>
      <c r="OUF102" s="19"/>
      <c r="OUG102" s="320"/>
      <c r="OUH102" s="17"/>
      <c r="OUI102" s="15"/>
      <c r="OUJ102" s="15"/>
      <c r="OUK102" s="17"/>
      <c r="OUL102" s="17"/>
      <c r="OUM102" s="17"/>
      <c r="OUN102" s="117"/>
      <c r="OUO102" s="209"/>
      <c r="OUP102" s="17"/>
      <c r="OUQ102" s="18"/>
      <c r="OUR102" s="29"/>
      <c r="OUS102" s="104"/>
      <c r="OUT102" s="198"/>
      <c r="OUU102" s="239"/>
      <c r="OUV102" s="243"/>
      <c r="OUW102" s="243"/>
      <c r="OUX102" s="19"/>
      <c r="OUY102" s="320"/>
      <c r="OUZ102" s="17"/>
      <c r="OVA102" s="15"/>
      <c r="OVB102" s="15"/>
      <c r="OVC102" s="17"/>
      <c r="OVD102" s="17"/>
      <c r="OVE102" s="17"/>
      <c r="OVF102" s="117"/>
      <c r="OVG102" s="209"/>
      <c r="OVH102" s="17"/>
      <c r="OVI102" s="18"/>
      <c r="OVJ102" s="29"/>
      <c r="OVK102" s="104"/>
      <c r="OVL102" s="198"/>
      <c r="OVM102" s="239"/>
      <c r="OVN102" s="243"/>
      <c r="OVO102" s="243"/>
      <c r="OVP102" s="19"/>
      <c r="OVQ102" s="320"/>
      <c r="OVR102" s="17"/>
      <c r="OVS102" s="15"/>
      <c r="OVT102" s="15"/>
      <c r="OVU102" s="17"/>
      <c r="OVV102" s="17"/>
      <c r="OVW102" s="17"/>
      <c r="OVX102" s="117"/>
      <c r="OVY102" s="209"/>
      <c r="OVZ102" s="17"/>
      <c r="OWA102" s="18"/>
      <c r="OWB102" s="29"/>
      <c r="OWC102" s="104"/>
      <c r="OWD102" s="198"/>
      <c r="OWE102" s="239"/>
      <c r="OWF102" s="243"/>
      <c r="OWG102" s="243"/>
      <c r="OWH102" s="19"/>
      <c r="OWI102" s="320"/>
      <c r="OWJ102" s="17"/>
      <c r="OWK102" s="15"/>
      <c r="OWL102" s="15"/>
      <c r="OWM102" s="17"/>
      <c r="OWN102" s="17"/>
      <c r="OWO102" s="17"/>
      <c r="OWP102" s="117"/>
      <c r="OWQ102" s="209"/>
      <c r="OWR102" s="17"/>
      <c r="OWS102" s="18"/>
      <c r="OWT102" s="29"/>
      <c r="OWU102" s="104"/>
      <c r="OWV102" s="198"/>
      <c r="OWW102" s="239"/>
      <c r="OWX102" s="243"/>
      <c r="OWY102" s="243"/>
      <c r="OWZ102" s="19"/>
      <c r="OXA102" s="320"/>
      <c r="OXB102" s="17"/>
      <c r="OXC102" s="15"/>
      <c r="OXD102" s="15"/>
      <c r="OXE102" s="17"/>
      <c r="OXF102" s="17"/>
      <c r="OXG102" s="17"/>
      <c r="OXH102" s="117"/>
      <c r="OXI102" s="209"/>
      <c r="OXJ102" s="17"/>
      <c r="OXK102" s="18"/>
      <c r="OXL102" s="29"/>
      <c r="OXM102" s="104"/>
      <c r="OXN102" s="198"/>
      <c r="OXO102" s="239"/>
      <c r="OXP102" s="243"/>
      <c r="OXQ102" s="243"/>
      <c r="OXR102" s="19"/>
      <c r="OXS102" s="320"/>
      <c r="OXT102" s="17"/>
      <c r="OXU102" s="15"/>
      <c r="OXV102" s="15"/>
      <c r="OXW102" s="17"/>
      <c r="OXX102" s="17"/>
      <c r="OXY102" s="17"/>
      <c r="OXZ102" s="117"/>
      <c r="OYA102" s="209"/>
      <c r="OYB102" s="17"/>
      <c r="OYC102" s="18"/>
      <c r="OYD102" s="29"/>
      <c r="OYE102" s="104"/>
      <c r="OYF102" s="198"/>
      <c r="OYG102" s="239"/>
      <c r="OYH102" s="243"/>
      <c r="OYI102" s="243"/>
      <c r="OYJ102" s="19"/>
      <c r="OYK102" s="320"/>
      <c r="OYL102" s="17"/>
      <c r="OYM102" s="15"/>
      <c r="OYN102" s="15"/>
      <c r="OYO102" s="17"/>
      <c r="OYP102" s="17"/>
      <c r="OYQ102" s="17"/>
      <c r="OYR102" s="117"/>
      <c r="OYS102" s="209"/>
      <c r="OYT102" s="17"/>
      <c r="OYU102" s="18"/>
      <c r="OYV102" s="29"/>
      <c r="OYW102" s="104"/>
      <c r="OYX102" s="198"/>
      <c r="OYY102" s="239"/>
      <c r="OYZ102" s="243"/>
      <c r="OZA102" s="243"/>
      <c r="OZB102" s="19"/>
      <c r="OZC102" s="320"/>
      <c r="OZD102" s="17"/>
      <c r="OZE102" s="15"/>
      <c r="OZF102" s="15"/>
      <c r="OZG102" s="17"/>
      <c r="OZH102" s="17"/>
      <c r="OZI102" s="17"/>
      <c r="OZJ102" s="117"/>
      <c r="OZK102" s="209"/>
      <c r="OZL102" s="17"/>
      <c r="OZM102" s="18"/>
      <c r="OZN102" s="29"/>
      <c r="OZO102" s="104"/>
      <c r="OZP102" s="198"/>
      <c r="OZQ102" s="239"/>
      <c r="OZR102" s="243"/>
      <c r="OZS102" s="243"/>
      <c r="OZT102" s="19"/>
      <c r="OZU102" s="320"/>
      <c r="OZV102" s="17"/>
      <c r="OZW102" s="15"/>
      <c r="OZX102" s="15"/>
      <c r="OZY102" s="17"/>
      <c r="OZZ102" s="17"/>
      <c r="PAA102" s="17"/>
      <c r="PAB102" s="117"/>
      <c r="PAC102" s="209"/>
      <c r="PAD102" s="17"/>
      <c r="PAE102" s="18"/>
      <c r="PAF102" s="29"/>
      <c r="PAG102" s="104"/>
      <c r="PAH102" s="198"/>
      <c r="PAI102" s="239"/>
      <c r="PAJ102" s="243"/>
      <c r="PAK102" s="243"/>
      <c r="PAL102" s="19"/>
      <c r="PAM102" s="320"/>
      <c r="PAN102" s="17"/>
      <c r="PAO102" s="15"/>
      <c r="PAP102" s="15"/>
      <c r="PAQ102" s="17"/>
      <c r="PAR102" s="17"/>
      <c r="PAS102" s="17"/>
      <c r="PAT102" s="117"/>
      <c r="PAU102" s="209"/>
      <c r="PAV102" s="17"/>
      <c r="PAW102" s="18"/>
      <c r="PAX102" s="29"/>
      <c r="PAY102" s="104"/>
      <c r="PAZ102" s="198"/>
      <c r="PBA102" s="239"/>
      <c r="PBB102" s="243"/>
      <c r="PBC102" s="243"/>
      <c r="PBD102" s="19"/>
      <c r="PBE102" s="320"/>
      <c r="PBF102" s="17"/>
      <c r="PBG102" s="15"/>
      <c r="PBH102" s="15"/>
      <c r="PBI102" s="17"/>
      <c r="PBJ102" s="17"/>
      <c r="PBK102" s="17"/>
      <c r="PBL102" s="117"/>
      <c r="PBM102" s="209"/>
      <c r="PBN102" s="17"/>
      <c r="PBO102" s="18"/>
      <c r="PBP102" s="29"/>
      <c r="PBQ102" s="104"/>
      <c r="PBR102" s="198"/>
      <c r="PBS102" s="239"/>
      <c r="PBT102" s="243"/>
      <c r="PBU102" s="243"/>
      <c r="PBV102" s="19"/>
      <c r="PBW102" s="320"/>
      <c r="PBX102" s="17"/>
      <c r="PBY102" s="15"/>
      <c r="PBZ102" s="15"/>
      <c r="PCA102" s="17"/>
      <c r="PCB102" s="17"/>
      <c r="PCC102" s="17"/>
      <c r="PCD102" s="117"/>
      <c r="PCE102" s="209"/>
      <c r="PCF102" s="17"/>
      <c r="PCG102" s="18"/>
      <c r="PCH102" s="29"/>
      <c r="PCI102" s="104"/>
      <c r="PCJ102" s="198"/>
      <c r="PCK102" s="239"/>
      <c r="PCL102" s="243"/>
      <c r="PCM102" s="243"/>
      <c r="PCN102" s="19"/>
      <c r="PCO102" s="320"/>
      <c r="PCP102" s="17"/>
      <c r="PCQ102" s="15"/>
      <c r="PCR102" s="15"/>
      <c r="PCS102" s="17"/>
      <c r="PCT102" s="17"/>
      <c r="PCU102" s="17"/>
      <c r="PCV102" s="117"/>
      <c r="PCW102" s="209"/>
      <c r="PCX102" s="17"/>
      <c r="PCY102" s="18"/>
      <c r="PCZ102" s="29"/>
      <c r="PDA102" s="104"/>
      <c r="PDB102" s="198"/>
      <c r="PDC102" s="239"/>
      <c r="PDD102" s="243"/>
      <c r="PDE102" s="243"/>
      <c r="PDF102" s="19"/>
      <c r="PDG102" s="320"/>
      <c r="PDH102" s="17"/>
      <c r="PDI102" s="15"/>
      <c r="PDJ102" s="15"/>
      <c r="PDK102" s="17"/>
      <c r="PDL102" s="17"/>
      <c r="PDM102" s="17"/>
      <c r="PDN102" s="117"/>
      <c r="PDO102" s="209"/>
      <c r="PDP102" s="17"/>
      <c r="PDQ102" s="18"/>
      <c r="PDR102" s="29"/>
      <c r="PDS102" s="104"/>
      <c r="PDT102" s="198"/>
      <c r="PDU102" s="239"/>
      <c r="PDV102" s="243"/>
      <c r="PDW102" s="243"/>
      <c r="PDX102" s="19"/>
      <c r="PDY102" s="320"/>
      <c r="PDZ102" s="17"/>
      <c r="PEA102" s="15"/>
      <c r="PEB102" s="15"/>
      <c r="PEC102" s="17"/>
      <c r="PED102" s="17"/>
      <c r="PEE102" s="17"/>
      <c r="PEF102" s="117"/>
      <c r="PEG102" s="209"/>
      <c r="PEH102" s="17"/>
      <c r="PEI102" s="18"/>
      <c r="PEJ102" s="29"/>
      <c r="PEK102" s="104"/>
      <c r="PEL102" s="198"/>
      <c r="PEM102" s="239"/>
      <c r="PEN102" s="243"/>
      <c r="PEO102" s="243"/>
      <c r="PEP102" s="19"/>
      <c r="PEQ102" s="320"/>
      <c r="PER102" s="17"/>
      <c r="PES102" s="15"/>
      <c r="PET102" s="15"/>
      <c r="PEU102" s="17"/>
      <c r="PEV102" s="17"/>
      <c r="PEW102" s="17"/>
      <c r="PEX102" s="117"/>
      <c r="PEY102" s="209"/>
      <c r="PEZ102" s="17"/>
      <c r="PFA102" s="18"/>
      <c r="PFB102" s="29"/>
      <c r="PFC102" s="104"/>
      <c r="PFD102" s="198"/>
      <c r="PFE102" s="239"/>
      <c r="PFF102" s="243"/>
      <c r="PFG102" s="243"/>
      <c r="PFH102" s="19"/>
      <c r="PFI102" s="320"/>
      <c r="PFJ102" s="17"/>
      <c r="PFK102" s="15"/>
      <c r="PFL102" s="15"/>
      <c r="PFM102" s="17"/>
      <c r="PFN102" s="17"/>
      <c r="PFO102" s="17"/>
      <c r="PFP102" s="117"/>
      <c r="PFQ102" s="209"/>
      <c r="PFR102" s="17"/>
      <c r="PFS102" s="18"/>
      <c r="PFT102" s="29"/>
      <c r="PFU102" s="104"/>
      <c r="PFV102" s="198"/>
      <c r="PFW102" s="239"/>
      <c r="PFX102" s="243"/>
      <c r="PFY102" s="243"/>
      <c r="PFZ102" s="19"/>
      <c r="PGA102" s="320"/>
      <c r="PGB102" s="17"/>
      <c r="PGC102" s="15"/>
      <c r="PGD102" s="15"/>
      <c r="PGE102" s="17"/>
      <c r="PGF102" s="17"/>
      <c r="PGG102" s="17"/>
      <c r="PGH102" s="117"/>
      <c r="PGI102" s="209"/>
      <c r="PGJ102" s="17"/>
      <c r="PGK102" s="18"/>
      <c r="PGL102" s="29"/>
      <c r="PGM102" s="104"/>
      <c r="PGN102" s="198"/>
      <c r="PGO102" s="239"/>
      <c r="PGP102" s="243"/>
      <c r="PGQ102" s="243"/>
      <c r="PGR102" s="19"/>
      <c r="PGS102" s="320"/>
      <c r="PGT102" s="17"/>
      <c r="PGU102" s="15"/>
      <c r="PGV102" s="15"/>
      <c r="PGW102" s="17"/>
      <c r="PGX102" s="17"/>
      <c r="PGY102" s="17"/>
      <c r="PGZ102" s="117"/>
      <c r="PHA102" s="209"/>
      <c r="PHB102" s="17"/>
      <c r="PHC102" s="18"/>
      <c r="PHD102" s="29"/>
      <c r="PHE102" s="104"/>
      <c r="PHF102" s="198"/>
      <c r="PHG102" s="239"/>
      <c r="PHH102" s="243"/>
      <c r="PHI102" s="243"/>
      <c r="PHJ102" s="19"/>
      <c r="PHK102" s="320"/>
      <c r="PHL102" s="17"/>
      <c r="PHM102" s="15"/>
      <c r="PHN102" s="15"/>
      <c r="PHO102" s="17"/>
      <c r="PHP102" s="17"/>
      <c r="PHQ102" s="17"/>
      <c r="PHR102" s="117"/>
      <c r="PHS102" s="209"/>
      <c r="PHT102" s="17"/>
      <c r="PHU102" s="18"/>
      <c r="PHV102" s="29"/>
      <c r="PHW102" s="104"/>
      <c r="PHX102" s="198"/>
      <c r="PHY102" s="239"/>
      <c r="PHZ102" s="243"/>
      <c r="PIA102" s="243"/>
      <c r="PIB102" s="19"/>
      <c r="PIC102" s="320"/>
      <c r="PID102" s="17"/>
      <c r="PIE102" s="15"/>
      <c r="PIF102" s="15"/>
      <c r="PIG102" s="17"/>
      <c r="PIH102" s="17"/>
      <c r="PII102" s="17"/>
      <c r="PIJ102" s="117"/>
      <c r="PIK102" s="209"/>
      <c r="PIL102" s="17"/>
      <c r="PIM102" s="18"/>
      <c r="PIN102" s="29"/>
      <c r="PIO102" s="104"/>
      <c r="PIP102" s="198"/>
      <c r="PIQ102" s="239"/>
      <c r="PIR102" s="243"/>
      <c r="PIS102" s="243"/>
      <c r="PIT102" s="19"/>
      <c r="PIU102" s="320"/>
      <c r="PIV102" s="17"/>
      <c r="PIW102" s="15"/>
      <c r="PIX102" s="15"/>
      <c r="PIY102" s="17"/>
      <c r="PIZ102" s="17"/>
      <c r="PJA102" s="17"/>
      <c r="PJB102" s="117"/>
      <c r="PJC102" s="209"/>
      <c r="PJD102" s="17"/>
      <c r="PJE102" s="18"/>
      <c r="PJF102" s="29"/>
      <c r="PJG102" s="104"/>
      <c r="PJH102" s="198"/>
      <c r="PJI102" s="239"/>
      <c r="PJJ102" s="243"/>
      <c r="PJK102" s="243"/>
      <c r="PJL102" s="19"/>
      <c r="PJM102" s="320"/>
      <c r="PJN102" s="17"/>
      <c r="PJO102" s="15"/>
      <c r="PJP102" s="15"/>
      <c r="PJQ102" s="17"/>
      <c r="PJR102" s="17"/>
      <c r="PJS102" s="17"/>
      <c r="PJT102" s="117"/>
      <c r="PJU102" s="209"/>
      <c r="PJV102" s="17"/>
      <c r="PJW102" s="18"/>
      <c r="PJX102" s="29"/>
      <c r="PJY102" s="104"/>
      <c r="PJZ102" s="198"/>
      <c r="PKA102" s="239"/>
      <c r="PKB102" s="243"/>
      <c r="PKC102" s="243"/>
      <c r="PKD102" s="19"/>
      <c r="PKE102" s="320"/>
      <c r="PKF102" s="17"/>
      <c r="PKG102" s="15"/>
      <c r="PKH102" s="15"/>
      <c r="PKI102" s="17"/>
      <c r="PKJ102" s="17"/>
      <c r="PKK102" s="17"/>
      <c r="PKL102" s="117"/>
      <c r="PKM102" s="209"/>
      <c r="PKN102" s="17"/>
      <c r="PKO102" s="18"/>
      <c r="PKP102" s="29"/>
      <c r="PKQ102" s="104"/>
      <c r="PKR102" s="198"/>
      <c r="PKS102" s="239"/>
      <c r="PKT102" s="243"/>
      <c r="PKU102" s="243"/>
      <c r="PKV102" s="19"/>
      <c r="PKW102" s="320"/>
      <c r="PKX102" s="17"/>
      <c r="PKY102" s="15"/>
      <c r="PKZ102" s="15"/>
      <c r="PLA102" s="17"/>
      <c r="PLB102" s="17"/>
      <c r="PLC102" s="17"/>
      <c r="PLD102" s="117"/>
      <c r="PLE102" s="209"/>
      <c r="PLF102" s="17"/>
      <c r="PLG102" s="18"/>
      <c r="PLH102" s="29"/>
      <c r="PLI102" s="104"/>
      <c r="PLJ102" s="198"/>
      <c r="PLK102" s="239"/>
      <c r="PLL102" s="243"/>
      <c r="PLM102" s="243"/>
      <c r="PLN102" s="19"/>
      <c r="PLO102" s="320"/>
      <c r="PLP102" s="17"/>
      <c r="PLQ102" s="15"/>
      <c r="PLR102" s="15"/>
      <c r="PLS102" s="17"/>
      <c r="PLT102" s="17"/>
      <c r="PLU102" s="17"/>
      <c r="PLV102" s="117"/>
      <c r="PLW102" s="209"/>
      <c r="PLX102" s="17"/>
      <c r="PLY102" s="18"/>
      <c r="PLZ102" s="29"/>
      <c r="PMA102" s="104"/>
      <c r="PMB102" s="198"/>
      <c r="PMC102" s="239"/>
      <c r="PMD102" s="243"/>
      <c r="PME102" s="243"/>
      <c r="PMF102" s="19"/>
      <c r="PMG102" s="320"/>
      <c r="PMH102" s="17"/>
      <c r="PMI102" s="15"/>
      <c r="PMJ102" s="15"/>
      <c r="PMK102" s="17"/>
      <c r="PML102" s="17"/>
      <c r="PMM102" s="17"/>
      <c r="PMN102" s="117"/>
      <c r="PMO102" s="209"/>
      <c r="PMP102" s="17"/>
      <c r="PMQ102" s="18"/>
      <c r="PMR102" s="29"/>
      <c r="PMS102" s="104"/>
      <c r="PMT102" s="198"/>
      <c r="PMU102" s="239"/>
      <c r="PMV102" s="243"/>
      <c r="PMW102" s="243"/>
      <c r="PMX102" s="19"/>
      <c r="PMY102" s="320"/>
      <c r="PMZ102" s="17"/>
      <c r="PNA102" s="15"/>
      <c r="PNB102" s="15"/>
      <c r="PNC102" s="17"/>
      <c r="PND102" s="17"/>
      <c r="PNE102" s="17"/>
      <c r="PNF102" s="117"/>
      <c r="PNG102" s="209"/>
      <c r="PNH102" s="17"/>
      <c r="PNI102" s="18"/>
      <c r="PNJ102" s="29"/>
      <c r="PNK102" s="104"/>
      <c r="PNL102" s="198"/>
      <c r="PNM102" s="239"/>
      <c r="PNN102" s="243"/>
      <c r="PNO102" s="243"/>
      <c r="PNP102" s="19"/>
      <c r="PNQ102" s="320"/>
      <c r="PNR102" s="17"/>
      <c r="PNS102" s="15"/>
      <c r="PNT102" s="15"/>
      <c r="PNU102" s="17"/>
      <c r="PNV102" s="17"/>
      <c r="PNW102" s="17"/>
      <c r="PNX102" s="117"/>
      <c r="PNY102" s="209"/>
      <c r="PNZ102" s="17"/>
      <c r="POA102" s="18"/>
      <c r="POB102" s="29"/>
      <c r="POC102" s="104"/>
      <c r="POD102" s="198"/>
      <c r="POE102" s="239"/>
      <c r="POF102" s="243"/>
      <c r="POG102" s="243"/>
      <c r="POH102" s="19"/>
      <c r="POI102" s="320"/>
      <c r="POJ102" s="17"/>
      <c r="POK102" s="15"/>
      <c r="POL102" s="15"/>
      <c r="POM102" s="17"/>
      <c r="PON102" s="17"/>
      <c r="POO102" s="17"/>
      <c r="POP102" s="117"/>
      <c r="POQ102" s="209"/>
      <c r="POR102" s="17"/>
      <c r="POS102" s="18"/>
      <c r="POT102" s="29"/>
      <c r="POU102" s="104"/>
      <c r="POV102" s="198"/>
      <c r="POW102" s="239"/>
      <c r="POX102" s="243"/>
      <c r="POY102" s="243"/>
      <c r="POZ102" s="19"/>
      <c r="PPA102" s="320"/>
      <c r="PPB102" s="17"/>
      <c r="PPC102" s="15"/>
      <c r="PPD102" s="15"/>
      <c r="PPE102" s="17"/>
      <c r="PPF102" s="17"/>
      <c r="PPG102" s="17"/>
      <c r="PPH102" s="117"/>
      <c r="PPI102" s="209"/>
      <c r="PPJ102" s="17"/>
      <c r="PPK102" s="18"/>
      <c r="PPL102" s="29"/>
      <c r="PPM102" s="104"/>
      <c r="PPN102" s="198"/>
      <c r="PPO102" s="239"/>
      <c r="PPP102" s="243"/>
      <c r="PPQ102" s="243"/>
      <c r="PPR102" s="19"/>
      <c r="PPS102" s="320"/>
      <c r="PPT102" s="17"/>
      <c r="PPU102" s="15"/>
      <c r="PPV102" s="15"/>
      <c r="PPW102" s="17"/>
      <c r="PPX102" s="17"/>
      <c r="PPY102" s="17"/>
      <c r="PPZ102" s="117"/>
      <c r="PQA102" s="209"/>
      <c r="PQB102" s="17"/>
      <c r="PQC102" s="18"/>
      <c r="PQD102" s="29"/>
      <c r="PQE102" s="104"/>
      <c r="PQF102" s="198"/>
      <c r="PQG102" s="239"/>
      <c r="PQH102" s="243"/>
      <c r="PQI102" s="243"/>
      <c r="PQJ102" s="19"/>
      <c r="PQK102" s="320"/>
      <c r="PQL102" s="17"/>
      <c r="PQM102" s="15"/>
      <c r="PQN102" s="15"/>
      <c r="PQO102" s="17"/>
      <c r="PQP102" s="17"/>
      <c r="PQQ102" s="17"/>
      <c r="PQR102" s="117"/>
      <c r="PQS102" s="209"/>
      <c r="PQT102" s="17"/>
      <c r="PQU102" s="18"/>
      <c r="PQV102" s="29"/>
      <c r="PQW102" s="104"/>
      <c r="PQX102" s="198"/>
      <c r="PQY102" s="239"/>
      <c r="PQZ102" s="243"/>
      <c r="PRA102" s="243"/>
      <c r="PRB102" s="19"/>
      <c r="PRC102" s="320"/>
      <c r="PRD102" s="17"/>
      <c r="PRE102" s="15"/>
      <c r="PRF102" s="15"/>
      <c r="PRG102" s="17"/>
      <c r="PRH102" s="17"/>
      <c r="PRI102" s="17"/>
      <c r="PRJ102" s="117"/>
      <c r="PRK102" s="209"/>
      <c r="PRL102" s="17"/>
      <c r="PRM102" s="18"/>
      <c r="PRN102" s="29"/>
      <c r="PRO102" s="104"/>
      <c r="PRP102" s="198"/>
      <c r="PRQ102" s="239"/>
      <c r="PRR102" s="243"/>
      <c r="PRS102" s="243"/>
      <c r="PRT102" s="19"/>
      <c r="PRU102" s="320"/>
      <c r="PRV102" s="17"/>
      <c r="PRW102" s="15"/>
      <c r="PRX102" s="15"/>
      <c r="PRY102" s="17"/>
      <c r="PRZ102" s="17"/>
      <c r="PSA102" s="17"/>
      <c r="PSB102" s="117"/>
      <c r="PSC102" s="209"/>
      <c r="PSD102" s="17"/>
      <c r="PSE102" s="18"/>
      <c r="PSF102" s="29"/>
      <c r="PSG102" s="104"/>
      <c r="PSH102" s="198"/>
      <c r="PSI102" s="239"/>
      <c r="PSJ102" s="243"/>
      <c r="PSK102" s="243"/>
      <c r="PSL102" s="19"/>
      <c r="PSM102" s="320"/>
      <c r="PSN102" s="17"/>
      <c r="PSO102" s="15"/>
      <c r="PSP102" s="15"/>
      <c r="PSQ102" s="17"/>
      <c r="PSR102" s="17"/>
      <c r="PSS102" s="17"/>
      <c r="PST102" s="117"/>
      <c r="PSU102" s="209"/>
      <c r="PSV102" s="17"/>
      <c r="PSW102" s="18"/>
      <c r="PSX102" s="29"/>
      <c r="PSY102" s="104"/>
      <c r="PSZ102" s="198"/>
      <c r="PTA102" s="239"/>
      <c r="PTB102" s="243"/>
      <c r="PTC102" s="243"/>
      <c r="PTD102" s="19"/>
      <c r="PTE102" s="320"/>
      <c r="PTF102" s="17"/>
      <c r="PTG102" s="15"/>
      <c r="PTH102" s="15"/>
      <c r="PTI102" s="17"/>
      <c r="PTJ102" s="17"/>
      <c r="PTK102" s="17"/>
      <c r="PTL102" s="117"/>
      <c r="PTM102" s="209"/>
      <c r="PTN102" s="17"/>
      <c r="PTO102" s="18"/>
      <c r="PTP102" s="29"/>
      <c r="PTQ102" s="104"/>
      <c r="PTR102" s="198"/>
      <c r="PTS102" s="239"/>
      <c r="PTT102" s="243"/>
      <c r="PTU102" s="243"/>
      <c r="PTV102" s="19"/>
      <c r="PTW102" s="320"/>
      <c r="PTX102" s="17"/>
      <c r="PTY102" s="15"/>
      <c r="PTZ102" s="15"/>
      <c r="PUA102" s="17"/>
      <c r="PUB102" s="17"/>
      <c r="PUC102" s="17"/>
      <c r="PUD102" s="117"/>
      <c r="PUE102" s="209"/>
      <c r="PUF102" s="17"/>
      <c r="PUG102" s="18"/>
      <c r="PUH102" s="29"/>
      <c r="PUI102" s="104"/>
      <c r="PUJ102" s="198"/>
      <c r="PUK102" s="239"/>
      <c r="PUL102" s="243"/>
      <c r="PUM102" s="243"/>
      <c r="PUN102" s="19"/>
      <c r="PUO102" s="320"/>
      <c r="PUP102" s="17"/>
      <c r="PUQ102" s="15"/>
      <c r="PUR102" s="15"/>
      <c r="PUS102" s="17"/>
      <c r="PUT102" s="17"/>
      <c r="PUU102" s="17"/>
      <c r="PUV102" s="117"/>
      <c r="PUW102" s="209"/>
      <c r="PUX102" s="17"/>
      <c r="PUY102" s="18"/>
      <c r="PUZ102" s="29"/>
      <c r="PVA102" s="104"/>
      <c r="PVB102" s="198"/>
      <c r="PVC102" s="239"/>
      <c r="PVD102" s="243"/>
      <c r="PVE102" s="243"/>
      <c r="PVF102" s="19"/>
      <c r="PVG102" s="320"/>
      <c r="PVH102" s="17"/>
      <c r="PVI102" s="15"/>
      <c r="PVJ102" s="15"/>
      <c r="PVK102" s="17"/>
      <c r="PVL102" s="17"/>
      <c r="PVM102" s="17"/>
      <c r="PVN102" s="117"/>
      <c r="PVO102" s="209"/>
      <c r="PVP102" s="17"/>
      <c r="PVQ102" s="18"/>
      <c r="PVR102" s="29"/>
      <c r="PVS102" s="104"/>
      <c r="PVT102" s="198"/>
      <c r="PVU102" s="239"/>
      <c r="PVV102" s="243"/>
      <c r="PVW102" s="243"/>
      <c r="PVX102" s="19"/>
      <c r="PVY102" s="320"/>
      <c r="PVZ102" s="17"/>
      <c r="PWA102" s="15"/>
      <c r="PWB102" s="15"/>
      <c r="PWC102" s="17"/>
      <c r="PWD102" s="17"/>
      <c r="PWE102" s="17"/>
      <c r="PWF102" s="117"/>
      <c r="PWG102" s="209"/>
      <c r="PWH102" s="17"/>
      <c r="PWI102" s="18"/>
      <c r="PWJ102" s="29"/>
      <c r="PWK102" s="104"/>
      <c r="PWL102" s="198"/>
      <c r="PWM102" s="239"/>
      <c r="PWN102" s="243"/>
      <c r="PWO102" s="243"/>
      <c r="PWP102" s="19"/>
      <c r="PWQ102" s="320"/>
      <c r="PWR102" s="17"/>
      <c r="PWS102" s="15"/>
      <c r="PWT102" s="15"/>
      <c r="PWU102" s="17"/>
      <c r="PWV102" s="17"/>
      <c r="PWW102" s="17"/>
      <c r="PWX102" s="117"/>
      <c r="PWY102" s="209"/>
      <c r="PWZ102" s="17"/>
      <c r="PXA102" s="18"/>
      <c r="PXB102" s="29"/>
      <c r="PXC102" s="104"/>
      <c r="PXD102" s="198"/>
      <c r="PXE102" s="239"/>
      <c r="PXF102" s="243"/>
      <c r="PXG102" s="243"/>
      <c r="PXH102" s="19"/>
      <c r="PXI102" s="320"/>
      <c r="PXJ102" s="17"/>
      <c r="PXK102" s="15"/>
      <c r="PXL102" s="15"/>
      <c r="PXM102" s="17"/>
      <c r="PXN102" s="17"/>
      <c r="PXO102" s="17"/>
      <c r="PXP102" s="117"/>
      <c r="PXQ102" s="209"/>
      <c r="PXR102" s="17"/>
      <c r="PXS102" s="18"/>
      <c r="PXT102" s="29"/>
      <c r="PXU102" s="104"/>
      <c r="PXV102" s="198"/>
      <c r="PXW102" s="239"/>
      <c r="PXX102" s="243"/>
      <c r="PXY102" s="243"/>
      <c r="PXZ102" s="19"/>
      <c r="PYA102" s="320"/>
      <c r="PYB102" s="17"/>
      <c r="PYC102" s="15"/>
      <c r="PYD102" s="15"/>
      <c r="PYE102" s="17"/>
      <c r="PYF102" s="17"/>
      <c r="PYG102" s="17"/>
      <c r="PYH102" s="117"/>
      <c r="PYI102" s="209"/>
      <c r="PYJ102" s="17"/>
      <c r="PYK102" s="18"/>
      <c r="PYL102" s="29"/>
      <c r="PYM102" s="104"/>
      <c r="PYN102" s="198"/>
      <c r="PYO102" s="239"/>
      <c r="PYP102" s="243"/>
      <c r="PYQ102" s="243"/>
      <c r="PYR102" s="19"/>
      <c r="PYS102" s="320"/>
      <c r="PYT102" s="17"/>
      <c r="PYU102" s="15"/>
      <c r="PYV102" s="15"/>
      <c r="PYW102" s="17"/>
      <c r="PYX102" s="17"/>
      <c r="PYY102" s="17"/>
      <c r="PYZ102" s="117"/>
      <c r="PZA102" s="209"/>
      <c r="PZB102" s="17"/>
      <c r="PZC102" s="18"/>
      <c r="PZD102" s="29"/>
      <c r="PZE102" s="104"/>
      <c r="PZF102" s="198"/>
      <c r="PZG102" s="239"/>
      <c r="PZH102" s="243"/>
      <c r="PZI102" s="243"/>
      <c r="PZJ102" s="19"/>
      <c r="PZK102" s="320"/>
      <c r="PZL102" s="17"/>
      <c r="PZM102" s="15"/>
      <c r="PZN102" s="15"/>
      <c r="PZO102" s="17"/>
      <c r="PZP102" s="17"/>
      <c r="PZQ102" s="17"/>
      <c r="PZR102" s="117"/>
      <c r="PZS102" s="209"/>
      <c r="PZT102" s="17"/>
      <c r="PZU102" s="18"/>
      <c r="PZV102" s="29"/>
      <c r="PZW102" s="104"/>
      <c r="PZX102" s="198"/>
      <c r="PZY102" s="239"/>
      <c r="PZZ102" s="243"/>
      <c r="QAA102" s="243"/>
      <c r="QAB102" s="19"/>
      <c r="QAC102" s="320"/>
      <c r="QAD102" s="17"/>
      <c r="QAE102" s="15"/>
      <c r="QAF102" s="15"/>
      <c r="QAG102" s="17"/>
      <c r="QAH102" s="17"/>
      <c r="QAI102" s="17"/>
      <c r="QAJ102" s="117"/>
      <c r="QAK102" s="209"/>
      <c r="QAL102" s="17"/>
      <c r="QAM102" s="18"/>
      <c r="QAN102" s="29"/>
      <c r="QAO102" s="104"/>
      <c r="QAP102" s="198"/>
      <c r="QAQ102" s="239"/>
      <c r="QAR102" s="243"/>
      <c r="QAS102" s="243"/>
      <c r="QAT102" s="19"/>
      <c r="QAU102" s="320"/>
      <c r="QAV102" s="17"/>
      <c r="QAW102" s="15"/>
      <c r="QAX102" s="15"/>
      <c r="QAY102" s="17"/>
      <c r="QAZ102" s="17"/>
      <c r="QBA102" s="17"/>
      <c r="QBB102" s="117"/>
      <c r="QBC102" s="209"/>
      <c r="QBD102" s="17"/>
      <c r="QBE102" s="18"/>
      <c r="QBF102" s="29"/>
      <c r="QBG102" s="104"/>
      <c r="QBH102" s="198"/>
      <c r="QBI102" s="239"/>
      <c r="QBJ102" s="243"/>
      <c r="QBK102" s="243"/>
      <c r="QBL102" s="19"/>
      <c r="QBM102" s="320"/>
      <c r="QBN102" s="17"/>
      <c r="QBO102" s="15"/>
      <c r="QBP102" s="15"/>
      <c r="QBQ102" s="17"/>
      <c r="QBR102" s="17"/>
      <c r="QBS102" s="17"/>
      <c r="QBT102" s="117"/>
      <c r="QBU102" s="209"/>
      <c r="QBV102" s="17"/>
      <c r="QBW102" s="18"/>
      <c r="QBX102" s="29"/>
      <c r="QBY102" s="104"/>
      <c r="QBZ102" s="198"/>
      <c r="QCA102" s="239"/>
      <c r="QCB102" s="243"/>
      <c r="QCC102" s="243"/>
      <c r="QCD102" s="19"/>
      <c r="QCE102" s="320"/>
      <c r="QCF102" s="17"/>
      <c r="QCG102" s="15"/>
      <c r="QCH102" s="15"/>
      <c r="QCI102" s="17"/>
      <c r="QCJ102" s="17"/>
      <c r="QCK102" s="17"/>
      <c r="QCL102" s="117"/>
      <c r="QCM102" s="209"/>
      <c r="QCN102" s="17"/>
      <c r="QCO102" s="18"/>
      <c r="QCP102" s="29"/>
      <c r="QCQ102" s="104"/>
      <c r="QCR102" s="198"/>
      <c r="QCS102" s="239"/>
      <c r="QCT102" s="243"/>
      <c r="QCU102" s="243"/>
      <c r="QCV102" s="19"/>
      <c r="QCW102" s="320"/>
      <c r="QCX102" s="17"/>
      <c r="QCY102" s="15"/>
      <c r="QCZ102" s="15"/>
      <c r="QDA102" s="17"/>
      <c r="QDB102" s="17"/>
      <c r="QDC102" s="17"/>
      <c r="QDD102" s="117"/>
      <c r="QDE102" s="209"/>
      <c r="QDF102" s="17"/>
      <c r="QDG102" s="18"/>
      <c r="QDH102" s="29"/>
      <c r="QDI102" s="104"/>
      <c r="QDJ102" s="198"/>
      <c r="QDK102" s="239"/>
      <c r="QDL102" s="243"/>
      <c r="QDM102" s="243"/>
      <c r="QDN102" s="19"/>
      <c r="QDO102" s="320"/>
      <c r="QDP102" s="17"/>
      <c r="QDQ102" s="15"/>
      <c r="QDR102" s="15"/>
      <c r="QDS102" s="17"/>
      <c r="QDT102" s="17"/>
      <c r="QDU102" s="17"/>
      <c r="QDV102" s="117"/>
      <c r="QDW102" s="209"/>
      <c r="QDX102" s="17"/>
      <c r="QDY102" s="18"/>
      <c r="QDZ102" s="29"/>
      <c r="QEA102" s="104"/>
      <c r="QEB102" s="198"/>
      <c r="QEC102" s="239"/>
      <c r="QED102" s="243"/>
      <c r="QEE102" s="243"/>
      <c r="QEF102" s="19"/>
      <c r="QEG102" s="320"/>
      <c r="QEH102" s="17"/>
      <c r="QEI102" s="15"/>
      <c r="QEJ102" s="15"/>
      <c r="QEK102" s="17"/>
      <c r="QEL102" s="17"/>
      <c r="QEM102" s="17"/>
      <c r="QEN102" s="117"/>
      <c r="QEO102" s="209"/>
      <c r="QEP102" s="17"/>
      <c r="QEQ102" s="18"/>
      <c r="QER102" s="29"/>
      <c r="QES102" s="104"/>
      <c r="QET102" s="198"/>
      <c r="QEU102" s="239"/>
      <c r="QEV102" s="243"/>
      <c r="QEW102" s="243"/>
      <c r="QEX102" s="19"/>
      <c r="QEY102" s="320"/>
      <c r="QEZ102" s="17"/>
      <c r="QFA102" s="15"/>
      <c r="QFB102" s="15"/>
      <c r="QFC102" s="17"/>
      <c r="QFD102" s="17"/>
      <c r="QFE102" s="17"/>
      <c r="QFF102" s="117"/>
      <c r="QFG102" s="209"/>
      <c r="QFH102" s="17"/>
      <c r="QFI102" s="18"/>
      <c r="QFJ102" s="29"/>
      <c r="QFK102" s="104"/>
      <c r="QFL102" s="198"/>
      <c r="QFM102" s="239"/>
      <c r="QFN102" s="243"/>
      <c r="QFO102" s="243"/>
      <c r="QFP102" s="19"/>
      <c r="QFQ102" s="320"/>
      <c r="QFR102" s="17"/>
      <c r="QFS102" s="15"/>
      <c r="QFT102" s="15"/>
      <c r="QFU102" s="17"/>
      <c r="QFV102" s="17"/>
      <c r="QFW102" s="17"/>
      <c r="QFX102" s="117"/>
      <c r="QFY102" s="209"/>
      <c r="QFZ102" s="17"/>
      <c r="QGA102" s="18"/>
      <c r="QGB102" s="29"/>
      <c r="QGC102" s="104"/>
      <c r="QGD102" s="198"/>
      <c r="QGE102" s="239"/>
      <c r="QGF102" s="243"/>
      <c r="QGG102" s="243"/>
      <c r="QGH102" s="19"/>
      <c r="QGI102" s="320"/>
      <c r="QGJ102" s="17"/>
      <c r="QGK102" s="15"/>
      <c r="QGL102" s="15"/>
      <c r="QGM102" s="17"/>
      <c r="QGN102" s="17"/>
      <c r="QGO102" s="17"/>
      <c r="QGP102" s="117"/>
      <c r="QGQ102" s="209"/>
      <c r="QGR102" s="17"/>
      <c r="QGS102" s="18"/>
      <c r="QGT102" s="29"/>
      <c r="QGU102" s="104"/>
      <c r="QGV102" s="198"/>
      <c r="QGW102" s="239"/>
      <c r="QGX102" s="243"/>
      <c r="QGY102" s="243"/>
      <c r="QGZ102" s="19"/>
      <c r="QHA102" s="320"/>
      <c r="QHB102" s="17"/>
      <c r="QHC102" s="15"/>
      <c r="QHD102" s="15"/>
      <c r="QHE102" s="17"/>
      <c r="QHF102" s="17"/>
      <c r="QHG102" s="17"/>
      <c r="QHH102" s="117"/>
      <c r="QHI102" s="209"/>
      <c r="QHJ102" s="17"/>
      <c r="QHK102" s="18"/>
      <c r="QHL102" s="29"/>
      <c r="QHM102" s="104"/>
      <c r="QHN102" s="198"/>
      <c r="QHO102" s="239"/>
      <c r="QHP102" s="243"/>
      <c r="QHQ102" s="243"/>
      <c r="QHR102" s="19"/>
      <c r="QHS102" s="320"/>
      <c r="QHT102" s="17"/>
      <c r="QHU102" s="15"/>
      <c r="QHV102" s="15"/>
      <c r="QHW102" s="17"/>
      <c r="QHX102" s="17"/>
      <c r="QHY102" s="17"/>
      <c r="QHZ102" s="117"/>
      <c r="QIA102" s="209"/>
      <c r="QIB102" s="17"/>
      <c r="QIC102" s="18"/>
      <c r="QID102" s="29"/>
      <c r="QIE102" s="104"/>
      <c r="QIF102" s="198"/>
      <c r="QIG102" s="239"/>
      <c r="QIH102" s="243"/>
      <c r="QII102" s="243"/>
      <c r="QIJ102" s="19"/>
      <c r="QIK102" s="320"/>
      <c r="QIL102" s="17"/>
      <c r="QIM102" s="15"/>
      <c r="QIN102" s="15"/>
      <c r="QIO102" s="17"/>
      <c r="QIP102" s="17"/>
      <c r="QIQ102" s="17"/>
      <c r="QIR102" s="117"/>
      <c r="QIS102" s="209"/>
      <c r="QIT102" s="17"/>
      <c r="QIU102" s="18"/>
      <c r="QIV102" s="29"/>
      <c r="QIW102" s="104"/>
      <c r="QIX102" s="198"/>
      <c r="QIY102" s="239"/>
      <c r="QIZ102" s="243"/>
      <c r="QJA102" s="243"/>
      <c r="QJB102" s="19"/>
      <c r="QJC102" s="320"/>
      <c r="QJD102" s="17"/>
      <c r="QJE102" s="15"/>
      <c r="QJF102" s="15"/>
      <c r="QJG102" s="17"/>
      <c r="QJH102" s="17"/>
      <c r="QJI102" s="17"/>
      <c r="QJJ102" s="117"/>
      <c r="QJK102" s="209"/>
      <c r="QJL102" s="17"/>
      <c r="QJM102" s="18"/>
      <c r="QJN102" s="29"/>
      <c r="QJO102" s="104"/>
      <c r="QJP102" s="198"/>
      <c r="QJQ102" s="239"/>
      <c r="QJR102" s="243"/>
      <c r="QJS102" s="243"/>
      <c r="QJT102" s="19"/>
      <c r="QJU102" s="320"/>
      <c r="QJV102" s="17"/>
      <c r="QJW102" s="15"/>
      <c r="QJX102" s="15"/>
      <c r="QJY102" s="17"/>
      <c r="QJZ102" s="17"/>
      <c r="QKA102" s="17"/>
      <c r="QKB102" s="117"/>
      <c r="QKC102" s="209"/>
      <c r="QKD102" s="17"/>
      <c r="QKE102" s="18"/>
      <c r="QKF102" s="29"/>
      <c r="QKG102" s="104"/>
      <c r="QKH102" s="198"/>
      <c r="QKI102" s="239"/>
      <c r="QKJ102" s="243"/>
      <c r="QKK102" s="243"/>
      <c r="QKL102" s="19"/>
      <c r="QKM102" s="320"/>
      <c r="QKN102" s="17"/>
      <c r="QKO102" s="15"/>
      <c r="QKP102" s="15"/>
      <c r="QKQ102" s="17"/>
      <c r="QKR102" s="17"/>
      <c r="QKS102" s="17"/>
      <c r="QKT102" s="117"/>
      <c r="QKU102" s="209"/>
      <c r="QKV102" s="17"/>
      <c r="QKW102" s="18"/>
      <c r="QKX102" s="29"/>
      <c r="QKY102" s="104"/>
      <c r="QKZ102" s="198"/>
      <c r="QLA102" s="239"/>
      <c r="QLB102" s="243"/>
      <c r="QLC102" s="243"/>
      <c r="QLD102" s="19"/>
      <c r="QLE102" s="320"/>
      <c r="QLF102" s="17"/>
      <c r="QLG102" s="15"/>
      <c r="QLH102" s="15"/>
      <c r="QLI102" s="17"/>
      <c r="QLJ102" s="17"/>
      <c r="QLK102" s="17"/>
      <c r="QLL102" s="117"/>
      <c r="QLM102" s="209"/>
      <c r="QLN102" s="17"/>
      <c r="QLO102" s="18"/>
      <c r="QLP102" s="29"/>
      <c r="QLQ102" s="104"/>
      <c r="QLR102" s="198"/>
      <c r="QLS102" s="239"/>
      <c r="QLT102" s="243"/>
      <c r="QLU102" s="243"/>
      <c r="QLV102" s="19"/>
      <c r="QLW102" s="320"/>
      <c r="QLX102" s="17"/>
      <c r="QLY102" s="15"/>
      <c r="QLZ102" s="15"/>
      <c r="QMA102" s="17"/>
      <c r="QMB102" s="17"/>
      <c r="QMC102" s="17"/>
      <c r="QMD102" s="117"/>
      <c r="QME102" s="209"/>
      <c r="QMF102" s="17"/>
      <c r="QMG102" s="18"/>
      <c r="QMH102" s="29"/>
      <c r="QMI102" s="104"/>
      <c r="QMJ102" s="198"/>
      <c r="QMK102" s="239"/>
      <c r="QML102" s="243"/>
      <c r="QMM102" s="243"/>
      <c r="QMN102" s="19"/>
      <c r="QMO102" s="320"/>
      <c r="QMP102" s="17"/>
      <c r="QMQ102" s="15"/>
      <c r="QMR102" s="15"/>
      <c r="QMS102" s="17"/>
      <c r="QMT102" s="17"/>
      <c r="QMU102" s="17"/>
      <c r="QMV102" s="117"/>
      <c r="QMW102" s="209"/>
      <c r="QMX102" s="17"/>
      <c r="QMY102" s="18"/>
      <c r="QMZ102" s="29"/>
      <c r="QNA102" s="104"/>
      <c r="QNB102" s="198"/>
      <c r="QNC102" s="239"/>
      <c r="QND102" s="243"/>
      <c r="QNE102" s="243"/>
      <c r="QNF102" s="19"/>
      <c r="QNG102" s="320"/>
      <c r="QNH102" s="17"/>
      <c r="QNI102" s="15"/>
      <c r="QNJ102" s="15"/>
      <c r="QNK102" s="17"/>
      <c r="QNL102" s="17"/>
      <c r="QNM102" s="17"/>
      <c r="QNN102" s="117"/>
      <c r="QNO102" s="209"/>
      <c r="QNP102" s="17"/>
      <c r="QNQ102" s="18"/>
      <c r="QNR102" s="29"/>
      <c r="QNS102" s="104"/>
      <c r="QNT102" s="198"/>
      <c r="QNU102" s="239"/>
      <c r="QNV102" s="243"/>
      <c r="QNW102" s="243"/>
      <c r="QNX102" s="19"/>
      <c r="QNY102" s="320"/>
      <c r="QNZ102" s="17"/>
      <c r="QOA102" s="15"/>
      <c r="QOB102" s="15"/>
      <c r="QOC102" s="17"/>
      <c r="QOD102" s="17"/>
      <c r="QOE102" s="17"/>
      <c r="QOF102" s="117"/>
      <c r="QOG102" s="209"/>
      <c r="QOH102" s="17"/>
      <c r="QOI102" s="18"/>
      <c r="QOJ102" s="29"/>
      <c r="QOK102" s="104"/>
      <c r="QOL102" s="198"/>
      <c r="QOM102" s="239"/>
      <c r="QON102" s="243"/>
      <c r="QOO102" s="243"/>
      <c r="QOP102" s="19"/>
      <c r="QOQ102" s="320"/>
      <c r="QOR102" s="17"/>
      <c r="QOS102" s="15"/>
      <c r="QOT102" s="15"/>
      <c r="QOU102" s="17"/>
      <c r="QOV102" s="17"/>
      <c r="QOW102" s="17"/>
      <c r="QOX102" s="117"/>
      <c r="QOY102" s="209"/>
      <c r="QOZ102" s="17"/>
      <c r="QPA102" s="18"/>
      <c r="QPB102" s="29"/>
      <c r="QPC102" s="104"/>
      <c r="QPD102" s="198"/>
      <c r="QPE102" s="239"/>
      <c r="QPF102" s="243"/>
      <c r="QPG102" s="243"/>
      <c r="QPH102" s="19"/>
      <c r="QPI102" s="320"/>
      <c r="QPJ102" s="17"/>
      <c r="QPK102" s="15"/>
      <c r="QPL102" s="15"/>
      <c r="QPM102" s="17"/>
      <c r="QPN102" s="17"/>
      <c r="QPO102" s="17"/>
      <c r="QPP102" s="117"/>
      <c r="QPQ102" s="209"/>
      <c r="QPR102" s="17"/>
      <c r="QPS102" s="18"/>
      <c r="QPT102" s="29"/>
      <c r="QPU102" s="104"/>
      <c r="QPV102" s="198"/>
      <c r="QPW102" s="239"/>
      <c r="QPX102" s="243"/>
      <c r="QPY102" s="243"/>
      <c r="QPZ102" s="19"/>
      <c r="QQA102" s="320"/>
      <c r="QQB102" s="17"/>
      <c r="QQC102" s="15"/>
      <c r="QQD102" s="15"/>
      <c r="QQE102" s="17"/>
      <c r="QQF102" s="17"/>
      <c r="QQG102" s="17"/>
      <c r="QQH102" s="117"/>
      <c r="QQI102" s="209"/>
      <c r="QQJ102" s="17"/>
      <c r="QQK102" s="18"/>
      <c r="QQL102" s="29"/>
      <c r="QQM102" s="104"/>
      <c r="QQN102" s="198"/>
      <c r="QQO102" s="239"/>
      <c r="QQP102" s="243"/>
      <c r="QQQ102" s="243"/>
      <c r="QQR102" s="19"/>
      <c r="QQS102" s="320"/>
      <c r="QQT102" s="17"/>
      <c r="QQU102" s="15"/>
      <c r="QQV102" s="15"/>
      <c r="QQW102" s="17"/>
      <c r="QQX102" s="17"/>
      <c r="QQY102" s="17"/>
      <c r="QQZ102" s="117"/>
      <c r="QRA102" s="209"/>
      <c r="QRB102" s="17"/>
      <c r="QRC102" s="18"/>
      <c r="QRD102" s="29"/>
      <c r="QRE102" s="104"/>
      <c r="QRF102" s="198"/>
      <c r="QRG102" s="239"/>
      <c r="QRH102" s="243"/>
      <c r="QRI102" s="243"/>
      <c r="QRJ102" s="19"/>
      <c r="QRK102" s="320"/>
      <c r="QRL102" s="17"/>
      <c r="QRM102" s="15"/>
      <c r="QRN102" s="15"/>
      <c r="QRO102" s="17"/>
      <c r="QRP102" s="17"/>
      <c r="QRQ102" s="17"/>
      <c r="QRR102" s="117"/>
      <c r="QRS102" s="209"/>
      <c r="QRT102" s="17"/>
      <c r="QRU102" s="18"/>
      <c r="QRV102" s="29"/>
      <c r="QRW102" s="104"/>
      <c r="QRX102" s="198"/>
      <c r="QRY102" s="239"/>
      <c r="QRZ102" s="243"/>
      <c r="QSA102" s="243"/>
      <c r="QSB102" s="19"/>
      <c r="QSC102" s="320"/>
      <c r="QSD102" s="17"/>
      <c r="QSE102" s="15"/>
      <c r="QSF102" s="15"/>
      <c r="QSG102" s="17"/>
      <c r="QSH102" s="17"/>
      <c r="QSI102" s="17"/>
      <c r="QSJ102" s="117"/>
      <c r="QSK102" s="209"/>
      <c r="QSL102" s="17"/>
      <c r="QSM102" s="18"/>
      <c r="QSN102" s="29"/>
      <c r="QSO102" s="104"/>
      <c r="QSP102" s="198"/>
      <c r="QSQ102" s="239"/>
      <c r="QSR102" s="243"/>
      <c r="QSS102" s="243"/>
      <c r="QST102" s="19"/>
      <c r="QSU102" s="320"/>
      <c r="QSV102" s="17"/>
      <c r="QSW102" s="15"/>
      <c r="QSX102" s="15"/>
      <c r="QSY102" s="17"/>
      <c r="QSZ102" s="17"/>
      <c r="QTA102" s="17"/>
      <c r="QTB102" s="117"/>
      <c r="QTC102" s="209"/>
      <c r="QTD102" s="17"/>
      <c r="QTE102" s="18"/>
      <c r="QTF102" s="29"/>
      <c r="QTG102" s="104"/>
      <c r="QTH102" s="198"/>
      <c r="QTI102" s="239"/>
      <c r="QTJ102" s="243"/>
      <c r="QTK102" s="243"/>
      <c r="QTL102" s="19"/>
      <c r="QTM102" s="320"/>
      <c r="QTN102" s="17"/>
      <c r="QTO102" s="15"/>
      <c r="QTP102" s="15"/>
      <c r="QTQ102" s="17"/>
      <c r="QTR102" s="17"/>
      <c r="QTS102" s="17"/>
      <c r="QTT102" s="117"/>
      <c r="QTU102" s="209"/>
      <c r="QTV102" s="17"/>
      <c r="QTW102" s="18"/>
      <c r="QTX102" s="29"/>
      <c r="QTY102" s="104"/>
      <c r="QTZ102" s="198"/>
      <c r="QUA102" s="239"/>
      <c r="QUB102" s="243"/>
      <c r="QUC102" s="243"/>
      <c r="QUD102" s="19"/>
      <c r="QUE102" s="320"/>
      <c r="QUF102" s="17"/>
      <c r="QUG102" s="15"/>
      <c r="QUH102" s="15"/>
      <c r="QUI102" s="17"/>
      <c r="QUJ102" s="17"/>
      <c r="QUK102" s="17"/>
      <c r="QUL102" s="117"/>
      <c r="QUM102" s="209"/>
      <c r="QUN102" s="17"/>
      <c r="QUO102" s="18"/>
      <c r="QUP102" s="29"/>
      <c r="QUQ102" s="104"/>
      <c r="QUR102" s="198"/>
      <c r="QUS102" s="239"/>
      <c r="QUT102" s="243"/>
      <c r="QUU102" s="243"/>
      <c r="QUV102" s="19"/>
      <c r="QUW102" s="320"/>
      <c r="QUX102" s="17"/>
      <c r="QUY102" s="15"/>
      <c r="QUZ102" s="15"/>
      <c r="QVA102" s="17"/>
      <c r="QVB102" s="17"/>
      <c r="QVC102" s="17"/>
      <c r="QVD102" s="117"/>
      <c r="QVE102" s="209"/>
      <c r="QVF102" s="17"/>
      <c r="QVG102" s="18"/>
      <c r="QVH102" s="29"/>
      <c r="QVI102" s="104"/>
      <c r="QVJ102" s="198"/>
      <c r="QVK102" s="239"/>
      <c r="QVL102" s="243"/>
      <c r="QVM102" s="243"/>
      <c r="QVN102" s="19"/>
      <c r="QVO102" s="320"/>
      <c r="QVP102" s="17"/>
      <c r="QVQ102" s="15"/>
      <c r="QVR102" s="15"/>
      <c r="QVS102" s="17"/>
      <c r="QVT102" s="17"/>
      <c r="QVU102" s="17"/>
      <c r="QVV102" s="117"/>
      <c r="QVW102" s="209"/>
      <c r="QVX102" s="17"/>
      <c r="QVY102" s="18"/>
      <c r="QVZ102" s="29"/>
      <c r="QWA102" s="104"/>
      <c r="QWB102" s="198"/>
      <c r="QWC102" s="239"/>
      <c r="QWD102" s="243"/>
      <c r="QWE102" s="243"/>
      <c r="QWF102" s="19"/>
      <c r="QWG102" s="320"/>
      <c r="QWH102" s="17"/>
      <c r="QWI102" s="15"/>
      <c r="QWJ102" s="15"/>
      <c r="QWK102" s="17"/>
      <c r="QWL102" s="17"/>
      <c r="QWM102" s="17"/>
      <c r="QWN102" s="117"/>
      <c r="QWO102" s="209"/>
      <c r="QWP102" s="17"/>
      <c r="QWQ102" s="18"/>
      <c r="QWR102" s="29"/>
      <c r="QWS102" s="104"/>
      <c r="QWT102" s="198"/>
      <c r="QWU102" s="239"/>
      <c r="QWV102" s="243"/>
      <c r="QWW102" s="243"/>
      <c r="QWX102" s="19"/>
      <c r="QWY102" s="320"/>
      <c r="QWZ102" s="17"/>
      <c r="QXA102" s="15"/>
      <c r="QXB102" s="15"/>
      <c r="QXC102" s="17"/>
      <c r="QXD102" s="17"/>
      <c r="QXE102" s="17"/>
      <c r="QXF102" s="117"/>
      <c r="QXG102" s="209"/>
      <c r="QXH102" s="17"/>
      <c r="QXI102" s="18"/>
      <c r="QXJ102" s="29"/>
      <c r="QXK102" s="104"/>
      <c r="QXL102" s="198"/>
      <c r="QXM102" s="239"/>
      <c r="QXN102" s="243"/>
      <c r="QXO102" s="243"/>
      <c r="QXP102" s="19"/>
      <c r="QXQ102" s="320"/>
      <c r="QXR102" s="17"/>
      <c r="QXS102" s="15"/>
      <c r="QXT102" s="15"/>
      <c r="QXU102" s="17"/>
      <c r="QXV102" s="17"/>
      <c r="QXW102" s="17"/>
      <c r="QXX102" s="117"/>
      <c r="QXY102" s="209"/>
      <c r="QXZ102" s="17"/>
      <c r="QYA102" s="18"/>
      <c r="QYB102" s="29"/>
      <c r="QYC102" s="104"/>
      <c r="QYD102" s="198"/>
      <c r="QYE102" s="239"/>
      <c r="QYF102" s="243"/>
      <c r="QYG102" s="243"/>
      <c r="QYH102" s="19"/>
      <c r="QYI102" s="320"/>
      <c r="QYJ102" s="17"/>
      <c r="QYK102" s="15"/>
      <c r="QYL102" s="15"/>
      <c r="QYM102" s="17"/>
      <c r="QYN102" s="17"/>
      <c r="QYO102" s="17"/>
      <c r="QYP102" s="117"/>
      <c r="QYQ102" s="209"/>
      <c r="QYR102" s="17"/>
      <c r="QYS102" s="18"/>
      <c r="QYT102" s="29"/>
      <c r="QYU102" s="104"/>
      <c r="QYV102" s="198"/>
      <c r="QYW102" s="239"/>
      <c r="QYX102" s="243"/>
      <c r="QYY102" s="243"/>
      <c r="QYZ102" s="19"/>
      <c r="QZA102" s="320"/>
      <c r="QZB102" s="17"/>
      <c r="QZC102" s="15"/>
      <c r="QZD102" s="15"/>
      <c r="QZE102" s="17"/>
      <c r="QZF102" s="17"/>
      <c r="QZG102" s="17"/>
      <c r="QZH102" s="117"/>
      <c r="QZI102" s="209"/>
      <c r="QZJ102" s="17"/>
      <c r="QZK102" s="18"/>
      <c r="QZL102" s="29"/>
      <c r="QZM102" s="104"/>
      <c r="QZN102" s="198"/>
      <c r="QZO102" s="239"/>
      <c r="QZP102" s="243"/>
      <c r="QZQ102" s="243"/>
      <c r="QZR102" s="19"/>
      <c r="QZS102" s="320"/>
      <c r="QZT102" s="17"/>
      <c r="QZU102" s="15"/>
      <c r="QZV102" s="15"/>
      <c r="QZW102" s="17"/>
      <c r="QZX102" s="17"/>
      <c r="QZY102" s="17"/>
      <c r="QZZ102" s="117"/>
      <c r="RAA102" s="209"/>
      <c r="RAB102" s="17"/>
      <c r="RAC102" s="18"/>
      <c r="RAD102" s="29"/>
      <c r="RAE102" s="104"/>
      <c r="RAF102" s="198"/>
      <c r="RAG102" s="239"/>
      <c r="RAH102" s="243"/>
      <c r="RAI102" s="243"/>
      <c r="RAJ102" s="19"/>
      <c r="RAK102" s="320"/>
      <c r="RAL102" s="17"/>
      <c r="RAM102" s="15"/>
      <c r="RAN102" s="15"/>
      <c r="RAO102" s="17"/>
      <c r="RAP102" s="17"/>
      <c r="RAQ102" s="17"/>
      <c r="RAR102" s="117"/>
      <c r="RAS102" s="209"/>
      <c r="RAT102" s="17"/>
      <c r="RAU102" s="18"/>
      <c r="RAV102" s="29"/>
      <c r="RAW102" s="104"/>
      <c r="RAX102" s="198"/>
      <c r="RAY102" s="239"/>
      <c r="RAZ102" s="243"/>
      <c r="RBA102" s="243"/>
      <c r="RBB102" s="19"/>
      <c r="RBC102" s="320"/>
      <c r="RBD102" s="17"/>
      <c r="RBE102" s="15"/>
      <c r="RBF102" s="15"/>
      <c r="RBG102" s="17"/>
      <c r="RBH102" s="17"/>
      <c r="RBI102" s="17"/>
      <c r="RBJ102" s="117"/>
      <c r="RBK102" s="209"/>
      <c r="RBL102" s="17"/>
      <c r="RBM102" s="18"/>
      <c r="RBN102" s="29"/>
      <c r="RBO102" s="104"/>
      <c r="RBP102" s="198"/>
      <c r="RBQ102" s="239"/>
      <c r="RBR102" s="243"/>
      <c r="RBS102" s="243"/>
      <c r="RBT102" s="19"/>
      <c r="RBU102" s="320"/>
      <c r="RBV102" s="17"/>
      <c r="RBW102" s="15"/>
      <c r="RBX102" s="15"/>
      <c r="RBY102" s="17"/>
      <c r="RBZ102" s="17"/>
      <c r="RCA102" s="17"/>
      <c r="RCB102" s="117"/>
      <c r="RCC102" s="209"/>
      <c r="RCD102" s="17"/>
      <c r="RCE102" s="18"/>
      <c r="RCF102" s="29"/>
      <c r="RCG102" s="104"/>
      <c r="RCH102" s="198"/>
      <c r="RCI102" s="239"/>
      <c r="RCJ102" s="243"/>
      <c r="RCK102" s="243"/>
      <c r="RCL102" s="19"/>
      <c r="RCM102" s="320"/>
      <c r="RCN102" s="17"/>
      <c r="RCO102" s="15"/>
      <c r="RCP102" s="15"/>
      <c r="RCQ102" s="17"/>
      <c r="RCR102" s="17"/>
      <c r="RCS102" s="17"/>
      <c r="RCT102" s="117"/>
      <c r="RCU102" s="209"/>
      <c r="RCV102" s="17"/>
      <c r="RCW102" s="18"/>
      <c r="RCX102" s="29"/>
      <c r="RCY102" s="104"/>
      <c r="RCZ102" s="198"/>
      <c r="RDA102" s="239"/>
      <c r="RDB102" s="243"/>
      <c r="RDC102" s="243"/>
      <c r="RDD102" s="19"/>
      <c r="RDE102" s="320"/>
      <c r="RDF102" s="17"/>
      <c r="RDG102" s="15"/>
      <c r="RDH102" s="15"/>
      <c r="RDI102" s="17"/>
      <c r="RDJ102" s="17"/>
      <c r="RDK102" s="17"/>
      <c r="RDL102" s="117"/>
      <c r="RDM102" s="209"/>
      <c r="RDN102" s="17"/>
      <c r="RDO102" s="18"/>
      <c r="RDP102" s="29"/>
      <c r="RDQ102" s="104"/>
      <c r="RDR102" s="198"/>
      <c r="RDS102" s="239"/>
      <c r="RDT102" s="243"/>
      <c r="RDU102" s="243"/>
      <c r="RDV102" s="19"/>
      <c r="RDW102" s="320"/>
      <c r="RDX102" s="17"/>
      <c r="RDY102" s="15"/>
      <c r="RDZ102" s="15"/>
      <c r="REA102" s="17"/>
      <c r="REB102" s="17"/>
      <c r="REC102" s="17"/>
      <c r="RED102" s="117"/>
      <c r="REE102" s="209"/>
      <c r="REF102" s="17"/>
      <c r="REG102" s="18"/>
      <c r="REH102" s="29"/>
      <c r="REI102" s="104"/>
      <c r="REJ102" s="198"/>
      <c r="REK102" s="239"/>
      <c r="REL102" s="243"/>
      <c r="REM102" s="243"/>
      <c r="REN102" s="19"/>
      <c r="REO102" s="320"/>
      <c r="REP102" s="17"/>
      <c r="REQ102" s="15"/>
      <c r="RER102" s="15"/>
      <c r="RES102" s="17"/>
      <c r="RET102" s="17"/>
      <c r="REU102" s="17"/>
      <c r="REV102" s="117"/>
      <c r="REW102" s="209"/>
      <c r="REX102" s="17"/>
      <c r="REY102" s="18"/>
      <c r="REZ102" s="29"/>
      <c r="RFA102" s="104"/>
      <c r="RFB102" s="198"/>
      <c r="RFC102" s="239"/>
      <c r="RFD102" s="243"/>
      <c r="RFE102" s="243"/>
      <c r="RFF102" s="19"/>
      <c r="RFG102" s="320"/>
      <c r="RFH102" s="17"/>
      <c r="RFI102" s="15"/>
      <c r="RFJ102" s="15"/>
      <c r="RFK102" s="17"/>
      <c r="RFL102" s="17"/>
      <c r="RFM102" s="17"/>
      <c r="RFN102" s="117"/>
      <c r="RFO102" s="209"/>
      <c r="RFP102" s="17"/>
      <c r="RFQ102" s="18"/>
      <c r="RFR102" s="29"/>
      <c r="RFS102" s="104"/>
      <c r="RFT102" s="198"/>
      <c r="RFU102" s="239"/>
      <c r="RFV102" s="243"/>
      <c r="RFW102" s="243"/>
      <c r="RFX102" s="19"/>
      <c r="RFY102" s="320"/>
      <c r="RFZ102" s="17"/>
      <c r="RGA102" s="15"/>
      <c r="RGB102" s="15"/>
      <c r="RGC102" s="17"/>
      <c r="RGD102" s="17"/>
      <c r="RGE102" s="17"/>
      <c r="RGF102" s="117"/>
      <c r="RGG102" s="209"/>
      <c r="RGH102" s="17"/>
      <c r="RGI102" s="18"/>
      <c r="RGJ102" s="29"/>
      <c r="RGK102" s="104"/>
      <c r="RGL102" s="198"/>
      <c r="RGM102" s="239"/>
      <c r="RGN102" s="243"/>
      <c r="RGO102" s="243"/>
      <c r="RGP102" s="19"/>
      <c r="RGQ102" s="320"/>
      <c r="RGR102" s="17"/>
      <c r="RGS102" s="15"/>
      <c r="RGT102" s="15"/>
      <c r="RGU102" s="17"/>
      <c r="RGV102" s="17"/>
      <c r="RGW102" s="17"/>
      <c r="RGX102" s="117"/>
      <c r="RGY102" s="209"/>
      <c r="RGZ102" s="17"/>
      <c r="RHA102" s="18"/>
      <c r="RHB102" s="29"/>
      <c r="RHC102" s="104"/>
      <c r="RHD102" s="198"/>
      <c r="RHE102" s="239"/>
      <c r="RHF102" s="243"/>
      <c r="RHG102" s="243"/>
      <c r="RHH102" s="19"/>
      <c r="RHI102" s="320"/>
      <c r="RHJ102" s="17"/>
      <c r="RHK102" s="15"/>
      <c r="RHL102" s="15"/>
      <c r="RHM102" s="17"/>
      <c r="RHN102" s="17"/>
      <c r="RHO102" s="17"/>
      <c r="RHP102" s="117"/>
      <c r="RHQ102" s="209"/>
      <c r="RHR102" s="17"/>
      <c r="RHS102" s="18"/>
      <c r="RHT102" s="29"/>
      <c r="RHU102" s="104"/>
      <c r="RHV102" s="198"/>
      <c r="RHW102" s="239"/>
      <c r="RHX102" s="243"/>
      <c r="RHY102" s="243"/>
      <c r="RHZ102" s="19"/>
      <c r="RIA102" s="320"/>
      <c r="RIB102" s="17"/>
      <c r="RIC102" s="15"/>
      <c r="RID102" s="15"/>
      <c r="RIE102" s="17"/>
      <c r="RIF102" s="17"/>
      <c r="RIG102" s="17"/>
      <c r="RIH102" s="117"/>
      <c r="RII102" s="209"/>
      <c r="RIJ102" s="17"/>
      <c r="RIK102" s="18"/>
      <c r="RIL102" s="29"/>
      <c r="RIM102" s="104"/>
      <c r="RIN102" s="198"/>
      <c r="RIO102" s="239"/>
      <c r="RIP102" s="243"/>
      <c r="RIQ102" s="243"/>
      <c r="RIR102" s="19"/>
      <c r="RIS102" s="320"/>
      <c r="RIT102" s="17"/>
      <c r="RIU102" s="15"/>
      <c r="RIV102" s="15"/>
      <c r="RIW102" s="17"/>
      <c r="RIX102" s="17"/>
      <c r="RIY102" s="17"/>
      <c r="RIZ102" s="117"/>
      <c r="RJA102" s="209"/>
      <c r="RJB102" s="17"/>
      <c r="RJC102" s="18"/>
      <c r="RJD102" s="29"/>
      <c r="RJE102" s="104"/>
      <c r="RJF102" s="198"/>
      <c r="RJG102" s="239"/>
      <c r="RJH102" s="243"/>
      <c r="RJI102" s="243"/>
      <c r="RJJ102" s="19"/>
      <c r="RJK102" s="320"/>
      <c r="RJL102" s="17"/>
      <c r="RJM102" s="15"/>
      <c r="RJN102" s="15"/>
      <c r="RJO102" s="17"/>
      <c r="RJP102" s="17"/>
      <c r="RJQ102" s="17"/>
      <c r="RJR102" s="117"/>
      <c r="RJS102" s="209"/>
      <c r="RJT102" s="17"/>
      <c r="RJU102" s="18"/>
      <c r="RJV102" s="29"/>
      <c r="RJW102" s="104"/>
      <c r="RJX102" s="198"/>
      <c r="RJY102" s="239"/>
      <c r="RJZ102" s="243"/>
      <c r="RKA102" s="243"/>
      <c r="RKB102" s="19"/>
      <c r="RKC102" s="320"/>
      <c r="RKD102" s="17"/>
      <c r="RKE102" s="15"/>
      <c r="RKF102" s="15"/>
      <c r="RKG102" s="17"/>
      <c r="RKH102" s="17"/>
      <c r="RKI102" s="17"/>
      <c r="RKJ102" s="117"/>
      <c r="RKK102" s="209"/>
      <c r="RKL102" s="17"/>
      <c r="RKM102" s="18"/>
      <c r="RKN102" s="29"/>
      <c r="RKO102" s="104"/>
      <c r="RKP102" s="198"/>
      <c r="RKQ102" s="239"/>
      <c r="RKR102" s="243"/>
      <c r="RKS102" s="243"/>
      <c r="RKT102" s="19"/>
      <c r="RKU102" s="320"/>
      <c r="RKV102" s="17"/>
      <c r="RKW102" s="15"/>
      <c r="RKX102" s="15"/>
      <c r="RKY102" s="17"/>
      <c r="RKZ102" s="17"/>
      <c r="RLA102" s="17"/>
      <c r="RLB102" s="117"/>
      <c r="RLC102" s="209"/>
      <c r="RLD102" s="17"/>
      <c r="RLE102" s="18"/>
      <c r="RLF102" s="29"/>
      <c r="RLG102" s="104"/>
      <c r="RLH102" s="198"/>
      <c r="RLI102" s="239"/>
      <c r="RLJ102" s="243"/>
      <c r="RLK102" s="243"/>
      <c r="RLL102" s="19"/>
      <c r="RLM102" s="320"/>
      <c r="RLN102" s="17"/>
      <c r="RLO102" s="15"/>
      <c r="RLP102" s="15"/>
      <c r="RLQ102" s="17"/>
      <c r="RLR102" s="17"/>
      <c r="RLS102" s="17"/>
      <c r="RLT102" s="117"/>
      <c r="RLU102" s="209"/>
      <c r="RLV102" s="17"/>
      <c r="RLW102" s="18"/>
      <c r="RLX102" s="29"/>
      <c r="RLY102" s="104"/>
      <c r="RLZ102" s="198"/>
      <c r="RMA102" s="239"/>
      <c r="RMB102" s="243"/>
      <c r="RMC102" s="243"/>
      <c r="RMD102" s="19"/>
      <c r="RME102" s="320"/>
      <c r="RMF102" s="17"/>
      <c r="RMG102" s="15"/>
      <c r="RMH102" s="15"/>
      <c r="RMI102" s="17"/>
      <c r="RMJ102" s="17"/>
      <c r="RMK102" s="17"/>
      <c r="RML102" s="117"/>
      <c r="RMM102" s="209"/>
      <c r="RMN102" s="17"/>
      <c r="RMO102" s="18"/>
      <c r="RMP102" s="29"/>
      <c r="RMQ102" s="104"/>
      <c r="RMR102" s="198"/>
      <c r="RMS102" s="239"/>
      <c r="RMT102" s="243"/>
      <c r="RMU102" s="243"/>
      <c r="RMV102" s="19"/>
      <c r="RMW102" s="320"/>
      <c r="RMX102" s="17"/>
      <c r="RMY102" s="15"/>
      <c r="RMZ102" s="15"/>
      <c r="RNA102" s="17"/>
      <c r="RNB102" s="17"/>
      <c r="RNC102" s="17"/>
      <c r="RND102" s="117"/>
      <c r="RNE102" s="209"/>
      <c r="RNF102" s="17"/>
      <c r="RNG102" s="18"/>
      <c r="RNH102" s="29"/>
      <c r="RNI102" s="104"/>
      <c r="RNJ102" s="198"/>
      <c r="RNK102" s="239"/>
      <c r="RNL102" s="243"/>
      <c r="RNM102" s="243"/>
      <c r="RNN102" s="19"/>
      <c r="RNO102" s="320"/>
      <c r="RNP102" s="17"/>
      <c r="RNQ102" s="15"/>
      <c r="RNR102" s="15"/>
      <c r="RNS102" s="17"/>
      <c r="RNT102" s="17"/>
      <c r="RNU102" s="17"/>
      <c r="RNV102" s="117"/>
      <c r="RNW102" s="209"/>
      <c r="RNX102" s="17"/>
      <c r="RNY102" s="18"/>
      <c r="RNZ102" s="29"/>
      <c r="ROA102" s="104"/>
      <c r="ROB102" s="198"/>
      <c r="ROC102" s="239"/>
      <c r="ROD102" s="243"/>
      <c r="ROE102" s="243"/>
      <c r="ROF102" s="19"/>
      <c r="ROG102" s="320"/>
      <c r="ROH102" s="17"/>
      <c r="ROI102" s="15"/>
      <c r="ROJ102" s="15"/>
      <c r="ROK102" s="17"/>
      <c r="ROL102" s="17"/>
      <c r="ROM102" s="17"/>
      <c r="RON102" s="117"/>
      <c r="ROO102" s="209"/>
      <c r="ROP102" s="17"/>
      <c r="ROQ102" s="18"/>
      <c r="ROR102" s="29"/>
      <c r="ROS102" s="104"/>
      <c r="ROT102" s="198"/>
      <c r="ROU102" s="239"/>
      <c r="ROV102" s="243"/>
      <c r="ROW102" s="243"/>
      <c r="ROX102" s="19"/>
      <c r="ROY102" s="320"/>
      <c r="ROZ102" s="17"/>
      <c r="RPA102" s="15"/>
      <c r="RPB102" s="15"/>
      <c r="RPC102" s="17"/>
      <c r="RPD102" s="17"/>
      <c r="RPE102" s="17"/>
      <c r="RPF102" s="117"/>
      <c r="RPG102" s="209"/>
      <c r="RPH102" s="17"/>
      <c r="RPI102" s="18"/>
      <c r="RPJ102" s="29"/>
      <c r="RPK102" s="104"/>
      <c r="RPL102" s="198"/>
      <c r="RPM102" s="239"/>
      <c r="RPN102" s="243"/>
      <c r="RPO102" s="243"/>
      <c r="RPP102" s="19"/>
      <c r="RPQ102" s="320"/>
      <c r="RPR102" s="17"/>
      <c r="RPS102" s="15"/>
      <c r="RPT102" s="15"/>
      <c r="RPU102" s="17"/>
      <c r="RPV102" s="17"/>
      <c r="RPW102" s="17"/>
      <c r="RPX102" s="117"/>
      <c r="RPY102" s="209"/>
      <c r="RPZ102" s="17"/>
      <c r="RQA102" s="18"/>
      <c r="RQB102" s="29"/>
      <c r="RQC102" s="104"/>
      <c r="RQD102" s="198"/>
      <c r="RQE102" s="239"/>
      <c r="RQF102" s="243"/>
      <c r="RQG102" s="243"/>
      <c r="RQH102" s="19"/>
      <c r="RQI102" s="320"/>
      <c r="RQJ102" s="17"/>
      <c r="RQK102" s="15"/>
      <c r="RQL102" s="15"/>
      <c r="RQM102" s="17"/>
      <c r="RQN102" s="17"/>
      <c r="RQO102" s="17"/>
      <c r="RQP102" s="117"/>
      <c r="RQQ102" s="209"/>
      <c r="RQR102" s="17"/>
      <c r="RQS102" s="18"/>
      <c r="RQT102" s="29"/>
      <c r="RQU102" s="104"/>
      <c r="RQV102" s="198"/>
      <c r="RQW102" s="239"/>
      <c r="RQX102" s="243"/>
      <c r="RQY102" s="243"/>
      <c r="RQZ102" s="19"/>
      <c r="RRA102" s="320"/>
      <c r="RRB102" s="17"/>
      <c r="RRC102" s="15"/>
      <c r="RRD102" s="15"/>
      <c r="RRE102" s="17"/>
      <c r="RRF102" s="17"/>
      <c r="RRG102" s="17"/>
      <c r="RRH102" s="117"/>
      <c r="RRI102" s="209"/>
      <c r="RRJ102" s="17"/>
      <c r="RRK102" s="18"/>
      <c r="RRL102" s="29"/>
      <c r="RRM102" s="104"/>
      <c r="RRN102" s="198"/>
      <c r="RRO102" s="239"/>
      <c r="RRP102" s="243"/>
      <c r="RRQ102" s="243"/>
      <c r="RRR102" s="19"/>
      <c r="RRS102" s="320"/>
      <c r="RRT102" s="17"/>
      <c r="RRU102" s="15"/>
      <c r="RRV102" s="15"/>
      <c r="RRW102" s="17"/>
      <c r="RRX102" s="17"/>
      <c r="RRY102" s="17"/>
      <c r="RRZ102" s="117"/>
      <c r="RSA102" s="209"/>
      <c r="RSB102" s="17"/>
      <c r="RSC102" s="18"/>
      <c r="RSD102" s="29"/>
      <c r="RSE102" s="104"/>
      <c r="RSF102" s="198"/>
      <c r="RSG102" s="239"/>
      <c r="RSH102" s="243"/>
      <c r="RSI102" s="243"/>
      <c r="RSJ102" s="19"/>
      <c r="RSK102" s="320"/>
      <c r="RSL102" s="17"/>
      <c r="RSM102" s="15"/>
      <c r="RSN102" s="15"/>
      <c r="RSO102" s="17"/>
      <c r="RSP102" s="17"/>
      <c r="RSQ102" s="17"/>
      <c r="RSR102" s="117"/>
      <c r="RSS102" s="209"/>
      <c r="RST102" s="17"/>
      <c r="RSU102" s="18"/>
      <c r="RSV102" s="29"/>
      <c r="RSW102" s="104"/>
      <c r="RSX102" s="198"/>
      <c r="RSY102" s="239"/>
      <c r="RSZ102" s="243"/>
      <c r="RTA102" s="243"/>
      <c r="RTB102" s="19"/>
      <c r="RTC102" s="320"/>
      <c r="RTD102" s="17"/>
      <c r="RTE102" s="15"/>
      <c r="RTF102" s="15"/>
      <c r="RTG102" s="17"/>
      <c r="RTH102" s="17"/>
      <c r="RTI102" s="17"/>
      <c r="RTJ102" s="117"/>
      <c r="RTK102" s="209"/>
      <c r="RTL102" s="17"/>
      <c r="RTM102" s="18"/>
      <c r="RTN102" s="29"/>
      <c r="RTO102" s="104"/>
      <c r="RTP102" s="198"/>
      <c r="RTQ102" s="239"/>
      <c r="RTR102" s="243"/>
      <c r="RTS102" s="243"/>
      <c r="RTT102" s="19"/>
      <c r="RTU102" s="320"/>
      <c r="RTV102" s="17"/>
      <c r="RTW102" s="15"/>
      <c r="RTX102" s="15"/>
      <c r="RTY102" s="17"/>
      <c r="RTZ102" s="17"/>
      <c r="RUA102" s="17"/>
      <c r="RUB102" s="117"/>
      <c r="RUC102" s="209"/>
      <c r="RUD102" s="17"/>
      <c r="RUE102" s="18"/>
      <c r="RUF102" s="29"/>
      <c r="RUG102" s="104"/>
      <c r="RUH102" s="198"/>
      <c r="RUI102" s="239"/>
      <c r="RUJ102" s="243"/>
      <c r="RUK102" s="243"/>
      <c r="RUL102" s="19"/>
      <c r="RUM102" s="320"/>
      <c r="RUN102" s="17"/>
      <c r="RUO102" s="15"/>
      <c r="RUP102" s="15"/>
      <c r="RUQ102" s="17"/>
      <c r="RUR102" s="17"/>
      <c r="RUS102" s="17"/>
      <c r="RUT102" s="117"/>
      <c r="RUU102" s="209"/>
      <c r="RUV102" s="17"/>
      <c r="RUW102" s="18"/>
      <c r="RUX102" s="29"/>
      <c r="RUY102" s="104"/>
      <c r="RUZ102" s="198"/>
      <c r="RVA102" s="239"/>
      <c r="RVB102" s="243"/>
      <c r="RVC102" s="243"/>
      <c r="RVD102" s="19"/>
      <c r="RVE102" s="320"/>
      <c r="RVF102" s="17"/>
      <c r="RVG102" s="15"/>
      <c r="RVH102" s="15"/>
      <c r="RVI102" s="17"/>
      <c r="RVJ102" s="17"/>
      <c r="RVK102" s="17"/>
      <c r="RVL102" s="117"/>
      <c r="RVM102" s="209"/>
      <c r="RVN102" s="17"/>
      <c r="RVO102" s="18"/>
      <c r="RVP102" s="29"/>
      <c r="RVQ102" s="104"/>
      <c r="RVR102" s="198"/>
      <c r="RVS102" s="239"/>
      <c r="RVT102" s="243"/>
      <c r="RVU102" s="243"/>
      <c r="RVV102" s="19"/>
      <c r="RVW102" s="320"/>
      <c r="RVX102" s="17"/>
      <c r="RVY102" s="15"/>
      <c r="RVZ102" s="15"/>
      <c r="RWA102" s="17"/>
      <c r="RWB102" s="17"/>
      <c r="RWC102" s="17"/>
      <c r="RWD102" s="117"/>
      <c r="RWE102" s="209"/>
      <c r="RWF102" s="17"/>
      <c r="RWG102" s="18"/>
      <c r="RWH102" s="29"/>
      <c r="RWI102" s="104"/>
      <c r="RWJ102" s="198"/>
      <c r="RWK102" s="239"/>
      <c r="RWL102" s="243"/>
      <c r="RWM102" s="243"/>
      <c r="RWN102" s="19"/>
      <c r="RWO102" s="320"/>
      <c r="RWP102" s="17"/>
      <c r="RWQ102" s="15"/>
      <c r="RWR102" s="15"/>
      <c r="RWS102" s="17"/>
      <c r="RWT102" s="17"/>
      <c r="RWU102" s="17"/>
      <c r="RWV102" s="117"/>
      <c r="RWW102" s="209"/>
      <c r="RWX102" s="17"/>
      <c r="RWY102" s="18"/>
      <c r="RWZ102" s="29"/>
      <c r="RXA102" s="104"/>
      <c r="RXB102" s="198"/>
      <c r="RXC102" s="239"/>
      <c r="RXD102" s="243"/>
      <c r="RXE102" s="243"/>
      <c r="RXF102" s="19"/>
      <c r="RXG102" s="320"/>
      <c r="RXH102" s="17"/>
      <c r="RXI102" s="15"/>
      <c r="RXJ102" s="15"/>
      <c r="RXK102" s="17"/>
      <c r="RXL102" s="17"/>
      <c r="RXM102" s="17"/>
      <c r="RXN102" s="117"/>
      <c r="RXO102" s="209"/>
      <c r="RXP102" s="17"/>
      <c r="RXQ102" s="18"/>
      <c r="RXR102" s="29"/>
      <c r="RXS102" s="104"/>
      <c r="RXT102" s="198"/>
      <c r="RXU102" s="239"/>
      <c r="RXV102" s="243"/>
      <c r="RXW102" s="243"/>
      <c r="RXX102" s="19"/>
      <c r="RXY102" s="320"/>
      <c r="RXZ102" s="17"/>
      <c r="RYA102" s="15"/>
      <c r="RYB102" s="15"/>
      <c r="RYC102" s="17"/>
      <c r="RYD102" s="17"/>
      <c r="RYE102" s="17"/>
      <c r="RYF102" s="117"/>
      <c r="RYG102" s="209"/>
      <c r="RYH102" s="17"/>
      <c r="RYI102" s="18"/>
      <c r="RYJ102" s="29"/>
      <c r="RYK102" s="104"/>
      <c r="RYL102" s="198"/>
      <c r="RYM102" s="239"/>
      <c r="RYN102" s="243"/>
      <c r="RYO102" s="243"/>
      <c r="RYP102" s="19"/>
      <c r="RYQ102" s="320"/>
      <c r="RYR102" s="17"/>
      <c r="RYS102" s="15"/>
      <c r="RYT102" s="15"/>
      <c r="RYU102" s="17"/>
      <c r="RYV102" s="17"/>
      <c r="RYW102" s="17"/>
      <c r="RYX102" s="117"/>
      <c r="RYY102" s="209"/>
      <c r="RYZ102" s="17"/>
      <c r="RZA102" s="18"/>
      <c r="RZB102" s="29"/>
      <c r="RZC102" s="104"/>
      <c r="RZD102" s="198"/>
      <c r="RZE102" s="239"/>
      <c r="RZF102" s="243"/>
      <c r="RZG102" s="243"/>
      <c r="RZH102" s="19"/>
      <c r="RZI102" s="320"/>
      <c r="RZJ102" s="17"/>
      <c r="RZK102" s="15"/>
      <c r="RZL102" s="15"/>
      <c r="RZM102" s="17"/>
      <c r="RZN102" s="17"/>
      <c r="RZO102" s="17"/>
      <c r="RZP102" s="117"/>
      <c r="RZQ102" s="209"/>
      <c r="RZR102" s="17"/>
      <c r="RZS102" s="18"/>
      <c r="RZT102" s="29"/>
      <c r="RZU102" s="104"/>
      <c r="RZV102" s="198"/>
      <c r="RZW102" s="239"/>
      <c r="RZX102" s="243"/>
      <c r="RZY102" s="243"/>
      <c r="RZZ102" s="19"/>
      <c r="SAA102" s="320"/>
      <c r="SAB102" s="17"/>
      <c r="SAC102" s="15"/>
      <c r="SAD102" s="15"/>
      <c r="SAE102" s="17"/>
      <c r="SAF102" s="17"/>
      <c r="SAG102" s="17"/>
      <c r="SAH102" s="117"/>
      <c r="SAI102" s="209"/>
      <c r="SAJ102" s="17"/>
      <c r="SAK102" s="18"/>
      <c r="SAL102" s="29"/>
      <c r="SAM102" s="104"/>
      <c r="SAN102" s="198"/>
      <c r="SAO102" s="239"/>
      <c r="SAP102" s="243"/>
      <c r="SAQ102" s="243"/>
      <c r="SAR102" s="19"/>
      <c r="SAS102" s="320"/>
      <c r="SAT102" s="17"/>
      <c r="SAU102" s="15"/>
      <c r="SAV102" s="15"/>
      <c r="SAW102" s="17"/>
      <c r="SAX102" s="17"/>
      <c r="SAY102" s="17"/>
      <c r="SAZ102" s="117"/>
      <c r="SBA102" s="209"/>
      <c r="SBB102" s="17"/>
      <c r="SBC102" s="18"/>
      <c r="SBD102" s="29"/>
      <c r="SBE102" s="104"/>
      <c r="SBF102" s="198"/>
      <c r="SBG102" s="239"/>
      <c r="SBH102" s="243"/>
      <c r="SBI102" s="243"/>
      <c r="SBJ102" s="19"/>
      <c r="SBK102" s="320"/>
      <c r="SBL102" s="17"/>
      <c r="SBM102" s="15"/>
      <c r="SBN102" s="15"/>
      <c r="SBO102" s="17"/>
      <c r="SBP102" s="17"/>
      <c r="SBQ102" s="17"/>
      <c r="SBR102" s="117"/>
      <c r="SBS102" s="209"/>
      <c r="SBT102" s="17"/>
      <c r="SBU102" s="18"/>
      <c r="SBV102" s="29"/>
      <c r="SBW102" s="104"/>
      <c r="SBX102" s="198"/>
      <c r="SBY102" s="239"/>
      <c r="SBZ102" s="243"/>
      <c r="SCA102" s="243"/>
      <c r="SCB102" s="19"/>
      <c r="SCC102" s="320"/>
      <c r="SCD102" s="17"/>
      <c r="SCE102" s="15"/>
      <c r="SCF102" s="15"/>
      <c r="SCG102" s="17"/>
      <c r="SCH102" s="17"/>
      <c r="SCI102" s="17"/>
      <c r="SCJ102" s="117"/>
      <c r="SCK102" s="209"/>
      <c r="SCL102" s="17"/>
      <c r="SCM102" s="18"/>
      <c r="SCN102" s="29"/>
      <c r="SCO102" s="104"/>
      <c r="SCP102" s="198"/>
      <c r="SCQ102" s="239"/>
      <c r="SCR102" s="243"/>
      <c r="SCS102" s="243"/>
      <c r="SCT102" s="19"/>
      <c r="SCU102" s="320"/>
      <c r="SCV102" s="17"/>
      <c r="SCW102" s="15"/>
      <c r="SCX102" s="15"/>
      <c r="SCY102" s="17"/>
      <c r="SCZ102" s="17"/>
      <c r="SDA102" s="17"/>
      <c r="SDB102" s="117"/>
      <c r="SDC102" s="209"/>
      <c r="SDD102" s="17"/>
      <c r="SDE102" s="18"/>
      <c r="SDF102" s="29"/>
      <c r="SDG102" s="104"/>
      <c r="SDH102" s="198"/>
      <c r="SDI102" s="239"/>
      <c r="SDJ102" s="243"/>
      <c r="SDK102" s="243"/>
      <c r="SDL102" s="19"/>
      <c r="SDM102" s="320"/>
      <c r="SDN102" s="17"/>
      <c r="SDO102" s="15"/>
      <c r="SDP102" s="15"/>
      <c r="SDQ102" s="17"/>
      <c r="SDR102" s="17"/>
      <c r="SDS102" s="17"/>
      <c r="SDT102" s="117"/>
      <c r="SDU102" s="209"/>
      <c r="SDV102" s="17"/>
      <c r="SDW102" s="18"/>
      <c r="SDX102" s="29"/>
      <c r="SDY102" s="104"/>
      <c r="SDZ102" s="198"/>
      <c r="SEA102" s="239"/>
      <c r="SEB102" s="243"/>
      <c r="SEC102" s="243"/>
      <c r="SED102" s="19"/>
      <c r="SEE102" s="320"/>
      <c r="SEF102" s="17"/>
      <c r="SEG102" s="15"/>
      <c r="SEH102" s="15"/>
      <c r="SEI102" s="17"/>
      <c r="SEJ102" s="17"/>
      <c r="SEK102" s="17"/>
      <c r="SEL102" s="117"/>
      <c r="SEM102" s="209"/>
      <c r="SEN102" s="17"/>
      <c r="SEO102" s="18"/>
      <c r="SEP102" s="29"/>
      <c r="SEQ102" s="104"/>
      <c r="SER102" s="198"/>
      <c r="SES102" s="239"/>
      <c r="SET102" s="243"/>
      <c r="SEU102" s="243"/>
      <c r="SEV102" s="19"/>
      <c r="SEW102" s="320"/>
      <c r="SEX102" s="17"/>
      <c r="SEY102" s="15"/>
      <c r="SEZ102" s="15"/>
      <c r="SFA102" s="17"/>
      <c r="SFB102" s="17"/>
      <c r="SFC102" s="17"/>
      <c r="SFD102" s="117"/>
      <c r="SFE102" s="209"/>
      <c r="SFF102" s="17"/>
      <c r="SFG102" s="18"/>
      <c r="SFH102" s="29"/>
      <c r="SFI102" s="104"/>
      <c r="SFJ102" s="198"/>
      <c r="SFK102" s="239"/>
      <c r="SFL102" s="243"/>
      <c r="SFM102" s="243"/>
      <c r="SFN102" s="19"/>
      <c r="SFO102" s="320"/>
      <c r="SFP102" s="17"/>
      <c r="SFQ102" s="15"/>
      <c r="SFR102" s="15"/>
      <c r="SFS102" s="17"/>
      <c r="SFT102" s="17"/>
      <c r="SFU102" s="17"/>
      <c r="SFV102" s="117"/>
      <c r="SFW102" s="209"/>
      <c r="SFX102" s="17"/>
      <c r="SFY102" s="18"/>
      <c r="SFZ102" s="29"/>
      <c r="SGA102" s="104"/>
      <c r="SGB102" s="198"/>
      <c r="SGC102" s="239"/>
      <c r="SGD102" s="243"/>
      <c r="SGE102" s="243"/>
      <c r="SGF102" s="19"/>
      <c r="SGG102" s="320"/>
      <c r="SGH102" s="17"/>
      <c r="SGI102" s="15"/>
      <c r="SGJ102" s="15"/>
      <c r="SGK102" s="17"/>
      <c r="SGL102" s="17"/>
      <c r="SGM102" s="17"/>
      <c r="SGN102" s="117"/>
      <c r="SGO102" s="209"/>
      <c r="SGP102" s="17"/>
      <c r="SGQ102" s="18"/>
      <c r="SGR102" s="29"/>
      <c r="SGS102" s="104"/>
      <c r="SGT102" s="198"/>
      <c r="SGU102" s="239"/>
      <c r="SGV102" s="243"/>
      <c r="SGW102" s="243"/>
      <c r="SGX102" s="19"/>
      <c r="SGY102" s="320"/>
      <c r="SGZ102" s="17"/>
      <c r="SHA102" s="15"/>
      <c r="SHB102" s="15"/>
      <c r="SHC102" s="17"/>
      <c r="SHD102" s="17"/>
      <c r="SHE102" s="17"/>
      <c r="SHF102" s="117"/>
      <c r="SHG102" s="209"/>
      <c r="SHH102" s="17"/>
      <c r="SHI102" s="18"/>
      <c r="SHJ102" s="29"/>
      <c r="SHK102" s="104"/>
      <c r="SHL102" s="198"/>
      <c r="SHM102" s="239"/>
      <c r="SHN102" s="243"/>
      <c r="SHO102" s="243"/>
      <c r="SHP102" s="19"/>
      <c r="SHQ102" s="320"/>
      <c r="SHR102" s="17"/>
      <c r="SHS102" s="15"/>
      <c r="SHT102" s="15"/>
      <c r="SHU102" s="17"/>
      <c r="SHV102" s="17"/>
      <c r="SHW102" s="17"/>
      <c r="SHX102" s="117"/>
      <c r="SHY102" s="209"/>
      <c r="SHZ102" s="17"/>
      <c r="SIA102" s="18"/>
      <c r="SIB102" s="29"/>
      <c r="SIC102" s="104"/>
      <c r="SID102" s="198"/>
      <c r="SIE102" s="239"/>
      <c r="SIF102" s="243"/>
      <c r="SIG102" s="243"/>
      <c r="SIH102" s="19"/>
      <c r="SII102" s="320"/>
      <c r="SIJ102" s="17"/>
      <c r="SIK102" s="15"/>
      <c r="SIL102" s="15"/>
      <c r="SIM102" s="17"/>
      <c r="SIN102" s="17"/>
      <c r="SIO102" s="17"/>
      <c r="SIP102" s="117"/>
      <c r="SIQ102" s="209"/>
      <c r="SIR102" s="17"/>
      <c r="SIS102" s="18"/>
      <c r="SIT102" s="29"/>
      <c r="SIU102" s="104"/>
      <c r="SIV102" s="198"/>
      <c r="SIW102" s="239"/>
      <c r="SIX102" s="243"/>
      <c r="SIY102" s="243"/>
      <c r="SIZ102" s="19"/>
      <c r="SJA102" s="320"/>
      <c r="SJB102" s="17"/>
      <c r="SJC102" s="15"/>
      <c r="SJD102" s="15"/>
      <c r="SJE102" s="17"/>
      <c r="SJF102" s="17"/>
      <c r="SJG102" s="17"/>
      <c r="SJH102" s="117"/>
      <c r="SJI102" s="209"/>
      <c r="SJJ102" s="17"/>
      <c r="SJK102" s="18"/>
      <c r="SJL102" s="29"/>
      <c r="SJM102" s="104"/>
      <c r="SJN102" s="198"/>
      <c r="SJO102" s="239"/>
      <c r="SJP102" s="243"/>
      <c r="SJQ102" s="243"/>
      <c r="SJR102" s="19"/>
      <c r="SJS102" s="320"/>
      <c r="SJT102" s="17"/>
      <c r="SJU102" s="15"/>
      <c r="SJV102" s="15"/>
      <c r="SJW102" s="17"/>
      <c r="SJX102" s="17"/>
      <c r="SJY102" s="17"/>
      <c r="SJZ102" s="117"/>
      <c r="SKA102" s="209"/>
      <c r="SKB102" s="17"/>
      <c r="SKC102" s="18"/>
      <c r="SKD102" s="29"/>
      <c r="SKE102" s="104"/>
      <c r="SKF102" s="198"/>
      <c r="SKG102" s="239"/>
      <c r="SKH102" s="243"/>
      <c r="SKI102" s="243"/>
      <c r="SKJ102" s="19"/>
      <c r="SKK102" s="320"/>
      <c r="SKL102" s="17"/>
      <c r="SKM102" s="15"/>
      <c r="SKN102" s="15"/>
      <c r="SKO102" s="17"/>
      <c r="SKP102" s="17"/>
      <c r="SKQ102" s="17"/>
      <c r="SKR102" s="117"/>
      <c r="SKS102" s="209"/>
      <c r="SKT102" s="17"/>
      <c r="SKU102" s="18"/>
      <c r="SKV102" s="29"/>
      <c r="SKW102" s="104"/>
      <c r="SKX102" s="198"/>
      <c r="SKY102" s="239"/>
      <c r="SKZ102" s="243"/>
      <c r="SLA102" s="243"/>
      <c r="SLB102" s="19"/>
      <c r="SLC102" s="320"/>
      <c r="SLD102" s="17"/>
      <c r="SLE102" s="15"/>
      <c r="SLF102" s="15"/>
      <c r="SLG102" s="17"/>
      <c r="SLH102" s="17"/>
      <c r="SLI102" s="17"/>
      <c r="SLJ102" s="117"/>
      <c r="SLK102" s="209"/>
      <c r="SLL102" s="17"/>
      <c r="SLM102" s="18"/>
      <c r="SLN102" s="29"/>
      <c r="SLO102" s="104"/>
      <c r="SLP102" s="198"/>
      <c r="SLQ102" s="239"/>
      <c r="SLR102" s="243"/>
      <c r="SLS102" s="243"/>
      <c r="SLT102" s="19"/>
      <c r="SLU102" s="320"/>
      <c r="SLV102" s="17"/>
      <c r="SLW102" s="15"/>
      <c r="SLX102" s="15"/>
      <c r="SLY102" s="17"/>
      <c r="SLZ102" s="17"/>
      <c r="SMA102" s="17"/>
      <c r="SMB102" s="117"/>
      <c r="SMC102" s="209"/>
      <c r="SMD102" s="17"/>
      <c r="SME102" s="18"/>
      <c r="SMF102" s="29"/>
      <c r="SMG102" s="104"/>
      <c r="SMH102" s="198"/>
      <c r="SMI102" s="239"/>
      <c r="SMJ102" s="243"/>
      <c r="SMK102" s="243"/>
      <c r="SML102" s="19"/>
      <c r="SMM102" s="320"/>
      <c r="SMN102" s="17"/>
      <c r="SMO102" s="15"/>
      <c r="SMP102" s="15"/>
      <c r="SMQ102" s="17"/>
      <c r="SMR102" s="17"/>
      <c r="SMS102" s="17"/>
      <c r="SMT102" s="117"/>
      <c r="SMU102" s="209"/>
      <c r="SMV102" s="17"/>
      <c r="SMW102" s="18"/>
      <c r="SMX102" s="29"/>
      <c r="SMY102" s="104"/>
      <c r="SMZ102" s="198"/>
      <c r="SNA102" s="239"/>
      <c r="SNB102" s="243"/>
      <c r="SNC102" s="243"/>
      <c r="SND102" s="19"/>
      <c r="SNE102" s="320"/>
      <c r="SNF102" s="17"/>
      <c r="SNG102" s="15"/>
      <c r="SNH102" s="15"/>
      <c r="SNI102" s="17"/>
      <c r="SNJ102" s="17"/>
      <c r="SNK102" s="17"/>
      <c r="SNL102" s="117"/>
      <c r="SNM102" s="209"/>
      <c r="SNN102" s="17"/>
      <c r="SNO102" s="18"/>
      <c r="SNP102" s="29"/>
      <c r="SNQ102" s="104"/>
      <c r="SNR102" s="198"/>
      <c r="SNS102" s="239"/>
      <c r="SNT102" s="243"/>
      <c r="SNU102" s="243"/>
      <c r="SNV102" s="19"/>
      <c r="SNW102" s="320"/>
      <c r="SNX102" s="17"/>
      <c r="SNY102" s="15"/>
      <c r="SNZ102" s="15"/>
      <c r="SOA102" s="17"/>
      <c r="SOB102" s="17"/>
      <c r="SOC102" s="17"/>
      <c r="SOD102" s="117"/>
      <c r="SOE102" s="209"/>
      <c r="SOF102" s="17"/>
      <c r="SOG102" s="18"/>
      <c r="SOH102" s="29"/>
      <c r="SOI102" s="104"/>
      <c r="SOJ102" s="198"/>
      <c r="SOK102" s="239"/>
      <c r="SOL102" s="243"/>
      <c r="SOM102" s="243"/>
      <c r="SON102" s="19"/>
      <c r="SOO102" s="320"/>
      <c r="SOP102" s="17"/>
      <c r="SOQ102" s="15"/>
      <c r="SOR102" s="15"/>
      <c r="SOS102" s="17"/>
      <c r="SOT102" s="17"/>
      <c r="SOU102" s="17"/>
      <c r="SOV102" s="117"/>
      <c r="SOW102" s="209"/>
      <c r="SOX102" s="17"/>
      <c r="SOY102" s="18"/>
      <c r="SOZ102" s="29"/>
      <c r="SPA102" s="104"/>
      <c r="SPB102" s="198"/>
      <c r="SPC102" s="239"/>
      <c r="SPD102" s="243"/>
      <c r="SPE102" s="243"/>
      <c r="SPF102" s="19"/>
      <c r="SPG102" s="320"/>
      <c r="SPH102" s="17"/>
      <c r="SPI102" s="15"/>
      <c r="SPJ102" s="15"/>
      <c r="SPK102" s="17"/>
      <c r="SPL102" s="17"/>
      <c r="SPM102" s="17"/>
      <c r="SPN102" s="117"/>
      <c r="SPO102" s="209"/>
      <c r="SPP102" s="17"/>
      <c r="SPQ102" s="18"/>
      <c r="SPR102" s="29"/>
      <c r="SPS102" s="104"/>
      <c r="SPT102" s="198"/>
      <c r="SPU102" s="239"/>
      <c r="SPV102" s="243"/>
      <c r="SPW102" s="243"/>
      <c r="SPX102" s="19"/>
      <c r="SPY102" s="320"/>
      <c r="SPZ102" s="17"/>
      <c r="SQA102" s="15"/>
      <c r="SQB102" s="15"/>
      <c r="SQC102" s="17"/>
      <c r="SQD102" s="17"/>
      <c r="SQE102" s="17"/>
      <c r="SQF102" s="117"/>
      <c r="SQG102" s="209"/>
      <c r="SQH102" s="17"/>
      <c r="SQI102" s="18"/>
      <c r="SQJ102" s="29"/>
      <c r="SQK102" s="104"/>
      <c r="SQL102" s="198"/>
      <c r="SQM102" s="239"/>
      <c r="SQN102" s="243"/>
      <c r="SQO102" s="243"/>
      <c r="SQP102" s="19"/>
      <c r="SQQ102" s="320"/>
      <c r="SQR102" s="17"/>
      <c r="SQS102" s="15"/>
      <c r="SQT102" s="15"/>
      <c r="SQU102" s="17"/>
      <c r="SQV102" s="17"/>
      <c r="SQW102" s="17"/>
      <c r="SQX102" s="117"/>
      <c r="SQY102" s="209"/>
      <c r="SQZ102" s="17"/>
      <c r="SRA102" s="18"/>
      <c r="SRB102" s="29"/>
      <c r="SRC102" s="104"/>
      <c r="SRD102" s="198"/>
      <c r="SRE102" s="239"/>
      <c r="SRF102" s="243"/>
      <c r="SRG102" s="243"/>
      <c r="SRH102" s="19"/>
      <c r="SRI102" s="320"/>
      <c r="SRJ102" s="17"/>
      <c r="SRK102" s="15"/>
      <c r="SRL102" s="15"/>
      <c r="SRM102" s="17"/>
      <c r="SRN102" s="17"/>
      <c r="SRO102" s="17"/>
      <c r="SRP102" s="117"/>
      <c r="SRQ102" s="209"/>
      <c r="SRR102" s="17"/>
      <c r="SRS102" s="18"/>
      <c r="SRT102" s="29"/>
      <c r="SRU102" s="104"/>
      <c r="SRV102" s="198"/>
      <c r="SRW102" s="239"/>
      <c r="SRX102" s="243"/>
      <c r="SRY102" s="243"/>
      <c r="SRZ102" s="19"/>
      <c r="SSA102" s="320"/>
      <c r="SSB102" s="17"/>
      <c r="SSC102" s="15"/>
      <c r="SSD102" s="15"/>
      <c r="SSE102" s="17"/>
      <c r="SSF102" s="17"/>
      <c r="SSG102" s="17"/>
      <c r="SSH102" s="117"/>
      <c r="SSI102" s="209"/>
      <c r="SSJ102" s="17"/>
      <c r="SSK102" s="18"/>
      <c r="SSL102" s="29"/>
      <c r="SSM102" s="104"/>
      <c r="SSN102" s="198"/>
      <c r="SSO102" s="239"/>
      <c r="SSP102" s="243"/>
      <c r="SSQ102" s="243"/>
      <c r="SSR102" s="19"/>
      <c r="SSS102" s="320"/>
      <c r="SST102" s="17"/>
      <c r="SSU102" s="15"/>
      <c r="SSV102" s="15"/>
      <c r="SSW102" s="17"/>
      <c r="SSX102" s="17"/>
      <c r="SSY102" s="17"/>
      <c r="SSZ102" s="117"/>
      <c r="STA102" s="209"/>
      <c r="STB102" s="17"/>
      <c r="STC102" s="18"/>
      <c r="STD102" s="29"/>
      <c r="STE102" s="104"/>
      <c r="STF102" s="198"/>
      <c r="STG102" s="239"/>
      <c r="STH102" s="243"/>
      <c r="STI102" s="243"/>
      <c r="STJ102" s="19"/>
      <c r="STK102" s="320"/>
      <c r="STL102" s="17"/>
      <c r="STM102" s="15"/>
      <c r="STN102" s="15"/>
      <c r="STO102" s="17"/>
      <c r="STP102" s="17"/>
      <c r="STQ102" s="17"/>
      <c r="STR102" s="117"/>
      <c r="STS102" s="209"/>
      <c r="STT102" s="17"/>
      <c r="STU102" s="18"/>
      <c r="STV102" s="29"/>
      <c r="STW102" s="104"/>
      <c r="STX102" s="198"/>
      <c r="STY102" s="239"/>
      <c r="STZ102" s="243"/>
      <c r="SUA102" s="243"/>
      <c r="SUB102" s="19"/>
      <c r="SUC102" s="320"/>
      <c r="SUD102" s="17"/>
      <c r="SUE102" s="15"/>
      <c r="SUF102" s="15"/>
      <c r="SUG102" s="17"/>
      <c r="SUH102" s="17"/>
      <c r="SUI102" s="17"/>
      <c r="SUJ102" s="117"/>
      <c r="SUK102" s="209"/>
      <c r="SUL102" s="17"/>
      <c r="SUM102" s="18"/>
      <c r="SUN102" s="29"/>
      <c r="SUO102" s="104"/>
      <c r="SUP102" s="198"/>
      <c r="SUQ102" s="239"/>
      <c r="SUR102" s="243"/>
      <c r="SUS102" s="243"/>
      <c r="SUT102" s="19"/>
      <c r="SUU102" s="320"/>
      <c r="SUV102" s="17"/>
      <c r="SUW102" s="15"/>
      <c r="SUX102" s="15"/>
      <c r="SUY102" s="17"/>
      <c r="SUZ102" s="17"/>
      <c r="SVA102" s="17"/>
      <c r="SVB102" s="117"/>
      <c r="SVC102" s="209"/>
      <c r="SVD102" s="17"/>
      <c r="SVE102" s="18"/>
      <c r="SVF102" s="29"/>
      <c r="SVG102" s="104"/>
      <c r="SVH102" s="198"/>
      <c r="SVI102" s="239"/>
      <c r="SVJ102" s="243"/>
      <c r="SVK102" s="243"/>
      <c r="SVL102" s="19"/>
      <c r="SVM102" s="320"/>
      <c r="SVN102" s="17"/>
      <c r="SVO102" s="15"/>
      <c r="SVP102" s="15"/>
      <c r="SVQ102" s="17"/>
      <c r="SVR102" s="17"/>
      <c r="SVS102" s="17"/>
      <c r="SVT102" s="117"/>
      <c r="SVU102" s="209"/>
      <c r="SVV102" s="17"/>
      <c r="SVW102" s="18"/>
      <c r="SVX102" s="29"/>
      <c r="SVY102" s="104"/>
      <c r="SVZ102" s="198"/>
      <c r="SWA102" s="239"/>
      <c r="SWB102" s="243"/>
      <c r="SWC102" s="243"/>
      <c r="SWD102" s="19"/>
      <c r="SWE102" s="320"/>
      <c r="SWF102" s="17"/>
      <c r="SWG102" s="15"/>
      <c r="SWH102" s="15"/>
      <c r="SWI102" s="17"/>
      <c r="SWJ102" s="17"/>
      <c r="SWK102" s="17"/>
      <c r="SWL102" s="117"/>
      <c r="SWM102" s="209"/>
      <c r="SWN102" s="17"/>
      <c r="SWO102" s="18"/>
      <c r="SWP102" s="29"/>
      <c r="SWQ102" s="104"/>
      <c r="SWR102" s="198"/>
      <c r="SWS102" s="239"/>
      <c r="SWT102" s="243"/>
      <c r="SWU102" s="243"/>
      <c r="SWV102" s="19"/>
      <c r="SWW102" s="320"/>
      <c r="SWX102" s="17"/>
      <c r="SWY102" s="15"/>
      <c r="SWZ102" s="15"/>
      <c r="SXA102" s="17"/>
      <c r="SXB102" s="17"/>
      <c r="SXC102" s="17"/>
      <c r="SXD102" s="117"/>
      <c r="SXE102" s="209"/>
      <c r="SXF102" s="17"/>
      <c r="SXG102" s="18"/>
      <c r="SXH102" s="29"/>
      <c r="SXI102" s="104"/>
      <c r="SXJ102" s="198"/>
      <c r="SXK102" s="239"/>
      <c r="SXL102" s="243"/>
      <c r="SXM102" s="243"/>
      <c r="SXN102" s="19"/>
      <c r="SXO102" s="320"/>
      <c r="SXP102" s="17"/>
      <c r="SXQ102" s="15"/>
      <c r="SXR102" s="15"/>
      <c r="SXS102" s="17"/>
      <c r="SXT102" s="17"/>
      <c r="SXU102" s="17"/>
      <c r="SXV102" s="117"/>
      <c r="SXW102" s="209"/>
      <c r="SXX102" s="17"/>
      <c r="SXY102" s="18"/>
      <c r="SXZ102" s="29"/>
      <c r="SYA102" s="104"/>
      <c r="SYB102" s="198"/>
      <c r="SYC102" s="239"/>
      <c r="SYD102" s="243"/>
      <c r="SYE102" s="243"/>
      <c r="SYF102" s="19"/>
      <c r="SYG102" s="320"/>
      <c r="SYH102" s="17"/>
      <c r="SYI102" s="15"/>
      <c r="SYJ102" s="15"/>
      <c r="SYK102" s="17"/>
      <c r="SYL102" s="17"/>
      <c r="SYM102" s="17"/>
      <c r="SYN102" s="117"/>
      <c r="SYO102" s="209"/>
      <c r="SYP102" s="17"/>
      <c r="SYQ102" s="18"/>
      <c r="SYR102" s="29"/>
      <c r="SYS102" s="104"/>
      <c r="SYT102" s="198"/>
      <c r="SYU102" s="239"/>
      <c r="SYV102" s="243"/>
      <c r="SYW102" s="243"/>
      <c r="SYX102" s="19"/>
      <c r="SYY102" s="320"/>
      <c r="SYZ102" s="17"/>
      <c r="SZA102" s="15"/>
      <c r="SZB102" s="15"/>
      <c r="SZC102" s="17"/>
      <c r="SZD102" s="17"/>
      <c r="SZE102" s="17"/>
      <c r="SZF102" s="117"/>
      <c r="SZG102" s="209"/>
      <c r="SZH102" s="17"/>
      <c r="SZI102" s="18"/>
      <c r="SZJ102" s="29"/>
      <c r="SZK102" s="104"/>
      <c r="SZL102" s="198"/>
      <c r="SZM102" s="239"/>
      <c r="SZN102" s="243"/>
      <c r="SZO102" s="243"/>
      <c r="SZP102" s="19"/>
      <c r="SZQ102" s="320"/>
      <c r="SZR102" s="17"/>
      <c r="SZS102" s="15"/>
      <c r="SZT102" s="15"/>
      <c r="SZU102" s="17"/>
      <c r="SZV102" s="17"/>
      <c r="SZW102" s="17"/>
      <c r="SZX102" s="117"/>
      <c r="SZY102" s="209"/>
      <c r="SZZ102" s="17"/>
      <c r="TAA102" s="18"/>
      <c r="TAB102" s="29"/>
      <c r="TAC102" s="104"/>
      <c r="TAD102" s="198"/>
      <c r="TAE102" s="239"/>
      <c r="TAF102" s="243"/>
      <c r="TAG102" s="243"/>
      <c r="TAH102" s="19"/>
      <c r="TAI102" s="320"/>
      <c r="TAJ102" s="17"/>
      <c r="TAK102" s="15"/>
      <c r="TAL102" s="15"/>
      <c r="TAM102" s="17"/>
      <c r="TAN102" s="17"/>
      <c r="TAO102" s="17"/>
      <c r="TAP102" s="117"/>
      <c r="TAQ102" s="209"/>
      <c r="TAR102" s="17"/>
      <c r="TAS102" s="18"/>
      <c r="TAT102" s="29"/>
      <c r="TAU102" s="104"/>
      <c r="TAV102" s="198"/>
      <c r="TAW102" s="239"/>
      <c r="TAX102" s="243"/>
      <c r="TAY102" s="243"/>
      <c r="TAZ102" s="19"/>
      <c r="TBA102" s="320"/>
      <c r="TBB102" s="17"/>
      <c r="TBC102" s="15"/>
      <c r="TBD102" s="15"/>
      <c r="TBE102" s="17"/>
      <c r="TBF102" s="17"/>
      <c r="TBG102" s="17"/>
      <c r="TBH102" s="117"/>
      <c r="TBI102" s="209"/>
      <c r="TBJ102" s="17"/>
      <c r="TBK102" s="18"/>
      <c r="TBL102" s="29"/>
      <c r="TBM102" s="104"/>
      <c r="TBN102" s="198"/>
      <c r="TBO102" s="239"/>
      <c r="TBP102" s="243"/>
      <c r="TBQ102" s="243"/>
      <c r="TBR102" s="19"/>
      <c r="TBS102" s="320"/>
      <c r="TBT102" s="17"/>
      <c r="TBU102" s="15"/>
      <c r="TBV102" s="15"/>
      <c r="TBW102" s="17"/>
      <c r="TBX102" s="17"/>
      <c r="TBY102" s="17"/>
      <c r="TBZ102" s="117"/>
      <c r="TCA102" s="209"/>
      <c r="TCB102" s="17"/>
      <c r="TCC102" s="18"/>
      <c r="TCD102" s="29"/>
      <c r="TCE102" s="104"/>
      <c r="TCF102" s="198"/>
      <c r="TCG102" s="239"/>
      <c r="TCH102" s="243"/>
      <c r="TCI102" s="243"/>
      <c r="TCJ102" s="19"/>
      <c r="TCK102" s="320"/>
      <c r="TCL102" s="17"/>
      <c r="TCM102" s="15"/>
      <c r="TCN102" s="15"/>
      <c r="TCO102" s="17"/>
      <c r="TCP102" s="17"/>
      <c r="TCQ102" s="17"/>
      <c r="TCR102" s="117"/>
      <c r="TCS102" s="209"/>
      <c r="TCT102" s="17"/>
      <c r="TCU102" s="18"/>
      <c r="TCV102" s="29"/>
      <c r="TCW102" s="104"/>
      <c r="TCX102" s="198"/>
      <c r="TCY102" s="239"/>
      <c r="TCZ102" s="243"/>
      <c r="TDA102" s="243"/>
      <c r="TDB102" s="19"/>
      <c r="TDC102" s="320"/>
      <c r="TDD102" s="17"/>
      <c r="TDE102" s="15"/>
      <c r="TDF102" s="15"/>
      <c r="TDG102" s="17"/>
      <c r="TDH102" s="17"/>
      <c r="TDI102" s="17"/>
      <c r="TDJ102" s="117"/>
      <c r="TDK102" s="209"/>
      <c r="TDL102" s="17"/>
      <c r="TDM102" s="18"/>
      <c r="TDN102" s="29"/>
      <c r="TDO102" s="104"/>
      <c r="TDP102" s="198"/>
      <c r="TDQ102" s="239"/>
      <c r="TDR102" s="243"/>
      <c r="TDS102" s="243"/>
      <c r="TDT102" s="19"/>
      <c r="TDU102" s="320"/>
      <c r="TDV102" s="17"/>
      <c r="TDW102" s="15"/>
      <c r="TDX102" s="15"/>
      <c r="TDY102" s="17"/>
      <c r="TDZ102" s="17"/>
      <c r="TEA102" s="17"/>
      <c r="TEB102" s="117"/>
      <c r="TEC102" s="209"/>
      <c r="TED102" s="17"/>
      <c r="TEE102" s="18"/>
      <c r="TEF102" s="29"/>
      <c r="TEG102" s="104"/>
      <c r="TEH102" s="198"/>
      <c r="TEI102" s="239"/>
      <c r="TEJ102" s="243"/>
      <c r="TEK102" s="243"/>
      <c r="TEL102" s="19"/>
      <c r="TEM102" s="320"/>
      <c r="TEN102" s="17"/>
      <c r="TEO102" s="15"/>
      <c r="TEP102" s="15"/>
      <c r="TEQ102" s="17"/>
      <c r="TER102" s="17"/>
      <c r="TES102" s="17"/>
      <c r="TET102" s="117"/>
      <c r="TEU102" s="209"/>
      <c r="TEV102" s="17"/>
      <c r="TEW102" s="18"/>
      <c r="TEX102" s="29"/>
      <c r="TEY102" s="104"/>
      <c r="TEZ102" s="198"/>
      <c r="TFA102" s="239"/>
      <c r="TFB102" s="243"/>
      <c r="TFC102" s="243"/>
      <c r="TFD102" s="19"/>
      <c r="TFE102" s="320"/>
      <c r="TFF102" s="17"/>
      <c r="TFG102" s="15"/>
      <c r="TFH102" s="15"/>
      <c r="TFI102" s="17"/>
      <c r="TFJ102" s="17"/>
      <c r="TFK102" s="17"/>
      <c r="TFL102" s="117"/>
      <c r="TFM102" s="209"/>
      <c r="TFN102" s="17"/>
      <c r="TFO102" s="18"/>
      <c r="TFP102" s="29"/>
      <c r="TFQ102" s="104"/>
      <c r="TFR102" s="198"/>
      <c r="TFS102" s="239"/>
      <c r="TFT102" s="243"/>
      <c r="TFU102" s="243"/>
      <c r="TFV102" s="19"/>
      <c r="TFW102" s="320"/>
      <c r="TFX102" s="17"/>
      <c r="TFY102" s="15"/>
      <c r="TFZ102" s="15"/>
      <c r="TGA102" s="17"/>
      <c r="TGB102" s="17"/>
      <c r="TGC102" s="17"/>
      <c r="TGD102" s="117"/>
      <c r="TGE102" s="209"/>
      <c r="TGF102" s="17"/>
      <c r="TGG102" s="18"/>
      <c r="TGH102" s="29"/>
      <c r="TGI102" s="104"/>
      <c r="TGJ102" s="198"/>
      <c r="TGK102" s="239"/>
      <c r="TGL102" s="243"/>
      <c r="TGM102" s="243"/>
      <c r="TGN102" s="19"/>
      <c r="TGO102" s="320"/>
      <c r="TGP102" s="17"/>
      <c r="TGQ102" s="15"/>
      <c r="TGR102" s="15"/>
      <c r="TGS102" s="17"/>
      <c r="TGT102" s="17"/>
      <c r="TGU102" s="17"/>
      <c r="TGV102" s="117"/>
      <c r="TGW102" s="209"/>
      <c r="TGX102" s="17"/>
      <c r="TGY102" s="18"/>
      <c r="TGZ102" s="29"/>
      <c r="THA102" s="104"/>
      <c r="THB102" s="198"/>
      <c r="THC102" s="239"/>
      <c r="THD102" s="243"/>
      <c r="THE102" s="243"/>
      <c r="THF102" s="19"/>
      <c r="THG102" s="320"/>
      <c r="THH102" s="17"/>
      <c r="THI102" s="15"/>
      <c r="THJ102" s="15"/>
      <c r="THK102" s="17"/>
      <c r="THL102" s="17"/>
      <c r="THM102" s="17"/>
      <c r="THN102" s="117"/>
      <c r="THO102" s="209"/>
      <c r="THP102" s="17"/>
      <c r="THQ102" s="18"/>
      <c r="THR102" s="29"/>
      <c r="THS102" s="104"/>
      <c r="THT102" s="198"/>
      <c r="THU102" s="239"/>
      <c r="THV102" s="243"/>
      <c r="THW102" s="243"/>
      <c r="THX102" s="19"/>
      <c r="THY102" s="320"/>
      <c r="THZ102" s="17"/>
      <c r="TIA102" s="15"/>
      <c r="TIB102" s="15"/>
      <c r="TIC102" s="17"/>
      <c r="TID102" s="17"/>
      <c r="TIE102" s="17"/>
      <c r="TIF102" s="117"/>
      <c r="TIG102" s="209"/>
      <c r="TIH102" s="17"/>
      <c r="TII102" s="18"/>
      <c r="TIJ102" s="29"/>
      <c r="TIK102" s="104"/>
      <c r="TIL102" s="198"/>
      <c r="TIM102" s="239"/>
      <c r="TIN102" s="243"/>
      <c r="TIO102" s="243"/>
      <c r="TIP102" s="19"/>
      <c r="TIQ102" s="320"/>
      <c r="TIR102" s="17"/>
      <c r="TIS102" s="15"/>
      <c r="TIT102" s="15"/>
      <c r="TIU102" s="17"/>
      <c r="TIV102" s="17"/>
      <c r="TIW102" s="17"/>
      <c r="TIX102" s="117"/>
      <c r="TIY102" s="209"/>
      <c r="TIZ102" s="17"/>
      <c r="TJA102" s="18"/>
      <c r="TJB102" s="29"/>
      <c r="TJC102" s="104"/>
      <c r="TJD102" s="198"/>
      <c r="TJE102" s="239"/>
      <c r="TJF102" s="243"/>
      <c r="TJG102" s="243"/>
      <c r="TJH102" s="19"/>
      <c r="TJI102" s="320"/>
      <c r="TJJ102" s="17"/>
      <c r="TJK102" s="15"/>
      <c r="TJL102" s="15"/>
      <c r="TJM102" s="17"/>
      <c r="TJN102" s="17"/>
      <c r="TJO102" s="17"/>
      <c r="TJP102" s="117"/>
      <c r="TJQ102" s="209"/>
      <c r="TJR102" s="17"/>
      <c r="TJS102" s="18"/>
      <c r="TJT102" s="29"/>
      <c r="TJU102" s="104"/>
      <c r="TJV102" s="198"/>
      <c r="TJW102" s="239"/>
      <c r="TJX102" s="243"/>
      <c r="TJY102" s="243"/>
      <c r="TJZ102" s="19"/>
      <c r="TKA102" s="320"/>
      <c r="TKB102" s="17"/>
      <c r="TKC102" s="15"/>
      <c r="TKD102" s="15"/>
      <c r="TKE102" s="17"/>
      <c r="TKF102" s="17"/>
      <c r="TKG102" s="17"/>
      <c r="TKH102" s="117"/>
      <c r="TKI102" s="209"/>
      <c r="TKJ102" s="17"/>
      <c r="TKK102" s="18"/>
      <c r="TKL102" s="29"/>
      <c r="TKM102" s="104"/>
      <c r="TKN102" s="198"/>
      <c r="TKO102" s="239"/>
      <c r="TKP102" s="243"/>
      <c r="TKQ102" s="243"/>
      <c r="TKR102" s="19"/>
      <c r="TKS102" s="320"/>
      <c r="TKT102" s="17"/>
      <c r="TKU102" s="15"/>
      <c r="TKV102" s="15"/>
      <c r="TKW102" s="17"/>
      <c r="TKX102" s="17"/>
      <c r="TKY102" s="17"/>
      <c r="TKZ102" s="117"/>
      <c r="TLA102" s="209"/>
      <c r="TLB102" s="17"/>
      <c r="TLC102" s="18"/>
      <c r="TLD102" s="29"/>
      <c r="TLE102" s="104"/>
      <c r="TLF102" s="198"/>
      <c r="TLG102" s="239"/>
      <c r="TLH102" s="243"/>
      <c r="TLI102" s="243"/>
      <c r="TLJ102" s="19"/>
      <c r="TLK102" s="320"/>
      <c r="TLL102" s="17"/>
      <c r="TLM102" s="15"/>
      <c r="TLN102" s="15"/>
      <c r="TLO102" s="17"/>
      <c r="TLP102" s="17"/>
      <c r="TLQ102" s="17"/>
      <c r="TLR102" s="117"/>
      <c r="TLS102" s="209"/>
      <c r="TLT102" s="17"/>
      <c r="TLU102" s="18"/>
      <c r="TLV102" s="29"/>
      <c r="TLW102" s="104"/>
      <c r="TLX102" s="198"/>
      <c r="TLY102" s="239"/>
      <c r="TLZ102" s="243"/>
      <c r="TMA102" s="243"/>
      <c r="TMB102" s="19"/>
      <c r="TMC102" s="320"/>
      <c r="TMD102" s="17"/>
      <c r="TME102" s="15"/>
      <c r="TMF102" s="15"/>
      <c r="TMG102" s="17"/>
      <c r="TMH102" s="17"/>
      <c r="TMI102" s="17"/>
      <c r="TMJ102" s="117"/>
      <c r="TMK102" s="209"/>
      <c r="TML102" s="17"/>
      <c r="TMM102" s="18"/>
      <c r="TMN102" s="29"/>
      <c r="TMO102" s="104"/>
      <c r="TMP102" s="198"/>
      <c r="TMQ102" s="239"/>
      <c r="TMR102" s="243"/>
      <c r="TMS102" s="243"/>
      <c r="TMT102" s="19"/>
      <c r="TMU102" s="320"/>
      <c r="TMV102" s="17"/>
      <c r="TMW102" s="15"/>
      <c r="TMX102" s="15"/>
      <c r="TMY102" s="17"/>
      <c r="TMZ102" s="17"/>
      <c r="TNA102" s="17"/>
      <c r="TNB102" s="117"/>
      <c r="TNC102" s="209"/>
      <c r="TND102" s="17"/>
      <c r="TNE102" s="18"/>
      <c r="TNF102" s="29"/>
      <c r="TNG102" s="104"/>
      <c r="TNH102" s="198"/>
      <c r="TNI102" s="239"/>
      <c r="TNJ102" s="243"/>
      <c r="TNK102" s="243"/>
      <c r="TNL102" s="19"/>
      <c r="TNM102" s="320"/>
      <c r="TNN102" s="17"/>
      <c r="TNO102" s="15"/>
      <c r="TNP102" s="15"/>
      <c r="TNQ102" s="17"/>
      <c r="TNR102" s="17"/>
      <c r="TNS102" s="17"/>
      <c r="TNT102" s="117"/>
      <c r="TNU102" s="209"/>
      <c r="TNV102" s="17"/>
      <c r="TNW102" s="18"/>
      <c r="TNX102" s="29"/>
      <c r="TNY102" s="104"/>
      <c r="TNZ102" s="198"/>
      <c r="TOA102" s="239"/>
      <c r="TOB102" s="243"/>
      <c r="TOC102" s="243"/>
      <c r="TOD102" s="19"/>
      <c r="TOE102" s="320"/>
      <c r="TOF102" s="17"/>
      <c r="TOG102" s="15"/>
      <c r="TOH102" s="15"/>
      <c r="TOI102" s="17"/>
      <c r="TOJ102" s="17"/>
      <c r="TOK102" s="17"/>
      <c r="TOL102" s="117"/>
      <c r="TOM102" s="209"/>
      <c r="TON102" s="17"/>
      <c r="TOO102" s="18"/>
      <c r="TOP102" s="29"/>
      <c r="TOQ102" s="104"/>
      <c r="TOR102" s="198"/>
      <c r="TOS102" s="239"/>
      <c r="TOT102" s="243"/>
      <c r="TOU102" s="243"/>
      <c r="TOV102" s="19"/>
      <c r="TOW102" s="320"/>
      <c r="TOX102" s="17"/>
      <c r="TOY102" s="15"/>
      <c r="TOZ102" s="15"/>
      <c r="TPA102" s="17"/>
      <c r="TPB102" s="17"/>
      <c r="TPC102" s="17"/>
      <c r="TPD102" s="117"/>
      <c r="TPE102" s="209"/>
      <c r="TPF102" s="17"/>
      <c r="TPG102" s="18"/>
      <c r="TPH102" s="29"/>
      <c r="TPI102" s="104"/>
      <c r="TPJ102" s="198"/>
      <c r="TPK102" s="239"/>
      <c r="TPL102" s="243"/>
      <c r="TPM102" s="243"/>
      <c r="TPN102" s="19"/>
      <c r="TPO102" s="320"/>
      <c r="TPP102" s="17"/>
      <c r="TPQ102" s="15"/>
      <c r="TPR102" s="15"/>
      <c r="TPS102" s="17"/>
      <c r="TPT102" s="17"/>
      <c r="TPU102" s="17"/>
      <c r="TPV102" s="117"/>
      <c r="TPW102" s="209"/>
      <c r="TPX102" s="17"/>
      <c r="TPY102" s="18"/>
      <c r="TPZ102" s="29"/>
      <c r="TQA102" s="104"/>
      <c r="TQB102" s="198"/>
      <c r="TQC102" s="239"/>
      <c r="TQD102" s="243"/>
      <c r="TQE102" s="243"/>
      <c r="TQF102" s="19"/>
      <c r="TQG102" s="320"/>
      <c r="TQH102" s="17"/>
      <c r="TQI102" s="15"/>
      <c r="TQJ102" s="15"/>
      <c r="TQK102" s="17"/>
      <c r="TQL102" s="17"/>
      <c r="TQM102" s="17"/>
      <c r="TQN102" s="117"/>
      <c r="TQO102" s="209"/>
      <c r="TQP102" s="17"/>
      <c r="TQQ102" s="18"/>
      <c r="TQR102" s="29"/>
      <c r="TQS102" s="104"/>
      <c r="TQT102" s="198"/>
      <c r="TQU102" s="239"/>
      <c r="TQV102" s="243"/>
      <c r="TQW102" s="243"/>
      <c r="TQX102" s="19"/>
      <c r="TQY102" s="320"/>
      <c r="TQZ102" s="17"/>
      <c r="TRA102" s="15"/>
      <c r="TRB102" s="15"/>
      <c r="TRC102" s="17"/>
      <c r="TRD102" s="17"/>
      <c r="TRE102" s="17"/>
      <c r="TRF102" s="117"/>
      <c r="TRG102" s="209"/>
      <c r="TRH102" s="17"/>
      <c r="TRI102" s="18"/>
      <c r="TRJ102" s="29"/>
      <c r="TRK102" s="104"/>
      <c r="TRL102" s="198"/>
      <c r="TRM102" s="239"/>
      <c r="TRN102" s="243"/>
      <c r="TRO102" s="243"/>
      <c r="TRP102" s="19"/>
      <c r="TRQ102" s="320"/>
      <c r="TRR102" s="17"/>
      <c r="TRS102" s="15"/>
      <c r="TRT102" s="15"/>
      <c r="TRU102" s="17"/>
      <c r="TRV102" s="17"/>
      <c r="TRW102" s="17"/>
      <c r="TRX102" s="117"/>
      <c r="TRY102" s="209"/>
      <c r="TRZ102" s="17"/>
      <c r="TSA102" s="18"/>
      <c r="TSB102" s="29"/>
      <c r="TSC102" s="104"/>
      <c r="TSD102" s="198"/>
      <c r="TSE102" s="239"/>
      <c r="TSF102" s="243"/>
      <c r="TSG102" s="243"/>
      <c r="TSH102" s="19"/>
      <c r="TSI102" s="320"/>
      <c r="TSJ102" s="17"/>
      <c r="TSK102" s="15"/>
      <c r="TSL102" s="15"/>
      <c r="TSM102" s="17"/>
      <c r="TSN102" s="17"/>
      <c r="TSO102" s="17"/>
      <c r="TSP102" s="117"/>
      <c r="TSQ102" s="209"/>
      <c r="TSR102" s="17"/>
      <c r="TSS102" s="18"/>
      <c r="TST102" s="29"/>
      <c r="TSU102" s="104"/>
      <c r="TSV102" s="198"/>
      <c r="TSW102" s="239"/>
      <c r="TSX102" s="243"/>
      <c r="TSY102" s="243"/>
      <c r="TSZ102" s="19"/>
      <c r="TTA102" s="320"/>
      <c r="TTB102" s="17"/>
      <c r="TTC102" s="15"/>
      <c r="TTD102" s="15"/>
      <c r="TTE102" s="17"/>
      <c r="TTF102" s="17"/>
      <c r="TTG102" s="17"/>
      <c r="TTH102" s="117"/>
      <c r="TTI102" s="209"/>
      <c r="TTJ102" s="17"/>
      <c r="TTK102" s="18"/>
      <c r="TTL102" s="29"/>
      <c r="TTM102" s="104"/>
      <c r="TTN102" s="198"/>
      <c r="TTO102" s="239"/>
      <c r="TTP102" s="243"/>
      <c r="TTQ102" s="243"/>
      <c r="TTR102" s="19"/>
      <c r="TTS102" s="320"/>
      <c r="TTT102" s="17"/>
      <c r="TTU102" s="15"/>
      <c r="TTV102" s="15"/>
      <c r="TTW102" s="17"/>
      <c r="TTX102" s="17"/>
      <c r="TTY102" s="17"/>
      <c r="TTZ102" s="117"/>
      <c r="TUA102" s="209"/>
      <c r="TUB102" s="17"/>
      <c r="TUC102" s="18"/>
      <c r="TUD102" s="29"/>
      <c r="TUE102" s="104"/>
      <c r="TUF102" s="198"/>
      <c r="TUG102" s="239"/>
      <c r="TUH102" s="243"/>
      <c r="TUI102" s="243"/>
      <c r="TUJ102" s="19"/>
      <c r="TUK102" s="320"/>
      <c r="TUL102" s="17"/>
      <c r="TUM102" s="15"/>
      <c r="TUN102" s="15"/>
      <c r="TUO102" s="17"/>
      <c r="TUP102" s="17"/>
      <c r="TUQ102" s="17"/>
      <c r="TUR102" s="117"/>
      <c r="TUS102" s="209"/>
      <c r="TUT102" s="17"/>
      <c r="TUU102" s="18"/>
      <c r="TUV102" s="29"/>
      <c r="TUW102" s="104"/>
      <c r="TUX102" s="198"/>
      <c r="TUY102" s="239"/>
      <c r="TUZ102" s="243"/>
      <c r="TVA102" s="243"/>
      <c r="TVB102" s="19"/>
      <c r="TVC102" s="320"/>
      <c r="TVD102" s="17"/>
      <c r="TVE102" s="15"/>
      <c r="TVF102" s="15"/>
      <c r="TVG102" s="17"/>
      <c r="TVH102" s="17"/>
      <c r="TVI102" s="17"/>
      <c r="TVJ102" s="117"/>
      <c r="TVK102" s="209"/>
      <c r="TVL102" s="17"/>
      <c r="TVM102" s="18"/>
      <c r="TVN102" s="29"/>
      <c r="TVO102" s="104"/>
      <c r="TVP102" s="198"/>
      <c r="TVQ102" s="239"/>
      <c r="TVR102" s="243"/>
      <c r="TVS102" s="243"/>
      <c r="TVT102" s="19"/>
      <c r="TVU102" s="320"/>
      <c r="TVV102" s="17"/>
      <c r="TVW102" s="15"/>
      <c r="TVX102" s="15"/>
      <c r="TVY102" s="17"/>
      <c r="TVZ102" s="17"/>
      <c r="TWA102" s="17"/>
      <c r="TWB102" s="117"/>
      <c r="TWC102" s="209"/>
      <c r="TWD102" s="17"/>
      <c r="TWE102" s="18"/>
      <c r="TWF102" s="29"/>
      <c r="TWG102" s="104"/>
      <c r="TWH102" s="198"/>
      <c r="TWI102" s="239"/>
      <c r="TWJ102" s="243"/>
      <c r="TWK102" s="243"/>
      <c r="TWL102" s="19"/>
      <c r="TWM102" s="320"/>
      <c r="TWN102" s="17"/>
      <c r="TWO102" s="15"/>
      <c r="TWP102" s="15"/>
      <c r="TWQ102" s="17"/>
      <c r="TWR102" s="17"/>
      <c r="TWS102" s="17"/>
      <c r="TWT102" s="117"/>
      <c r="TWU102" s="209"/>
      <c r="TWV102" s="17"/>
      <c r="TWW102" s="18"/>
      <c r="TWX102" s="29"/>
      <c r="TWY102" s="104"/>
      <c r="TWZ102" s="198"/>
      <c r="TXA102" s="239"/>
      <c r="TXB102" s="243"/>
      <c r="TXC102" s="243"/>
      <c r="TXD102" s="19"/>
      <c r="TXE102" s="320"/>
      <c r="TXF102" s="17"/>
      <c r="TXG102" s="15"/>
      <c r="TXH102" s="15"/>
      <c r="TXI102" s="17"/>
      <c r="TXJ102" s="17"/>
      <c r="TXK102" s="17"/>
      <c r="TXL102" s="117"/>
      <c r="TXM102" s="209"/>
      <c r="TXN102" s="17"/>
      <c r="TXO102" s="18"/>
      <c r="TXP102" s="29"/>
      <c r="TXQ102" s="104"/>
      <c r="TXR102" s="198"/>
      <c r="TXS102" s="239"/>
      <c r="TXT102" s="243"/>
      <c r="TXU102" s="243"/>
      <c r="TXV102" s="19"/>
      <c r="TXW102" s="320"/>
      <c r="TXX102" s="17"/>
      <c r="TXY102" s="15"/>
      <c r="TXZ102" s="15"/>
      <c r="TYA102" s="17"/>
      <c r="TYB102" s="17"/>
      <c r="TYC102" s="17"/>
      <c r="TYD102" s="117"/>
      <c r="TYE102" s="209"/>
      <c r="TYF102" s="17"/>
      <c r="TYG102" s="18"/>
      <c r="TYH102" s="29"/>
      <c r="TYI102" s="104"/>
      <c r="TYJ102" s="198"/>
      <c r="TYK102" s="239"/>
      <c r="TYL102" s="243"/>
      <c r="TYM102" s="243"/>
      <c r="TYN102" s="19"/>
      <c r="TYO102" s="320"/>
      <c r="TYP102" s="17"/>
      <c r="TYQ102" s="15"/>
      <c r="TYR102" s="15"/>
      <c r="TYS102" s="17"/>
      <c r="TYT102" s="17"/>
      <c r="TYU102" s="17"/>
      <c r="TYV102" s="117"/>
      <c r="TYW102" s="209"/>
      <c r="TYX102" s="17"/>
      <c r="TYY102" s="18"/>
      <c r="TYZ102" s="29"/>
      <c r="TZA102" s="104"/>
      <c r="TZB102" s="198"/>
      <c r="TZC102" s="239"/>
      <c r="TZD102" s="243"/>
      <c r="TZE102" s="243"/>
      <c r="TZF102" s="19"/>
      <c r="TZG102" s="320"/>
      <c r="TZH102" s="17"/>
      <c r="TZI102" s="15"/>
      <c r="TZJ102" s="15"/>
      <c r="TZK102" s="17"/>
      <c r="TZL102" s="17"/>
      <c r="TZM102" s="17"/>
      <c r="TZN102" s="117"/>
      <c r="TZO102" s="209"/>
      <c r="TZP102" s="17"/>
      <c r="TZQ102" s="18"/>
      <c r="TZR102" s="29"/>
      <c r="TZS102" s="104"/>
      <c r="TZT102" s="198"/>
      <c r="TZU102" s="239"/>
      <c r="TZV102" s="243"/>
      <c r="TZW102" s="243"/>
      <c r="TZX102" s="19"/>
      <c r="TZY102" s="320"/>
      <c r="TZZ102" s="17"/>
      <c r="UAA102" s="15"/>
      <c r="UAB102" s="15"/>
      <c r="UAC102" s="17"/>
      <c r="UAD102" s="17"/>
      <c r="UAE102" s="17"/>
      <c r="UAF102" s="117"/>
      <c r="UAG102" s="209"/>
      <c r="UAH102" s="17"/>
      <c r="UAI102" s="18"/>
      <c r="UAJ102" s="29"/>
      <c r="UAK102" s="104"/>
      <c r="UAL102" s="198"/>
      <c r="UAM102" s="239"/>
      <c r="UAN102" s="243"/>
      <c r="UAO102" s="243"/>
      <c r="UAP102" s="19"/>
      <c r="UAQ102" s="320"/>
      <c r="UAR102" s="17"/>
      <c r="UAS102" s="15"/>
      <c r="UAT102" s="15"/>
      <c r="UAU102" s="17"/>
      <c r="UAV102" s="17"/>
      <c r="UAW102" s="17"/>
      <c r="UAX102" s="117"/>
      <c r="UAY102" s="209"/>
      <c r="UAZ102" s="17"/>
      <c r="UBA102" s="18"/>
      <c r="UBB102" s="29"/>
      <c r="UBC102" s="104"/>
      <c r="UBD102" s="198"/>
      <c r="UBE102" s="239"/>
      <c r="UBF102" s="243"/>
      <c r="UBG102" s="243"/>
      <c r="UBH102" s="19"/>
      <c r="UBI102" s="320"/>
      <c r="UBJ102" s="17"/>
      <c r="UBK102" s="15"/>
      <c r="UBL102" s="15"/>
      <c r="UBM102" s="17"/>
      <c r="UBN102" s="17"/>
      <c r="UBO102" s="17"/>
      <c r="UBP102" s="117"/>
      <c r="UBQ102" s="209"/>
      <c r="UBR102" s="17"/>
      <c r="UBS102" s="18"/>
      <c r="UBT102" s="29"/>
      <c r="UBU102" s="104"/>
      <c r="UBV102" s="198"/>
      <c r="UBW102" s="239"/>
      <c r="UBX102" s="243"/>
      <c r="UBY102" s="243"/>
      <c r="UBZ102" s="19"/>
      <c r="UCA102" s="320"/>
      <c r="UCB102" s="17"/>
      <c r="UCC102" s="15"/>
      <c r="UCD102" s="15"/>
      <c r="UCE102" s="17"/>
      <c r="UCF102" s="17"/>
      <c r="UCG102" s="17"/>
      <c r="UCH102" s="117"/>
      <c r="UCI102" s="209"/>
      <c r="UCJ102" s="17"/>
      <c r="UCK102" s="18"/>
      <c r="UCL102" s="29"/>
      <c r="UCM102" s="104"/>
      <c r="UCN102" s="198"/>
      <c r="UCO102" s="239"/>
      <c r="UCP102" s="243"/>
      <c r="UCQ102" s="243"/>
      <c r="UCR102" s="19"/>
      <c r="UCS102" s="320"/>
      <c r="UCT102" s="17"/>
      <c r="UCU102" s="15"/>
      <c r="UCV102" s="15"/>
      <c r="UCW102" s="17"/>
      <c r="UCX102" s="17"/>
      <c r="UCY102" s="17"/>
      <c r="UCZ102" s="117"/>
      <c r="UDA102" s="209"/>
      <c r="UDB102" s="17"/>
      <c r="UDC102" s="18"/>
      <c r="UDD102" s="29"/>
      <c r="UDE102" s="104"/>
      <c r="UDF102" s="198"/>
      <c r="UDG102" s="239"/>
      <c r="UDH102" s="243"/>
      <c r="UDI102" s="243"/>
      <c r="UDJ102" s="19"/>
      <c r="UDK102" s="320"/>
      <c r="UDL102" s="17"/>
      <c r="UDM102" s="15"/>
      <c r="UDN102" s="15"/>
      <c r="UDO102" s="17"/>
      <c r="UDP102" s="17"/>
      <c r="UDQ102" s="17"/>
      <c r="UDR102" s="117"/>
      <c r="UDS102" s="209"/>
      <c r="UDT102" s="17"/>
      <c r="UDU102" s="18"/>
      <c r="UDV102" s="29"/>
      <c r="UDW102" s="104"/>
      <c r="UDX102" s="198"/>
      <c r="UDY102" s="239"/>
      <c r="UDZ102" s="243"/>
      <c r="UEA102" s="243"/>
      <c r="UEB102" s="19"/>
      <c r="UEC102" s="320"/>
      <c r="UED102" s="17"/>
      <c r="UEE102" s="15"/>
      <c r="UEF102" s="15"/>
      <c r="UEG102" s="17"/>
      <c r="UEH102" s="17"/>
      <c r="UEI102" s="17"/>
      <c r="UEJ102" s="117"/>
      <c r="UEK102" s="209"/>
      <c r="UEL102" s="17"/>
      <c r="UEM102" s="18"/>
      <c r="UEN102" s="29"/>
      <c r="UEO102" s="104"/>
      <c r="UEP102" s="198"/>
      <c r="UEQ102" s="239"/>
      <c r="UER102" s="243"/>
      <c r="UES102" s="243"/>
      <c r="UET102" s="19"/>
      <c r="UEU102" s="320"/>
      <c r="UEV102" s="17"/>
      <c r="UEW102" s="15"/>
      <c r="UEX102" s="15"/>
      <c r="UEY102" s="17"/>
      <c r="UEZ102" s="17"/>
      <c r="UFA102" s="17"/>
      <c r="UFB102" s="117"/>
      <c r="UFC102" s="209"/>
      <c r="UFD102" s="17"/>
      <c r="UFE102" s="18"/>
      <c r="UFF102" s="29"/>
      <c r="UFG102" s="104"/>
      <c r="UFH102" s="198"/>
      <c r="UFI102" s="239"/>
      <c r="UFJ102" s="243"/>
      <c r="UFK102" s="243"/>
      <c r="UFL102" s="19"/>
      <c r="UFM102" s="320"/>
      <c r="UFN102" s="17"/>
      <c r="UFO102" s="15"/>
      <c r="UFP102" s="15"/>
      <c r="UFQ102" s="17"/>
      <c r="UFR102" s="17"/>
      <c r="UFS102" s="17"/>
      <c r="UFT102" s="117"/>
      <c r="UFU102" s="209"/>
      <c r="UFV102" s="17"/>
      <c r="UFW102" s="18"/>
      <c r="UFX102" s="29"/>
      <c r="UFY102" s="104"/>
      <c r="UFZ102" s="198"/>
      <c r="UGA102" s="239"/>
      <c r="UGB102" s="243"/>
      <c r="UGC102" s="243"/>
      <c r="UGD102" s="19"/>
      <c r="UGE102" s="320"/>
      <c r="UGF102" s="17"/>
      <c r="UGG102" s="15"/>
      <c r="UGH102" s="15"/>
      <c r="UGI102" s="17"/>
      <c r="UGJ102" s="17"/>
      <c r="UGK102" s="17"/>
      <c r="UGL102" s="117"/>
      <c r="UGM102" s="209"/>
      <c r="UGN102" s="17"/>
      <c r="UGO102" s="18"/>
      <c r="UGP102" s="29"/>
      <c r="UGQ102" s="104"/>
      <c r="UGR102" s="198"/>
      <c r="UGS102" s="239"/>
      <c r="UGT102" s="243"/>
      <c r="UGU102" s="243"/>
      <c r="UGV102" s="19"/>
      <c r="UGW102" s="320"/>
      <c r="UGX102" s="17"/>
      <c r="UGY102" s="15"/>
      <c r="UGZ102" s="15"/>
      <c r="UHA102" s="17"/>
      <c r="UHB102" s="17"/>
      <c r="UHC102" s="17"/>
      <c r="UHD102" s="117"/>
      <c r="UHE102" s="209"/>
      <c r="UHF102" s="17"/>
      <c r="UHG102" s="18"/>
      <c r="UHH102" s="29"/>
      <c r="UHI102" s="104"/>
      <c r="UHJ102" s="198"/>
      <c r="UHK102" s="239"/>
      <c r="UHL102" s="243"/>
      <c r="UHM102" s="243"/>
      <c r="UHN102" s="19"/>
      <c r="UHO102" s="320"/>
      <c r="UHP102" s="17"/>
      <c r="UHQ102" s="15"/>
      <c r="UHR102" s="15"/>
      <c r="UHS102" s="17"/>
      <c r="UHT102" s="17"/>
      <c r="UHU102" s="17"/>
      <c r="UHV102" s="117"/>
      <c r="UHW102" s="209"/>
      <c r="UHX102" s="17"/>
      <c r="UHY102" s="18"/>
      <c r="UHZ102" s="29"/>
      <c r="UIA102" s="104"/>
      <c r="UIB102" s="198"/>
      <c r="UIC102" s="239"/>
      <c r="UID102" s="243"/>
      <c r="UIE102" s="243"/>
      <c r="UIF102" s="19"/>
      <c r="UIG102" s="320"/>
      <c r="UIH102" s="17"/>
      <c r="UII102" s="15"/>
      <c r="UIJ102" s="15"/>
      <c r="UIK102" s="17"/>
      <c r="UIL102" s="17"/>
      <c r="UIM102" s="17"/>
      <c r="UIN102" s="117"/>
      <c r="UIO102" s="209"/>
      <c r="UIP102" s="17"/>
      <c r="UIQ102" s="18"/>
      <c r="UIR102" s="29"/>
      <c r="UIS102" s="104"/>
      <c r="UIT102" s="198"/>
      <c r="UIU102" s="239"/>
      <c r="UIV102" s="243"/>
      <c r="UIW102" s="243"/>
      <c r="UIX102" s="19"/>
      <c r="UIY102" s="320"/>
      <c r="UIZ102" s="17"/>
      <c r="UJA102" s="15"/>
      <c r="UJB102" s="15"/>
      <c r="UJC102" s="17"/>
      <c r="UJD102" s="17"/>
      <c r="UJE102" s="17"/>
      <c r="UJF102" s="117"/>
      <c r="UJG102" s="209"/>
      <c r="UJH102" s="17"/>
      <c r="UJI102" s="18"/>
      <c r="UJJ102" s="29"/>
      <c r="UJK102" s="104"/>
      <c r="UJL102" s="198"/>
      <c r="UJM102" s="239"/>
      <c r="UJN102" s="243"/>
      <c r="UJO102" s="243"/>
      <c r="UJP102" s="19"/>
      <c r="UJQ102" s="320"/>
      <c r="UJR102" s="17"/>
      <c r="UJS102" s="15"/>
      <c r="UJT102" s="15"/>
      <c r="UJU102" s="17"/>
      <c r="UJV102" s="17"/>
      <c r="UJW102" s="17"/>
      <c r="UJX102" s="117"/>
      <c r="UJY102" s="209"/>
      <c r="UJZ102" s="17"/>
      <c r="UKA102" s="18"/>
      <c r="UKB102" s="29"/>
      <c r="UKC102" s="104"/>
      <c r="UKD102" s="198"/>
      <c r="UKE102" s="239"/>
      <c r="UKF102" s="243"/>
      <c r="UKG102" s="243"/>
      <c r="UKH102" s="19"/>
      <c r="UKI102" s="320"/>
      <c r="UKJ102" s="17"/>
      <c r="UKK102" s="15"/>
      <c r="UKL102" s="15"/>
      <c r="UKM102" s="17"/>
      <c r="UKN102" s="17"/>
      <c r="UKO102" s="17"/>
      <c r="UKP102" s="117"/>
      <c r="UKQ102" s="209"/>
      <c r="UKR102" s="17"/>
      <c r="UKS102" s="18"/>
      <c r="UKT102" s="29"/>
      <c r="UKU102" s="104"/>
      <c r="UKV102" s="198"/>
      <c r="UKW102" s="239"/>
      <c r="UKX102" s="243"/>
      <c r="UKY102" s="243"/>
      <c r="UKZ102" s="19"/>
      <c r="ULA102" s="320"/>
      <c r="ULB102" s="17"/>
      <c r="ULC102" s="15"/>
      <c r="ULD102" s="15"/>
      <c r="ULE102" s="17"/>
      <c r="ULF102" s="17"/>
      <c r="ULG102" s="17"/>
      <c r="ULH102" s="117"/>
      <c r="ULI102" s="209"/>
      <c r="ULJ102" s="17"/>
      <c r="ULK102" s="18"/>
      <c r="ULL102" s="29"/>
      <c r="ULM102" s="104"/>
      <c r="ULN102" s="198"/>
      <c r="ULO102" s="239"/>
      <c r="ULP102" s="243"/>
      <c r="ULQ102" s="243"/>
      <c r="ULR102" s="19"/>
      <c r="ULS102" s="320"/>
      <c r="ULT102" s="17"/>
      <c r="ULU102" s="15"/>
      <c r="ULV102" s="15"/>
      <c r="ULW102" s="17"/>
      <c r="ULX102" s="17"/>
      <c r="ULY102" s="17"/>
      <c r="ULZ102" s="117"/>
      <c r="UMA102" s="209"/>
      <c r="UMB102" s="17"/>
      <c r="UMC102" s="18"/>
      <c r="UMD102" s="29"/>
      <c r="UME102" s="104"/>
      <c r="UMF102" s="198"/>
      <c r="UMG102" s="239"/>
      <c r="UMH102" s="243"/>
      <c r="UMI102" s="243"/>
      <c r="UMJ102" s="19"/>
      <c r="UMK102" s="320"/>
      <c r="UML102" s="17"/>
      <c r="UMM102" s="15"/>
      <c r="UMN102" s="15"/>
      <c r="UMO102" s="17"/>
      <c r="UMP102" s="17"/>
      <c r="UMQ102" s="17"/>
      <c r="UMR102" s="117"/>
      <c r="UMS102" s="209"/>
      <c r="UMT102" s="17"/>
      <c r="UMU102" s="18"/>
      <c r="UMV102" s="29"/>
      <c r="UMW102" s="104"/>
      <c r="UMX102" s="198"/>
      <c r="UMY102" s="239"/>
      <c r="UMZ102" s="243"/>
      <c r="UNA102" s="243"/>
      <c r="UNB102" s="19"/>
      <c r="UNC102" s="320"/>
      <c r="UND102" s="17"/>
      <c r="UNE102" s="15"/>
      <c r="UNF102" s="15"/>
      <c r="UNG102" s="17"/>
      <c r="UNH102" s="17"/>
      <c r="UNI102" s="17"/>
      <c r="UNJ102" s="117"/>
      <c r="UNK102" s="209"/>
      <c r="UNL102" s="17"/>
      <c r="UNM102" s="18"/>
      <c r="UNN102" s="29"/>
      <c r="UNO102" s="104"/>
      <c r="UNP102" s="198"/>
      <c r="UNQ102" s="239"/>
      <c r="UNR102" s="243"/>
      <c r="UNS102" s="243"/>
      <c r="UNT102" s="19"/>
      <c r="UNU102" s="320"/>
      <c r="UNV102" s="17"/>
      <c r="UNW102" s="15"/>
      <c r="UNX102" s="15"/>
      <c r="UNY102" s="17"/>
      <c r="UNZ102" s="17"/>
      <c r="UOA102" s="17"/>
      <c r="UOB102" s="117"/>
      <c r="UOC102" s="209"/>
      <c r="UOD102" s="17"/>
      <c r="UOE102" s="18"/>
      <c r="UOF102" s="29"/>
      <c r="UOG102" s="104"/>
      <c r="UOH102" s="198"/>
      <c r="UOI102" s="239"/>
      <c r="UOJ102" s="243"/>
      <c r="UOK102" s="243"/>
      <c r="UOL102" s="19"/>
      <c r="UOM102" s="320"/>
      <c r="UON102" s="17"/>
      <c r="UOO102" s="15"/>
      <c r="UOP102" s="15"/>
      <c r="UOQ102" s="17"/>
      <c r="UOR102" s="17"/>
      <c r="UOS102" s="17"/>
      <c r="UOT102" s="117"/>
      <c r="UOU102" s="209"/>
      <c r="UOV102" s="17"/>
      <c r="UOW102" s="18"/>
      <c r="UOX102" s="29"/>
      <c r="UOY102" s="104"/>
      <c r="UOZ102" s="198"/>
      <c r="UPA102" s="239"/>
      <c r="UPB102" s="243"/>
      <c r="UPC102" s="243"/>
      <c r="UPD102" s="19"/>
      <c r="UPE102" s="320"/>
      <c r="UPF102" s="17"/>
      <c r="UPG102" s="15"/>
      <c r="UPH102" s="15"/>
      <c r="UPI102" s="17"/>
      <c r="UPJ102" s="17"/>
      <c r="UPK102" s="17"/>
      <c r="UPL102" s="117"/>
      <c r="UPM102" s="209"/>
      <c r="UPN102" s="17"/>
      <c r="UPO102" s="18"/>
      <c r="UPP102" s="29"/>
      <c r="UPQ102" s="104"/>
      <c r="UPR102" s="198"/>
      <c r="UPS102" s="239"/>
      <c r="UPT102" s="243"/>
      <c r="UPU102" s="243"/>
      <c r="UPV102" s="19"/>
      <c r="UPW102" s="320"/>
      <c r="UPX102" s="17"/>
      <c r="UPY102" s="15"/>
      <c r="UPZ102" s="15"/>
      <c r="UQA102" s="17"/>
      <c r="UQB102" s="17"/>
      <c r="UQC102" s="17"/>
      <c r="UQD102" s="117"/>
      <c r="UQE102" s="209"/>
      <c r="UQF102" s="17"/>
      <c r="UQG102" s="18"/>
      <c r="UQH102" s="29"/>
      <c r="UQI102" s="104"/>
      <c r="UQJ102" s="198"/>
      <c r="UQK102" s="239"/>
      <c r="UQL102" s="243"/>
      <c r="UQM102" s="243"/>
      <c r="UQN102" s="19"/>
      <c r="UQO102" s="320"/>
      <c r="UQP102" s="17"/>
      <c r="UQQ102" s="15"/>
      <c r="UQR102" s="15"/>
      <c r="UQS102" s="17"/>
      <c r="UQT102" s="17"/>
      <c r="UQU102" s="17"/>
      <c r="UQV102" s="117"/>
      <c r="UQW102" s="209"/>
      <c r="UQX102" s="17"/>
      <c r="UQY102" s="18"/>
      <c r="UQZ102" s="29"/>
      <c r="URA102" s="104"/>
      <c r="URB102" s="198"/>
      <c r="URC102" s="239"/>
      <c r="URD102" s="243"/>
      <c r="URE102" s="243"/>
      <c r="URF102" s="19"/>
      <c r="URG102" s="320"/>
      <c r="URH102" s="17"/>
      <c r="URI102" s="15"/>
      <c r="URJ102" s="15"/>
      <c r="URK102" s="17"/>
      <c r="URL102" s="17"/>
      <c r="URM102" s="17"/>
      <c r="URN102" s="117"/>
      <c r="URO102" s="209"/>
      <c r="URP102" s="17"/>
      <c r="URQ102" s="18"/>
      <c r="URR102" s="29"/>
      <c r="URS102" s="104"/>
      <c r="URT102" s="198"/>
      <c r="URU102" s="239"/>
      <c r="URV102" s="243"/>
      <c r="URW102" s="243"/>
      <c r="URX102" s="19"/>
      <c r="URY102" s="320"/>
      <c r="URZ102" s="17"/>
      <c r="USA102" s="15"/>
      <c r="USB102" s="15"/>
      <c r="USC102" s="17"/>
      <c r="USD102" s="17"/>
      <c r="USE102" s="17"/>
      <c r="USF102" s="117"/>
      <c r="USG102" s="209"/>
      <c r="USH102" s="17"/>
      <c r="USI102" s="18"/>
      <c r="USJ102" s="29"/>
      <c r="USK102" s="104"/>
      <c r="USL102" s="198"/>
      <c r="USM102" s="239"/>
      <c r="USN102" s="243"/>
      <c r="USO102" s="243"/>
      <c r="USP102" s="19"/>
      <c r="USQ102" s="320"/>
      <c r="USR102" s="17"/>
      <c r="USS102" s="15"/>
      <c r="UST102" s="15"/>
      <c r="USU102" s="17"/>
      <c r="USV102" s="17"/>
      <c r="USW102" s="17"/>
      <c r="USX102" s="117"/>
      <c r="USY102" s="209"/>
      <c r="USZ102" s="17"/>
      <c r="UTA102" s="18"/>
      <c r="UTB102" s="29"/>
      <c r="UTC102" s="104"/>
      <c r="UTD102" s="198"/>
      <c r="UTE102" s="239"/>
      <c r="UTF102" s="243"/>
      <c r="UTG102" s="243"/>
      <c r="UTH102" s="19"/>
      <c r="UTI102" s="320"/>
      <c r="UTJ102" s="17"/>
      <c r="UTK102" s="15"/>
      <c r="UTL102" s="15"/>
      <c r="UTM102" s="17"/>
      <c r="UTN102" s="17"/>
      <c r="UTO102" s="17"/>
      <c r="UTP102" s="117"/>
      <c r="UTQ102" s="209"/>
      <c r="UTR102" s="17"/>
      <c r="UTS102" s="18"/>
      <c r="UTT102" s="29"/>
      <c r="UTU102" s="104"/>
      <c r="UTV102" s="198"/>
      <c r="UTW102" s="239"/>
      <c r="UTX102" s="243"/>
      <c r="UTY102" s="243"/>
      <c r="UTZ102" s="19"/>
      <c r="UUA102" s="320"/>
      <c r="UUB102" s="17"/>
      <c r="UUC102" s="15"/>
      <c r="UUD102" s="15"/>
      <c r="UUE102" s="17"/>
      <c r="UUF102" s="17"/>
      <c r="UUG102" s="17"/>
      <c r="UUH102" s="117"/>
      <c r="UUI102" s="209"/>
      <c r="UUJ102" s="17"/>
      <c r="UUK102" s="18"/>
      <c r="UUL102" s="29"/>
      <c r="UUM102" s="104"/>
      <c r="UUN102" s="198"/>
      <c r="UUO102" s="239"/>
      <c r="UUP102" s="243"/>
      <c r="UUQ102" s="243"/>
      <c r="UUR102" s="19"/>
      <c r="UUS102" s="320"/>
      <c r="UUT102" s="17"/>
      <c r="UUU102" s="15"/>
      <c r="UUV102" s="15"/>
      <c r="UUW102" s="17"/>
      <c r="UUX102" s="17"/>
      <c r="UUY102" s="17"/>
      <c r="UUZ102" s="117"/>
      <c r="UVA102" s="209"/>
      <c r="UVB102" s="17"/>
      <c r="UVC102" s="18"/>
      <c r="UVD102" s="29"/>
      <c r="UVE102" s="104"/>
      <c r="UVF102" s="198"/>
      <c r="UVG102" s="239"/>
      <c r="UVH102" s="243"/>
      <c r="UVI102" s="243"/>
      <c r="UVJ102" s="19"/>
      <c r="UVK102" s="320"/>
      <c r="UVL102" s="17"/>
      <c r="UVM102" s="15"/>
      <c r="UVN102" s="15"/>
      <c r="UVO102" s="17"/>
      <c r="UVP102" s="17"/>
      <c r="UVQ102" s="17"/>
      <c r="UVR102" s="117"/>
      <c r="UVS102" s="209"/>
      <c r="UVT102" s="17"/>
      <c r="UVU102" s="18"/>
      <c r="UVV102" s="29"/>
      <c r="UVW102" s="104"/>
      <c r="UVX102" s="198"/>
      <c r="UVY102" s="239"/>
      <c r="UVZ102" s="243"/>
      <c r="UWA102" s="243"/>
      <c r="UWB102" s="19"/>
      <c r="UWC102" s="320"/>
      <c r="UWD102" s="17"/>
      <c r="UWE102" s="15"/>
      <c r="UWF102" s="15"/>
      <c r="UWG102" s="17"/>
      <c r="UWH102" s="17"/>
      <c r="UWI102" s="17"/>
      <c r="UWJ102" s="117"/>
      <c r="UWK102" s="209"/>
      <c r="UWL102" s="17"/>
      <c r="UWM102" s="18"/>
      <c r="UWN102" s="29"/>
      <c r="UWO102" s="104"/>
      <c r="UWP102" s="198"/>
      <c r="UWQ102" s="239"/>
      <c r="UWR102" s="243"/>
      <c r="UWS102" s="243"/>
      <c r="UWT102" s="19"/>
      <c r="UWU102" s="320"/>
      <c r="UWV102" s="17"/>
      <c r="UWW102" s="15"/>
      <c r="UWX102" s="15"/>
      <c r="UWY102" s="17"/>
      <c r="UWZ102" s="17"/>
      <c r="UXA102" s="17"/>
      <c r="UXB102" s="117"/>
      <c r="UXC102" s="209"/>
      <c r="UXD102" s="17"/>
      <c r="UXE102" s="18"/>
      <c r="UXF102" s="29"/>
      <c r="UXG102" s="104"/>
      <c r="UXH102" s="198"/>
      <c r="UXI102" s="239"/>
      <c r="UXJ102" s="243"/>
      <c r="UXK102" s="243"/>
      <c r="UXL102" s="19"/>
      <c r="UXM102" s="320"/>
      <c r="UXN102" s="17"/>
      <c r="UXO102" s="15"/>
      <c r="UXP102" s="15"/>
      <c r="UXQ102" s="17"/>
      <c r="UXR102" s="17"/>
      <c r="UXS102" s="17"/>
      <c r="UXT102" s="117"/>
      <c r="UXU102" s="209"/>
      <c r="UXV102" s="17"/>
      <c r="UXW102" s="18"/>
      <c r="UXX102" s="29"/>
      <c r="UXY102" s="104"/>
      <c r="UXZ102" s="198"/>
      <c r="UYA102" s="239"/>
      <c r="UYB102" s="243"/>
      <c r="UYC102" s="243"/>
      <c r="UYD102" s="19"/>
      <c r="UYE102" s="320"/>
      <c r="UYF102" s="17"/>
      <c r="UYG102" s="15"/>
      <c r="UYH102" s="15"/>
      <c r="UYI102" s="17"/>
      <c r="UYJ102" s="17"/>
      <c r="UYK102" s="17"/>
      <c r="UYL102" s="117"/>
      <c r="UYM102" s="209"/>
      <c r="UYN102" s="17"/>
      <c r="UYO102" s="18"/>
      <c r="UYP102" s="29"/>
      <c r="UYQ102" s="104"/>
      <c r="UYR102" s="198"/>
      <c r="UYS102" s="239"/>
      <c r="UYT102" s="243"/>
      <c r="UYU102" s="243"/>
      <c r="UYV102" s="19"/>
      <c r="UYW102" s="320"/>
      <c r="UYX102" s="17"/>
      <c r="UYY102" s="15"/>
      <c r="UYZ102" s="15"/>
      <c r="UZA102" s="17"/>
      <c r="UZB102" s="17"/>
      <c r="UZC102" s="17"/>
      <c r="UZD102" s="117"/>
      <c r="UZE102" s="209"/>
      <c r="UZF102" s="17"/>
      <c r="UZG102" s="18"/>
      <c r="UZH102" s="29"/>
      <c r="UZI102" s="104"/>
      <c r="UZJ102" s="198"/>
      <c r="UZK102" s="239"/>
      <c r="UZL102" s="243"/>
      <c r="UZM102" s="243"/>
      <c r="UZN102" s="19"/>
      <c r="UZO102" s="320"/>
      <c r="UZP102" s="17"/>
      <c r="UZQ102" s="15"/>
      <c r="UZR102" s="15"/>
      <c r="UZS102" s="17"/>
      <c r="UZT102" s="17"/>
      <c r="UZU102" s="17"/>
      <c r="UZV102" s="117"/>
      <c r="UZW102" s="209"/>
      <c r="UZX102" s="17"/>
      <c r="UZY102" s="18"/>
      <c r="UZZ102" s="29"/>
      <c r="VAA102" s="104"/>
      <c r="VAB102" s="198"/>
      <c r="VAC102" s="239"/>
      <c r="VAD102" s="243"/>
      <c r="VAE102" s="243"/>
      <c r="VAF102" s="19"/>
      <c r="VAG102" s="320"/>
      <c r="VAH102" s="17"/>
      <c r="VAI102" s="15"/>
      <c r="VAJ102" s="15"/>
      <c r="VAK102" s="17"/>
      <c r="VAL102" s="17"/>
      <c r="VAM102" s="17"/>
      <c r="VAN102" s="117"/>
      <c r="VAO102" s="209"/>
      <c r="VAP102" s="17"/>
      <c r="VAQ102" s="18"/>
      <c r="VAR102" s="29"/>
      <c r="VAS102" s="104"/>
      <c r="VAT102" s="198"/>
      <c r="VAU102" s="239"/>
      <c r="VAV102" s="243"/>
      <c r="VAW102" s="243"/>
      <c r="VAX102" s="19"/>
      <c r="VAY102" s="320"/>
      <c r="VAZ102" s="17"/>
      <c r="VBA102" s="15"/>
      <c r="VBB102" s="15"/>
      <c r="VBC102" s="17"/>
      <c r="VBD102" s="17"/>
      <c r="VBE102" s="17"/>
      <c r="VBF102" s="117"/>
      <c r="VBG102" s="209"/>
      <c r="VBH102" s="17"/>
      <c r="VBI102" s="18"/>
      <c r="VBJ102" s="29"/>
      <c r="VBK102" s="104"/>
      <c r="VBL102" s="198"/>
      <c r="VBM102" s="239"/>
      <c r="VBN102" s="243"/>
      <c r="VBO102" s="243"/>
      <c r="VBP102" s="19"/>
      <c r="VBQ102" s="320"/>
      <c r="VBR102" s="17"/>
      <c r="VBS102" s="15"/>
      <c r="VBT102" s="15"/>
      <c r="VBU102" s="17"/>
      <c r="VBV102" s="17"/>
      <c r="VBW102" s="17"/>
      <c r="VBX102" s="117"/>
      <c r="VBY102" s="209"/>
      <c r="VBZ102" s="17"/>
      <c r="VCA102" s="18"/>
      <c r="VCB102" s="29"/>
      <c r="VCC102" s="104"/>
      <c r="VCD102" s="198"/>
      <c r="VCE102" s="239"/>
      <c r="VCF102" s="243"/>
      <c r="VCG102" s="243"/>
      <c r="VCH102" s="19"/>
      <c r="VCI102" s="320"/>
      <c r="VCJ102" s="17"/>
      <c r="VCK102" s="15"/>
      <c r="VCL102" s="15"/>
      <c r="VCM102" s="17"/>
      <c r="VCN102" s="17"/>
      <c r="VCO102" s="17"/>
      <c r="VCP102" s="117"/>
      <c r="VCQ102" s="209"/>
      <c r="VCR102" s="17"/>
      <c r="VCS102" s="18"/>
      <c r="VCT102" s="29"/>
      <c r="VCU102" s="104"/>
      <c r="VCV102" s="198"/>
      <c r="VCW102" s="239"/>
      <c r="VCX102" s="243"/>
      <c r="VCY102" s="243"/>
      <c r="VCZ102" s="19"/>
      <c r="VDA102" s="320"/>
      <c r="VDB102" s="17"/>
      <c r="VDC102" s="15"/>
      <c r="VDD102" s="15"/>
      <c r="VDE102" s="17"/>
      <c r="VDF102" s="17"/>
      <c r="VDG102" s="17"/>
      <c r="VDH102" s="117"/>
      <c r="VDI102" s="209"/>
      <c r="VDJ102" s="17"/>
      <c r="VDK102" s="18"/>
      <c r="VDL102" s="29"/>
      <c r="VDM102" s="104"/>
      <c r="VDN102" s="198"/>
      <c r="VDO102" s="239"/>
      <c r="VDP102" s="243"/>
      <c r="VDQ102" s="243"/>
      <c r="VDR102" s="19"/>
      <c r="VDS102" s="320"/>
      <c r="VDT102" s="17"/>
      <c r="VDU102" s="15"/>
      <c r="VDV102" s="15"/>
      <c r="VDW102" s="17"/>
      <c r="VDX102" s="17"/>
      <c r="VDY102" s="17"/>
      <c r="VDZ102" s="117"/>
      <c r="VEA102" s="209"/>
      <c r="VEB102" s="17"/>
      <c r="VEC102" s="18"/>
      <c r="VED102" s="29"/>
      <c r="VEE102" s="104"/>
      <c r="VEF102" s="198"/>
      <c r="VEG102" s="239"/>
      <c r="VEH102" s="243"/>
      <c r="VEI102" s="243"/>
      <c r="VEJ102" s="19"/>
      <c r="VEK102" s="320"/>
      <c r="VEL102" s="17"/>
      <c r="VEM102" s="15"/>
      <c r="VEN102" s="15"/>
      <c r="VEO102" s="17"/>
      <c r="VEP102" s="17"/>
      <c r="VEQ102" s="17"/>
      <c r="VER102" s="117"/>
      <c r="VES102" s="209"/>
      <c r="VET102" s="17"/>
      <c r="VEU102" s="18"/>
      <c r="VEV102" s="29"/>
      <c r="VEW102" s="104"/>
      <c r="VEX102" s="198"/>
      <c r="VEY102" s="239"/>
      <c r="VEZ102" s="243"/>
      <c r="VFA102" s="243"/>
      <c r="VFB102" s="19"/>
      <c r="VFC102" s="320"/>
      <c r="VFD102" s="17"/>
      <c r="VFE102" s="15"/>
      <c r="VFF102" s="15"/>
      <c r="VFG102" s="17"/>
      <c r="VFH102" s="17"/>
      <c r="VFI102" s="17"/>
      <c r="VFJ102" s="117"/>
      <c r="VFK102" s="209"/>
      <c r="VFL102" s="17"/>
      <c r="VFM102" s="18"/>
      <c r="VFN102" s="29"/>
      <c r="VFO102" s="104"/>
      <c r="VFP102" s="198"/>
      <c r="VFQ102" s="239"/>
      <c r="VFR102" s="243"/>
      <c r="VFS102" s="243"/>
      <c r="VFT102" s="19"/>
      <c r="VFU102" s="320"/>
      <c r="VFV102" s="17"/>
      <c r="VFW102" s="15"/>
      <c r="VFX102" s="15"/>
      <c r="VFY102" s="17"/>
      <c r="VFZ102" s="17"/>
      <c r="VGA102" s="17"/>
      <c r="VGB102" s="117"/>
      <c r="VGC102" s="209"/>
      <c r="VGD102" s="17"/>
      <c r="VGE102" s="18"/>
      <c r="VGF102" s="29"/>
      <c r="VGG102" s="104"/>
      <c r="VGH102" s="198"/>
      <c r="VGI102" s="239"/>
      <c r="VGJ102" s="243"/>
      <c r="VGK102" s="243"/>
      <c r="VGL102" s="19"/>
      <c r="VGM102" s="320"/>
      <c r="VGN102" s="17"/>
      <c r="VGO102" s="15"/>
      <c r="VGP102" s="15"/>
      <c r="VGQ102" s="17"/>
      <c r="VGR102" s="17"/>
      <c r="VGS102" s="17"/>
      <c r="VGT102" s="117"/>
      <c r="VGU102" s="209"/>
      <c r="VGV102" s="17"/>
      <c r="VGW102" s="18"/>
      <c r="VGX102" s="29"/>
      <c r="VGY102" s="104"/>
      <c r="VGZ102" s="198"/>
      <c r="VHA102" s="239"/>
      <c r="VHB102" s="243"/>
      <c r="VHC102" s="243"/>
      <c r="VHD102" s="19"/>
      <c r="VHE102" s="320"/>
      <c r="VHF102" s="17"/>
      <c r="VHG102" s="15"/>
      <c r="VHH102" s="15"/>
      <c r="VHI102" s="17"/>
      <c r="VHJ102" s="17"/>
      <c r="VHK102" s="17"/>
      <c r="VHL102" s="117"/>
      <c r="VHM102" s="209"/>
      <c r="VHN102" s="17"/>
      <c r="VHO102" s="18"/>
      <c r="VHP102" s="29"/>
      <c r="VHQ102" s="104"/>
      <c r="VHR102" s="198"/>
      <c r="VHS102" s="239"/>
      <c r="VHT102" s="243"/>
      <c r="VHU102" s="243"/>
      <c r="VHV102" s="19"/>
      <c r="VHW102" s="320"/>
      <c r="VHX102" s="17"/>
      <c r="VHY102" s="15"/>
      <c r="VHZ102" s="15"/>
      <c r="VIA102" s="17"/>
      <c r="VIB102" s="17"/>
      <c r="VIC102" s="17"/>
      <c r="VID102" s="117"/>
      <c r="VIE102" s="209"/>
      <c r="VIF102" s="17"/>
      <c r="VIG102" s="18"/>
      <c r="VIH102" s="29"/>
      <c r="VII102" s="104"/>
      <c r="VIJ102" s="198"/>
      <c r="VIK102" s="239"/>
      <c r="VIL102" s="243"/>
      <c r="VIM102" s="243"/>
      <c r="VIN102" s="19"/>
      <c r="VIO102" s="320"/>
      <c r="VIP102" s="17"/>
      <c r="VIQ102" s="15"/>
      <c r="VIR102" s="15"/>
      <c r="VIS102" s="17"/>
      <c r="VIT102" s="17"/>
      <c r="VIU102" s="17"/>
      <c r="VIV102" s="117"/>
      <c r="VIW102" s="209"/>
      <c r="VIX102" s="17"/>
      <c r="VIY102" s="18"/>
      <c r="VIZ102" s="29"/>
      <c r="VJA102" s="104"/>
      <c r="VJB102" s="198"/>
      <c r="VJC102" s="239"/>
      <c r="VJD102" s="243"/>
      <c r="VJE102" s="243"/>
      <c r="VJF102" s="19"/>
      <c r="VJG102" s="320"/>
      <c r="VJH102" s="17"/>
      <c r="VJI102" s="15"/>
      <c r="VJJ102" s="15"/>
      <c r="VJK102" s="17"/>
      <c r="VJL102" s="17"/>
      <c r="VJM102" s="17"/>
      <c r="VJN102" s="117"/>
      <c r="VJO102" s="209"/>
      <c r="VJP102" s="17"/>
      <c r="VJQ102" s="18"/>
      <c r="VJR102" s="29"/>
      <c r="VJS102" s="104"/>
      <c r="VJT102" s="198"/>
      <c r="VJU102" s="239"/>
      <c r="VJV102" s="243"/>
      <c r="VJW102" s="243"/>
      <c r="VJX102" s="19"/>
      <c r="VJY102" s="320"/>
      <c r="VJZ102" s="17"/>
      <c r="VKA102" s="15"/>
      <c r="VKB102" s="15"/>
      <c r="VKC102" s="17"/>
      <c r="VKD102" s="17"/>
      <c r="VKE102" s="17"/>
      <c r="VKF102" s="117"/>
      <c r="VKG102" s="209"/>
      <c r="VKH102" s="17"/>
      <c r="VKI102" s="18"/>
      <c r="VKJ102" s="29"/>
      <c r="VKK102" s="104"/>
      <c r="VKL102" s="198"/>
      <c r="VKM102" s="239"/>
      <c r="VKN102" s="243"/>
      <c r="VKO102" s="243"/>
      <c r="VKP102" s="19"/>
      <c r="VKQ102" s="320"/>
      <c r="VKR102" s="17"/>
      <c r="VKS102" s="15"/>
      <c r="VKT102" s="15"/>
      <c r="VKU102" s="17"/>
      <c r="VKV102" s="17"/>
      <c r="VKW102" s="17"/>
      <c r="VKX102" s="117"/>
      <c r="VKY102" s="209"/>
      <c r="VKZ102" s="17"/>
      <c r="VLA102" s="18"/>
      <c r="VLB102" s="29"/>
      <c r="VLC102" s="104"/>
      <c r="VLD102" s="198"/>
      <c r="VLE102" s="239"/>
      <c r="VLF102" s="243"/>
      <c r="VLG102" s="243"/>
      <c r="VLH102" s="19"/>
      <c r="VLI102" s="320"/>
      <c r="VLJ102" s="17"/>
      <c r="VLK102" s="15"/>
      <c r="VLL102" s="15"/>
      <c r="VLM102" s="17"/>
      <c r="VLN102" s="17"/>
      <c r="VLO102" s="17"/>
      <c r="VLP102" s="117"/>
      <c r="VLQ102" s="209"/>
      <c r="VLR102" s="17"/>
      <c r="VLS102" s="18"/>
      <c r="VLT102" s="29"/>
      <c r="VLU102" s="104"/>
      <c r="VLV102" s="198"/>
      <c r="VLW102" s="239"/>
      <c r="VLX102" s="243"/>
      <c r="VLY102" s="243"/>
      <c r="VLZ102" s="19"/>
      <c r="VMA102" s="320"/>
      <c r="VMB102" s="17"/>
      <c r="VMC102" s="15"/>
      <c r="VMD102" s="15"/>
      <c r="VME102" s="17"/>
      <c r="VMF102" s="17"/>
      <c r="VMG102" s="17"/>
      <c r="VMH102" s="117"/>
      <c r="VMI102" s="209"/>
      <c r="VMJ102" s="17"/>
      <c r="VMK102" s="18"/>
      <c r="VML102" s="29"/>
      <c r="VMM102" s="104"/>
      <c r="VMN102" s="198"/>
      <c r="VMO102" s="239"/>
      <c r="VMP102" s="243"/>
      <c r="VMQ102" s="243"/>
      <c r="VMR102" s="19"/>
      <c r="VMS102" s="320"/>
      <c r="VMT102" s="17"/>
      <c r="VMU102" s="15"/>
      <c r="VMV102" s="15"/>
      <c r="VMW102" s="17"/>
      <c r="VMX102" s="17"/>
      <c r="VMY102" s="17"/>
      <c r="VMZ102" s="117"/>
      <c r="VNA102" s="209"/>
      <c r="VNB102" s="17"/>
      <c r="VNC102" s="18"/>
      <c r="VND102" s="29"/>
      <c r="VNE102" s="104"/>
      <c r="VNF102" s="198"/>
      <c r="VNG102" s="239"/>
      <c r="VNH102" s="243"/>
      <c r="VNI102" s="243"/>
      <c r="VNJ102" s="19"/>
      <c r="VNK102" s="320"/>
      <c r="VNL102" s="17"/>
      <c r="VNM102" s="15"/>
      <c r="VNN102" s="15"/>
      <c r="VNO102" s="17"/>
      <c r="VNP102" s="17"/>
      <c r="VNQ102" s="17"/>
      <c r="VNR102" s="117"/>
      <c r="VNS102" s="209"/>
      <c r="VNT102" s="17"/>
      <c r="VNU102" s="18"/>
      <c r="VNV102" s="29"/>
      <c r="VNW102" s="104"/>
      <c r="VNX102" s="198"/>
      <c r="VNY102" s="239"/>
      <c r="VNZ102" s="243"/>
      <c r="VOA102" s="243"/>
      <c r="VOB102" s="19"/>
      <c r="VOC102" s="320"/>
      <c r="VOD102" s="17"/>
      <c r="VOE102" s="15"/>
      <c r="VOF102" s="15"/>
      <c r="VOG102" s="17"/>
      <c r="VOH102" s="17"/>
      <c r="VOI102" s="17"/>
      <c r="VOJ102" s="117"/>
      <c r="VOK102" s="209"/>
      <c r="VOL102" s="17"/>
      <c r="VOM102" s="18"/>
      <c r="VON102" s="29"/>
      <c r="VOO102" s="104"/>
      <c r="VOP102" s="198"/>
      <c r="VOQ102" s="239"/>
      <c r="VOR102" s="243"/>
      <c r="VOS102" s="243"/>
      <c r="VOT102" s="19"/>
      <c r="VOU102" s="320"/>
      <c r="VOV102" s="17"/>
      <c r="VOW102" s="15"/>
      <c r="VOX102" s="15"/>
      <c r="VOY102" s="17"/>
      <c r="VOZ102" s="17"/>
      <c r="VPA102" s="17"/>
      <c r="VPB102" s="117"/>
      <c r="VPC102" s="209"/>
      <c r="VPD102" s="17"/>
      <c r="VPE102" s="18"/>
      <c r="VPF102" s="29"/>
      <c r="VPG102" s="104"/>
      <c r="VPH102" s="198"/>
      <c r="VPI102" s="239"/>
      <c r="VPJ102" s="243"/>
      <c r="VPK102" s="243"/>
      <c r="VPL102" s="19"/>
      <c r="VPM102" s="320"/>
      <c r="VPN102" s="17"/>
      <c r="VPO102" s="15"/>
      <c r="VPP102" s="15"/>
      <c r="VPQ102" s="17"/>
      <c r="VPR102" s="17"/>
      <c r="VPS102" s="17"/>
      <c r="VPT102" s="117"/>
      <c r="VPU102" s="209"/>
      <c r="VPV102" s="17"/>
      <c r="VPW102" s="18"/>
      <c r="VPX102" s="29"/>
      <c r="VPY102" s="104"/>
      <c r="VPZ102" s="198"/>
      <c r="VQA102" s="239"/>
      <c r="VQB102" s="243"/>
      <c r="VQC102" s="243"/>
      <c r="VQD102" s="19"/>
      <c r="VQE102" s="320"/>
      <c r="VQF102" s="17"/>
      <c r="VQG102" s="15"/>
      <c r="VQH102" s="15"/>
      <c r="VQI102" s="17"/>
      <c r="VQJ102" s="17"/>
      <c r="VQK102" s="17"/>
      <c r="VQL102" s="117"/>
      <c r="VQM102" s="209"/>
      <c r="VQN102" s="17"/>
      <c r="VQO102" s="18"/>
      <c r="VQP102" s="29"/>
      <c r="VQQ102" s="104"/>
      <c r="VQR102" s="198"/>
      <c r="VQS102" s="239"/>
      <c r="VQT102" s="243"/>
      <c r="VQU102" s="243"/>
      <c r="VQV102" s="19"/>
      <c r="VQW102" s="320"/>
      <c r="VQX102" s="17"/>
      <c r="VQY102" s="15"/>
      <c r="VQZ102" s="15"/>
      <c r="VRA102" s="17"/>
      <c r="VRB102" s="17"/>
      <c r="VRC102" s="17"/>
      <c r="VRD102" s="117"/>
      <c r="VRE102" s="209"/>
      <c r="VRF102" s="17"/>
      <c r="VRG102" s="18"/>
      <c r="VRH102" s="29"/>
      <c r="VRI102" s="104"/>
      <c r="VRJ102" s="198"/>
      <c r="VRK102" s="239"/>
      <c r="VRL102" s="243"/>
      <c r="VRM102" s="243"/>
      <c r="VRN102" s="19"/>
      <c r="VRO102" s="320"/>
      <c r="VRP102" s="17"/>
      <c r="VRQ102" s="15"/>
      <c r="VRR102" s="15"/>
      <c r="VRS102" s="17"/>
      <c r="VRT102" s="17"/>
      <c r="VRU102" s="17"/>
      <c r="VRV102" s="117"/>
      <c r="VRW102" s="209"/>
      <c r="VRX102" s="17"/>
      <c r="VRY102" s="18"/>
      <c r="VRZ102" s="29"/>
      <c r="VSA102" s="104"/>
      <c r="VSB102" s="198"/>
      <c r="VSC102" s="239"/>
      <c r="VSD102" s="243"/>
      <c r="VSE102" s="243"/>
      <c r="VSF102" s="19"/>
      <c r="VSG102" s="320"/>
      <c r="VSH102" s="17"/>
      <c r="VSI102" s="15"/>
      <c r="VSJ102" s="15"/>
      <c r="VSK102" s="17"/>
      <c r="VSL102" s="17"/>
      <c r="VSM102" s="17"/>
      <c r="VSN102" s="117"/>
      <c r="VSO102" s="209"/>
      <c r="VSP102" s="17"/>
      <c r="VSQ102" s="18"/>
      <c r="VSR102" s="29"/>
      <c r="VSS102" s="104"/>
      <c r="VST102" s="198"/>
      <c r="VSU102" s="239"/>
      <c r="VSV102" s="243"/>
      <c r="VSW102" s="243"/>
      <c r="VSX102" s="19"/>
      <c r="VSY102" s="320"/>
      <c r="VSZ102" s="17"/>
      <c r="VTA102" s="15"/>
      <c r="VTB102" s="15"/>
      <c r="VTC102" s="17"/>
      <c r="VTD102" s="17"/>
      <c r="VTE102" s="17"/>
      <c r="VTF102" s="117"/>
      <c r="VTG102" s="209"/>
      <c r="VTH102" s="17"/>
      <c r="VTI102" s="18"/>
      <c r="VTJ102" s="29"/>
      <c r="VTK102" s="104"/>
      <c r="VTL102" s="198"/>
      <c r="VTM102" s="239"/>
      <c r="VTN102" s="243"/>
      <c r="VTO102" s="243"/>
      <c r="VTP102" s="19"/>
      <c r="VTQ102" s="320"/>
      <c r="VTR102" s="17"/>
      <c r="VTS102" s="15"/>
      <c r="VTT102" s="15"/>
      <c r="VTU102" s="17"/>
      <c r="VTV102" s="17"/>
      <c r="VTW102" s="17"/>
      <c r="VTX102" s="117"/>
      <c r="VTY102" s="209"/>
      <c r="VTZ102" s="17"/>
      <c r="VUA102" s="18"/>
      <c r="VUB102" s="29"/>
      <c r="VUC102" s="104"/>
      <c r="VUD102" s="198"/>
      <c r="VUE102" s="239"/>
      <c r="VUF102" s="243"/>
      <c r="VUG102" s="243"/>
      <c r="VUH102" s="19"/>
      <c r="VUI102" s="320"/>
      <c r="VUJ102" s="17"/>
      <c r="VUK102" s="15"/>
      <c r="VUL102" s="15"/>
      <c r="VUM102" s="17"/>
      <c r="VUN102" s="17"/>
      <c r="VUO102" s="17"/>
      <c r="VUP102" s="117"/>
      <c r="VUQ102" s="209"/>
      <c r="VUR102" s="17"/>
      <c r="VUS102" s="18"/>
      <c r="VUT102" s="29"/>
      <c r="VUU102" s="104"/>
      <c r="VUV102" s="198"/>
      <c r="VUW102" s="239"/>
      <c r="VUX102" s="243"/>
      <c r="VUY102" s="243"/>
      <c r="VUZ102" s="19"/>
      <c r="VVA102" s="320"/>
      <c r="VVB102" s="17"/>
      <c r="VVC102" s="15"/>
      <c r="VVD102" s="15"/>
      <c r="VVE102" s="17"/>
      <c r="VVF102" s="17"/>
      <c r="VVG102" s="17"/>
      <c r="VVH102" s="117"/>
      <c r="VVI102" s="209"/>
      <c r="VVJ102" s="17"/>
      <c r="VVK102" s="18"/>
      <c r="VVL102" s="29"/>
      <c r="VVM102" s="104"/>
      <c r="VVN102" s="198"/>
      <c r="VVO102" s="239"/>
      <c r="VVP102" s="243"/>
      <c r="VVQ102" s="243"/>
      <c r="VVR102" s="19"/>
      <c r="VVS102" s="320"/>
      <c r="VVT102" s="17"/>
      <c r="VVU102" s="15"/>
      <c r="VVV102" s="15"/>
      <c r="VVW102" s="17"/>
      <c r="VVX102" s="17"/>
      <c r="VVY102" s="17"/>
      <c r="VVZ102" s="117"/>
      <c r="VWA102" s="209"/>
      <c r="VWB102" s="17"/>
      <c r="VWC102" s="18"/>
      <c r="VWD102" s="29"/>
      <c r="VWE102" s="104"/>
      <c r="VWF102" s="198"/>
      <c r="VWG102" s="239"/>
      <c r="VWH102" s="243"/>
      <c r="VWI102" s="243"/>
      <c r="VWJ102" s="19"/>
      <c r="VWK102" s="320"/>
      <c r="VWL102" s="17"/>
      <c r="VWM102" s="15"/>
      <c r="VWN102" s="15"/>
      <c r="VWO102" s="17"/>
      <c r="VWP102" s="17"/>
      <c r="VWQ102" s="17"/>
      <c r="VWR102" s="117"/>
      <c r="VWS102" s="209"/>
      <c r="VWT102" s="17"/>
      <c r="VWU102" s="18"/>
      <c r="VWV102" s="29"/>
      <c r="VWW102" s="104"/>
      <c r="VWX102" s="198"/>
      <c r="VWY102" s="239"/>
      <c r="VWZ102" s="243"/>
      <c r="VXA102" s="243"/>
      <c r="VXB102" s="19"/>
      <c r="VXC102" s="320"/>
      <c r="VXD102" s="17"/>
      <c r="VXE102" s="15"/>
      <c r="VXF102" s="15"/>
      <c r="VXG102" s="17"/>
      <c r="VXH102" s="17"/>
      <c r="VXI102" s="17"/>
      <c r="VXJ102" s="117"/>
      <c r="VXK102" s="209"/>
      <c r="VXL102" s="17"/>
      <c r="VXM102" s="18"/>
      <c r="VXN102" s="29"/>
      <c r="VXO102" s="104"/>
      <c r="VXP102" s="198"/>
      <c r="VXQ102" s="239"/>
      <c r="VXR102" s="243"/>
      <c r="VXS102" s="243"/>
      <c r="VXT102" s="19"/>
      <c r="VXU102" s="320"/>
      <c r="VXV102" s="17"/>
      <c r="VXW102" s="15"/>
      <c r="VXX102" s="15"/>
      <c r="VXY102" s="17"/>
      <c r="VXZ102" s="17"/>
      <c r="VYA102" s="17"/>
      <c r="VYB102" s="117"/>
      <c r="VYC102" s="209"/>
      <c r="VYD102" s="17"/>
      <c r="VYE102" s="18"/>
      <c r="VYF102" s="29"/>
      <c r="VYG102" s="104"/>
      <c r="VYH102" s="198"/>
      <c r="VYI102" s="239"/>
      <c r="VYJ102" s="243"/>
      <c r="VYK102" s="243"/>
      <c r="VYL102" s="19"/>
      <c r="VYM102" s="320"/>
      <c r="VYN102" s="17"/>
      <c r="VYO102" s="15"/>
      <c r="VYP102" s="15"/>
      <c r="VYQ102" s="17"/>
      <c r="VYR102" s="17"/>
      <c r="VYS102" s="17"/>
      <c r="VYT102" s="117"/>
      <c r="VYU102" s="209"/>
      <c r="VYV102" s="17"/>
      <c r="VYW102" s="18"/>
      <c r="VYX102" s="29"/>
      <c r="VYY102" s="104"/>
      <c r="VYZ102" s="198"/>
      <c r="VZA102" s="239"/>
      <c r="VZB102" s="243"/>
      <c r="VZC102" s="243"/>
      <c r="VZD102" s="19"/>
      <c r="VZE102" s="320"/>
      <c r="VZF102" s="17"/>
      <c r="VZG102" s="15"/>
      <c r="VZH102" s="15"/>
      <c r="VZI102" s="17"/>
      <c r="VZJ102" s="17"/>
      <c r="VZK102" s="17"/>
      <c r="VZL102" s="117"/>
      <c r="VZM102" s="209"/>
      <c r="VZN102" s="17"/>
      <c r="VZO102" s="18"/>
      <c r="VZP102" s="29"/>
      <c r="VZQ102" s="104"/>
      <c r="VZR102" s="198"/>
      <c r="VZS102" s="239"/>
      <c r="VZT102" s="243"/>
      <c r="VZU102" s="243"/>
      <c r="VZV102" s="19"/>
      <c r="VZW102" s="320"/>
      <c r="VZX102" s="17"/>
      <c r="VZY102" s="15"/>
      <c r="VZZ102" s="15"/>
      <c r="WAA102" s="17"/>
      <c r="WAB102" s="17"/>
      <c r="WAC102" s="17"/>
      <c r="WAD102" s="117"/>
      <c r="WAE102" s="209"/>
      <c r="WAF102" s="17"/>
      <c r="WAG102" s="18"/>
      <c r="WAH102" s="29"/>
      <c r="WAI102" s="104"/>
      <c r="WAJ102" s="198"/>
      <c r="WAK102" s="239"/>
      <c r="WAL102" s="243"/>
      <c r="WAM102" s="243"/>
      <c r="WAN102" s="19"/>
      <c r="WAO102" s="320"/>
      <c r="WAP102" s="17"/>
      <c r="WAQ102" s="15"/>
      <c r="WAR102" s="15"/>
      <c r="WAS102" s="17"/>
      <c r="WAT102" s="17"/>
      <c r="WAU102" s="17"/>
      <c r="WAV102" s="117"/>
      <c r="WAW102" s="209"/>
      <c r="WAX102" s="17"/>
      <c r="WAY102" s="18"/>
      <c r="WAZ102" s="29"/>
      <c r="WBA102" s="104"/>
      <c r="WBB102" s="198"/>
      <c r="WBC102" s="239"/>
      <c r="WBD102" s="243"/>
      <c r="WBE102" s="243"/>
      <c r="WBF102" s="19"/>
      <c r="WBG102" s="320"/>
      <c r="WBH102" s="17"/>
      <c r="WBI102" s="15"/>
      <c r="WBJ102" s="15"/>
      <c r="WBK102" s="17"/>
      <c r="WBL102" s="17"/>
      <c r="WBM102" s="17"/>
      <c r="WBN102" s="117"/>
      <c r="WBO102" s="209"/>
      <c r="WBP102" s="17"/>
      <c r="WBQ102" s="18"/>
      <c r="WBR102" s="29"/>
      <c r="WBS102" s="104"/>
      <c r="WBT102" s="198"/>
      <c r="WBU102" s="239"/>
      <c r="WBV102" s="243"/>
      <c r="WBW102" s="243"/>
      <c r="WBX102" s="19"/>
      <c r="WBY102" s="320"/>
      <c r="WBZ102" s="17"/>
      <c r="WCA102" s="15"/>
      <c r="WCB102" s="15"/>
      <c r="WCC102" s="17"/>
      <c r="WCD102" s="17"/>
      <c r="WCE102" s="17"/>
      <c r="WCF102" s="117"/>
      <c r="WCG102" s="209"/>
      <c r="WCH102" s="17"/>
      <c r="WCI102" s="18"/>
      <c r="WCJ102" s="29"/>
      <c r="WCK102" s="104"/>
      <c r="WCL102" s="198"/>
      <c r="WCM102" s="239"/>
      <c r="WCN102" s="243"/>
      <c r="WCO102" s="243"/>
      <c r="WCP102" s="19"/>
      <c r="WCQ102" s="320"/>
      <c r="WCR102" s="17"/>
      <c r="WCS102" s="15"/>
      <c r="WCT102" s="15"/>
      <c r="WCU102" s="17"/>
      <c r="WCV102" s="17"/>
      <c r="WCW102" s="17"/>
      <c r="WCX102" s="117"/>
      <c r="WCY102" s="209"/>
      <c r="WCZ102" s="17"/>
      <c r="WDA102" s="18"/>
      <c r="WDB102" s="29"/>
      <c r="WDC102" s="104"/>
      <c r="WDD102" s="198"/>
      <c r="WDE102" s="239"/>
      <c r="WDF102" s="243"/>
      <c r="WDG102" s="243"/>
      <c r="WDH102" s="19"/>
      <c r="WDI102" s="320"/>
      <c r="WDJ102" s="17"/>
      <c r="WDK102" s="15"/>
      <c r="WDL102" s="15"/>
      <c r="WDM102" s="17"/>
      <c r="WDN102" s="17"/>
      <c r="WDO102" s="17"/>
      <c r="WDP102" s="117"/>
      <c r="WDQ102" s="209"/>
      <c r="WDR102" s="17"/>
      <c r="WDS102" s="18"/>
      <c r="WDT102" s="29"/>
      <c r="WDU102" s="104"/>
      <c r="WDV102" s="198"/>
      <c r="WDW102" s="239"/>
      <c r="WDX102" s="243"/>
      <c r="WDY102" s="243"/>
      <c r="WDZ102" s="19"/>
      <c r="WEA102" s="320"/>
      <c r="WEB102" s="17"/>
      <c r="WEC102" s="15"/>
      <c r="WED102" s="15"/>
      <c r="WEE102" s="17"/>
      <c r="WEF102" s="17"/>
      <c r="WEG102" s="17"/>
      <c r="WEH102" s="117"/>
      <c r="WEI102" s="209"/>
      <c r="WEJ102" s="17"/>
      <c r="WEK102" s="18"/>
      <c r="WEL102" s="29"/>
      <c r="WEM102" s="104"/>
      <c r="WEN102" s="198"/>
      <c r="WEO102" s="239"/>
      <c r="WEP102" s="243"/>
      <c r="WEQ102" s="243"/>
      <c r="WER102" s="19"/>
      <c r="WES102" s="320"/>
      <c r="WET102" s="17"/>
      <c r="WEU102" s="15"/>
      <c r="WEV102" s="15"/>
      <c r="WEW102" s="17"/>
      <c r="WEX102" s="17"/>
      <c r="WEY102" s="17"/>
      <c r="WEZ102" s="117"/>
      <c r="WFA102" s="209"/>
      <c r="WFB102" s="17"/>
      <c r="WFC102" s="18"/>
      <c r="WFD102" s="29"/>
      <c r="WFE102" s="104"/>
      <c r="WFF102" s="198"/>
      <c r="WFG102" s="239"/>
      <c r="WFH102" s="243"/>
      <c r="WFI102" s="243"/>
      <c r="WFJ102" s="19"/>
      <c r="WFK102" s="320"/>
      <c r="WFL102" s="17"/>
      <c r="WFM102" s="15"/>
      <c r="WFN102" s="15"/>
      <c r="WFO102" s="17"/>
      <c r="WFP102" s="17"/>
      <c r="WFQ102" s="17"/>
      <c r="WFR102" s="117"/>
      <c r="WFS102" s="209"/>
      <c r="WFT102" s="17"/>
      <c r="WFU102" s="18"/>
      <c r="WFV102" s="29"/>
      <c r="WFW102" s="104"/>
      <c r="WFX102" s="198"/>
      <c r="WFY102" s="239"/>
      <c r="WFZ102" s="243"/>
      <c r="WGA102" s="243"/>
      <c r="WGB102" s="19"/>
      <c r="WGC102" s="320"/>
      <c r="WGD102" s="17"/>
      <c r="WGE102" s="15"/>
      <c r="WGF102" s="15"/>
      <c r="WGG102" s="17"/>
      <c r="WGH102" s="17"/>
      <c r="WGI102" s="17"/>
      <c r="WGJ102" s="117"/>
      <c r="WGK102" s="209"/>
      <c r="WGL102" s="17"/>
      <c r="WGM102" s="18"/>
      <c r="WGN102" s="29"/>
      <c r="WGO102" s="104"/>
      <c r="WGP102" s="198"/>
      <c r="WGQ102" s="239"/>
      <c r="WGR102" s="243"/>
      <c r="WGS102" s="243"/>
      <c r="WGT102" s="19"/>
      <c r="WGU102" s="320"/>
      <c r="WGV102" s="17"/>
      <c r="WGW102" s="15"/>
      <c r="WGX102" s="15"/>
      <c r="WGY102" s="17"/>
      <c r="WGZ102" s="17"/>
      <c r="WHA102" s="17"/>
      <c r="WHB102" s="117"/>
      <c r="WHC102" s="209"/>
      <c r="WHD102" s="17"/>
      <c r="WHE102" s="18"/>
      <c r="WHF102" s="29"/>
      <c r="WHG102" s="104"/>
      <c r="WHH102" s="198"/>
      <c r="WHI102" s="239"/>
      <c r="WHJ102" s="243"/>
      <c r="WHK102" s="243"/>
      <c r="WHL102" s="19"/>
      <c r="WHM102" s="320"/>
      <c r="WHN102" s="17"/>
      <c r="WHO102" s="15"/>
      <c r="WHP102" s="15"/>
      <c r="WHQ102" s="17"/>
      <c r="WHR102" s="17"/>
      <c r="WHS102" s="17"/>
      <c r="WHT102" s="117"/>
      <c r="WHU102" s="209"/>
      <c r="WHV102" s="17"/>
      <c r="WHW102" s="18"/>
      <c r="WHX102" s="29"/>
      <c r="WHY102" s="104"/>
      <c r="WHZ102" s="198"/>
      <c r="WIA102" s="239"/>
      <c r="WIB102" s="243"/>
      <c r="WIC102" s="243"/>
      <c r="WID102" s="19"/>
      <c r="WIE102" s="320"/>
      <c r="WIF102" s="17"/>
      <c r="WIG102" s="15"/>
      <c r="WIH102" s="15"/>
      <c r="WII102" s="17"/>
      <c r="WIJ102" s="17"/>
      <c r="WIK102" s="17"/>
      <c r="WIL102" s="117"/>
      <c r="WIM102" s="209"/>
      <c r="WIN102" s="17"/>
      <c r="WIO102" s="18"/>
      <c r="WIP102" s="29"/>
      <c r="WIQ102" s="104"/>
      <c r="WIR102" s="198"/>
      <c r="WIS102" s="239"/>
      <c r="WIT102" s="243"/>
      <c r="WIU102" s="243"/>
      <c r="WIV102" s="19"/>
      <c r="WIW102" s="320"/>
      <c r="WIX102" s="17"/>
      <c r="WIY102" s="15"/>
      <c r="WIZ102" s="15"/>
      <c r="WJA102" s="17"/>
      <c r="WJB102" s="17"/>
      <c r="WJC102" s="17"/>
      <c r="WJD102" s="117"/>
      <c r="WJE102" s="209"/>
      <c r="WJF102" s="17"/>
      <c r="WJG102" s="18"/>
      <c r="WJH102" s="29"/>
      <c r="WJI102" s="104"/>
      <c r="WJJ102" s="198"/>
      <c r="WJK102" s="239"/>
      <c r="WJL102" s="243"/>
      <c r="WJM102" s="243"/>
      <c r="WJN102" s="19"/>
      <c r="WJO102" s="320"/>
      <c r="WJP102" s="17"/>
      <c r="WJQ102" s="15"/>
      <c r="WJR102" s="15"/>
      <c r="WJS102" s="17"/>
      <c r="WJT102" s="17"/>
      <c r="WJU102" s="17"/>
      <c r="WJV102" s="117"/>
      <c r="WJW102" s="209"/>
      <c r="WJX102" s="17"/>
      <c r="WJY102" s="18"/>
      <c r="WJZ102" s="29"/>
      <c r="WKA102" s="104"/>
      <c r="WKB102" s="198"/>
      <c r="WKC102" s="239"/>
      <c r="WKD102" s="243"/>
      <c r="WKE102" s="243"/>
      <c r="WKF102" s="19"/>
      <c r="WKG102" s="320"/>
      <c r="WKH102" s="17"/>
      <c r="WKI102" s="15"/>
      <c r="WKJ102" s="15"/>
      <c r="WKK102" s="17"/>
      <c r="WKL102" s="17"/>
      <c r="WKM102" s="17"/>
      <c r="WKN102" s="117"/>
      <c r="WKO102" s="209"/>
      <c r="WKP102" s="17"/>
      <c r="WKQ102" s="18"/>
      <c r="WKR102" s="29"/>
      <c r="WKS102" s="104"/>
      <c r="WKT102" s="198"/>
      <c r="WKU102" s="239"/>
      <c r="WKV102" s="243"/>
      <c r="WKW102" s="243"/>
      <c r="WKX102" s="19"/>
      <c r="WKY102" s="320"/>
      <c r="WKZ102" s="17"/>
      <c r="WLA102" s="15"/>
      <c r="WLB102" s="15"/>
      <c r="WLC102" s="17"/>
      <c r="WLD102" s="17"/>
      <c r="WLE102" s="17"/>
      <c r="WLF102" s="117"/>
      <c r="WLG102" s="209"/>
      <c r="WLH102" s="17"/>
      <c r="WLI102" s="18"/>
      <c r="WLJ102" s="29"/>
      <c r="WLK102" s="104"/>
      <c r="WLL102" s="198"/>
      <c r="WLM102" s="239"/>
      <c r="WLN102" s="243"/>
      <c r="WLO102" s="243"/>
      <c r="WLP102" s="19"/>
      <c r="WLQ102" s="320"/>
      <c r="WLR102" s="17"/>
      <c r="WLS102" s="15"/>
      <c r="WLT102" s="15"/>
      <c r="WLU102" s="17"/>
      <c r="WLV102" s="17"/>
      <c r="WLW102" s="17"/>
      <c r="WLX102" s="117"/>
      <c r="WLY102" s="209"/>
      <c r="WLZ102" s="17"/>
      <c r="WMA102" s="18"/>
      <c r="WMB102" s="29"/>
      <c r="WMC102" s="104"/>
      <c r="WMD102" s="198"/>
      <c r="WME102" s="239"/>
      <c r="WMF102" s="243"/>
      <c r="WMG102" s="243"/>
      <c r="WMH102" s="19"/>
      <c r="WMI102" s="320"/>
      <c r="WMJ102" s="17"/>
      <c r="WMK102" s="15"/>
      <c r="WML102" s="15"/>
      <c r="WMM102" s="17"/>
      <c r="WMN102" s="17"/>
      <c r="WMO102" s="17"/>
      <c r="WMP102" s="117"/>
      <c r="WMQ102" s="209"/>
      <c r="WMR102" s="17"/>
      <c r="WMS102" s="18"/>
      <c r="WMT102" s="29"/>
      <c r="WMU102" s="104"/>
      <c r="WMV102" s="198"/>
      <c r="WMW102" s="239"/>
      <c r="WMX102" s="243"/>
      <c r="WMY102" s="243"/>
      <c r="WMZ102" s="19"/>
      <c r="WNA102" s="320"/>
      <c r="WNB102" s="17"/>
      <c r="WNC102" s="15"/>
      <c r="WND102" s="15"/>
      <c r="WNE102" s="17"/>
      <c r="WNF102" s="17"/>
      <c r="WNG102" s="17"/>
      <c r="WNH102" s="117"/>
      <c r="WNI102" s="209"/>
      <c r="WNJ102" s="17"/>
      <c r="WNK102" s="18"/>
      <c r="WNL102" s="29"/>
      <c r="WNM102" s="104"/>
      <c r="WNN102" s="198"/>
      <c r="WNO102" s="239"/>
      <c r="WNP102" s="243"/>
      <c r="WNQ102" s="243"/>
      <c r="WNR102" s="19"/>
      <c r="WNS102" s="320"/>
      <c r="WNT102" s="17"/>
      <c r="WNU102" s="15"/>
      <c r="WNV102" s="15"/>
      <c r="WNW102" s="17"/>
      <c r="WNX102" s="17"/>
      <c r="WNY102" s="17"/>
      <c r="WNZ102" s="117"/>
      <c r="WOA102" s="209"/>
      <c r="WOB102" s="17"/>
      <c r="WOC102" s="18"/>
      <c r="WOD102" s="29"/>
      <c r="WOE102" s="104"/>
      <c r="WOF102" s="198"/>
      <c r="WOG102" s="239"/>
      <c r="WOH102" s="243"/>
      <c r="WOI102" s="243"/>
      <c r="WOJ102" s="19"/>
      <c r="WOK102" s="320"/>
      <c r="WOL102" s="17"/>
      <c r="WOM102" s="15"/>
      <c r="WON102" s="15"/>
      <c r="WOO102" s="17"/>
      <c r="WOP102" s="17"/>
      <c r="WOQ102" s="17"/>
      <c r="WOR102" s="117"/>
      <c r="WOS102" s="209"/>
      <c r="WOT102" s="17"/>
      <c r="WOU102" s="18"/>
      <c r="WOV102" s="29"/>
      <c r="WOW102" s="104"/>
      <c r="WOX102" s="198"/>
      <c r="WOY102" s="239"/>
      <c r="WOZ102" s="243"/>
      <c r="WPA102" s="243"/>
      <c r="WPB102" s="19"/>
      <c r="WPC102" s="320"/>
      <c r="WPD102" s="17"/>
      <c r="WPE102" s="15"/>
      <c r="WPF102" s="15"/>
      <c r="WPG102" s="17"/>
      <c r="WPH102" s="17"/>
      <c r="WPI102" s="17"/>
      <c r="WPJ102" s="117"/>
      <c r="WPK102" s="209"/>
      <c r="WPL102" s="17"/>
      <c r="WPM102" s="18"/>
      <c r="WPN102" s="29"/>
      <c r="WPO102" s="104"/>
      <c r="WPP102" s="198"/>
      <c r="WPQ102" s="239"/>
      <c r="WPR102" s="243"/>
      <c r="WPS102" s="243"/>
      <c r="WPT102" s="19"/>
      <c r="WPU102" s="320"/>
      <c r="WPV102" s="17"/>
      <c r="WPW102" s="15"/>
      <c r="WPX102" s="15"/>
      <c r="WPY102" s="17"/>
      <c r="WPZ102" s="17"/>
      <c r="WQA102" s="17"/>
      <c r="WQB102" s="117"/>
      <c r="WQC102" s="209"/>
      <c r="WQD102" s="17"/>
      <c r="WQE102" s="18"/>
      <c r="WQF102" s="29"/>
      <c r="WQG102" s="104"/>
      <c r="WQH102" s="198"/>
      <c r="WQI102" s="239"/>
      <c r="WQJ102" s="243"/>
      <c r="WQK102" s="243"/>
      <c r="WQL102" s="19"/>
      <c r="WQM102" s="320"/>
      <c r="WQN102" s="17"/>
      <c r="WQO102" s="15"/>
      <c r="WQP102" s="15"/>
      <c r="WQQ102" s="17"/>
      <c r="WQR102" s="17"/>
      <c r="WQS102" s="17"/>
      <c r="WQT102" s="117"/>
      <c r="WQU102" s="209"/>
      <c r="WQV102" s="17"/>
      <c r="WQW102" s="18"/>
      <c r="WQX102" s="29"/>
      <c r="WQY102" s="104"/>
      <c r="WQZ102" s="198"/>
      <c r="WRA102" s="239"/>
      <c r="WRB102" s="243"/>
      <c r="WRC102" s="243"/>
      <c r="WRD102" s="19"/>
      <c r="WRE102" s="320"/>
      <c r="WRF102" s="17"/>
      <c r="WRG102" s="15"/>
      <c r="WRH102" s="15"/>
      <c r="WRI102" s="17"/>
      <c r="WRJ102" s="17"/>
      <c r="WRK102" s="17"/>
      <c r="WRL102" s="117"/>
      <c r="WRM102" s="209"/>
      <c r="WRN102" s="17"/>
      <c r="WRO102" s="18"/>
      <c r="WRP102" s="29"/>
      <c r="WRQ102" s="104"/>
      <c r="WRR102" s="198"/>
      <c r="WRS102" s="239"/>
      <c r="WRT102" s="243"/>
      <c r="WRU102" s="243"/>
      <c r="WRV102" s="19"/>
      <c r="WRW102" s="320"/>
      <c r="WRX102" s="17"/>
      <c r="WRY102" s="15"/>
      <c r="WRZ102" s="15"/>
      <c r="WSA102" s="17"/>
      <c r="WSB102" s="17"/>
      <c r="WSC102" s="17"/>
      <c r="WSD102" s="117"/>
      <c r="WSE102" s="209"/>
      <c r="WSF102" s="17"/>
      <c r="WSG102" s="18"/>
      <c r="WSH102" s="29"/>
      <c r="WSI102" s="104"/>
      <c r="WSJ102" s="198"/>
      <c r="WSK102" s="239"/>
      <c r="WSL102" s="243"/>
      <c r="WSM102" s="243"/>
      <c r="WSN102" s="19"/>
      <c r="WSO102" s="320"/>
      <c r="WSP102" s="17"/>
      <c r="WSQ102" s="15"/>
      <c r="WSR102" s="15"/>
      <c r="WSS102" s="17"/>
      <c r="WST102" s="17"/>
      <c r="WSU102" s="17"/>
      <c r="WSV102" s="117"/>
      <c r="WSW102" s="209"/>
      <c r="WSX102" s="17"/>
      <c r="WSY102" s="18"/>
      <c r="WSZ102" s="29"/>
      <c r="WTA102" s="104"/>
      <c r="WTB102" s="198"/>
      <c r="WTC102" s="239"/>
      <c r="WTD102" s="243"/>
      <c r="WTE102" s="243"/>
      <c r="WTF102" s="19"/>
      <c r="WTG102" s="320"/>
      <c r="WTH102" s="17"/>
      <c r="WTI102" s="15"/>
      <c r="WTJ102" s="15"/>
      <c r="WTK102" s="17"/>
      <c r="WTL102" s="17"/>
      <c r="WTM102" s="17"/>
      <c r="WTN102" s="117"/>
      <c r="WTO102" s="209"/>
      <c r="WTP102" s="17"/>
      <c r="WTQ102" s="18"/>
      <c r="WTR102" s="29"/>
      <c r="WTS102" s="104"/>
      <c r="WTT102" s="198"/>
      <c r="WTU102" s="239"/>
      <c r="WTV102" s="243"/>
      <c r="WTW102" s="243"/>
      <c r="WTX102" s="19"/>
      <c r="WTY102" s="320"/>
      <c r="WTZ102" s="17"/>
      <c r="WUA102" s="15"/>
      <c r="WUB102" s="15"/>
      <c r="WUC102" s="17"/>
      <c r="WUD102" s="17"/>
      <c r="WUE102" s="17"/>
      <c r="WUF102" s="117"/>
      <c r="WUG102" s="209"/>
      <c r="WUH102" s="17"/>
      <c r="WUI102" s="18"/>
      <c r="WUJ102" s="29"/>
      <c r="WUK102" s="104"/>
      <c r="WUL102" s="198"/>
      <c r="WUM102" s="239"/>
      <c r="WUN102" s="243"/>
      <c r="WUO102" s="243"/>
      <c r="WUP102" s="19"/>
      <c r="WUQ102" s="320"/>
      <c r="WUR102" s="17"/>
      <c r="WUS102" s="15"/>
      <c r="WUT102" s="15"/>
      <c r="WUU102" s="17"/>
      <c r="WUV102" s="17"/>
      <c r="WUW102" s="17"/>
      <c r="WUX102" s="117"/>
      <c r="WUY102" s="209"/>
      <c r="WUZ102" s="17"/>
      <c r="WVA102" s="18"/>
      <c r="WVB102" s="29"/>
      <c r="WVC102" s="104"/>
      <c r="WVD102" s="198"/>
      <c r="WVE102" s="239"/>
      <c r="WVF102" s="243"/>
      <c r="WVG102" s="243"/>
      <c r="WVH102" s="19"/>
      <c r="WVI102" s="320"/>
      <c r="WVJ102" s="17"/>
      <c r="WVK102" s="15"/>
      <c r="WVL102" s="15"/>
      <c r="WVM102" s="17"/>
      <c r="WVN102" s="17"/>
      <c r="WVO102" s="17"/>
      <c r="WVP102" s="117"/>
      <c r="WVQ102" s="209"/>
      <c r="WVR102" s="17"/>
      <c r="WVS102" s="18"/>
      <c r="WVT102" s="29"/>
      <c r="WVU102" s="104"/>
      <c r="WVV102" s="198"/>
      <c r="WVW102" s="239"/>
      <c r="WVX102" s="243"/>
      <c r="WVY102" s="243"/>
      <c r="WVZ102" s="19"/>
      <c r="WWA102" s="320"/>
      <c r="WWB102" s="17"/>
      <c r="WWC102" s="15"/>
      <c r="WWD102" s="15"/>
      <c r="WWE102" s="17"/>
      <c r="WWF102" s="17"/>
      <c r="WWG102" s="17"/>
      <c r="WWH102" s="117"/>
      <c r="WWI102" s="209"/>
      <c r="WWJ102" s="17"/>
      <c r="WWK102" s="18"/>
      <c r="WWL102" s="29"/>
      <c r="WWM102" s="104"/>
      <c r="WWN102" s="198"/>
      <c r="WWO102" s="239"/>
      <c r="WWP102" s="243"/>
      <c r="WWQ102" s="243"/>
      <c r="WWR102" s="19"/>
      <c r="WWS102" s="320"/>
      <c r="WWT102" s="17"/>
      <c r="WWU102" s="15"/>
      <c r="WWV102" s="15"/>
      <c r="WWW102" s="17"/>
      <c r="WWX102" s="17"/>
      <c r="WWY102" s="17"/>
      <c r="WWZ102" s="117"/>
      <c r="WXA102" s="209"/>
      <c r="WXB102" s="17"/>
      <c r="WXC102" s="18"/>
      <c r="WXD102" s="29"/>
      <c r="WXE102" s="104"/>
      <c r="WXF102" s="198"/>
      <c r="WXG102" s="239"/>
      <c r="WXH102" s="243"/>
      <c r="WXI102" s="243"/>
      <c r="WXJ102" s="19"/>
      <c r="WXK102" s="320"/>
      <c r="WXL102" s="17"/>
      <c r="WXM102" s="15"/>
      <c r="WXN102" s="15"/>
      <c r="WXO102" s="17"/>
      <c r="WXP102" s="17"/>
      <c r="WXQ102" s="17"/>
      <c r="WXR102" s="117"/>
      <c r="WXS102" s="209"/>
      <c r="WXT102" s="17"/>
      <c r="WXU102" s="18"/>
      <c r="WXV102" s="29"/>
      <c r="WXW102" s="104"/>
      <c r="WXX102" s="198"/>
      <c r="WXY102" s="239"/>
      <c r="WXZ102" s="243"/>
      <c r="WYA102" s="243"/>
      <c r="WYB102" s="19"/>
      <c r="WYC102" s="320"/>
      <c r="WYD102" s="17"/>
      <c r="WYE102" s="15"/>
      <c r="WYF102" s="15"/>
      <c r="WYG102" s="17"/>
      <c r="WYH102" s="17"/>
      <c r="WYI102" s="17"/>
      <c r="WYJ102" s="117"/>
      <c r="WYK102" s="209"/>
      <c r="WYL102" s="17"/>
      <c r="WYM102" s="18"/>
      <c r="WYN102" s="29"/>
      <c r="WYO102" s="104"/>
      <c r="WYP102" s="198"/>
      <c r="WYQ102" s="239"/>
      <c r="WYR102" s="243"/>
      <c r="WYS102" s="243"/>
      <c r="WYT102" s="19"/>
      <c r="WYU102" s="320"/>
      <c r="WYV102" s="17"/>
      <c r="WYW102" s="15"/>
      <c r="WYX102" s="15"/>
      <c r="WYY102" s="17"/>
      <c r="WYZ102" s="17"/>
      <c r="WZA102" s="17"/>
      <c r="WZB102" s="117"/>
      <c r="WZC102" s="209"/>
      <c r="WZD102" s="17"/>
      <c r="WZE102" s="18"/>
      <c r="WZF102" s="29"/>
      <c r="WZG102" s="104"/>
      <c r="WZH102" s="198"/>
      <c r="WZI102" s="239"/>
      <c r="WZJ102" s="243"/>
      <c r="WZK102" s="243"/>
      <c r="WZL102" s="19"/>
      <c r="WZM102" s="320"/>
      <c r="WZN102" s="17"/>
      <c r="WZO102" s="15"/>
      <c r="WZP102" s="15"/>
      <c r="WZQ102" s="17"/>
      <c r="WZR102" s="17"/>
      <c r="WZS102" s="17"/>
      <c r="WZT102" s="117"/>
      <c r="WZU102" s="209"/>
      <c r="WZV102" s="17"/>
      <c r="WZW102" s="18"/>
      <c r="WZX102" s="29"/>
      <c r="WZY102" s="104"/>
      <c r="WZZ102" s="198"/>
      <c r="XAA102" s="239"/>
      <c r="XAB102" s="243"/>
      <c r="XAC102" s="243"/>
      <c r="XAD102" s="19"/>
      <c r="XAE102" s="320"/>
      <c r="XAF102" s="17"/>
      <c r="XAG102" s="15"/>
      <c r="XAH102" s="15"/>
      <c r="XAI102" s="17"/>
      <c r="XAJ102" s="17"/>
      <c r="XAK102" s="17"/>
      <c r="XAL102" s="117"/>
      <c r="XAM102" s="209"/>
      <c r="XAN102" s="17"/>
      <c r="XAO102" s="18"/>
      <c r="XAP102" s="29"/>
      <c r="XAQ102" s="104"/>
      <c r="XAR102" s="198"/>
      <c r="XAS102" s="239"/>
      <c r="XAT102" s="243"/>
      <c r="XAU102" s="243"/>
      <c r="XAV102" s="19"/>
      <c r="XAW102" s="320"/>
      <c r="XAX102" s="17"/>
      <c r="XAY102" s="15"/>
      <c r="XAZ102" s="15"/>
      <c r="XBA102" s="17"/>
      <c r="XBB102" s="17"/>
      <c r="XBC102" s="17"/>
      <c r="XBD102" s="117"/>
      <c r="XBE102" s="209"/>
      <c r="XBF102" s="17"/>
      <c r="XBG102" s="18"/>
      <c r="XBH102" s="29"/>
      <c r="XBI102" s="104"/>
      <c r="XBJ102" s="198"/>
      <c r="XBK102" s="239"/>
      <c r="XBL102" s="243"/>
      <c r="XBM102" s="243"/>
      <c r="XBN102" s="19"/>
      <c r="XBO102" s="320"/>
      <c r="XBP102" s="17"/>
      <c r="XBQ102" s="15"/>
      <c r="XBR102" s="15"/>
      <c r="XBS102" s="17"/>
      <c r="XBT102" s="17"/>
      <c r="XBU102" s="17"/>
      <c r="XBV102" s="117"/>
      <c r="XBW102" s="209"/>
      <c r="XBX102" s="17"/>
      <c r="XBY102" s="18"/>
      <c r="XBZ102" s="29"/>
      <c r="XCA102" s="104"/>
      <c r="XCB102" s="198"/>
      <c r="XCC102" s="239"/>
      <c r="XCD102" s="243"/>
      <c r="XCE102" s="243"/>
      <c r="XCF102" s="19"/>
      <c r="XCG102" s="320"/>
      <c r="XCH102" s="17"/>
      <c r="XCI102" s="15"/>
      <c r="XCJ102" s="15"/>
      <c r="XCK102" s="17"/>
      <c r="XCL102" s="17"/>
      <c r="XCM102" s="17"/>
      <c r="XCN102" s="117"/>
      <c r="XCO102" s="209"/>
      <c r="XCP102" s="17"/>
      <c r="XCQ102" s="18"/>
      <c r="XCR102" s="29"/>
      <c r="XCS102" s="104"/>
      <c r="XCT102" s="198"/>
      <c r="XCU102" s="239"/>
      <c r="XCV102" s="243"/>
      <c r="XCW102" s="243"/>
      <c r="XCX102" s="19"/>
      <c r="XCY102" s="320"/>
      <c r="XCZ102" s="17"/>
      <c r="XDA102" s="15"/>
      <c r="XDB102" s="15"/>
      <c r="XDC102" s="17"/>
      <c r="XDD102" s="17"/>
      <c r="XDE102" s="17"/>
      <c r="XDF102" s="117"/>
      <c r="XDG102" s="209"/>
      <c r="XDH102" s="17"/>
      <c r="XDI102" s="18"/>
      <c r="XDJ102" s="29"/>
      <c r="XDK102" s="104"/>
      <c r="XDL102" s="198"/>
      <c r="XDM102" s="239"/>
      <c r="XDN102" s="243"/>
      <c r="XDO102" s="243"/>
      <c r="XDP102" s="19"/>
      <c r="XDQ102" s="320"/>
      <c r="XDR102" s="17"/>
      <c r="XDS102" s="15"/>
      <c r="XDT102" s="15"/>
      <c r="XDU102" s="17"/>
      <c r="XDV102" s="17"/>
      <c r="XDW102" s="17"/>
      <c r="XDX102" s="117"/>
      <c r="XDY102" s="209"/>
      <c r="XDZ102" s="17"/>
      <c r="XEA102" s="18"/>
      <c r="XEB102" s="29"/>
      <c r="XEC102" s="104"/>
      <c r="XED102" s="198"/>
      <c r="XEE102" s="239"/>
      <c r="XEF102" s="243"/>
      <c r="XEG102" s="243"/>
      <c r="XEH102" s="19"/>
      <c r="XEI102" s="320"/>
      <c r="XEJ102" s="17"/>
      <c r="XEK102" s="15"/>
      <c r="XEL102" s="15"/>
      <c r="XEM102" s="17"/>
      <c r="XEN102" s="17"/>
      <c r="XEO102" s="17"/>
      <c r="XEP102" s="117"/>
      <c r="XEQ102" s="209"/>
      <c r="XER102" s="17"/>
      <c r="XES102" s="18"/>
      <c r="XET102" s="29"/>
      <c r="XEU102" s="104"/>
      <c r="XEV102" s="198"/>
      <c r="XEW102" s="239"/>
      <c r="XEX102" s="243"/>
      <c r="XEY102" s="243"/>
      <c r="XEZ102" s="19"/>
      <c r="XFA102" s="320"/>
      <c r="XFB102" s="17"/>
      <c r="XFC102" s="15"/>
      <c r="XFD102" s="15"/>
    </row>
    <row r="103" spans="1:16384" customFormat="1">
      <c r="A103" s="320">
        <v>45748</v>
      </c>
      <c r="B103" s="17">
        <v>25000000</v>
      </c>
      <c r="C103" s="15">
        <v>45771</v>
      </c>
      <c r="D103" s="15">
        <v>49871</v>
      </c>
      <c r="E103" s="17">
        <v>30330000</v>
      </c>
      <c r="F103" s="17">
        <v>5330000</v>
      </c>
      <c r="G103" s="17">
        <v>25000000</v>
      </c>
      <c r="H103" s="117">
        <v>21.32</v>
      </c>
      <c r="I103" s="209">
        <v>0</v>
      </c>
      <c r="J103" s="17">
        <v>25000000</v>
      </c>
      <c r="K103" s="18">
        <v>1848480000</v>
      </c>
      <c r="L103" s="29">
        <v>93.209549999999993</v>
      </c>
      <c r="M103" s="104">
        <v>5.6242799999999997</v>
      </c>
      <c r="N103" s="198">
        <v>5.69</v>
      </c>
      <c r="O103" s="239"/>
      <c r="P103" s="243"/>
      <c r="Q103" s="243"/>
      <c r="R103" s="19"/>
      <c r="S103" s="320"/>
      <c r="T103" s="17"/>
      <c r="U103" s="15"/>
      <c r="V103" s="15"/>
      <c r="W103" s="17"/>
      <c r="X103" s="17"/>
      <c r="Y103" s="17"/>
      <c r="Z103" s="117"/>
      <c r="AA103" s="209"/>
      <c r="AB103" s="17"/>
      <c r="AC103" s="18"/>
      <c r="AD103" s="29"/>
      <c r="AE103" s="104"/>
      <c r="AF103" s="198"/>
      <c r="AG103" s="239"/>
      <c r="AH103" s="243"/>
      <c r="AI103" s="243"/>
      <c r="AJ103" s="19"/>
      <c r="AK103" s="320"/>
      <c r="AL103" s="17"/>
      <c r="AM103" s="15"/>
      <c r="AN103" s="15"/>
      <c r="AO103" s="17"/>
      <c r="AP103" s="17"/>
      <c r="AQ103" s="17"/>
      <c r="AR103" s="117"/>
      <c r="AS103" s="209"/>
      <c r="AT103" s="17"/>
      <c r="AU103" s="18"/>
      <c r="AV103" s="29"/>
      <c r="AW103" s="104"/>
      <c r="AX103" s="198"/>
      <c r="AY103" s="239"/>
      <c r="AZ103" s="243"/>
      <c r="BA103" s="243"/>
      <c r="BB103" s="19"/>
      <c r="BC103" s="320"/>
      <c r="BD103" s="17"/>
      <c r="BE103" s="15"/>
      <c r="BF103" s="15"/>
      <c r="BG103" s="17"/>
      <c r="BH103" s="17"/>
      <c r="BI103" s="17"/>
      <c r="BJ103" s="117"/>
      <c r="BK103" s="209"/>
      <c r="BL103" s="17"/>
      <c r="BM103" s="18"/>
      <c r="BN103" s="29"/>
      <c r="BO103" s="104"/>
      <c r="BP103" s="198"/>
      <c r="BQ103" s="239"/>
      <c r="BR103" s="243"/>
      <c r="BS103" s="243"/>
      <c r="BT103" s="19"/>
      <c r="BU103" s="320"/>
      <c r="BV103" s="17"/>
      <c r="BW103" s="15"/>
      <c r="BX103" s="15"/>
      <c r="BY103" s="17"/>
      <c r="BZ103" s="17"/>
      <c r="CA103" s="17"/>
      <c r="CB103" s="117"/>
      <c r="CC103" s="209"/>
      <c r="CD103" s="17"/>
      <c r="CE103" s="18"/>
      <c r="CF103" s="29"/>
      <c r="CG103" s="104"/>
      <c r="CH103" s="198"/>
      <c r="CI103" s="239"/>
      <c r="CJ103" s="243"/>
      <c r="CK103" s="243"/>
      <c r="CL103" s="19"/>
      <c r="CM103" s="320"/>
      <c r="CN103" s="17"/>
      <c r="CO103" s="15"/>
      <c r="CP103" s="15"/>
      <c r="CQ103" s="17"/>
      <c r="CR103" s="17"/>
      <c r="CS103" s="17"/>
      <c r="CT103" s="117"/>
      <c r="CU103" s="209"/>
      <c r="CV103" s="17"/>
      <c r="CW103" s="18"/>
      <c r="CX103" s="29"/>
      <c r="CY103" s="104"/>
      <c r="CZ103" s="198"/>
      <c r="DA103" s="239"/>
      <c r="DB103" s="243"/>
      <c r="DC103" s="243"/>
      <c r="DD103" s="19"/>
      <c r="DE103" s="320"/>
      <c r="DF103" s="17"/>
      <c r="DG103" s="15"/>
      <c r="DH103" s="15"/>
      <c r="DI103" s="17"/>
      <c r="DJ103" s="17"/>
      <c r="DK103" s="17"/>
      <c r="DL103" s="117"/>
      <c r="DM103" s="209"/>
      <c r="DN103" s="17"/>
      <c r="DO103" s="18"/>
      <c r="DP103" s="29"/>
      <c r="DQ103" s="104"/>
      <c r="DR103" s="198"/>
      <c r="DS103" s="239"/>
      <c r="DT103" s="243"/>
      <c r="DU103" s="243"/>
      <c r="DV103" s="19"/>
      <c r="DW103" s="320"/>
      <c r="DX103" s="17"/>
      <c r="DY103" s="15"/>
      <c r="DZ103" s="15"/>
      <c r="EA103" s="17"/>
      <c r="EB103" s="17"/>
      <c r="EC103" s="17"/>
      <c r="ED103" s="117"/>
      <c r="EE103" s="209"/>
      <c r="EF103" s="17"/>
      <c r="EG103" s="18"/>
      <c r="EH103" s="29"/>
      <c r="EI103" s="104"/>
      <c r="EJ103" s="198"/>
      <c r="EK103" s="239"/>
      <c r="EL103" s="243"/>
      <c r="EM103" s="243"/>
      <c r="EN103" s="19"/>
      <c r="EO103" s="320"/>
      <c r="EP103" s="17"/>
      <c r="EQ103" s="15"/>
      <c r="ER103" s="15"/>
      <c r="ES103" s="17"/>
      <c r="ET103" s="17"/>
      <c r="EU103" s="17"/>
      <c r="EV103" s="117"/>
      <c r="EW103" s="209"/>
      <c r="EX103" s="17"/>
      <c r="EY103" s="18"/>
      <c r="EZ103" s="29"/>
      <c r="FA103" s="104"/>
      <c r="FB103" s="198"/>
      <c r="FC103" s="239"/>
      <c r="FD103" s="243"/>
      <c r="FE103" s="243"/>
      <c r="FF103" s="19"/>
      <c r="FG103" s="320"/>
      <c r="FH103" s="17"/>
      <c r="FI103" s="15"/>
      <c r="FJ103" s="15"/>
      <c r="FK103" s="17"/>
      <c r="FL103" s="17"/>
      <c r="FM103" s="17"/>
      <c r="FN103" s="117"/>
      <c r="FO103" s="209"/>
      <c r="FP103" s="17"/>
      <c r="FQ103" s="18"/>
      <c r="FR103" s="29"/>
      <c r="FS103" s="104"/>
      <c r="FT103" s="198"/>
      <c r="FU103" s="239"/>
      <c r="FV103" s="243"/>
      <c r="FW103" s="243"/>
      <c r="FX103" s="19"/>
      <c r="FY103" s="320"/>
      <c r="FZ103" s="17"/>
      <c r="GA103" s="15"/>
      <c r="GB103" s="15"/>
      <c r="GC103" s="17"/>
      <c r="GD103" s="17"/>
      <c r="GE103" s="17"/>
      <c r="GF103" s="117"/>
      <c r="GG103" s="209"/>
      <c r="GH103" s="17"/>
      <c r="GI103" s="18"/>
      <c r="GJ103" s="29"/>
      <c r="GK103" s="104"/>
      <c r="GL103" s="198"/>
      <c r="GM103" s="239"/>
      <c r="GN103" s="243"/>
      <c r="GO103" s="243"/>
      <c r="GP103" s="19"/>
      <c r="GQ103" s="320"/>
      <c r="GR103" s="17"/>
      <c r="GS103" s="15"/>
      <c r="GT103" s="15"/>
      <c r="GU103" s="17"/>
      <c r="GV103" s="17"/>
      <c r="GW103" s="17"/>
      <c r="GX103" s="117"/>
      <c r="GY103" s="209"/>
      <c r="GZ103" s="17"/>
      <c r="HA103" s="18"/>
      <c r="HB103" s="29"/>
      <c r="HC103" s="104"/>
      <c r="HD103" s="198"/>
      <c r="HE103" s="239"/>
      <c r="HF103" s="243"/>
      <c r="HG103" s="243"/>
      <c r="HH103" s="19"/>
      <c r="HI103" s="320"/>
      <c r="HJ103" s="17"/>
      <c r="HK103" s="15"/>
      <c r="HL103" s="15"/>
      <c r="HM103" s="17"/>
      <c r="HN103" s="17"/>
      <c r="HO103" s="17"/>
      <c r="HP103" s="117"/>
      <c r="HQ103" s="209"/>
      <c r="HR103" s="17"/>
      <c r="HS103" s="18"/>
      <c r="HT103" s="29"/>
      <c r="HU103" s="104"/>
      <c r="HV103" s="198"/>
      <c r="HW103" s="239"/>
      <c r="HX103" s="243"/>
      <c r="HY103" s="243"/>
      <c r="HZ103" s="19"/>
      <c r="IA103" s="320"/>
      <c r="IB103" s="17"/>
      <c r="IC103" s="15"/>
      <c r="ID103" s="15"/>
      <c r="IE103" s="17"/>
      <c r="IF103" s="17"/>
      <c r="IG103" s="17"/>
      <c r="IH103" s="117"/>
      <c r="II103" s="209"/>
      <c r="IJ103" s="17"/>
      <c r="IK103" s="18"/>
      <c r="IL103" s="29"/>
      <c r="IM103" s="104"/>
      <c r="IN103" s="198"/>
      <c r="IO103" s="239"/>
      <c r="IP103" s="243"/>
      <c r="IQ103" s="243"/>
      <c r="IR103" s="19"/>
      <c r="IS103" s="320"/>
      <c r="IT103" s="17"/>
      <c r="IU103" s="15"/>
      <c r="IV103" s="15"/>
      <c r="IW103" s="17"/>
      <c r="IX103" s="17"/>
      <c r="IY103" s="17"/>
      <c r="IZ103" s="117"/>
      <c r="JA103" s="209"/>
      <c r="JB103" s="17"/>
      <c r="JC103" s="18"/>
      <c r="JD103" s="29"/>
      <c r="JE103" s="104"/>
      <c r="JF103" s="198"/>
      <c r="JG103" s="239"/>
      <c r="JH103" s="243"/>
      <c r="JI103" s="243"/>
      <c r="JJ103" s="19"/>
      <c r="JK103" s="320"/>
      <c r="JL103" s="17"/>
      <c r="JM103" s="15"/>
      <c r="JN103" s="15"/>
      <c r="JO103" s="17"/>
      <c r="JP103" s="17"/>
      <c r="JQ103" s="17"/>
      <c r="JR103" s="117"/>
      <c r="JS103" s="209"/>
      <c r="JT103" s="17"/>
      <c r="JU103" s="18"/>
      <c r="JV103" s="29"/>
      <c r="JW103" s="104"/>
      <c r="JX103" s="198"/>
      <c r="JY103" s="239"/>
      <c r="JZ103" s="243"/>
      <c r="KA103" s="243"/>
      <c r="KB103" s="19"/>
      <c r="KC103" s="320"/>
      <c r="KD103" s="17"/>
      <c r="KE103" s="15"/>
      <c r="KF103" s="15"/>
      <c r="KG103" s="17"/>
      <c r="KH103" s="17"/>
      <c r="KI103" s="17"/>
      <c r="KJ103" s="117"/>
      <c r="KK103" s="209"/>
      <c r="KL103" s="17"/>
      <c r="KM103" s="18"/>
      <c r="KN103" s="29"/>
      <c r="KO103" s="104"/>
      <c r="KP103" s="198"/>
      <c r="KQ103" s="239"/>
      <c r="KR103" s="243"/>
      <c r="KS103" s="243"/>
      <c r="KT103" s="19"/>
      <c r="KU103" s="320"/>
      <c r="KV103" s="17"/>
      <c r="KW103" s="15"/>
      <c r="KX103" s="15"/>
      <c r="KY103" s="17"/>
      <c r="KZ103" s="17"/>
      <c r="LA103" s="17"/>
      <c r="LB103" s="117"/>
      <c r="LC103" s="209"/>
      <c r="LD103" s="17"/>
      <c r="LE103" s="18"/>
      <c r="LF103" s="29"/>
      <c r="LG103" s="104"/>
      <c r="LH103" s="198"/>
      <c r="LI103" s="239"/>
      <c r="LJ103" s="243"/>
      <c r="LK103" s="243"/>
      <c r="LL103" s="19"/>
      <c r="LM103" s="320"/>
      <c r="LN103" s="17"/>
      <c r="LO103" s="15"/>
      <c r="LP103" s="15"/>
      <c r="LQ103" s="17"/>
      <c r="LR103" s="17"/>
      <c r="LS103" s="17"/>
      <c r="LT103" s="117"/>
      <c r="LU103" s="209"/>
      <c r="LV103" s="17"/>
      <c r="LW103" s="18"/>
      <c r="LX103" s="29"/>
      <c r="LY103" s="104"/>
      <c r="LZ103" s="198"/>
      <c r="MA103" s="239"/>
      <c r="MB103" s="243"/>
      <c r="MC103" s="243"/>
      <c r="MD103" s="19"/>
      <c r="ME103" s="320"/>
      <c r="MF103" s="17"/>
      <c r="MG103" s="15"/>
      <c r="MH103" s="15"/>
      <c r="MI103" s="17"/>
      <c r="MJ103" s="17"/>
      <c r="MK103" s="17"/>
      <c r="ML103" s="117"/>
      <c r="MM103" s="209"/>
      <c r="MN103" s="17"/>
      <c r="MO103" s="18"/>
      <c r="MP103" s="29"/>
      <c r="MQ103" s="104"/>
      <c r="MR103" s="198"/>
      <c r="MS103" s="239"/>
      <c r="MT103" s="243"/>
      <c r="MU103" s="243"/>
      <c r="MV103" s="19"/>
      <c r="MW103" s="320"/>
      <c r="MX103" s="17"/>
      <c r="MY103" s="15"/>
      <c r="MZ103" s="15"/>
      <c r="NA103" s="17"/>
      <c r="NB103" s="17"/>
      <c r="NC103" s="17"/>
      <c r="ND103" s="117"/>
      <c r="NE103" s="209"/>
      <c r="NF103" s="17"/>
      <c r="NG103" s="18"/>
      <c r="NH103" s="29"/>
      <c r="NI103" s="104"/>
      <c r="NJ103" s="198"/>
      <c r="NK103" s="239"/>
      <c r="NL103" s="243"/>
      <c r="NM103" s="243"/>
      <c r="NN103" s="19"/>
      <c r="NO103" s="320"/>
      <c r="NP103" s="17"/>
      <c r="NQ103" s="15"/>
      <c r="NR103" s="15"/>
      <c r="NS103" s="17"/>
      <c r="NT103" s="17"/>
      <c r="NU103" s="17"/>
      <c r="NV103" s="117"/>
      <c r="NW103" s="209"/>
      <c r="NX103" s="17"/>
      <c r="NY103" s="18"/>
      <c r="NZ103" s="29"/>
      <c r="OA103" s="104"/>
      <c r="OB103" s="198"/>
      <c r="OC103" s="239"/>
      <c r="OD103" s="243"/>
      <c r="OE103" s="243"/>
      <c r="OF103" s="19"/>
      <c r="OG103" s="320"/>
      <c r="OH103" s="17"/>
      <c r="OI103" s="15"/>
      <c r="OJ103" s="15"/>
      <c r="OK103" s="17"/>
      <c r="OL103" s="17"/>
      <c r="OM103" s="17"/>
      <c r="ON103" s="117"/>
      <c r="OO103" s="209"/>
      <c r="OP103" s="17"/>
      <c r="OQ103" s="18"/>
      <c r="OR103" s="29"/>
      <c r="OS103" s="104"/>
      <c r="OT103" s="198"/>
      <c r="OU103" s="239"/>
      <c r="OV103" s="243"/>
      <c r="OW103" s="243"/>
      <c r="OX103" s="19"/>
      <c r="OY103" s="320"/>
      <c r="OZ103" s="17"/>
      <c r="PA103" s="15"/>
      <c r="PB103" s="15"/>
      <c r="PC103" s="17"/>
      <c r="PD103" s="17"/>
      <c r="PE103" s="17"/>
      <c r="PF103" s="117"/>
      <c r="PG103" s="209"/>
      <c r="PH103" s="17"/>
      <c r="PI103" s="18"/>
      <c r="PJ103" s="29"/>
      <c r="PK103" s="104"/>
      <c r="PL103" s="198"/>
      <c r="PM103" s="239"/>
      <c r="PN103" s="243"/>
      <c r="PO103" s="243"/>
      <c r="PP103" s="19"/>
      <c r="PQ103" s="320"/>
      <c r="PR103" s="17"/>
      <c r="PS103" s="15"/>
      <c r="PT103" s="15"/>
      <c r="PU103" s="17"/>
      <c r="PV103" s="17"/>
      <c r="PW103" s="17"/>
      <c r="PX103" s="117"/>
      <c r="PY103" s="209"/>
      <c r="PZ103" s="17"/>
      <c r="QA103" s="18"/>
      <c r="QB103" s="29"/>
      <c r="QC103" s="104"/>
      <c r="QD103" s="198"/>
      <c r="QE103" s="239"/>
      <c r="QF103" s="243"/>
      <c r="QG103" s="243"/>
      <c r="QH103" s="19"/>
      <c r="QI103" s="320"/>
      <c r="QJ103" s="17"/>
      <c r="QK103" s="15"/>
      <c r="QL103" s="15"/>
      <c r="QM103" s="17"/>
      <c r="QN103" s="17"/>
      <c r="QO103" s="17"/>
      <c r="QP103" s="117"/>
      <c r="QQ103" s="209"/>
      <c r="QR103" s="17"/>
      <c r="QS103" s="18"/>
      <c r="QT103" s="29"/>
      <c r="QU103" s="104"/>
      <c r="QV103" s="198"/>
      <c r="QW103" s="239"/>
      <c r="QX103" s="243"/>
      <c r="QY103" s="243"/>
      <c r="QZ103" s="19"/>
      <c r="RA103" s="320"/>
      <c r="RB103" s="17"/>
      <c r="RC103" s="15"/>
      <c r="RD103" s="15"/>
      <c r="RE103" s="17"/>
      <c r="RF103" s="17"/>
      <c r="RG103" s="17"/>
      <c r="RH103" s="117"/>
      <c r="RI103" s="209"/>
      <c r="RJ103" s="17"/>
      <c r="RK103" s="18"/>
      <c r="RL103" s="29"/>
      <c r="RM103" s="104"/>
      <c r="RN103" s="198"/>
      <c r="RO103" s="239"/>
      <c r="RP103" s="243"/>
      <c r="RQ103" s="243"/>
      <c r="RR103" s="19"/>
      <c r="RS103" s="320"/>
      <c r="RT103" s="17"/>
      <c r="RU103" s="15"/>
      <c r="RV103" s="15"/>
      <c r="RW103" s="17"/>
      <c r="RX103" s="17"/>
      <c r="RY103" s="17"/>
      <c r="RZ103" s="117"/>
      <c r="SA103" s="209"/>
      <c r="SB103" s="17"/>
      <c r="SC103" s="18"/>
      <c r="SD103" s="29"/>
      <c r="SE103" s="104"/>
      <c r="SF103" s="198"/>
      <c r="SG103" s="239"/>
      <c r="SH103" s="243"/>
      <c r="SI103" s="243"/>
      <c r="SJ103" s="19"/>
      <c r="SK103" s="320"/>
      <c r="SL103" s="17"/>
      <c r="SM103" s="15"/>
      <c r="SN103" s="15"/>
      <c r="SO103" s="17"/>
      <c r="SP103" s="17"/>
      <c r="SQ103" s="17"/>
      <c r="SR103" s="117"/>
      <c r="SS103" s="209"/>
      <c r="ST103" s="17"/>
      <c r="SU103" s="18"/>
      <c r="SV103" s="29"/>
      <c r="SW103" s="104"/>
      <c r="SX103" s="198"/>
      <c r="SY103" s="239"/>
      <c r="SZ103" s="243"/>
      <c r="TA103" s="243"/>
      <c r="TB103" s="19"/>
      <c r="TC103" s="320"/>
      <c r="TD103" s="17"/>
      <c r="TE103" s="15"/>
      <c r="TF103" s="15"/>
      <c r="TG103" s="17"/>
      <c r="TH103" s="17"/>
      <c r="TI103" s="17"/>
      <c r="TJ103" s="117"/>
      <c r="TK103" s="209"/>
      <c r="TL103" s="17"/>
      <c r="TM103" s="18"/>
      <c r="TN103" s="29"/>
      <c r="TO103" s="104"/>
      <c r="TP103" s="198"/>
      <c r="TQ103" s="239"/>
      <c r="TR103" s="243"/>
      <c r="TS103" s="243"/>
      <c r="TT103" s="19"/>
      <c r="TU103" s="320"/>
      <c r="TV103" s="17"/>
      <c r="TW103" s="15"/>
      <c r="TX103" s="15"/>
      <c r="TY103" s="17"/>
      <c r="TZ103" s="17"/>
      <c r="UA103" s="17"/>
      <c r="UB103" s="117"/>
      <c r="UC103" s="209"/>
      <c r="UD103" s="17"/>
      <c r="UE103" s="18"/>
      <c r="UF103" s="29"/>
      <c r="UG103" s="104"/>
      <c r="UH103" s="198"/>
      <c r="UI103" s="239"/>
      <c r="UJ103" s="243"/>
      <c r="UK103" s="243"/>
      <c r="UL103" s="19"/>
      <c r="UM103" s="320"/>
      <c r="UN103" s="17"/>
      <c r="UO103" s="15"/>
      <c r="UP103" s="15"/>
      <c r="UQ103" s="17"/>
      <c r="UR103" s="17"/>
      <c r="US103" s="17"/>
      <c r="UT103" s="117"/>
      <c r="UU103" s="209"/>
      <c r="UV103" s="17"/>
      <c r="UW103" s="18"/>
      <c r="UX103" s="29"/>
      <c r="UY103" s="104"/>
      <c r="UZ103" s="198"/>
      <c r="VA103" s="239"/>
      <c r="VB103" s="243"/>
      <c r="VC103" s="243"/>
      <c r="VD103" s="19"/>
      <c r="VE103" s="320"/>
      <c r="VF103" s="17"/>
      <c r="VG103" s="15"/>
      <c r="VH103" s="15"/>
      <c r="VI103" s="17"/>
      <c r="VJ103" s="17"/>
      <c r="VK103" s="17"/>
      <c r="VL103" s="117"/>
      <c r="VM103" s="209"/>
      <c r="VN103" s="17"/>
      <c r="VO103" s="18"/>
      <c r="VP103" s="29"/>
      <c r="VQ103" s="104"/>
      <c r="VR103" s="198"/>
      <c r="VS103" s="239"/>
      <c r="VT103" s="243"/>
      <c r="VU103" s="243"/>
      <c r="VV103" s="19"/>
      <c r="VW103" s="320"/>
      <c r="VX103" s="17"/>
      <c r="VY103" s="15"/>
      <c r="VZ103" s="15"/>
      <c r="WA103" s="17"/>
      <c r="WB103" s="17"/>
      <c r="WC103" s="17"/>
      <c r="WD103" s="117"/>
      <c r="WE103" s="209"/>
      <c r="WF103" s="17"/>
      <c r="WG103" s="18"/>
      <c r="WH103" s="29"/>
      <c r="WI103" s="104"/>
      <c r="WJ103" s="198"/>
      <c r="WK103" s="239"/>
      <c r="WL103" s="243"/>
      <c r="WM103" s="243"/>
      <c r="WN103" s="19"/>
      <c r="WO103" s="320"/>
      <c r="WP103" s="17"/>
      <c r="WQ103" s="15"/>
      <c r="WR103" s="15"/>
      <c r="WS103" s="17"/>
      <c r="WT103" s="17"/>
      <c r="WU103" s="17"/>
      <c r="WV103" s="117"/>
      <c r="WW103" s="209"/>
      <c r="WX103" s="17"/>
      <c r="WY103" s="18"/>
      <c r="WZ103" s="29"/>
      <c r="XA103" s="104"/>
      <c r="XB103" s="198"/>
      <c r="XC103" s="239"/>
      <c r="XD103" s="243"/>
      <c r="XE103" s="243"/>
      <c r="XF103" s="19"/>
      <c r="XG103" s="320"/>
      <c r="XH103" s="17"/>
      <c r="XI103" s="15"/>
      <c r="XJ103" s="15"/>
      <c r="XK103" s="17"/>
      <c r="XL103" s="17"/>
      <c r="XM103" s="17"/>
      <c r="XN103" s="117"/>
      <c r="XO103" s="209"/>
      <c r="XP103" s="17"/>
      <c r="XQ103" s="18"/>
      <c r="XR103" s="29"/>
      <c r="XS103" s="104"/>
      <c r="XT103" s="198"/>
      <c r="XU103" s="239"/>
      <c r="XV103" s="243"/>
      <c r="XW103" s="243"/>
      <c r="XX103" s="19"/>
      <c r="XY103" s="320"/>
      <c r="XZ103" s="17"/>
      <c r="YA103" s="15"/>
      <c r="YB103" s="15"/>
      <c r="YC103" s="17"/>
      <c r="YD103" s="17"/>
      <c r="YE103" s="17"/>
      <c r="YF103" s="117"/>
      <c r="YG103" s="209"/>
      <c r="YH103" s="17"/>
      <c r="YI103" s="18"/>
      <c r="YJ103" s="29"/>
      <c r="YK103" s="104"/>
      <c r="YL103" s="198"/>
      <c r="YM103" s="239"/>
      <c r="YN103" s="243"/>
      <c r="YO103" s="243"/>
      <c r="YP103" s="19"/>
      <c r="YQ103" s="320"/>
      <c r="YR103" s="17"/>
      <c r="YS103" s="15"/>
      <c r="YT103" s="15"/>
      <c r="YU103" s="17"/>
      <c r="YV103" s="17"/>
      <c r="YW103" s="17"/>
      <c r="YX103" s="117"/>
      <c r="YY103" s="209"/>
      <c r="YZ103" s="17"/>
      <c r="ZA103" s="18"/>
      <c r="ZB103" s="29"/>
      <c r="ZC103" s="104"/>
      <c r="ZD103" s="198"/>
      <c r="ZE103" s="239"/>
      <c r="ZF103" s="243"/>
      <c r="ZG103" s="243"/>
      <c r="ZH103" s="19"/>
      <c r="ZI103" s="320"/>
      <c r="ZJ103" s="17"/>
      <c r="ZK103" s="15"/>
      <c r="ZL103" s="15"/>
      <c r="ZM103" s="17"/>
      <c r="ZN103" s="17"/>
      <c r="ZO103" s="17"/>
      <c r="ZP103" s="117"/>
      <c r="ZQ103" s="209"/>
      <c r="ZR103" s="17"/>
      <c r="ZS103" s="18"/>
      <c r="ZT103" s="29"/>
      <c r="ZU103" s="104"/>
      <c r="ZV103" s="198"/>
      <c r="ZW103" s="239"/>
      <c r="ZX103" s="243"/>
      <c r="ZY103" s="243"/>
      <c r="ZZ103" s="19"/>
      <c r="AAA103" s="320"/>
      <c r="AAB103" s="17"/>
      <c r="AAC103" s="15"/>
      <c r="AAD103" s="15"/>
      <c r="AAE103" s="17"/>
      <c r="AAF103" s="17"/>
      <c r="AAG103" s="17"/>
      <c r="AAH103" s="117"/>
      <c r="AAI103" s="209"/>
      <c r="AAJ103" s="17"/>
      <c r="AAK103" s="18"/>
      <c r="AAL103" s="29"/>
      <c r="AAM103" s="104"/>
      <c r="AAN103" s="198"/>
      <c r="AAO103" s="239"/>
      <c r="AAP103" s="243"/>
      <c r="AAQ103" s="243"/>
      <c r="AAR103" s="19"/>
      <c r="AAS103" s="320"/>
      <c r="AAT103" s="17"/>
      <c r="AAU103" s="15"/>
      <c r="AAV103" s="15"/>
      <c r="AAW103" s="17"/>
      <c r="AAX103" s="17"/>
      <c r="AAY103" s="17"/>
      <c r="AAZ103" s="117"/>
      <c r="ABA103" s="209"/>
      <c r="ABB103" s="17"/>
      <c r="ABC103" s="18"/>
      <c r="ABD103" s="29"/>
      <c r="ABE103" s="104"/>
      <c r="ABF103" s="198"/>
      <c r="ABG103" s="239"/>
      <c r="ABH103" s="243"/>
      <c r="ABI103" s="243"/>
      <c r="ABJ103" s="19"/>
      <c r="ABK103" s="320"/>
      <c r="ABL103" s="17"/>
      <c r="ABM103" s="15"/>
      <c r="ABN103" s="15"/>
      <c r="ABO103" s="17"/>
      <c r="ABP103" s="17"/>
      <c r="ABQ103" s="17"/>
      <c r="ABR103" s="117"/>
      <c r="ABS103" s="209"/>
      <c r="ABT103" s="17"/>
      <c r="ABU103" s="18"/>
      <c r="ABV103" s="29"/>
      <c r="ABW103" s="104"/>
      <c r="ABX103" s="198"/>
      <c r="ABY103" s="239"/>
      <c r="ABZ103" s="243"/>
      <c r="ACA103" s="243"/>
      <c r="ACB103" s="19"/>
      <c r="ACC103" s="320"/>
      <c r="ACD103" s="17"/>
      <c r="ACE103" s="15"/>
      <c r="ACF103" s="15"/>
      <c r="ACG103" s="17"/>
      <c r="ACH103" s="17"/>
      <c r="ACI103" s="17"/>
      <c r="ACJ103" s="117"/>
      <c r="ACK103" s="209"/>
      <c r="ACL103" s="17"/>
      <c r="ACM103" s="18"/>
      <c r="ACN103" s="29"/>
      <c r="ACO103" s="104"/>
      <c r="ACP103" s="198"/>
      <c r="ACQ103" s="239"/>
      <c r="ACR103" s="243"/>
      <c r="ACS103" s="243"/>
      <c r="ACT103" s="19"/>
      <c r="ACU103" s="320"/>
      <c r="ACV103" s="17"/>
      <c r="ACW103" s="15"/>
      <c r="ACX103" s="15"/>
      <c r="ACY103" s="17"/>
      <c r="ACZ103" s="17"/>
      <c r="ADA103" s="17"/>
      <c r="ADB103" s="117"/>
      <c r="ADC103" s="209"/>
      <c r="ADD103" s="17"/>
      <c r="ADE103" s="18"/>
      <c r="ADF103" s="29"/>
      <c r="ADG103" s="104"/>
      <c r="ADH103" s="198"/>
      <c r="ADI103" s="239"/>
      <c r="ADJ103" s="243"/>
      <c r="ADK103" s="243"/>
      <c r="ADL103" s="19"/>
      <c r="ADM103" s="320"/>
      <c r="ADN103" s="17"/>
      <c r="ADO103" s="15"/>
      <c r="ADP103" s="15"/>
      <c r="ADQ103" s="17"/>
      <c r="ADR103" s="17"/>
      <c r="ADS103" s="17"/>
      <c r="ADT103" s="117"/>
      <c r="ADU103" s="209"/>
      <c r="ADV103" s="17"/>
      <c r="ADW103" s="18"/>
      <c r="ADX103" s="29"/>
      <c r="ADY103" s="104"/>
      <c r="ADZ103" s="198"/>
      <c r="AEA103" s="239"/>
      <c r="AEB103" s="243"/>
      <c r="AEC103" s="243"/>
      <c r="AED103" s="19"/>
      <c r="AEE103" s="320"/>
      <c r="AEF103" s="17"/>
      <c r="AEG103" s="15"/>
      <c r="AEH103" s="15"/>
      <c r="AEI103" s="17"/>
      <c r="AEJ103" s="17"/>
      <c r="AEK103" s="17"/>
      <c r="AEL103" s="117"/>
      <c r="AEM103" s="209"/>
      <c r="AEN103" s="17"/>
      <c r="AEO103" s="18"/>
      <c r="AEP103" s="29"/>
      <c r="AEQ103" s="104"/>
      <c r="AER103" s="198"/>
      <c r="AES103" s="239"/>
      <c r="AET103" s="243"/>
      <c r="AEU103" s="243"/>
      <c r="AEV103" s="19"/>
      <c r="AEW103" s="320"/>
      <c r="AEX103" s="17"/>
      <c r="AEY103" s="15"/>
      <c r="AEZ103" s="15"/>
      <c r="AFA103" s="17"/>
      <c r="AFB103" s="17"/>
      <c r="AFC103" s="17"/>
      <c r="AFD103" s="117"/>
      <c r="AFE103" s="209"/>
      <c r="AFF103" s="17"/>
      <c r="AFG103" s="18"/>
      <c r="AFH103" s="29"/>
      <c r="AFI103" s="104"/>
      <c r="AFJ103" s="198"/>
      <c r="AFK103" s="239"/>
      <c r="AFL103" s="243"/>
      <c r="AFM103" s="243"/>
      <c r="AFN103" s="19"/>
      <c r="AFO103" s="320"/>
      <c r="AFP103" s="17"/>
      <c r="AFQ103" s="15"/>
      <c r="AFR103" s="15"/>
      <c r="AFS103" s="17"/>
      <c r="AFT103" s="17"/>
      <c r="AFU103" s="17"/>
      <c r="AFV103" s="117"/>
      <c r="AFW103" s="209"/>
      <c r="AFX103" s="17"/>
      <c r="AFY103" s="18"/>
      <c r="AFZ103" s="29"/>
      <c r="AGA103" s="104"/>
      <c r="AGB103" s="198"/>
      <c r="AGC103" s="239"/>
      <c r="AGD103" s="243"/>
      <c r="AGE103" s="243"/>
      <c r="AGF103" s="19"/>
      <c r="AGG103" s="320"/>
      <c r="AGH103" s="17"/>
      <c r="AGI103" s="15"/>
      <c r="AGJ103" s="15"/>
      <c r="AGK103" s="17"/>
      <c r="AGL103" s="17"/>
      <c r="AGM103" s="17"/>
      <c r="AGN103" s="117"/>
      <c r="AGO103" s="209"/>
      <c r="AGP103" s="17"/>
      <c r="AGQ103" s="18"/>
      <c r="AGR103" s="29"/>
      <c r="AGS103" s="104"/>
      <c r="AGT103" s="198"/>
      <c r="AGU103" s="239"/>
      <c r="AGV103" s="243"/>
      <c r="AGW103" s="243"/>
      <c r="AGX103" s="19"/>
      <c r="AGY103" s="320"/>
      <c r="AGZ103" s="17"/>
      <c r="AHA103" s="15"/>
      <c r="AHB103" s="15"/>
      <c r="AHC103" s="17"/>
      <c r="AHD103" s="17"/>
      <c r="AHE103" s="17"/>
      <c r="AHF103" s="117"/>
      <c r="AHG103" s="209"/>
      <c r="AHH103" s="17"/>
      <c r="AHI103" s="18"/>
      <c r="AHJ103" s="29"/>
      <c r="AHK103" s="104"/>
      <c r="AHL103" s="198"/>
      <c r="AHM103" s="239"/>
      <c r="AHN103" s="243"/>
      <c r="AHO103" s="243"/>
      <c r="AHP103" s="19"/>
      <c r="AHQ103" s="320"/>
      <c r="AHR103" s="17"/>
      <c r="AHS103" s="15"/>
      <c r="AHT103" s="15"/>
      <c r="AHU103" s="17"/>
      <c r="AHV103" s="17"/>
      <c r="AHW103" s="17"/>
      <c r="AHX103" s="117"/>
      <c r="AHY103" s="209"/>
      <c r="AHZ103" s="17"/>
      <c r="AIA103" s="18"/>
      <c r="AIB103" s="29"/>
      <c r="AIC103" s="104"/>
      <c r="AID103" s="198"/>
      <c r="AIE103" s="239"/>
      <c r="AIF103" s="243"/>
      <c r="AIG103" s="243"/>
      <c r="AIH103" s="19"/>
      <c r="AII103" s="320"/>
      <c r="AIJ103" s="17"/>
      <c r="AIK103" s="15"/>
      <c r="AIL103" s="15"/>
      <c r="AIM103" s="17"/>
      <c r="AIN103" s="17"/>
      <c r="AIO103" s="17"/>
      <c r="AIP103" s="117"/>
      <c r="AIQ103" s="209"/>
      <c r="AIR103" s="17"/>
      <c r="AIS103" s="18"/>
      <c r="AIT103" s="29"/>
      <c r="AIU103" s="104"/>
      <c r="AIV103" s="198"/>
      <c r="AIW103" s="239"/>
      <c r="AIX103" s="243"/>
      <c r="AIY103" s="243"/>
      <c r="AIZ103" s="19"/>
      <c r="AJA103" s="320"/>
      <c r="AJB103" s="17"/>
      <c r="AJC103" s="15"/>
      <c r="AJD103" s="15"/>
      <c r="AJE103" s="17"/>
      <c r="AJF103" s="17"/>
      <c r="AJG103" s="17"/>
      <c r="AJH103" s="117"/>
      <c r="AJI103" s="209"/>
      <c r="AJJ103" s="17"/>
      <c r="AJK103" s="18"/>
      <c r="AJL103" s="29"/>
      <c r="AJM103" s="104"/>
      <c r="AJN103" s="198"/>
      <c r="AJO103" s="239"/>
      <c r="AJP103" s="243"/>
      <c r="AJQ103" s="243"/>
      <c r="AJR103" s="19"/>
      <c r="AJS103" s="320"/>
      <c r="AJT103" s="17"/>
      <c r="AJU103" s="15"/>
      <c r="AJV103" s="15"/>
      <c r="AJW103" s="17"/>
      <c r="AJX103" s="17"/>
      <c r="AJY103" s="17"/>
      <c r="AJZ103" s="117"/>
      <c r="AKA103" s="209"/>
      <c r="AKB103" s="17"/>
      <c r="AKC103" s="18"/>
      <c r="AKD103" s="29"/>
      <c r="AKE103" s="104"/>
      <c r="AKF103" s="198"/>
      <c r="AKG103" s="239"/>
      <c r="AKH103" s="243"/>
      <c r="AKI103" s="243"/>
      <c r="AKJ103" s="19"/>
      <c r="AKK103" s="320"/>
      <c r="AKL103" s="17"/>
      <c r="AKM103" s="15"/>
      <c r="AKN103" s="15"/>
      <c r="AKO103" s="17"/>
      <c r="AKP103" s="17"/>
      <c r="AKQ103" s="17"/>
      <c r="AKR103" s="117"/>
      <c r="AKS103" s="209"/>
      <c r="AKT103" s="17"/>
      <c r="AKU103" s="18"/>
      <c r="AKV103" s="29"/>
      <c r="AKW103" s="104"/>
      <c r="AKX103" s="198"/>
      <c r="AKY103" s="239"/>
      <c r="AKZ103" s="243"/>
      <c r="ALA103" s="243"/>
      <c r="ALB103" s="19"/>
      <c r="ALC103" s="320"/>
      <c r="ALD103" s="17"/>
      <c r="ALE103" s="15"/>
      <c r="ALF103" s="15"/>
      <c r="ALG103" s="17"/>
      <c r="ALH103" s="17"/>
      <c r="ALI103" s="17"/>
      <c r="ALJ103" s="117"/>
      <c r="ALK103" s="209"/>
      <c r="ALL103" s="17"/>
      <c r="ALM103" s="18"/>
      <c r="ALN103" s="29"/>
      <c r="ALO103" s="104"/>
      <c r="ALP103" s="198"/>
      <c r="ALQ103" s="239"/>
      <c r="ALR103" s="243"/>
      <c r="ALS103" s="243"/>
      <c r="ALT103" s="19"/>
      <c r="ALU103" s="320"/>
      <c r="ALV103" s="17"/>
      <c r="ALW103" s="15"/>
      <c r="ALX103" s="15"/>
      <c r="ALY103" s="17"/>
      <c r="ALZ103" s="17"/>
      <c r="AMA103" s="17"/>
      <c r="AMB103" s="117"/>
      <c r="AMC103" s="209"/>
      <c r="AMD103" s="17"/>
      <c r="AME103" s="18"/>
      <c r="AMF103" s="29"/>
      <c r="AMG103" s="104"/>
      <c r="AMH103" s="198"/>
      <c r="AMI103" s="239"/>
      <c r="AMJ103" s="243"/>
      <c r="AMK103" s="243"/>
      <c r="AML103" s="19"/>
      <c r="AMM103" s="320"/>
      <c r="AMN103" s="17"/>
      <c r="AMO103" s="15"/>
      <c r="AMP103" s="15"/>
      <c r="AMQ103" s="17"/>
      <c r="AMR103" s="17"/>
      <c r="AMS103" s="17"/>
      <c r="AMT103" s="117"/>
      <c r="AMU103" s="209"/>
      <c r="AMV103" s="17"/>
      <c r="AMW103" s="18"/>
      <c r="AMX103" s="29"/>
      <c r="AMY103" s="104"/>
      <c r="AMZ103" s="198"/>
      <c r="ANA103" s="239"/>
      <c r="ANB103" s="243"/>
      <c r="ANC103" s="243"/>
      <c r="AND103" s="19"/>
      <c r="ANE103" s="320"/>
      <c r="ANF103" s="17"/>
      <c r="ANG103" s="15"/>
      <c r="ANH103" s="15"/>
      <c r="ANI103" s="17"/>
      <c r="ANJ103" s="17"/>
      <c r="ANK103" s="17"/>
      <c r="ANL103" s="117"/>
      <c r="ANM103" s="209"/>
      <c r="ANN103" s="17"/>
      <c r="ANO103" s="18"/>
      <c r="ANP103" s="29"/>
      <c r="ANQ103" s="104"/>
      <c r="ANR103" s="198"/>
      <c r="ANS103" s="239"/>
      <c r="ANT103" s="243"/>
      <c r="ANU103" s="243"/>
      <c r="ANV103" s="19"/>
      <c r="ANW103" s="320"/>
      <c r="ANX103" s="17"/>
      <c r="ANY103" s="15"/>
      <c r="ANZ103" s="15"/>
      <c r="AOA103" s="17"/>
      <c r="AOB103" s="17"/>
      <c r="AOC103" s="17"/>
      <c r="AOD103" s="117"/>
      <c r="AOE103" s="209"/>
      <c r="AOF103" s="17"/>
      <c r="AOG103" s="18"/>
      <c r="AOH103" s="29"/>
      <c r="AOI103" s="104"/>
      <c r="AOJ103" s="198"/>
      <c r="AOK103" s="239"/>
      <c r="AOL103" s="243"/>
      <c r="AOM103" s="243"/>
      <c r="AON103" s="19"/>
      <c r="AOO103" s="320"/>
      <c r="AOP103" s="17"/>
      <c r="AOQ103" s="15"/>
      <c r="AOR103" s="15"/>
      <c r="AOS103" s="17"/>
      <c r="AOT103" s="17"/>
      <c r="AOU103" s="17"/>
      <c r="AOV103" s="117"/>
      <c r="AOW103" s="209"/>
      <c r="AOX103" s="17"/>
      <c r="AOY103" s="18"/>
      <c r="AOZ103" s="29"/>
      <c r="APA103" s="104"/>
      <c r="APB103" s="198"/>
      <c r="APC103" s="239"/>
      <c r="APD103" s="243"/>
      <c r="APE103" s="243"/>
      <c r="APF103" s="19"/>
      <c r="APG103" s="320"/>
      <c r="APH103" s="17"/>
      <c r="API103" s="15"/>
      <c r="APJ103" s="15"/>
      <c r="APK103" s="17"/>
      <c r="APL103" s="17"/>
      <c r="APM103" s="17"/>
      <c r="APN103" s="117"/>
      <c r="APO103" s="209"/>
      <c r="APP103" s="17"/>
      <c r="APQ103" s="18"/>
      <c r="APR103" s="29"/>
      <c r="APS103" s="104"/>
      <c r="APT103" s="198"/>
      <c r="APU103" s="239"/>
      <c r="APV103" s="243"/>
      <c r="APW103" s="243"/>
      <c r="APX103" s="19"/>
      <c r="APY103" s="320"/>
      <c r="APZ103" s="17"/>
      <c r="AQA103" s="15"/>
      <c r="AQB103" s="15"/>
      <c r="AQC103" s="17"/>
      <c r="AQD103" s="17"/>
      <c r="AQE103" s="17"/>
      <c r="AQF103" s="117"/>
      <c r="AQG103" s="209"/>
      <c r="AQH103" s="17"/>
      <c r="AQI103" s="18"/>
      <c r="AQJ103" s="29"/>
      <c r="AQK103" s="104"/>
      <c r="AQL103" s="198"/>
      <c r="AQM103" s="239"/>
      <c r="AQN103" s="243"/>
      <c r="AQO103" s="243"/>
      <c r="AQP103" s="19"/>
      <c r="AQQ103" s="320"/>
      <c r="AQR103" s="17"/>
      <c r="AQS103" s="15"/>
      <c r="AQT103" s="15"/>
      <c r="AQU103" s="17"/>
      <c r="AQV103" s="17"/>
      <c r="AQW103" s="17"/>
      <c r="AQX103" s="117"/>
      <c r="AQY103" s="209"/>
      <c r="AQZ103" s="17"/>
      <c r="ARA103" s="18"/>
      <c r="ARB103" s="29"/>
      <c r="ARC103" s="104"/>
      <c r="ARD103" s="198"/>
      <c r="ARE103" s="239"/>
      <c r="ARF103" s="243"/>
      <c r="ARG103" s="243"/>
      <c r="ARH103" s="19"/>
      <c r="ARI103" s="320"/>
      <c r="ARJ103" s="17"/>
      <c r="ARK103" s="15"/>
      <c r="ARL103" s="15"/>
      <c r="ARM103" s="17"/>
      <c r="ARN103" s="17"/>
      <c r="ARO103" s="17"/>
      <c r="ARP103" s="117"/>
      <c r="ARQ103" s="209"/>
      <c r="ARR103" s="17"/>
      <c r="ARS103" s="18"/>
      <c r="ART103" s="29"/>
      <c r="ARU103" s="104"/>
      <c r="ARV103" s="198"/>
      <c r="ARW103" s="239"/>
      <c r="ARX103" s="243"/>
      <c r="ARY103" s="243"/>
      <c r="ARZ103" s="19"/>
      <c r="ASA103" s="320"/>
      <c r="ASB103" s="17"/>
      <c r="ASC103" s="15"/>
      <c r="ASD103" s="15"/>
      <c r="ASE103" s="17"/>
      <c r="ASF103" s="17"/>
      <c r="ASG103" s="17"/>
      <c r="ASH103" s="117"/>
      <c r="ASI103" s="209"/>
      <c r="ASJ103" s="17"/>
      <c r="ASK103" s="18"/>
      <c r="ASL103" s="29"/>
      <c r="ASM103" s="104"/>
      <c r="ASN103" s="198"/>
      <c r="ASO103" s="239"/>
      <c r="ASP103" s="243"/>
      <c r="ASQ103" s="243"/>
      <c r="ASR103" s="19"/>
      <c r="ASS103" s="320"/>
      <c r="AST103" s="17"/>
      <c r="ASU103" s="15"/>
      <c r="ASV103" s="15"/>
      <c r="ASW103" s="17"/>
      <c r="ASX103" s="17"/>
      <c r="ASY103" s="17"/>
      <c r="ASZ103" s="117"/>
      <c r="ATA103" s="209"/>
      <c r="ATB103" s="17"/>
      <c r="ATC103" s="18"/>
      <c r="ATD103" s="29"/>
      <c r="ATE103" s="104"/>
      <c r="ATF103" s="198"/>
      <c r="ATG103" s="239"/>
      <c r="ATH103" s="243"/>
      <c r="ATI103" s="243"/>
      <c r="ATJ103" s="19"/>
      <c r="ATK103" s="320"/>
      <c r="ATL103" s="17"/>
      <c r="ATM103" s="15"/>
      <c r="ATN103" s="15"/>
      <c r="ATO103" s="17"/>
      <c r="ATP103" s="17"/>
      <c r="ATQ103" s="17"/>
      <c r="ATR103" s="117"/>
      <c r="ATS103" s="209"/>
      <c r="ATT103" s="17"/>
      <c r="ATU103" s="18"/>
      <c r="ATV103" s="29"/>
      <c r="ATW103" s="104"/>
      <c r="ATX103" s="198"/>
      <c r="ATY103" s="239"/>
      <c r="ATZ103" s="243"/>
      <c r="AUA103" s="243"/>
      <c r="AUB103" s="19"/>
      <c r="AUC103" s="320"/>
      <c r="AUD103" s="17"/>
      <c r="AUE103" s="15"/>
      <c r="AUF103" s="15"/>
      <c r="AUG103" s="17"/>
      <c r="AUH103" s="17"/>
      <c r="AUI103" s="17"/>
      <c r="AUJ103" s="117"/>
      <c r="AUK103" s="209"/>
      <c r="AUL103" s="17"/>
      <c r="AUM103" s="18"/>
      <c r="AUN103" s="29"/>
      <c r="AUO103" s="104"/>
      <c r="AUP103" s="198"/>
      <c r="AUQ103" s="239"/>
      <c r="AUR103" s="243"/>
      <c r="AUS103" s="243"/>
      <c r="AUT103" s="19"/>
      <c r="AUU103" s="320"/>
      <c r="AUV103" s="17"/>
      <c r="AUW103" s="15"/>
      <c r="AUX103" s="15"/>
      <c r="AUY103" s="17"/>
      <c r="AUZ103" s="17"/>
      <c r="AVA103" s="17"/>
      <c r="AVB103" s="117"/>
      <c r="AVC103" s="209"/>
      <c r="AVD103" s="17"/>
      <c r="AVE103" s="18"/>
      <c r="AVF103" s="29"/>
      <c r="AVG103" s="104"/>
      <c r="AVH103" s="198"/>
      <c r="AVI103" s="239"/>
      <c r="AVJ103" s="243"/>
      <c r="AVK103" s="243"/>
      <c r="AVL103" s="19"/>
      <c r="AVM103" s="320"/>
      <c r="AVN103" s="17"/>
      <c r="AVO103" s="15"/>
      <c r="AVP103" s="15"/>
      <c r="AVQ103" s="17"/>
      <c r="AVR103" s="17"/>
      <c r="AVS103" s="17"/>
      <c r="AVT103" s="117"/>
      <c r="AVU103" s="209"/>
      <c r="AVV103" s="17"/>
      <c r="AVW103" s="18"/>
      <c r="AVX103" s="29"/>
      <c r="AVY103" s="104"/>
      <c r="AVZ103" s="198"/>
      <c r="AWA103" s="239"/>
      <c r="AWB103" s="243"/>
      <c r="AWC103" s="243"/>
      <c r="AWD103" s="19"/>
      <c r="AWE103" s="320"/>
      <c r="AWF103" s="17"/>
      <c r="AWG103" s="15"/>
      <c r="AWH103" s="15"/>
      <c r="AWI103" s="17"/>
      <c r="AWJ103" s="17"/>
      <c r="AWK103" s="17"/>
      <c r="AWL103" s="117"/>
      <c r="AWM103" s="209"/>
      <c r="AWN103" s="17"/>
      <c r="AWO103" s="18"/>
      <c r="AWP103" s="29"/>
      <c r="AWQ103" s="104"/>
      <c r="AWR103" s="198"/>
      <c r="AWS103" s="239"/>
      <c r="AWT103" s="243"/>
      <c r="AWU103" s="243"/>
      <c r="AWV103" s="19"/>
      <c r="AWW103" s="320"/>
      <c r="AWX103" s="17"/>
      <c r="AWY103" s="15"/>
      <c r="AWZ103" s="15"/>
      <c r="AXA103" s="17"/>
      <c r="AXB103" s="17"/>
      <c r="AXC103" s="17"/>
      <c r="AXD103" s="117"/>
      <c r="AXE103" s="209"/>
      <c r="AXF103" s="17"/>
      <c r="AXG103" s="18"/>
      <c r="AXH103" s="29"/>
      <c r="AXI103" s="104"/>
      <c r="AXJ103" s="198"/>
      <c r="AXK103" s="239"/>
      <c r="AXL103" s="243"/>
      <c r="AXM103" s="243"/>
      <c r="AXN103" s="19"/>
      <c r="AXO103" s="320"/>
      <c r="AXP103" s="17"/>
      <c r="AXQ103" s="15"/>
      <c r="AXR103" s="15"/>
      <c r="AXS103" s="17"/>
      <c r="AXT103" s="17"/>
      <c r="AXU103" s="17"/>
      <c r="AXV103" s="117"/>
      <c r="AXW103" s="209"/>
      <c r="AXX103" s="17"/>
      <c r="AXY103" s="18"/>
      <c r="AXZ103" s="29"/>
      <c r="AYA103" s="104"/>
      <c r="AYB103" s="198"/>
      <c r="AYC103" s="239"/>
      <c r="AYD103" s="243"/>
      <c r="AYE103" s="243"/>
      <c r="AYF103" s="19"/>
      <c r="AYG103" s="320"/>
      <c r="AYH103" s="17"/>
      <c r="AYI103" s="15"/>
      <c r="AYJ103" s="15"/>
      <c r="AYK103" s="17"/>
      <c r="AYL103" s="17"/>
      <c r="AYM103" s="17"/>
      <c r="AYN103" s="117"/>
      <c r="AYO103" s="209"/>
      <c r="AYP103" s="17"/>
      <c r="AYQ103" s="18"/>
      <c r="AYR103" s="29"/>
      <c r="AYS103" s="104"/>
      <c r="AYT103" s="198"/>
      <c r="AYU103" s="239"/>
      <c r="AYV103" s="243"/>
      <c r="AYW103" s="243"/>
      <c r="AYX103" s="19"/>
      <c r="AYY103" s="320"/>
      <c r="AYZ103" s="17"/>
      <c r="AZA103" s="15"/>
      <c r="AZB103" s="15"/>
      <c r="AZC103" s="17"/>
      <c r="AZD103" s="17"/>
      <c r="AZE103" s="17"/>
      <c r="AZF103" s="117"/>
      <c r="AZG103" s="209"/>
      <c r="AZH103" s="17"/>
      <c r="AZI103" s="18"/>
      <c r="AZJ103" s="29"/>
      <c r="AZK103" s="104"/>
      <c r="AZL103" s="198"/>
      <c r="AZM103" s="239"/>
      <c r="AZN103" s="243"/>
      <c r="AZO103" s="243"/>
      <c r="AZP103" s="19"/>
      <c r="AZQ103" s="320"/>
      <c r="AZR103" s="17"/>
      <c r="AZS103" s="15"/>
      <c r="AZT103" s="15"/>
      <c r="AZU103" s="17"/>
      <c r="AZV103" s="17"/>
      <c r="AZW103" s="17"/>
      <c r="AZX103" s="117"/>
      <c r="AZY103" s="209"/>
      <c r="AZZ103" s="17"/>
      <c r="BAA103" s="18"/>
      <c r="BAB103" s="29"/>
      <c r="BAC103" s="104"/>
      <c r="BAD103" s="198"/>
      <c r="BAE103" s="239"/>
      <c r="BAF103" s="243"/>
      <c r="BAG103" s="243"/>
      <c r="BAH103" s="19"/>
      <c r="BAI103" s="320"/>
      <c r="BAJ103" s="17"/>
      <c r="BAK103" s="15"/>
      <c r="BAL103" s="15"/>
      <c r="BAM103" s="17"/>
      <c r="BAN103" s="17"/>
      <c r="BAO103" s="17"/>
      <c r="BAP103" s="117"/>
      <c r="BAQ103" s="209"/>
      <c r="BAR103" s="17"/>
      <c r="BAS103" s="18"/>
      <c r="BAT103" s="29"/>
      <c r="BAU103" s="104"/>
      <c r="BAV103" s="198"/>
      <c r="BAW103" s="239"/>
      <c r="BAX103" s="243"/>
      <c r="BAY103" s="243"/>
      <c r="BAZ103" s="19"/>
      <c r="BBA103" s="320"/>
      <c r="BBB103" s="17"/>
      <c r="BBC103" s="15"/>
      <c r="BBD103" s="15"/>
      <c r="BBE103" s="17"/>
      <c r="BBF103" s="17"/>
      <c r="BBG103" s="17"/>
      <c r="BBH103" s="117"/>
      <c r="BBI103" s="209"/>
      <c r="BBJ103" s="17"/>
      <c r="BBK103" s="18"/>
      <c r="BBL103" s="29"/>
      <c r="BBM103" s="104"/>
      <c r="BBN103" s="198"/>
      <c r="BBO103" s="239"/>
      <c r="BBP103" s="243"/>
      <c r="BBQ103" s="243"/>
      <c r="BBR103" s="19"/>
      <c r="BBS103" s="320"/>
      <c r="BBT103" s="17"/>
      <c r="BBU103" s="15"/>
      <c r="BBV103" s="15"/>
      <c r="BBW103" s="17"/>
      <c r="BBX103" s="17"/>
      <c r="BBY103" s="17"/>
      <c r="BBZ103" s="117"/>
      <c r="BCA103" s="209"/>
      <c r="BCB103" s="17"/>
      <c r="BCC103" s="18"/>
      <c r="BCD103" s="29"/>
      <c r="BCE103" s="104"/>
      <c r="BCF103" s="198"/>
      <c r="BCG103" s="239"/>
      <c r="BCH103" s="243"/>
      <c r="BCI103" s="243"/>
      <c r="BCJ103" s="19"/>
      <c r="BCK103" s="320"/>
      <c r="BCL103" s="17"/>
      <c r="BCM103" s="15"/>
      <c r="BCN103" s="15"/>
      <c r="BCO103" s="17"/>
      <c r="BCP103" s="17"/>
      <c r="BCQ103" s="17"/>
      <c r="BCR103" s="117"/>
      <c r="BCS103" s="209"/>
      <c r="BCT103" s="17"/>
      <c r="BCU103" s="18"/>
      <c r="BCV103" s="29"/>
      <c r="BCW103" s="104"/>
      <c r="BCX103" s="198"/>
      <c r="BCY103" s="239"/>
      <c r="BCZ103" s="243"/>
      <c r="BDA103" s="243"/>
      <c r="BDB103" s="19"/>
      <c r="BDC103" s="320"/>
      <c r="BDD103" s="17"/>
      <c r="BDE103" s="15"/>
      <c r="BDF103" s="15"/>
      <c r="BDG103" s="17"/>
      <c r="BDH103" s="17"/>
      <c r="BDI103" s="17"/>
      <c r="BDJ103" s="117"/>
      <c r="BDK103" s="209"/>
      <c r="BDL103" s="17"/>
      <c r="BDM103" s="18"/>
      <c r="BDN103" s="29"/>
      <c r="BDO103" s="104"/>
      <c r="BDP103" s="198"/>
      <c r="BDQ103" s="239"/>
      <c r="BDR103" s="243"/>
      <c r="BDS103" s="243"/>
      <c r="BDT103" s="19"/>
      <c r="BDU103" s="320"/>
      <c r="BDV103" s="17"/>
      <c r="BDW103" s="15"/>
      <c r="BDX103" s="15"/>
      <c r="BDY103" s="17"/>
      <c r="BDZ103" s="17"/>
      <c r="BEA103" s="17"/>
      <c r="BEB103" s="117"/>
      <c r="BEC103" s="209"/>
      <c r="BED103" s="17"/>
      <c r="BEE103" s="18"/>
      <c r="BEF103" s="29"/>
      <c r="BEG103" s="104"/>
      <c r="BEH103" s="198"/>
      <c r="BEI103" s="239"/>
      <c r="BEJ103" s="243"/>
      <c r="BEK103" s="243"/>
      <c r="BEL103" s="19"/>
      <c r="BEM103" s="320"/>
      <c r="BEN103" s="17"/>
      <c r="BEO103" s="15"/>
      <c r="BEP103" s="15"/>
      <c r="BEQ103" s="17"/>
      <c r="BER103" s="17"/>
      <c r="BES103" s="17"/>
      <c r="BET103" s="117"/>
      <c r="BEU103" s="209"/>
      <c r="BEV103" s="17"/>
      <c r="BEW103" s="18"/>
      <c r="BEX103" s="29"/>
      <c r="BEY103" s="104"/>
      <c r="BEZ103" s="198"/>
      <c r="BFA103" s="239"/>
      <c r="BFB103" s="243"/>
      <c r="BFC103" s="243"/>
      <c r="BFD103" s="19"/>
      <c r="BFE103" s="320"/>
      <c r="BFF103" s="17"/>
      <c r="BFG103" s="15"/>
      <c r="BFH103" s="15"/>
      <c r="BFI103" s="17"/>
      <c r="BFJ103" s="17"/>
      <c r="BFK103" s="17"/>
      <c r="BFL103" s="117"/>
      <c r="BFM103" s="209"/>
      <c r="BFN103" s="17"/>
      <c r="BFO103" s="18"/>
      <c r="BFP103" s="29"/>
      <c r="BFQ103" s="104"/>
      <c r="BFR103" s="198"/>
      <c r="BFS103" s="239"/>
      <c r="BFT103" s="243"/>
      <c r="BFU103" s="243"/>
      <c r="BFV103" s="19"/>
      <c r="BFW103" s="320"/>
      <c r="BFX103" s="17"/>
      <c r="BFY103" s="15"/>
      <c r="BFZ103" s="15"/>
      <c r="BGA103" s="17"/>
      <c r="BGB103" s="17"/>
      <c r="BGC103" s="17"/>
      <c r="BGD103" s="117"/>
      <c r="BGE103" s="209"/>
      <c r="BGF103" s="17"/>
      <c r="BGG103" s="18"/>
      <c r="BGH103" s="29"/>
      <c r="BGI103" s="104"/>
      <c r="BGJ103" s="198"/>
      <c r="BGK103" s="239"/>
      <c r="BGL103" s="243"/>
      <c r="BGM103" s="243"/>
      <c r="BGN103" s="19"/>
      <c r="BGO103" s="320"/>
      <c r="BGP103" s="17"/>
      <c r="BGQ103" s="15"/>
      <c r="BGR103" s="15"/>
      <c r="BGS103" s="17"/>
      <c r="BGT103" s="17"/>
      <c r="BGU103" s="17"/>
      <c r="BGV103" s="117"/>
      <c r="BGW103" s="209"/>
      <c r="BGX103" s="17"/>
      <c r="BGY103" s="18"/>
      <c r="BGZ103" s="29"/>
      <c r="BHA103" s="104"/>
      <c r="BHB103" s="198"/>
      <c r="BHC103" s="239"/>
      <c r="BHD103" s="243"/>
      <c r="BHE103" s="243"/>
      <c r="BHF103" s="19"/>
      <c r="BHG103" s="320"/>
      <c r="BHH103" s="17"/>
      <c r="BHI103" s="15"/>
      <c r="BHJ103" s="15"/>
      <c r="BHK103" s="17"/>
      <c r="BHL103" s="17"/>
      <c r="BHM103" s="17"/>
      <c r="BHN103" s="117"/>
      <c r="BHO103" s="209"/>
      <c r="BHP103" s="17"/>
      <c r="BHQ103" s="18"/>
      <c r="BHR103" s="29"/>
      <c r="BHS103" s="104"/>
      <c r="BHT103" s="198"/>
      <c r="BHU103" s="239"/>
      <c r="BHV103" s="243"/>
      <c r="BHW103" s="243"/>
      <c r="BHX103" s="19"/>
      <c r="BHY103" s="320"/>
      <c r="BHZ103" s="17"/>
      <c r="BIA103" s="15"/>
      <c r="BIB103" s="15"/>
      <c r="BIC103" s="17"/>
      <c r="BID103" s="17"/>
      <c r="BIE103" s="17"/>
      <c r="BIF103" s="117"/>
      <c r="BIG103" s="209"/>
      <c r="BIH103" s="17"/>
      <c r="BII103" s="18"/>
      <c r="BIJ103" s="29"/>
      <c r="BIK103" s="104"/>
      <c r="BIL103" s="198"/>
      <c r="BIM103" s="239"/>
      <c r="BIN103" s="243"/>
      <c r="BIO103" s="243"/>
      <c r="BIP103" s="19"/>
      <c r="BIQ103" s="320"/>
      <c r="BIR103" s="17"/>
      <c r="BIS103" s="15"/>
      <c r="BIT103" s="15"/>
      <c r="BIU103" s="17"/>
      <c r="BIV103" s="17"/>
      <c r="BIW103" s="17"/>
      <c r="BIX103" s="117"/>
      <c r="BIY103" s="209"/>
      <c r="BIZ103" s="17"/>
      <c r="BJA103" s="18"/>
      <c r="BJB103" s="29"/>
      <c r="BJC103" s="104"/>
      <c r="BJD103" s="198"/>
      <c r="BJE103" s="239"/>
      <c r="BJF103" s="243"/>
      <c r="BJG103" s="243"/>
      <c r="BJH103" s="19"/>
      <c r="BJI103" s="320"/>
      <c r="BJJ103" s="17"/>
      <c r="BJK103" s="15"/>
      <c r="BJL103" s="15"/>
      <c r="BJM103" s="17"/>
      <c r="BJN103" s="17"/>
      <c r="BJO103" s="17"/>
      <c r="BJP103" s="117"/>
      <c r="BJQ103" s="209"/>
      <c r="BJR103" s="17"/>
      <c r="BJS103" s="18"/>
      <c r="BJT103" s="29"/>
      <c r="BJU103" s="104"/>
      <c r="BJV103" s="198"/>
      <c r="BJW103" s="239"/>
      <c r="BJX103" s="243"/>
      <c r="BJY103" s="243"/>
      <c r="BJZ103" s="19"/>
      <c r="BKA103" s="320"/>
      <c r="BKB103" s="17"/>
      <c r="BKC103" s="15"/>
      <c r="BKD103" s="15"/>
      <c r="BKE103" s="17"/>
      <c r="BKF103" s="17"/>
      <c r="BKG103" s="17"/>
      <c r="BKH103" s="117"/>
      <c r="BKI103" s="209"/>
      <c r="BKJ103" s="17"/>
      <c r="BKK103" s="18"/>
      <c r="BKL103" s="29"/>
      <c r="BKM103" s="104"/>
      <c r="BKN103" s="198"/>
      <c r="BKO103" s="239"/>
      <c r="BKP103" s="243"/>
      <c r="BKQ103" s="243"/>
      <c r="BKR103" s="19"/>
      <c r="BKS103" s="320"/>
      <c r="BKT103" s="17"/>
      <c r="BKU103" s="15"/>
      <c r="BKV103" s="15"/>
      <c r="BKW103" s="17"/>
      <c r="BKX103" s="17"/>
      <c r="BKY103" s="17"/>
      <c r="BKZ103" s="117"/>
      <c r="BLA103" s="209"/>
      <c r="BLB103" s="17"/>
      <c r="BLC103" s="18"/>
      <c r="BLD103" s="29"/>
      <c r="BLE103" s="104"/>
      <c r="BLF103" s="198"/>
      <c r="BLG103" s="239"/>
      <c r="BLH103" s="243"/>
      <c r="BLI103" s="243"/>
      <c r="BLJ103" s="19"/>
      <c r="BLK103" s="320"/>
      <c r="BLL103" s="17"/>
      <c r="BLM103" s="15"/>
      <c r="BLN103" s="15"/>
      <c r="BLO103" s="17"/>
      <c r="BLP103" s="17"/>
      <c r="BLQ103" s="17"/>
      <c r="BLR103" s="117"/>
      <c r="BLS103" s="209"/>
      <c r="BLT103" s="17"/>
      <c r="BLU103" s="18"/>
      <c r="BLV103" s="29"/>
      <c r="BLW103" s="104"/>
      <c r="BLX103" s="198"/>
      <c r="BLY103" s="239"/>
      <c r="BLZ103" s="243"/>
      <c r="BMA103" s="243"/>
      <c r="BMB103" s="19"/>
      <c r="BMC103" s="320"/>
      <c r="BMD103" s="17"/>
      <c r="BME103" s="15"/>
      <c r="BMF103" s="15"/>
      <c r="BMG103" s="17"/>
      <c r="BMH103" s="17"/>
      <c r="BMI103" s="17"/>
      <c r="BMJ103" s="117"/>
      <c r="BMK103" s="209"/>
      <c r="BML103" s="17"/>
      <c r="BMM103" s="18"/>
      <c r="BMN103" s="29"/>
      <c r="BMO103" s="104"/>
      <c r="BMP103" s="198"/>
      <c r="BMQ103" s="239"/>
      <c r="BMR103" s="243"/>
      <c r="BMS103" s="243"/>
      <c r="BMT103" s="19"/>
      <c r="BMU103" s="320"/>
      <c r="BMV103" s="17"/>
      <c r="BMW103" s="15"/>
      <c r="BMX103" s="15"/>
      <c r="BMY103" s="17"/>
      <c r="BMZ103" s="17"/>
      <c r="BNA103" s="17"/>
      <c r="BNB103" s="117"/>
      <c r="BNC103" s="209"/>
      <c r="BND103" s="17"/>
      <c r="BNE103" s="18"/>
      <c r="BNF103" s="29"/>
      <c r="BNG103" s="104"/>
      <c r="BNH103" s="198"/>
      <c r="BNI103" s="239"/>
      <c r="BNJ103" s="243"/>
      <c r="BNK103" s="243"/>
      <c r="BNL103" s="19"/>
      <c r="BNM103" s="320"/>
      <c r="BNN103" s="17"/>
      <c r="BNO103" s="15"/>
      <c r="BNP103" s="15"/>
      <c r="BNQ103" s="17"/>
      <c r="BNR103" s="17"/>
      <c r="BNS103" s="17"/>
      <c r="BNT103" s="117"/>
      <c r="BNU103" s="209"/>
      <c r="BNV103" s="17"/>
      <c r="BNW103" s="18"/>
      <c r="BNX103" s="29"/>
      <c r="BNY103" s="104"/>
      <c r="BNZ103" s="198"/>
      <c r="BOA103" s="239"/>
      <c r="BOB103" s="243"/>
      <c r="BOC103" s="243"/>
      <c r="BOD103" s="19"/>
      <c r="BOE103" s="320"/>
      <c r="BOF103" s="17"/>
      <c r="BOG103" s="15"/>
      <c r="BOH103" s="15"/>
      <c r="BOI103" s="17"/>
      <c r="BOJ103" s="17"/>
      <c r="BOK103" s="17"/>
      <c r="BOL103" s="117"/>
      <c r="BOM103" s="209"/>
      <c r="BON103" s="17"/>
      <c r="BOO103" s="18"/>
      <c r="BOP103" s="29"/>
      <c r="BOQ103" s="104"/>
      <c r="BOR103" s="198"/>
      <c r="BOS103" s="239"/>
      <c r="BOT103" s="243"/>
      <c r="BOU103" s="243"/>
      <c r="BOV103" s="19"/>
      <c r="BOW103" s="320"/>
      <c r="BOX103" s="17"/>
      <c r="BOY103" s="15"/>
      <c r="BOZ103" s="15"/>
      <c r="BPA103" s="17"/>
      <c r="BPB103" s="17"/>
      <c r="BPC103" s="17"/>
      <c r="BPD103" s="117"/>
      <c r="BPE103" s="209"/>
      <c r="BPF103" s="17"/>
      <c r="BPG103" s="18"/>
      <c r="BPH103" s="29"/>
      <c r="BPI103" s="104"/>
      <c r="BPJ103" s="198"/>
      <c r="BPK103" s="239"/>
      <c r="BPL103" s="243"/>
      <c r="BPM103" s="243"/>
      <c r="BPN103" s="19"/>
      <c r="BPO103" s="320"/>
      <c r="BPP103" s="17"/>
      <c r="BPQ103" s="15"/>
      <c r="BPR103" s="15"/>
      <c r="BPS103" s="17"/>
      <c r="BPT103" s="17"/>
      <c r="BPU103" s="17"/>
      <c r="BPV103" s="117"/>
      <c r="BPW103" s="209"/>
      <c r="BPX103" s="17"/>
      <c r="BPY103" s="18"/>
      <c r="BPZ103" s="29"/>
      <c r="BQA103" s="104"/>
      <c r="BQB103" s="198"/>
      <c r="BQC103" s="239"/>
      <c r="BQD103" s="243"/>
      <c r="BQE103" s="243"/>
      <c r="BQF103" s="19"/>
      <c r="BQG103" s="320"/>
      <c r="BQH103" s="17"/>
      <c r="BQI103" s="15"/>
      <c r="BQJ103" s="15"/>
      <c r="BQK103" s="17"/>
      <c r="BQL103" s="17"/>
      <c r="BQM103" s="17"/>
      <c r="BQN103" s="117"/>
      <c r="BQO103" s="209"/>
      <c r="BQP103" s="17"/>
      <c r="BQQ103" s="18"/>
      <c r="BQR103" s="29"/>
      <c r="BQS103" s="104"/>
      <c r="BQT103" s="198"/>
      <c r="BQU103" s="239"/>
      <c r="BQV103" s="243"/>
      <c r="BQW103" s="243"/>
      <c r="BQX103" s="19"/>
      <c r="BQY103" s="320"/>
      <c r="BQZ103" s="17"/>
      <c r="BRA103" s="15"/>
      <c r="BRB103" s="15"/>
      <c r="BRC103" s="17"/>
      <c r="BRD103" s="17"/>
      <c r="BRE103" s="17"/>
      <c r="BRF103" s="117"/>
      <c r="BRG103" s="209"/>
      <c r="BRH103" s="17"/>
      <c r="BRI103" s="18"/>
      <c r="BRJ103" s="29"/>
      <c r="BRK103" s="104"/>
      <c r="BRL103" s="198"/>
      <c r="BRM103" s="239"/>
      <c r="BRN103" s="243"/>
      <c r="BRO103" s="243"/>
      <c r="BRP103" s="19"/>
      <c r="BRQ103" s="320"/>
      <c r="BRR103" s="17"/>
      <c r="BRS103" s="15"/>
      <c r="BRT103" s="15"/>
      <c r="BRU103" s="17"/>
      <c r="BRV103" s="17"/>
      <c r="BRW103" s="17"/>
      <c r="BRX103" s="117"/>
      <c r="BRY103" s="209"/>
      <c r="BRZ103" s="17"/>
      <c r="BSA103" s="18"/>
      <c r="BSB103" s="29"/>
      <c r="BSC103" s="104"/>
      <c r="BSD103" s="198"/>
      <c r="BSE103" s="239"/>
      <c r="BSF103" s="243"/>
      <c r="BSG103" s="243"/>
      <c r="BSH103" s="19"/>
      <c r="BSI103" s="320"/>
      <c r="BSJ103" s="17"/>
      <c r="BSK103" s="15"/>
      <c r="BSL103" s="15"/>
      <c r="BSM103" s="17"/>
      <c r="BSN103" s="17"/>
      <c r="BSO103" s="17"/>
      <c r="BSP103" s="117"/>
      <c r="BSQ103" s="209"/>
      <c r="BSR103" s="17"/>
      <c r="BSS103" s="18"/>
      <c r="BST103" s="29"/>
      <c r="BSU103" s="104"/>
      <c r="BSV103" s="198"/>
      <c r="BSW103" s="239"/>
      <c r="BSX103" s="243"/>
      <c r="BSY103" s="243"/>
      <c r="BSZ103" s="19"/>
      <c r="BTA103" s="320"/>
      <c r="BTB103" s="17"/>
      <c r="BTC103" s="15"/>
      <c r="BTD103" s="15"/>
      <c r="BTE103" s="17"/>
      <c r="BTF103" s="17"/>
      <c r="BTG103" s="17"/>
      <c r="BTH103" s="117"/>
      <c r="BTI103" s="209"/>
      <c r="BTJ103" s="17"/>
      <c r="BTK103" s="18"/>
      <c r="BTL103" s="29"/>
      <c r="BTM103" s="104"/>
      <c r="BTN103" s="198"/>
      <c r="BTO103" s="239"/>
      <c r="BTP103" s="243"/>
      <c r="BTQ103" s="243"/>
      <c r="BTR103" s="19"/>
      <c r="BTS103" s="320"/>
      <c r="BTT103" s="17"/>
      <c r="BTU103" s="15"/>
      <c r="BTV103" s="15"/>
      <c r="BTW103" s="17"/>
      <c r="BTX103" s="17"/>
      <c r="BTY103" s="17"/>
      <c r="BTZ103" s="117"/>
      <c r="BUA103" s="209"/>
      <c r="BUB103" s="17"/>
      <c r="BUC103" s="18"/>
      <c r="BUD103" s="29"/>
      <c r="BUE103" s="104"/>
      <c r="BUF103" s="198"/>
      <c r="BUG103" s="239"/>
      <c r="BUH103" s="243"/>
      <c r="BUI103" s="243"/>
      <c r="BUJ103" s="19"/>
      <c r="BUK103" s="320"/>
      <c r="BUL103" s="17"/>
      <c r="BUM103" s="15"/>
      <c r="BUN103" s="15"/>
      <c r="BUO103" s="17"/>
      <c r="BUP103" s="17"/>
      <c r="BUQ103" s="17"/>
      <c r="BUR103" s="117"/>
      <c r="BUS103" s="209"/>
      <c r="BUT103" s="17"/>
      <c r="BUU103" s="18"/>
      <c r="BUV103" s="29"/>
      <c r="BUW103" s="104"/>
      <c r="BUX103" s="198"/>
      <c r="BUY103" s="239"/>
      <c r="BUZ103" s="243"/>
      <c r="BVA103" s="243"/>
      <c r="BVB103" s="19"/>
      <c r="BVC103" s="320"/>
      <c r="BVD103" s="17"/>
      <c r="BVE103" s="15"/>
      <c r="BVF103" s="15"/>
      <c r="BVG103" s="17"/>
      <c r="BVH103" s="17"/>
      <c r="BVI103" s="17"/>
      <c r="BVJ103" s="117"/>
      <c r="BVK103" s="209"/>
      <c r="BVL103" s="17"/>
      <c r="BVM103" s="18"/>
      <c r="BVN103" s="29"/>
      <c r="BVO103" s="104"/>
      <c r="BVP103" s="198"/>
      <c r="BVQ103" s="239"/>
      <c r="BVR103" s="243"/>
      <c r="BVS103" s="243"/>
      <c r="BVT103" s="19"/>
      <c r="BVU103" s="320"/>
      <c r="BVV103" s="17"/>
      <c r="BVW103" s="15"/>
      <c r="BVX103" s="15"/>
      <c r="BVY103" s="17"/>
      <c r="BVZ103" s="17"/>
      <c r="BWA103" s="17"/>
      <c r="BWB103" s="117"/>
      <c r="BWC103" s="209"/>
      <c r="BWD103" s="17"/>
      <c r="BWE103" s="18"/>
      <c r="BWF103" s="29"/>
      <c r="BWG103" s="104"/>
      <c r="BWH103" s="198"/>
      <c r="BWI103" s="239"/>
      <c r="BWJ103" s="243"/>
      <c r="BWK103" s="243"/>
      <c r="BWL103" s="19"/>
      <c r="BWM103" s="320"/>
      <c r="BWN103" s="17"/>
      <c r="BWO103" s="15"/>
      <c r="BWP103" s="15"/>
      <c r="BWQ103" s="17"/>
      <c r="BWR103" s="17"/>
      <c r="BWS103" s="17"/>
      <c r="BWT103" s="117"/>
      <c r="BWU103" s="209"/>
      <c r="BWV103" s="17"/>
      <c r="BWW103" s="18"/>
      <c r="BWX103" s="29"/>
      <c r="BWY103" s="104"/>
      <c r="BWZ103" s="198"/>
      <c r="BXA103" s="239"/>
      <c r="BXB103" s="243"/>
      <c r="BXC103" s="243"/>
      <c r="BXD103" s="19"/>
      <c r="BXE103" s="320"/>
      <c r="BXF103" s="17"/>
      <c r="BXG103" s="15"/>
      <c r="BXH103" s="15"/>
      <c r="BXI103" s="17"/>
      <c r="BXJ103" s="17"/>
      <c r="BXK103" s="17"/>
      <c r="BXL103" s="117"/>
      <c r="BXM103" s="209"/>
      <c r="BXN103" s="17"/>
      <c r="BXO103" s="18"/>
      <c r="BXP103" s="29"/>
      <c r="BXQ103" s="104"/>
      <c r="BXR103" s="198"/>
      <c r="BXS103" s="239"/>
      <c r="BXT103" s="243"/>
      <c r="BXU103" s="243"/>
      <c r="BXV103" s="19"/>
      <c r="BXW103" s="320"/>
      <c r="BXX103" s="17"/>
      <c r="BXY103" s="15"/>
      <c r="BXZ103" s="15"/>
      <c r="BYA103" s="17"/>
      <c r="BYB103" s="17"/>
      <c r="BYC103" s="17"/>
      <c r="BYD103" s="117"/>
      <c r="BYE103" s="209"/>
      <c r="BYF103" s="17"/>
      <c r="BYG103" s="18"/>
      <c r="BYH103" s="29"/>
      <c r="BYI103" s="104"/>
      <c r="BYJ103" s="198"/>
      <c r="BYK103" s="239"/>
      <c r="BYL103" s="243"/>
      <c r="BYM103" s="243"/>
      <c r="BYN103" s="19"/>
      <c r="BYO103" s="320"/>
      <c r="BYP103" s="17"/>
      <c r="BYQ103" s="15"/>
      <c r="BYR103" s="15"/>
      <c r="BYS103" s="17"/>
      <c r="BYT103" s="17"/>
      <c r="BYU103" s="17"/>
      <c r="BYV103" s="117"/>
      <c r="BYW103" s="209"/>
      <c r="BYX103" s="17"/>
      <c r="BYY103" s="18"/>
      <c r="BYZ103" s="29"/>
      <c r="BZA103" s="104"/>
      <c r="BZB103" s="198"/>
      <c r="BZC103" s="239"/>
      <c r="BZD103" s="243"/>
      <c r="BZE103" s="243"/>
      <c r="BZF103" s="19"/>
      <c r="BZG103" s="320"/>
      <c r="BZH103" s="17"/>
      <c r="BZI103" s="15"/>
      <c r="BZJ103" s="15"/>
      <c r="BZK103" s="17"/>
      <c r="BZL103" s="17"/>
      <c r="BZM103" s="17"/>
      <c r="BZN103" s="117"/>
      <c r="BZO103" s="209"/>
      <c r="BZP103" s="17"/>
      <c r="BZQ103" s="18"/>
      <c r="BZR103" s="29"/>
      <c r="BZS103" s="104"/>
      <c r="BZT103" s="198"/>
      <c r="BZU103" s="239"/>
      <c r="BZV103" s="243"/>
      <c r="BZW103" s="243"/>
      <c r="BZX103" s="19"/>
      <c r="BZY103" s="320"/>
      <c r="BZZ103" s="17"/>
      <c r="CAA103" s="15"/>
      <c r="CAB103" s="15"/>
      <c r="CAC103" s="17"/>
      <c r="CAD103" s="17"/>
      <c r="CAE103" s="17"/>
      <c r="CAF103" s="117"/>
      <c r="CAG103" s="209"/>
      <c r="CAH103" s="17"/>
      <c r="CAI103" s="18"/>
      <c r="CAJ103" s="29"/>
      <c r="CAK103" s="104"/>
      <c r="CAL103" s="198"/>
      <c r="CAM103" s="239"/>
      <c r="CAN103" s="243"/>
      <c r="CAO103" s="243"/>
      <c r="CAP103" s="19"/>
      <c r="CAQ103" s="320"/>
      <c r="CAR103" s="17"/>
      <c r="CAS103" s="15"/>
      <c r="CAT103" s="15"/>
      <c r="CAU103" s="17"/>
      <c r="CAV103" s="17"/>
      <c r="CAW103" s="17"/>
      <c r="CAX103" s="117"/>
      <c r="CAY103" s="209"/>
      <c r="CAZ103" s="17"/>
      <c r="CBA103" s="18"/>
      <c r="CBB103" s="29"/>
      <c r="CBC103" s="104"/>
      <c r="CBD103" s="198"/>
      <c r="CBE103" s="239"/>
      <c r="CBF103" s="243"/>
      <c r="CBG103" s="243"/>
      <c r="CBH103" s="19"/>
      <c r="CBI103" s="320"/>
      <c r="CBJ103" s="17"/>
      <c r="CBK103" s="15"/>
      <c r="CBL103" s="15"/>
      <c r="CBM103" s="17"/>
      <c r="CBN103" s="17"/>
      <c r="CBO103" s="17"/>
      <c r="CBP103" s="117"/>
      <c r="CBQ103" s="209"/>
      <c r="CBR103" s="17"/>
      <c r="CBS103" s="18"/>
      <c r="CBT103" s="29"/>
      <c r="CBU103" s="104"/>
      <c r="CBV103" s="198"/>
      <c r="CBW103" s="239"/>
      <c r="CBX103" s="243"/>
      <c r="CBY103" s="243"/>
      <c r="CBZ103" s="19"/>
      <c r="CCA103" s="320"/>
      <c r="CCB103" s="17"/>
      <c r="CCC103" s="15"/>
      <c r="CCD103" s="15"/>
      <c r="CCE103" s="17"/>
      <c r="CCF103" s="17"/>
      <c r="CCG103" s="17"/>
      <c r="CCH103" s="117"/>
      <c r="CCI103" s="209"/>
      <c r="CCJ103" s="17"/>
      <c r="CCK103" s="18"/>
      <c r="CCL103" s="29"/>
      <c r="CCM103" s="104"/>
      <c r="CCN103" s="198"/>
      <c r="CCO103" s="239"/>
      <c r="CCP103" s="243"/>
      <c r="CCQ103" s="243"/>
      <c r="CCR103" s="19"/>
      <c r="CCS103" s="320"/>
      <c r="CCT103" s="17"/>
      <c r="CCU103" s="15"/>
      <c r="CCV103" s="15"/>
      <c r="CCW103" s="17"/>
      <c r="CCX103" s="17"/>
      <c r="CCY103" s="17"/>
      <c r="CCZ103" s="117"/>
      <c r="CDA103" s="209"/>
      <c r="CDB103" s="17"/>
      <c r="CDC103" s="18"/>
      <c r="CDD103" s="29"/>
      <c r="CDE103" s="104"/>
      <c r="CDF103" s="198"/>
      <c r="CDG103" s="239"/>
      <c r="CDH103" s="243"/>
      <c r="CDI103" s="243"/>
      <c r="CDJ103" s="19"/>
      <c r="CDK103" s="320"/>
      <c r="CDL103" s="17"/>
      <c r="CDM103" s="15"/>
      <c r="CDN103" s="15"/>
      <c r="CDO103" s="17"/>
      <c r="CDP103" s="17"/>
      <c r="CDQ103" s="17"/>
      <c r="CDR103" s="117"/>
      <c r="CDS103" s="209"/>
      <c r="CDT103" s="17"/>
      <c r="CDU103" s="18"/>
      <c r="CDV103" s="29"/>
      <c r="CDW103" s="104"/>
      <c r="CDX103" s="198"/>
      <c r="CDY103" s="239"/>
      <c r="CDZ103" s="243"/>
      <c r="CEA103" s="243"/>
      <c r="CEB103" s="19"/>
      <c r="CEC103" s="320"/>
      <c r="CED103" s="17"/>
      <c r="CEE103" s="15"/>
      <c r="CEF103" s="15"/>
      <c r="CEG103" s="17"/>
      <c r="CEH103" s="17"/>
      <c r="CEI103" s="17"/>
      <c r="CEJ103" s="117"/>
      <c r="CEK103" s="209"/>
      <c r="CEL103" s="17"/>
      <c r="CEM103" s="18"/>
      <c r="CEN103" s="29"/>
      <c r="CEO103" s="104"/>
      <c r="CEP103" s="198"/>
      <c r="CEQ103" s="239"/>
      <c r="CER103" s="243"/>
      <c r="CES103" s="243"/>
      <c r="CET103" s="19"/>
      <c r="CEU103" s="320"/>
      <c r="CEV103" s="17"/>
      <c r="CEW103" s="15"/>
      <c r="CEX103" s="15"/>
      <c r="CEY103" s="17"/>
      <c r="CEZ103" s="17"/>
      <c r="CFA103" s="17"/>
      <c r="CFB103" s="117"/>
      <c r="CFC103" s="209"/>
      <c r="CFD103" s="17"/>
      <c r="CFE103" s="18"/>
      <c r="CFF103" s="29"/>
      <c r="CFG103" s="104"/>
      <c r="CFH103" s="198"/>
      <c r="CFI103" s="239"/>
      <c r="CFJ103" s="243"/>
      <c r="CFK103" s="243"/>
      <c r="CFL103" s="19"/>
      <c r="CFM103" s="320"/>
      <c r="CFN103" s="17"/>
      <c r="CFO103" s="15"/>
      <c r="CFP103" s="15"/>
      <c r="CFQ103" s="17"/>
      <c r="CFR103" s="17"/>
      <c r="CFS103" s="17"/>
      <c r="CFT103" s="117"/>
      <c r="CFU103" s="209"/>
      <c r="CFV103" s="17"/>
      <c r="CFW103" s="18"/>
      <c r="CFX103" s="29"/>
      <c r="CFY103" s="104"/>
      <c r="CFZ103" s="198"/>
      <c r="CGA103" s="239"/>
      <c r="CGB103" s="243"/>
      <c r="CGC103" s="243"/>
      <c r="CGD103" s="19"/>
      <c r="CGE103" s="320"/>
      <c r="CGF103" s="17"/>
      <c r="CGG103" s="15"/>
      <c r="CGH103" s="15"/>
      <c r="CGI103" s="17"/>
      <c r="CGJ103" s="17"/>
      <c r="CGK103" s="17"/>
      <c r="CGL103" s="117"/>
      <c r="CGM103" s="209"/>
      <c r="CGN103" s="17"/>
      <c r="CGO103" s="18"/>
      <c r="CGP103" s="29"/>
      <c r="CGQ103" s="104"/>
      <c r="CGR103" s="198"/>
      <c r="CGS103" s="239"/>
      <c r="CGT103" s="243"/>
      <c r="CGU103" s="243"/>
      <c r="CGV103" s="19"/>
      <c r="CGW103" s="320"/>
      <c r="CGX103" s="17"/>
      <c r="CGY103" s="15"/>
      <c r="CGZ103" s="15"/>
      <c r="CHA103" s="17"/>
      <c r="CHB103" s="17"/>
      <c r="CHC103" s="17"/>
      <c r="CHD103" s="117"/>
      <c r="CHE103" s="209"/>
      <c r="CHF103" s="17"/>
      <c r="CHG103" s="18"/>
      <c r="CHH103" s="29"/>
      <c r="CHI103" s="104"/>
      <c r="CHJ103" s="198"/>
      <c r="CHK103" s="239"/>
      <c r="CHL103" s="243"/>
      <c r="CHM103" s="243"/>
      <c r="CHN103" s="19"/>
      <c r="CHO103" s="320"/>
      <c r="CHP103" s="17"/>
      <c r="CHQ103" s="15"/>
      <c r="CHR103" s="15"/>
      <c r="CHS103" s="17"/>
      <c r="CHT103" s="17"/>
      <c r="CHU103" s="17"/>
      <c r="CHV103" s="117"/>
      <c r="CHW103" s="209"/>
      <c r="CHX103" s="17"/>
      <c r="CHY103" s="18"/>
      <c r="CHZ103" s="29"/>
      <c r="CIA103" s="104"/>
      <c r="CIB103" s="198"/>
      <c r="CIC103" s="239"/>
      <c r="CID103" s="243"/>
      <c r="CIE103" s="243"/>
      <c r="CIF103" s="19"/>
      <c r="CIG103" s="320"/>
      <c r="CIH103" s="17"/>
      <c r="CII103" s="15"/>
      <c r="CIJ103" s="15"/>
      <c r="CIK103" s="17"/>
      <c r="CIL103" s="17"/>
      <c r="CIM103" s="17"/>
      <c r="CIN103" s="117"/>
      <c r="CIO103" s="209"/>
      <c r="CIP103" s="17"/>
      <c r="CIQ103" s="18"/>
      <c r="CIR103" s="29"/>
      <c r="CIS103" s="104"/>
      <c r="CIT103" s="198"/>
      <c r="CIU103" s="239"/>
      <c r="CIV103" s="243"/>
      <c r="CIW103" s="243"/>
      <c r="CIX103" s="19"/>
      <c r="CIY103" s="320"/>
      <c r="CIZ103" s="17"/>
      <c r="CJA103" s="15"/>
      <c r="CJB103" s="15"/>
      <c r="CJC103" s="17"/>
      <c r="CJD103" s="17"/>
      <c r="CJE103" s="17"/>
      <c r="CJF103" s="117"/>
      <c r="CJG103" s="209"/>
      <c r="CJH103" s="17"/>
      <c r="CJI103" s="18"/>
      <c r="CJJ103" s="29"/>
      <c r="CJK103" s="104"/>
      <c r="CJL103" s="198"/>
      <c r="CJM103" s="239"/>
      <c r="CJN103" s="243"/>
      <c r="CJO103" s="243"/>
      <c r="CJP103" s="19"/>
      <c r="CJQ103" s="320"/>
      <c r="CJR103" s="17"/>
      <c r="CJS103" s="15"/>
      <c r="CJT103" s="15"/>
      <c r="CJU103" s="17"/>
      <c r="CJV103" s="17"/>
      <c r="CJW103" s="17"/>
      <c r="CJX103" s="117"/>
      <c r="CJY103" s="209"/>
      <c r="CJZ103" s="17"/>
      <c r="CKA103" s="18"/>
      <c r="CKB103" s="29"/>
      <c r="CKC103" s="104"/>
      <c r="CKD103" s="198"/>
      <c r="CKE103" s="239"/>
      <c r="CKF103" s="243"/>
      <c r="CKG103" s="243"/>
      <c r="CKH103" s="19"/>
      <c r="CKI103" s="320"/>
      <c r="CKJ103" s="17"/>
      <c r="CKK103" s="15"/>
      <c r="CKL103" s="15"/>
      <c r="CKM103" s="17"/>
      <c r="CKN103" s="17"/>
      <c r="CKO103" s="17"/>
      <c r="CKP103" s="117"/>
      <c r="CKQ103" s="209"/>
      <c r="CKR103" s="17"/>
      <c r="CKS103" s="18"/>
      <c r="CKT103" s="29"/>
      <c r="CKU103" s="104"/>
      <c r="CKV103" s="198"/>
      <c r="CKW103" s="239"/>
      <c r="CKX103" s="243"/>
      <c r="CKY103" s="243"/>
      <c r="CKZ103" s="19"/>
      <c r="CLA103" s="320"/>
      <c r="CLB103" s="17"/>
      <c r="CLC103" s="15"/>
      <c r="CLD103" s="15"/>
      <c r="CLE103" s="17"/>
      <c r="CLF103" s="17"/>
      <c r="CLG103" s="17"/>
      <c r="CLH103" s="117"/>
      <c r="CLI103" s="209"/>
      <c r="CLJ103" s="17"/>
      <c r="CLK103" s="18"/>
      <c r="CLL103" s="29"/>
      <c r="CLM103" s="104"/>
      <c r="CLN103" s="198"/>
      <c r="CLO103" s="239"/>
      <c r="CLP103" s="243"/>
      <c r="CLQ103" s="243"/>
      <c r="CLR103" s="19"/>
      <c r="CLS103" s="320"/>
      <c r="CLT103" s="17"/>
      <c r="CLU103" s="15"/>
      <c r="CLV103" s="15"/>
      <c r="CLW103" s="17"/>
      <c r="CLX103" s="17"/>
      <c r="CLY103" s="17"/>
      <c r="CLZ103" s="117"/>
      <c r="CMA103" s="209"/>
      <c r="CMB103" s="17"/>
      <c r="CMC103" s="18"/>
      <c r="CMD103" s="29"/>
      <c r="CME103" s="104"/>
      <c r="CMF103" s="198"/>
      <c r="CMG103" s="239"/>
      <c r="CMH103" s="243"/>
      <c r="CMI103" s="243"/>
      <c r="CMJ103" s="19"/>
      <c r="CMK103" s="320"/>
      <c r="CML103" s="17"/>
      <c r="CMM103" s="15"/>
      <c r="CMN103" s="15"/>
      <c r="CMO103" s="17"/>
      <c r="CMP103" s="17"/>
      <c r="CMQ103" s="17"/>
      <c r="CMR103" s="117"/>
      <c r="CMS103" s="209"/>
      <c r="CMT103" s="17"/>
      <c r="CMU103" s="18"/>
      <c r="CMV103" s="29"/>
      <c r="CMW103" s="104"/>
      <c r="CMX103" s="198"/>
      <c r="CMY103" s="239"/>
      <c r="CMZ103" s="243"/>
      <c r="CNA103" s="243"/>
      <c r="CNB103" s="19"/>
      <c r="CNC103" s="320"/>
      <c r="CND103" s="17"/>
      <c r="CNE103" s="15"/>
      <c r="CNF103" s="15"/>
      <c r="CNG103" s="17"/>
      <c r="CNH103" s="17"/>
      <c r="CNI103" s="17"/>
      <c r="CNJ103" s="117"/>
      <c r="CNK103" s="209"/>
      <c r="CNL103" s="17"/>
      <c r="CNM103" s="18"/>
      <c r="CNN103" s="29"/>
      <c r="CNO103" s="104"/>
      <c r="CNP103" s="198"/>
      <c r="CNQ103" s="239"/>
      <c r="CNR103" s="243"/>
      <c r="CNS103" s="243"/>
      <c r="CNT103" s="19"/>
      <c r="CNU103" s="320"/>
      <c r="CNV103" s="17"/>
      <c r="CNW103" s="15"/>
      <c r="CNX103" s="15"/>
      <c r="CNY103" s="17"/>
      <c r="CNZ103" s="17"/>
      <c r="COA103" s="17"/>
      <c r="COB103" s="117"/>
      <c r="COC103" s="209"/>
      <c r="COD103" s="17"/>
      <c r="COE103" s="18"/>
      <c r="COF103" s="29"/>
      <c r="COG103" s="104"/>
      <c r="COH103" s="198"/>
      <c r="COI103" s="239"/>
      <c r="COJ103" s="243"/>
      <c r="COK103" s="243"/>
      <c r="COL103" s="19"/>
      <c r="COM103" s="320"/>
      <c r="CON103" s="17"/>
      <c r="COO103" s="15"/>
      <c r="COP103" s="15"/>
      <c r="COQ103" s="17"/>
      <c r="COR103" s="17"/>
      <c r="COS103" s="17"/>
      <c r="COT103" s="117"/>
      <c r="COU103" s="209"/>
      <c r="COV103" s="17"/>
      <c r="COW103" s="18"/>
      <c r="COX103" s="29"/>
      <c r="COY103" s="104"/>
      <c r="COZ103" s="198"/>
      <c r="CPA103" s="239"/>
      <c r="CPB103" s="243"/>
      <c r="CPC103" s="243"/>
      <c r="CPD103" s="19"/>
      <c r="CPE103" s="320"/>
      <c r="CPF103" s="17"/>
      <c r="CPG103" s="15"/>
      <c r="CPH103" s="15"/>
      <c r="CPI103" s="17"/>
      <c r="CPJ103" s="17"/>
      <c r="CPK103" s="17"/>
      <c r="CPL103" s="117"/>
      <c r="CPM103" s="209"/>
      <c r="CPN103" s="17"/>
      <c r="CPO103" s="18"/>
      <c r="CPP103" s="29"/>
      <c r="CPQ103" s="104"/>
      <c r="CPR103" s="198"/>
      <c r="CPS103" s="239"/>
      <c r="CPT103" s="243"/>
      <c r="CPU103" s="243"/>
      <c r="CPV103" s="19"/>
      <c r="CPW103" s="320"/>
      <c r="CPX103" s="17"/>
      <c r="CPY103" s="15"/>
      <c r="CPZ103" s="15"/>
      <c r="CQA103" s="17"/>
      <c r="CQB103" s="17"/>
      <c r="CQC103" s="17"/>
      <c r="CQD103" s="117"/>
      <c r="CQE103" s="209"/>
      <c r="CQF103" s="17"/>
      <c r="CQG103" s="18"/>
      <c r="CQH103" s="29"/>
      <c r="CQI103" s="104"/>
      <c r="CQJ103" s="198"/>
      <c r="CQK103" s="239"/>
      <c r="CQL103" s="243"/>
      <c r="CQM103" s="243"/>
      <c r="CQN103" s="19"/>
      <c r="CQO103" s="320"/>
      <c r="CQP103" s="17"/>
      <c r="CQQ103" s="15"/>
      <c r="CQR103" s="15"/>
      <c r="CQS103" s="17"/>
      <c r="CQT103" s="17"/>
      <c r="CQU103" s="17"/>
      <c r="CQV103" s="117"/>
      <c r="CQW103" s="209"/>
      <c r="CQX103" s="17"/>
      <c r="CQY103" s="18"/>
      <c r="CQZ103" s="29"/>
      <c r="CRA103" s="104"/>
      <c r="CRB103" s="198"/>
      <c r="CRC103" s="239"/>
      <c r="CRD103" s="243"/>
      <c r="CRE103" s="243"/>
      <c r="CRF103" s="19"/>
      <c r="CRG103" s="320"/>
      <c r="CRH103" s="17"/>
      <c r="CRI103" s="15"/>
      <c r="CRJ103" s="15"/>
      <c r="CRK103" s="17"/>
      <c r="CRL103" s="17"/>
      <c r="CRM103" s="17"/>
      <c r="CRN103" s="117"/>
      <c r="CRO103" s="209"/>
      <c r="CRP103" s="17"/>
      <c r="CRQ103" s="18"/>
      <c r="CRR103" s="29"/>
      <c r="CRS103" s="104"/>
      <c r="CRT103" s="198"/>
      <c r="CRU103" s="239"/>
      <c r="CRV103" s="243"/>
      <c r="CRW103" s="243"/>
      <c r="CRX103" s="19"/>
      <c r="CRY103" s="320"/>
      <c r="CRZ103" s="17"/>
      <c r="CSA103" s="15"/>
      <c r="CSB103" s="15"/>
      <c r="CSC103" s="17"/>
      <c r="CSD103" s="17"/>
      <c r="CSE103" s="17"/>
      <c r="CSF103" s="117"/>
      <c r="CSG103" s="209"/>
      <c r="CSH103" s="17"/>
      <c r="CSI103" s="18"/>
      <c r="CSJ103" s="29"/>
      <c r="CSK103" s="104"/>
      <c r="CSL103" s="198"/>
      <c r="CSM103" s="239"/>
      <c r="CSN103" s="243"/>
      <c r="CSO103" s="243"/>
      <c r="CSP103" s="19"/>
      <c r="CSQ103" s="320"/>
      <c r="CSR103" s="17"/>
      <c r="CSS103" s="15"/>
      <c r="CST103" s="15"/>
      <c r="CSU103" s="17"/>
      <c r="CSV103" s="17"/>
      <c r="CSW103" s="17"/>
      <c r="CSX103" s="117"/>
      <c r="CSY103" s="209"/>
      <c r="CSZ103" s="17"/>
      <c r="CTA103" s="18"/>
      <c r="CTB103" s="29"/>
      <c r="CTC103" s="104"/>
      <c r="CTD103" s="198"/>
      <c r="CTE103" s="239"/>
      <c r="CTF103" s="243"/>
      <c r="CTG103" s="243"/>
      <c r="CTH103" s="19"/>
      <c r="CTI103" s="320"/>
      <c r="CTJ103" s="17"/>
      <c r="CTK103" s="15"/>
      <c r="CTL103" s="15"/>
      <c r="CTM103" s="17"/>
      <c r="CTN103" s="17"/>
      <c r="CTO103" s="17"/>
      <c r="CTP103" s="117"/>
      <c r="CTQ103" s="209"/>
      <c r="CTR103" s="17"/>
      <c r="CTS103" s="18"/>
      <c r="CTT103" s="29"/>
      <c r="CTU103" s="104"/>
      <c r="CTV103" s="198"/>
      <c r="CTW103" s="239"/>
      <c r="CTX103" s="243"/>
      <c r="CTY103" s="243"/>
      <c r="CTZ103" s="19"/>
      <c r="CUA103" s="320"/>
      <c r="CUB103" s="17"/>
      <c r="CUC103" s="15"/>
      <c r="CUD103" s="15"/>
      <c r="CUE103" s="17"/>
      <c r="CUF103" s="17"/>
      <c r="CUG103" s="17"/>
      <c r="CUH103" s="117"/>
      <c r="CUI103" s="209"/>
      <c r="CUJ103" s="17"/>
      <c r="CUK103" s="18"/>
      <c r="CUL103" s="29"/>
      <c r="CUM103" s="104"/>
      <c r="CUN103" s="198"/>
      <c r="CUO103" s="239"/>
      <c r="CUP103" s="243"/>
      <c r="CUQ103" s="243"/>
      <c r="CUR103" s="19"/>
      <c r="CUS103" s="320"/>
      <c r="CUT103" s="17"/>
      <c r="CUU103" s="15"/>
      <c r="CUV103" s="15"/>
      <c r="CUW103" s="17"/>
      <c r="CUX103" s="17"/>
      <c r="CUY103" s="17"/>
      <c r="CUZ103" s="117"/>
      <c r="CVA103" s="209"/>
      <c r="CVB103" s="17"/>
      <c r="CVC103" s="18"/>
      <c r="CVD103" s="29"/>
      <c r="CVE103" s="104"/>
      <c r="CVF103" s="198"/>
      <c r="CVG103" s="239"/>
      <c r="CVH103" s="243"/>
      <c r="CVI103" s="243"/>
      <c r="CVJ103" s="19"/>
      <c r="CVK103" s="320"/>
      <c r="CVL103" s="17"/>
      <c r="CVM103" s="15"/>
      <c r="CVN103" s="15"/>
      <c r="CVO103" s="17"/>
      <c r="CVP103" s="17"/>
      <c r="CVQ103" s="17"/>
      <c r="CVR103" s="117"/>
      <c r="CVS103" s="209"/>
      <c r="CVT103" s="17"/>
      <c r="CVU103" s="18"/>
      <c r="CVV103" s="29"/>
      <c r="CVW103" s="104"/>
      <c r="CVX103" s="198"/>
      <c r="CVY103" s="239"/>
      <c r="CVZ103" s="243"/>
      <c r="CWA103" s="243"/>
      <c r="CWB103" s="19"/>
      <c r="CWC103" s="320"/>
      <c r="CWD103" s="17"/>
      <c r="CWE103" s="15"/>
      <c r="CWF103" s="15"/>
      <c r="CWG103" s="17"/>
      <c r="CWH103" s="17"/>
      <c r="CWI103" s="17"/>
      <c r="CWJ103" s="117"/>
      <c r="CWK103" s="209"/>
      <c r="CWL103" s="17"/>
      <c r="CWM103" s="18"/>
      <c r="CWN103" s="29"/>
      <c r="CWO103" s="104"/>
      <c r="CWP103" s="198"/>
      <c r="CWQ103" s="239"/>
      <c r="CWR103" s="243"/>
      <c r="CWS103" s="243"/>
      <c r="CWT103" s="19"/>
      <c r="CWU103" s="320"/>
      <c r="CWV103" s="17"/>
      <c r="CWW103" s="15"/>
      <c r="CWX103" s="15"/>
      <c r="CWY103" s="17"/>
      <c r="CWZ103" s="17"/>
      <c r="CXA103" s="17"/>
      <c r="CXB103" s="117"/>
      <c r="CXC103" s="209"/>
      <c r="CXD103" s="17"/>
      <c r="CXE103" s="18"/>
      <c r="CXF103" s="29"/>
      <c r="CXG103" s="104"/>
      <c r="CXH103" s="198"/>
      <c r="CXI103" s="239"/>
      <c r="CXJ103" s="243"/>
      <c r="CXK103" s="243"/>
      <c r="CXL103" s="19"/>
      <c r="CXM103" s="320"/>
      <c r="CXN103" s="17"/>
      <c r="CXO103" s="15"/>
      <c r="CXP103" s="15"/>
      <c r="CXQ103" s="17"/>
      <c r="CXR103" s="17"/>
      <c r="CXS103" s="17"/>
      <c r="CXT103" s="117"/>
      <c r="CXU103" s="209"/>
      <c r="CXV103" s="17"/>
      <c r="CXW103" s="18"/>
      <c r="CXX103" s="29"/>
      <c r="CXY103" s="104"/>
      <c r="CXZ103" s="198"/>
      <c r="CYA103" s="239"/>
      <c r="CYB103" s="243"/>
      <c r="CYC103" s="243"/>
      <c r="CYD103" s="19"/>
      <c r="CYE103" s="320"/>
      <c r="CYF103" s="17"/>
      <c r="CYG103" s="15"/>
      <c r="CYH103" s="15"/>
      <c r="CYI103" s="17"/>
      <c r="CYJ103" s="17"/>
      <c r="CYK103" s="17"/>
      <c r="CYL103" s="117"/>
      <c r="CYM103" s="209"/>
      <c r="CYN103" s="17"/>
      <c r="CYO103" s="18"/>
      <c r="CYP103" s="29"/>
      <c r="CYQ103" s="104"/>
      <c r="CYR103" s="198"/>
      <c r="CYS103" s="239"/>
      <c r="CYT103" s="243"/>
      <c r="CYU103" s="243"/>
      <c r="CYV103" s="19"/>
      <c r="CYW103" s="320"/>
      <c r="CYX103" s="17"/>
      <c r="CYY103" s="15"/>
      <c r="CYZ103" s="15"/>
      <c r="CZA103" s="17"/>
      <c r="CZB103" s="17"/>
      <c r="CZC103" s="17"/>
      <c r="CZD103" s="117"/>
      <c r="CZE103" s="209"/>
      <c r="CZF103" s="17"/>
      <c r="CZG103" s="18"/>
      <c r="CZH103" s="29"/>
      <c r="CZI103" s="104"/>
      <c r="CZJ103" s="198"/>
      <c r="CZK103" s="239"/>
      <c r="CZL103" s="243"/>
      <c r="CZM103" s="243"/>
      <c r="CZN103" s="19"/>
      <c r="CZO103" s="320"/>
      <c r="CZP103" s="17"/>
      <c r="CZQ103" s="15"/>
      <c r="CZR103" s="15"/>
      <c r="CZS103" s="17"/>
      <c r="CZT103" s="17"/>
      <c r="CZU103" s="17"/>
      <c r="CZV103" s="117"/>
      <c r="CZW103" s="209"/>
      <c r="CZX103" s="17"/>
      <c r="CZY103" s="18"/>
      <c r="CZZ103" s="29"/>
      <c r="DAA103" s="104"/>
      <c r="DAB103" s="198"/>
      <c r="DAC103" s="239"/>
      <c r="DAD103" s="243"/>
      <c r="DAE103" s="243"/>
      <c r="DAF103" s="19"/>
      <c r="DAG103" s="320"/>
      <c r="DAH103" s="17"/>
      <c r="DAI103" s="15"/>
      <c r="DAJ103" s="15"/>
      <c r="DAK103" s="17"/>
      <c r="DAL103" s="17"/>
      <c r="DAM103" s="17"/>
      <c r="DAN103" s="117"/>
      <c r="DAO103" s="209"/>
      <c r="DAP103" s="17"/>
      <c r="DAQ103" s="18"/>
      <c r="DAR103" s="29"/>
      <c r="DAS103" s="104"/>
      <c r="DAT103" s="198"/>
      <c r="DAU103" s="239"/>
      <c r="DAV103" s="243"/>
      <c r="DAW103" s="243"/>
      <c r="DAX103" s="19"/>
      <c r="DAY103" s="320"/>
      <c r="DAZ103" s="17"/>
      <c r="DBA103" s="15"/>
      <c r="DBB103" s="15"/>
      <c r="DBC103" s="17"/>
      <c r="DBD103" s="17"/>
      <c r="DBE103" s="17"/>
      <c r="DBF103" s="117"/>
      <c r="DBG103" s="209"/>
      <c r="DBH103" s="17"/>
      <c r="DBI103" s="18"/>
      <c r="DBJ103" s="29"/>
      <c r="DBK103" s="104"/>
      <c r="DBL103" s="198"/>
      <c r="DBM103" s="239"/>
      <c r="DBN103" s="243"/>
      <c r="DBO103" s="243"/>
      <c r="DBP103" s="19"/>
      <c r="DBQ103" s="320"/>
      <c r="DBR103" s="17"/>
      <c r="DBS103" s="15"/>
      <c r="DBT103" s="15"/>
      <c r="DBU103" s="17"/>
      <c r="DBV103" s="17"/>
      <c r="DBW103" s="17"/>
      <c r="DBX103" s="117"/>
      <c r="DBY103" s="209"/>
      <c r="DBZ103" s="17"/>
      <c r="DCA103" s="18"/>
      <c r="DCB103" s="29"/>
      <c r="DCC103" s="104"/>
      <c r="DCD103" s="198"/>
      <c r="DCE103" s="239"/>
      <c r="DCF103" s="243"/>
      <c r="DCG103" s="243"/>
      <c r="DCH103" s="19"/>
      <c r="DCI103" s="320"/>
      <c r="DCJ103" s="17"/>
      <c r="DCK103" s="15"/>
      <c r="DCL103" s="15"/>
      <c r="DCM103" s="17"/>
      <c r="DCN103" s="17"/>
      <c r="DCO103" s="17"/>
      <c r="DCP103" s="117"/>
      <c r="DCQ103" s="209"/>
      <c r="DCR103" s="17"/>
      <c r="DCS103" s="18"/>
      <c r="DCT103" s="29"/>
      <c r="DCU103" s="104"/>
      <c r="DCV103" s="198"/>
      <c r="DCW103" s="239"/>
      <c r="DCX103" s="243"/>
      <c r="DCY103" s="243"/>
      <c r="DCZ103" s="19"/>
      <c r="DDA103" s="320"/>
      <c r="DDB103" s="17"/>
      <c r="DDC103" s="15"/>
      <c r="DDD103" s="15"/>
      <c r="DDE103" s="17"/>
      <c r="DDF103" s="17"/>
      <c r="DDG103" s="17"/>
      <c r="DDH103" s="117"/>
      <c r="DDI103" s="209"/>
      <c r="DDJ103" s="17"/>
      <c r="DDK103" s="18"/>
      <c r="DDL103" s="29"/>
      <c r="DDM103" s="104"/>
      <c r="DDN103" s="198"/>
      <c r="DDO103" s="239"/>
      <c r="DDP103" s="243"/>
      <c r="DDQ103" s="243"/>
      <c r="DDR103" s="19"/>
      <c r="DDS103" s="320"/>
      <c r="DDT103" s="17"/>
      <c r="DDU103" s="15"/>
      <c r="DDV103" s="15"/>
      <c r="DDW103" s="17"/>
      <c r="DDX103" s="17"/>
      <c r="DDY103" s="17"/>
      <c r="DDZ103" s="117"/>
      <c r="DEA103" s="209"/>
      <c r="DEB103" s="17"/>
      <c r="DEC103" s="18"/>
      <c r="DED103" s="29"/>
      <c r="DEE103" s="104"/>
      <c r="DEF103" s="198"/>
      <c r="DEG103" s="239"/>
      <c r="DEH103" s="243"/>
      <c r="DEI103" s="243"/>
      <c r="DEJ103" s="19"/>
      <c r="DEK103" s="320"/>
      <c r="DEL103" s="17"/>
      <c r="DEM103" s="15"/>
      <c r="DEN103" s="15"/>
      <c r="DEO103" s="17"/>
      <c r="DEP103" s="17"/>
      <c r="DEQ103" s="17"/>
      <c r="DER103" s="117"/>
      <c r="DES103" s="209"/>
      <c r="DET103" s="17"/>
      <c r="DEU103" s="18"/>
      <c r="DEV103" s="29"/>
      <c r="DEW103" s="104"/>
      <c r="DEX103" s="198"/>
      <c r="DEY103" s="239"/>
      <c r="DEZ103" s="243"/>
      <c r="DFA103" s="243"/>
      <c r="DFB103" s="19"/>
      <c r="DFC103" s="320"/>
      <c r="DFD103" s="17"/>
      <c r="DFE103" s="15"/>
      <c r="DFF103" s="15"/>
      <c r="DFG103" s="17"/>
      <c r="DFH103" s="17"/>
      <c r="DFI103" s="17"/>
      <c r="DFJ103" s="117"/>
      <c r="DFK103" s="209"/>
      <c r="DFL103" s="17"/>
      <c r="DFM103" s="18"/>
      <c r="DFN103" s="29"/>
      <c r="DFO103" s="104"/>
      <c r="DFP103" s="198"/>
      <c r="DFQ103" s="239"/>
      <c r="DFR103" s="243"/>
      <c r="DFS103" s="243"/>
      <c r="DFT103" s="19"/>
      <c r="DFU103" s="320"/>
      <c r="DFV103" s="17"/>
      <c r="DFW103" s="15"/>
      <c r="DFX103" s="15"/>
      <c r="DFY103" s="17"/>
      <c r="DFZ103" s="17"/>
      <c r="DGA103" s="17"/>
      <c r="DGB103" s="117"/>
      <c r="DGC103" s="209"/>
      <c r="DGD103" s="17"/>
      <c r="DGE103" s="18"/>
      <c r="DGF103" s="29"/>
      <c r="DGG103" s="104"/>
      <c r="DGH103" s="198"/>
      <c r="DGI103" s="239"/>
      <c r="DGJ103" s="243"/>
      <c r="DGK103" s="243"/>
      <c r="DGL103" s="19"/>
      <c r="DGM103" s="320"/>
      <c r="DGN103" s="17"/>
      <c r="DGO103" s="15"/>
      <c r="DGP103" s="15"/>
      <c r="DGQ103" s="17"/>
      <c r="DGR103" s="17"/>
      <c r="DGS103" s="17"/>
      <c r="DGT103" s="117"/>
      <c r="DGU103" s="209"/>
      <c r="DGV103" s="17"/>
      <c r="DGW103" s="18"/>
      <c r="DGX103" s="29"/>
      <c r="DGY103" s="104"/>
      <c r="DGZ103" s="198"/>
      <c r="DHA103" s="239"/>
      <c r="DHB103" s="243"/>
      <c r="DHC103" s="243"/>
      <c r="DHD103" s="19"/>
      <c r="DHE103" s="320"/>
      <c r="DHF103" s="17"/>
      <c r="DHG103" s="15"/>
      <c r="DHH103" s="15"/>
      <c r="DHI103" s="17"/>
      <c r="DHJ103" s="17"/>
      <c r="DHK103" s="17"/>
      <c r="DHL103" s="117"/>
      <c r="DHM103" s="209"/>
      <c r="DHN103" s="17"/>
      <c r="DHO103" s="18"/>
      <c r="DHP103" s="29"/>
      <c r="DHQ103" s="104"/>
      <c r="DHR103" s="198"/>
      <c r="DHS103" s="239"/>
      <c r="DHT103" s="243"/>
      <c r="DHU103" s="243"/>
      <c r="DHV103" s="19"/>
      <c r="DHW103" s="320"/>
      <c r="DHX103" s="17"/>
      <c r="DHY103" s="15"/>
      <c r="DHZ103" s="15"/>
      <c r="DIA103" s="17"/>
      <c r="DIB103" s="17"/>
      <c r="DIC103" s="17"/>
      <c r="DID103" s="117"/>
      <c r="DIE103" s="209"/>
      <c r="DIF103" s="17"/>
      <c r="DIG103" s="18"/>
      <c r="DIH103" s="29"/>
      <c r="DII103" s="104"/>
      <c r="DIJ103" s="198"/>
      <c r="DIK103" s="239"/>
      <c r="DIL103" s="243"/>
      <c r="DIM103" s="243"/>
      <c r="DIN103" s="19"/>
      <c r="DIO103" s="320"/>
      <c r="DIP103" s="17"/>
      <c r="DIQ103" s="15"/>
      <c r="DIR103" s="15"/>
      <c r="DIS103" s="17"/>
      <c r="DIT103" s="17"/>
      <c r="DIU103" s="17"/>
      <c r="DIV103" s="117"/>
      <c r="DIW103" s="209"/>
      <c r="DIX103" s="17"/>
      <c r="DIY103" s="18"/>
      <c r="DIZ103" s="29"/>
      <c r="DJA103" s="104"/>
      <c r="DJB103" s="198"/>
      <c r="DJC103" s="239"/>
      <c r="DJD103" s="243"/>
      <c r="DJE103" s="243"/>
      <c r="DJF103" s="19"/>
      <c r="DJG103" s="320"/>
      <c r="DJH103" s="17"/>
      <c r="DJI103" s="15"/>
      <c r="DJJ103" s="15"/>
      <c r="DJK103" s="17"/>
      <c r="DJL103" s="17"/>
      <c r="DJM103" s="17"/>
      <c r="DJN103" s="117"/>
      <c r="DJO103" s="209"/>
      <c r="DJP103" s="17"/>
      <c r="DJQ103" s="18"/>
      <c r="DJR103" s="29"/>
      <c r="DJS103" s="104"/>
      <c r="DJT103" s="198"/>
      <c r="DJU103" s="239"/>
      <c r="DJV103" s="243"/>
      <c r="DJW103" s="243"/>
      <c r="DJX103" s="19"/>
      <c r="DJY103" s="320"/>
      <c r="DJZ103" s="17"/>
      <c r="DKA103" s="15"/>
      <c r="DKB103" s="15"/>
      <c r="DKC103" s="17"/>
      <c r="DKD103" s="17"/>
      <c r="DKE103" s="17"/>
      <c r="DKF103" s="117"/>
      <c r="DKG103" s="209"/>
      <c r="DKH103" s="17"/>
      <c r="DKI103" s="18"/>
      <c r="DKJ103" s="29"/>
      <c r="DKK103" s="104"/>
      <c r="DKL103" s="198"/>
      <c r="DKM103" s="239"/>
      <c r="DKN103" s="243"/>
      <c r="DKO103" s="243"/>
      <c r="DKP103" s="19"/>
      <c r="DKQ103" s="320"/>
      <c r="DKR103" s="17"/>
      <c r="DKS103" s="15"/>
      <c r="DKT103" s="15"/>
      <c r="DKU103" s="17"/>
      <c r="DKV103" s="17"/>
      <c r="DKW103" s="17"/>
      <c r="DKX103" s="117"/>
      <c r="DKY103" s="209"/>
      <c r="DKZ103" s="17"/>
      <c r="DLA103" s="18"/>
      <c r="DLB103" s="29"/>
      <c r="DLC103" s="104"/>
      <c r="DLD103" s="198"/>
      <c r="DLE103" s="239"/>
      <c r="DLF103" s="243"/>
      <c r="DLG103" s="243"/>
      <c r="DLH103" s="19"/>
      <c r="DLI103" s="320"/>
      <c r="DLJ103" s="17"/>
      <c r="DLK103" s="15"/>
      <c r="DLL103" s="15"/>
      <c r="DLM103" s="17"/>
      <c r="DLN103" s="17"/>
      <c r="DLO103" s="17"/>
      <c r="DLP103" s="117"/>
      <c r="DLQ103" s="209"/>
      <c r="DLR103" s="17"/>
      <c r="DLS103" s="18"/>
      <c r="DLT103" s="29"/>
      <c r="DLU103" s="104"/>
      <c r="DLV103" s="198"/>
      <c r="DLW103" s="239"/>
      <c r="DLX103" s="243"/>
      <c r="DLY103" s="243"/>
      <c r="DLZ103" s="19"/>
      <c r="DMA103" s="320"/>
      <c r="DMB103" s="17"/>
      <c r="DMC103" s="15"/>
      <c r="DMD103" s="15"/>
      <c r="DME103" s="17"/>
      <c r="DMF103" s="17"/>
      <c r="DMG103" s="17"/>
      <c r="DMH103" s="117"/>
      <c r="DMI103" s="209"/>
      <c r="DMJ103" s="17"/>
      <c r="DMK103" s="18"/>
      <c r="DML103" s="29"/>
      <c r="DMM103" s="104"/>
      <c r="DMN103" s="198"/>
      <c r="DMO103" s="239"/>
      <c r="DMP103" s="243"/>
      <c r="DMQ103" s="243"/>
      <c r="DMR103" s="19"/>
      <c r="DMS103" s="320"/>
      <c r="DMT103" s="17"/>
      <c r="DMU103" s="15"/>
      <c r="DMV103" s="15"/>
      <c r="DMW103" s="17"/>
      <c r="DMX103" s="17"/>
      <c r="DMY103" s="17"/>
      <c r="DMZ103" s="117"/>
      <c r="DNA103" s="209"/>
      <c r="DNB103" s="17"/>
      <c r="DNC103" s="18"/>
      <c r="DND103" s="29"/>
      <c r="DNE103" s="104"/>
      <c r="DNF103" s="198"/>
      <c r="DNG103" s="239"/>
      <c r="DNH103" s="243"/>
      <c r="DNI103" s="243"/>
      <c r="DNJ103" s="19"/>
      <c r="DNK103" s="320"/>
      <c r="DNL103" s="17"/>
      <c r="DNM103" s="15"/>
      <c r="DNN103" s="15"/>
      <c r="DNO103" s="17"/>
      <c r="DNP103" s="17"/>
      <c r="DNQ103" s="17"/>
      <c r="DNR103" s="117"/>
      <c r="DNS103" s="209"/>
      <c r="DNT103" s="17"/>
      <c r="DNU103" s="18"/>
      <c r="DNV103" s="29"/>
      <c r="DNW103" s="104"/>
      <c r="DNX103" s="198"/>
      <c r="DNY103" s="239"/>
      <c r="DNZ103" s="243"/>
      <c r="DOA103" s="243"/>
      <c r="DOB103" s="19"/>
      <c r="DOC103" s="320"/>
      <c r="DOD103" s="17"/>
      <c r="DOE103" s="15"/>
      <c r="DOF103" s="15"/>
      <c r="DOG103" s="17"/>
      <c r="DOH103" s="17"/>
      <c r="DOI103" s="17"/>
      <c r="DOJ103" s="117"/>
      <c r="DOK103" s="209"/>
      <c r="DOL103" s="17"/>
      <c r="DOM103" s="18"/>
      <c r="DON103" s="29"/>
      <c r="DOO103" s="104"/>
      <c r="DOP103" s="198"/>
      <c r="DOQ103" s="239"/>
      <c r="DOR103" s="243"/>
      <c r="DOS103" s="243"/>
      <c r="DOT103" s="19"/>
      <c r="DOU103" s="320"/>
      <c r="DOV103" s="17"/>
      <c r="DOW103" s="15"/>
      <c r="DOX103" s="15"/>
      <c r="DOY103" s="17"/>
      <c r="DOZ103" s="17"/>
      <c r="DPA103" s="17"/>
      <c r="DPB103" s="117"/>
      <c r="DPC103" s="209"/>
      <c r="DPD103" s="17"/>
      <c r="DPE103" s="18"/>
      <c r="DPF103" s="29"/>
      <c r="DPG103" s="104"/>
      <c r="DPH103" s="198"/>
      <c r="DPI103" s="239"/>
      <c r="DPJ103" s="243"/>
      <c r="DPK103" s="243"/>
      <c r="DPL103" s="19"/>
      <c r="DPM103" s="320"/>
      <c r="DPN103" s="17"/>
      <c r="DPO103" s="15"/>
      <c r="DPP103" s="15"/>
      <c r="DPQ103" s="17"/>
      <c r="DPR103" s="17"/>
      <c r="DPS103" s="17"/>
      <c r="DPT103" s="117"/>
      <c r="DPU103" s="209"/>
      <c r="DPV103" s="17"/>
      <c r="DPW103" s="18"/>
      <c r="DPX103" s="29"/>
      <c r="DPY103" s="104"/>
      <c r="DPZ103" s="198"/>
      <c r="DQA103" s="239"/>
      <c r="DQB103" s="243"/>
      <c r="DQC103" s="243"/>
      <c r="DQD103" s="19"/>
      <c r="DQE103" s="320"/>
      <c r="DQF103" s="17"/>
      <c r="DQG103" s="15"/>
      <c r="DQH103" s="15"/>
      <c r="DQI103" s="17"/>
      <c r="DQJ103" s="17"/>
      <c r="DQK103" s="17"/>
      <c r="DQL103" s="117"/>
      <c r="DQM103" s="209"/>
      <c r="DQN103" s="17"/>
      <c r="DQO103" s="18"/>
      <c r="DQP103" s="29"/>
      <c r="DQQ103" s="104"/>
      <c r="DQR103" s="198"/>
      <c r="DQS103" s="239"/>
      <c r="DQT103" s="243"/>
      <c r="DQU103" s="243"/>
      <c r="DQV103" s="19"/>
      <c r="DQW103" s="320"/>
      <c r="DQX103" s="17"/>
      <c r="DQY103" s="15"/>
      <c r="DQZ103" s="15"/>
      <c r="DRA103" s="17"/>
      <c r="DRB103" s="17"/>
      <c r="DRC103" s="17"/>
      <c r="DRD103" s="117"/>
      <c r="DRE103" s="209"/>
      <c r="DRF103" s="17"/>
      <c r="DRG103" s="18"/>
      <c r="DRH103" s="29"/>
      <c r="DRI103" s="104"/>
      <c r="DRJ103" s="198"/>
      <c r="DRK103" s="239"/>
      <c r="DRL103" s="243"/>
      <c r="DRM103" s="243"/>
      <c r="DRN103" s="19"/>
      <c r="DRO103" s="320"/>
      <c r="DRP103" s="17"/>
      <c r="DRQ103" s="15"/>
      <c r="DRR103" s="15"/>
      <c r="DRS103" s="17"/>
      <c r="DRT103" s="17"/>
      <c r="DRU103" s="17"/>
      <c r="DRV103" s="117"/>
      <c r="DRW103" s="209"/>
      <c r="DRX103" s="17"/>
      <c r="DRY103" s="18"/>
      <c r="DRZ103" s="29"/>
      <c r="DSA103" s="104"/>
      <c r="DSB103" s="198"/>
      <c r="DSC103" s="239"/>
      <c r="DSD103" s="243"/>
      <c r="DSE103" s="243"/>
      <c r="DSF103" s="19"/>
      <c r="DSG103" s="320"/>
      <c r="DSH103" s="17"/>
      <c r="DSI103" s="15"/>
      <c r="DSJ103" s="15"/>
      <c r="DSK103" s="17"/>
      <c r="DSL103" s="17"/>
      <c r="DSM103" s="17"/>
      <c r="DSN103" s="117"/>
      <c r="DSO103" s="209"/>
      <c r="DSP103" s="17"/>
      <c r="DSQ103" s="18"/>
      <c r="DSR103" s="29"/>
      <c r="DSS103" s="104"/>
      <c r="DST103" s="198"/>
      <c r="DSU103" s="239"/>
      <c r="DSV103" s="243"/>
      <c r="DSW103" s="243"/>
      <c r="DSX103" s="19"/>
      <c r="DSY103" s="320"/>
      <c r="DSZ103" s="17"/>
      <c r="DTA103" s="15"/>
      <c r="DTB103" s="15"/>
      <c r="DTC103" s="17"/>
      <c r="DTD103" s="17"/>
      <c r="DTE103" s="17"/>
      <c r="DTF103" s="117"/>
      <c r="DTG103" s="209"/>
      <c r="DTH103" s="17"/>
      <c r="DTI103" s="18"/>
      <c r="DTJ103" s="29"/>
      <c r="DTK103" s="104"/>
      <c r="DTL103" s="198"/>
      <c r="DTM103" s="239"/>
      <c r="DTN103" s="243"/>
      <c r="DTO103" s="243"/>
      <c r="DTP103" s="19"/>
      <c r="DTQ103" s="320"/>
      <c r="DTR103" s="17"/>
      <c r="DTS103" s="15"/>
      <c r="DTT103" s="15"/>
      <c r="DTU103" s="17"/>
      <c r="DTV103" s="17"/>
      <c r="DTW103" s="17"/>
      <c r="DTX103" s="117"/>
      <c r="DTY103" s="209"/>
      <c r="DTZ103" s="17"/>
      <c r="DUA103" s="18"/>
      <c r="DUB103" s="29"/>
      <c r="DUC103" s="104"/>
      <c r="DUD103" s="198"/>
      <c r="DUE103" s="239"/>
      <c r="DUF103" s="243"/>
      <c r="DUG103" s="243"/>
      <c r="DUH103" s="19"/>
      <c r="DUI103" s="320"/>
      <c r="DUJ103" s="17"/>
      <c r="DUK103" s="15"/>
      <c r="DUL103" s="15"/>
      <c r="DUM103" s="17"/>
      <c r="DUN103" s="17"/>
      <c r="DUO103" s="17"/>
      <c r="DUP103" s="117"/>
      <c r="DUQ103" s="209"/>
      <c r="DUR103" s="17"/>
      <c r="DUS103" s="18"/>
      <c r="DUT103" s="29"/>
      <c r="DUU103" s="104"/>
      <c r="DUV103" s="198"/>
      <c r="DUW103" s="239"/>
      <c r="DUX103" s="243"/>
      <c r="DUY103" s="243"/>
      <c r="DUZ103" s="19"/>
      <c r="DVA103" s="320"/>
      <c r="DVB103" s="17"/>
      <c r="DVC103" s="15"/>
      <c r="DVD103" s="15"/>
      <c r="DVE103" s="17"/>
      <c r="DVF103" s="17"/>
      <c r="DVG103" s="17"/>
      <c r="DVH103" s="117"/>
      <c r="DVI103" s="209"/>
      <c r="DVJ103" s="17"/>
      <c r="DVK103" s="18"/>
      <c r="DVL103" s="29"/>
      <c r="DVM103" s="104"/>
      <c r="DVN103" s="198"/>
      <c r="DVO103" s="239"/>
      <c r="DVP103" s="243"/>
      <c r="DVQ103" s="243"/>
      <c r="DVR103" s="19"/>
      <c r="DVS103" s="320"/>
      <c r="DVT103" s="17"/>
      <c r="DVU103" s="15"/>
      <c r="DVV103" s="15"/>
      <c r="DVW103" s="17"/>
      <c r="DVX103" s="17"/>
      <c r="DVY103" s="17"/>
      <c r="DVZ103" s="117"/>
      <c r="DWA103" s="209"/>
      <c r="DWB103" s="17"/>
      <c r="DWC103" s="18"/>
      <c r="DWD103" s="29"/>
      <c r="DWE103" s="104"/>
      <c r="DWF103" s="198"/>
      <c r="DWG103" s="239"/>
      <c r="DWH103" s="243"/>
      <c r="DWI103" s="243"/>
      <c r="DWJ103" s="19"/>
      <c r="DWK103" s="320"/>
      <c r="DWL103" s="17"/>
      <c r="DWM103" s="15"/>
      <c r="DWN103" s="15"/>
      <c r="DWO103" s="17"/>
      <c r="DWP103" s="17"/>
      <c r="DWQ103" s="17"/>
      <c r="DWR103" s="117"/>
      <c r="DWS103" s="209"/>
      <c r="DWT103" s="17"/>
      <c r="DWU103" s="18"/>
      <c r="DWV103" s="29"/>
      <c r="DWW103" s="104"/>
      <c r="DWX103" s="198"/>
      <c r="DWY103" s="239"/>
      <c r="DWZ103" s="243"/>
      <c r="DXA103" s="243"/>
      <c r="DXB103" s="19"/>
      <c r="DXC103" s="320"/>
      <c r="DXD103" s="17"/>
      <c r="DXE103" s="15"/>
      <c r="DXF103" s="15"/>
      <c r="DXG103" s="17"/>
      <c r="DXH103" s="17"/>
      <c r="DXI103" s="17"/>
      <c r="DXJ103" s="117"/>
      <c r="DXK103" s="209"/>
      <c r="DXL103" s="17"/>
      <c r="DXM103" s="18"/>
      <c r="DXN103" s="29"/>
      <c r="DXO103" s="104"/>
      <c r="DXP103" s="198"/>
      <c r="DXQ103" s="239"/>
      <c r="DXR103" s="243"/>
      <c r="DXS103" s="243"/>
      <c r="DXT103" s="19"/>
      <c r="DXU103" s="320"/>
      <c r="DXV103" s="17"/>
      <c r="DXW103" s="15"/>
      <c r="DXX103" s="15"/>
      <c r="DXY103" s="17"/>
      <c r="DXZ103" s="17"/>
      <c r="DYA103" s="17"/>
      <c r="DYB103" s="117"/>
      <c r="DYC103" s="209"/>
      <c r="DYD103" s="17"/>
      <c r="DYE103" s="18"/>
      <c r="DYF103" s="29"/>
      <c r="DYG103" s="104"/>
      <c r="DYH103" s="198"/>
      <c r="DYI103" s="239"/>
      <c r="DYJ103" s="243"/>
      <c r="DYK103" s="243"/>
      <c r="DYL103" s="19"/>
      <c r="DYM103" s="320"/>
      <c r="DYN103" s="17"/>
      <c r="DYO103" s="15"/>
      <c r="DYP103" s="15"/>
      <c r="DYQ103" s="17"/>
      <c r="DYR103" s="17"/>
      <c r="DYS103" s="17"/>
      <c r="DYT103" s="117"/>
      <c r="DYU103" s="209"/>
      <c r="DYV103" s="17"/>
      <c r="DYW103" s="18"/>
      <c r="DYX103" s="29"/>
      <c r="DYY103" s="104"/>
      <c r="DYZ103" s="198"/>
      <c r="DZA103" s="239"/>
      <c r="DZB103" s="243"/>
      <c r="DZC103" s="243"/>
      <c r="DZD103" s="19"/>
      <c r="DZE103" s="320"/>
      <c r="DZF103" s="17"/>
      <c r="DZG103" s="15"/>
      <c r="DZH103" s="15"/>
      <c r="DZI103" s="17"/>
      <c r="DZJ103" s="17"/>
      <c r="DZK103" s="17"/>
      <c r="DZL103" s="117"/>
      <c r="DZM103" s="209"/>
      <c r="DZN103" s="17"/>
      <c r="DZO103" s="18"/>
      <c r="DZP103" s="29"/>
      <c r="DZQ103" s="104"/>
      <c r="DZR103" s="198"/>
      <c r="DZS103" s="239"/>
      <c r="DZT103" s="243"/>
      <c r="DZU103" s="243"/>
      <c r="DZV103" s="19"/>
      <c r="DZW103" s="320"/>
      <c r="DZX103" s="17"/>
      <c r="DZY103" s="15"/>
      <c r="DZZ103" s="15"/>
      <c r="EAA103" s="17"/>
      <c r="EAB103" s="17"/>
      <c r="EAC103" s="17"/>
      <c r="EAD103" s="117"/>
      <c r="EAE103" s="209"/>
      <c r="EAF103" s="17"/>
      <c r="EAG103" s="18"/>
      <c r="EAH103" s="29"/>
      <c r="EAI103" s="104"/>
      <c r="EAJ103" s="198"/>
      <c r="EAK103" s="239"/>
      <c r="EAL103" s="243"/>
      <c r="EAM103" s="243"/>
      <c r="EAN103" s="19"/>
      <c r="EAO103" s="320"/>
      <c r="EAP103" s="17"/>
      <c r="EAQ103" s="15"/>
      <c r="EAR103" s="15"/>
      <c r="EAS103" s="17"/>
      <c r="EAT103" s="17"/>
      <c r="EAU103" s="17"/>
      <c r="EAV103" s="117"/>
      <c r="EAW103" s="209"/>
      <c r="EAX103" s="17"/>
      <c r="EAY103" s="18"/>
      <c r="EAZ103" s="29"/>
      <c r="EBA103" s="104"/>
      <c r="EBB103" s="198"/>
      <c r="EBC103" s="239"/>
      <c r="EBD103" s="243"/>
      <c r="EBE103" s="243"/>
      <c r="EBF103" s="19"/>
      <c r="EBG103" s="320"/>
      <c r="EBH103" s="17"/>
      <c r="EBI103" s="15"/>
      <c r="EBJ103" s="15"/>
      <c r="EBK103" s="17"/>
      <c r="EBL103" s="17"/>
      <c r="EBM103" s="17"/>
      <c r="EBN103" s="117"/>
      <c r="EBO103" s="209"/>
      <c r="EBP103" s="17"/>
      <c r="EBQ103" s="18"/>
      <c r="EBR103" s="29"/>
      <c r="EBS103" s="104"/>
      <c r="EBT103" s="198"/>
      <c r="EBU103" s="239"/>
      <c r="EBV103" s="243"/>
      <c r="EBW103" s="243"/>
      <c r="EBX103" s="19"/>
      <c r="EBY103" s="320"/>
      <c r="EBZ103" s="17"/>
      <c r="ECA103" s="15"/>
      <c r="ECB103" s="15"/>
      <c r="ECC103" s="17"/>
      <c r="ECD103" s="17"/>
      <c r="ECE103" s="17"/>
      <c r="ECF103" s="117"/>
      <c r="ECG103" s="209"/>
      <c r="ECH103" s="17"/>
      <c r="ECI103" s="18"/>
      <c r="ECJ103" s="29"/>
      <c r="ECK103" s="104"/>
      <c r="ECL103" s="198"/>
      <c r="ECM103" s="239"/>
      <c r="ECN103" s="243"/>
      <c r="ECO103" s="243"/>
      <c r="ECP103" s="19"/>
      <c r="ECQ103" s="320"/>
      <c r="ECR103" s="17"/>
      <c r="ECS103" s="15"/>
      <c r="ECT103" s="15"/>
      <c r="ECU103" s="17"/>
      <c r="ECV103" s="17"/>
      <c r="ECW103" s="17"/>
      <c r="ECX103" s="117"/>
      <c r="ECY103" s="209"/>
      <c r="ECZ103" s="17"/>
      <c r="EDA103" s="18"/>
      <c r="EDB103" s="29"/>
      <c r="EDC103" s="104"/>
      <c r="EDD103" s="198"/>
      <c r="EDE103" s="239"/>
      <c r="EDF103" s="243"/>
      <c r="EDG103" s="243"/>
      <c r="EDH103" s="19"/>
      <c r="EDI103" s="320"/>
      <c r="EDJ103" s="17"/>
      <c r="EDK103" s="15"/>
      <c r="EDL103" s="15"/>
      <c r="EDM103" s="17"/>
      <c r="EDN103" s="17"/>
      <c r="EDO103" s="17"/>
      <c r="EDP103" s="117"/>
      <c r="EDQ103" s="209"/>
      <c r="EDR103" s="17"/>
      <c r="EDS103" s="18"/>
      <c r="EDT103" s="29"/>
      <c r="EDU103" s="104"/>
      <c r="EDV103" s="198"/>
      <c r="EDW103" s="239"/>
      <c r="EDX103" s="243"/>
      <c r="EDY103" s="243"/>
      <c r="EDZ103" s="19"/>
      <c r="EEA103" s="320"/>
      <c r="EEB103" s="17"/>
      <c r="EEC103" s="15"/>
      <c r="EED103" s="15"/>
      <c r="EEE103" s="17"/>
      <c r="EEF103" s="17"/>
      <c r="EEG103" s="17"/>
      <c r="EEH103" s="117"/>
      <c r="EEI103" s="209"/>
      <c r="EEJ103" s="17"/>
      <c r="EEK103" s="18"/>
      <c r="EEL103" s="29"/>
      <c r="EEM103" s="104"/>
      <c r="EEN103" s="198"/>
      <c r="EEO103" s="239"/>
      <c r="EEP103" s="243"/>
      <c r="EEQ103" s="243"/>
      <c r="EER103" s="19"/>
      <c r="EES103" s="320"/>
      <c r="EET103" s="17"/>
      <c r="EEU103" s="15"/>
      <c r="EEV103" s="15"/>
      <c r="EEW103" s="17"/>
      <c r="EEX103" s="17"/>
      <c r="EEY103" s="17"/>
      <c r="EEZ103" s="117"/>
      <c r="EFA103" s="209"/>
      <c r="EFB103" s="17"/>
      <c r="EFC103" s="18"/>
      <c r="EFD103" s="29"/>
      <c r="EFE103" s="104"/>
      <c r="EFF103" s="198"/>
      <c r="EFG103" s="239"/>
      <c r="EFH103" s="243"/>
      <c r="EFI103" s="243"/>
      <c r="EFJ103" s="19"/>
      <c r="EFK103" s="320"/>
      <c r="EFL103" s="17"/>
      <c r="EFM103" s="15"/>
      <c r="EFN103" s="15"/>
      <c r="EFO103" s="17"/>
      <c r="EFP103" s="17"/>
      <c r="EFQ103" s="17"/>
      <c r="EFR103" s="117"/>
      <c r="EFS103" s="209"/>
      <c r="EFT103" s="17"/>
      <c r="EFU103" s="18"/>
      <c r="EFV103" s="29"/>
      <c r="EFW103" s="104"/>
      <c r="EFX103" s="198"/>
      <c r="EFY103" s="239"/>
      <c r="EFZ103" s="243"/>
      <c r="EGA103" s="243"/>
      <c r="EGB103" s="19"/>
      <c r="EGC103" s="320"/>
      <c r="EGD103" s="17"/>
      <c r="EGE103" s="15"/>
      <c r="EGF103" s="15"/>
      <c r="EGG103" s="17"/>
      <c r="EGH103" s="17"/>
      <c r="EGI103" s="17"/>
      <c r="EGJ103" s="117"/>
      <c r="EGK103" s="209"/>
      <c r="EGL103" s="17"/>
      <c r="EGM103" s="18"/>
      <c r="EGN103" s="29"/>
      <c r="EGO103" s="104"/>
      <c r="EGP103" s="198"/>
      <c r="EGQ103" s="239"/>
      <c r="EGR103" s="243"/>
      <c r="EGS103" s="243"/>
      <c r="EGT103" s="19"/>
      <c r="EGU103" s="320"/>
      <c r="EGV103" s="17"/>
      <c r="EGW103" s="15"/>
      <c r="EGX103" s="15"/>
      <c r="EGY103" s="17"/>
      <c r="EGZ103" s="17"/>
      <c r="EHA103" s="17"/>
      <c r="EHB103" s="117"/>
      <c r="EHC103" s="209"/>
      <c r="EHD103" s="17"/>
      <c r="EHE103" s="18"/>
      <c r="EHF103" s="29"/>
      <c r="EHG103" s="104"/>
      <c r="EHH103" s="198"/>
      <c r="EHI103" s="239"/>
      <c r="EHJ103" s="243"/>
      <c r="EHK103" s="243"/>
      <c r="EHL103" s="19"/>
      <c r="EHM103" s="320"/>
      <c r="EHN103" s="17"/>
      <c r="EHO103" s="15"/>
      <c r="EHP103" s="15"/>
      <c r="EHQ103" s="17"/>
      <c r="EHR103" s="17"/>
      <c r="EHS103" s="17"/>
      <c r="EHT103" s="117"/>
      <c r="EHU103" s="209"/>
      <c r="EHV103" s="17"/>
      <c r="EHW103" s="18"/>
      <c r="EHX103" s="29"/>
      <c r="EHY103" s="104"/>
      <c r="EHZ103" s="198"/>
      <c r="EIA103" s="239"/>
      <c r="EIB103" s="243"/>
      <c r="EIC103" s="243"/>
      <c r="EID103" s="19"/>
      <c r="EIE103" s="320"/>
      <c r="EIF103" s="17"/>
      <c r="EIG103" s="15"/>
      <c r="EIH103" s="15"/>
      <c r="EII103" s="17"/>
      <c r="EIJ103" s="17"/>
      <c r="EIK103" s="17"/>
      <c r="EIL103" s="117"/>
      <c r="EIM103" s="209"/>
      <c r="EIN103" s="17"/>
      <c r="EIO103" s="18"/>
      <c r="EIP103" s="29"/>
      <c r="EIQ103" s="104"/>
      <c r="EIR103" s="198"/>
      <c r="EIS103" s="239"/>
      <c r="EIT103" s="243"/>
      <c r="EIU103" s="243"/>
      <c r="EIV103" s="19"/>
      <c r="EIW103" s="320"/>
      <c r="EIX103" s="17"/>
      <c r="EIY103" s="15"/>
      <c r="EIZ103" s="15"/>
      <c r="EJA103" s="17"/>
      <c r="EJB103" s="17"/>
      <c r="EJC103" s="17"/>
      <c r="EJD103" s="117"/>
      <c r="EJE103" s="209"/>
      <c r="EJF103" s="17"/>
      <c r="EJG103" s="18"/>
      <c r="EJH103" s="29"/>
      <c r="EJI103" s="104"/>
      <c r="EJJ103" s="198"/>
      <c r="EJK103" s="239"/>
      <c r="EJL103" s="243"/>
      <c r="EJM103" s="243"/>
      <c r="EJN103" s="19"/>
      <c r="EJO103" s="320"/>
      <c r="EJP103" s="17"/>
      <c r="EJQ103" s="15"/>
      <c r="EJR103" s="15"/>
      <c r="EJS103" s="17"/>
      <c r="EJT103" s="17"/>
      <c r="EJU103" s="17"/>
      <c r="EJV103" s="117"/>
      <c r="EJW103" s="209"/>
      <c r="EJX103" s="17"/>
      <c r="EJY103" s="18"/>
      <c r="EJZ103" s="29"/>
      <c r="EKA103" s="104"/>
      <c r="EKB103" s="198"/>
      <c r="EKC103" s="239"/>
      <c r="EKD103" s="243"/>
      <c r="EKE103" s="243"/>
      <c r="EKF103" s="19"/>
      <c r="EKG103" s="320"/>
      <c r="EKH103" s="17"/>
      <c r="EKI103" s="15"/>
      <c r="EKJ103" s="15"/>
      <c r="EKK103" s="17"/>
      <c r="EKL103" s="17"/>
      <c r="EKM103" s="17"/>
      <c r="EKN103" s="117"/>
      <c r="EKO103" s="209"/>
      <c r="EKP103" s="17"/>
      <c r="EKQ103" s="18"/>
      <c r="EKR103" s="29"/>
      <c r="EKS103" s="104"/>
      <c r="EKT103" s="198"/>
      <c r="EKU103" s="239"/>
      <c r="EKV103" s="243"/>
      <c r="EKW103" s="243"/>
      <c r="EKX103" s="19"/>
      <c r="EKY103" s="320"/>
      <c r="EKZ103" s="17"/>
      <c r="ELA103" s="15"/>
      <c r="ELB103" s="15"/>
      <c r="ELC103" s="17"/>
      <c r="ELD103" s="17"/>
      <c r="ELE103" s="17"/>
      <c r="ELF103" s="117"/>
      <c r="ELG103" s="209"/>
      <c r="ELH103" s="17"/>
      <c r="ELI103" s="18"/>
      <c r="ELJ103" s="29"/>
      <c r="ELK103" s="104"/>
      <c r="ELL103" s="198"/>
      <c r="ELM103" s="239"/>
      <c r="ELN103" s="243"/>
      <c r="ELO103" s="243"/>
      <c r="ELP103" s="19"/>
      <c r="ELQ103" s="320"/>
      <c r="ELR103" s="17"/>
      <c r="ELS103" s="15"/>
      <c r="ELT103" s="15"/>
      <c r="ELU103" s="17"/>
      <c r="ELV103" s="17"/>
      <c r="ELW103" s="17"/>
      <c r="ELX103" s="117"/>
      <c r="ELY103" s="209"/>
      <c r="ELZ103" s="17"/>
      <c r="EMA103" s="18"/>
      <c r="EMB103" s="29"/>
      <c r="EMC103" s="104"/>
      <c r="EMD103" s="198"/>
      <c r="EME103" s="239"/>
      <c r="EMF103" s="243"/>
      <c r="EMG103" s="243"/>
      <c r="EMH103" s="19"/>
      <c r="EMI103" s="320"/>
      <c r="EMJ103" s="17"/>
      <c r="EMK103" s="15"/>
      <c r="EML103" s="15"/>
      <c r="EMM103" s="17"/>
      <c r="EMN103" s="17"/>
      <c r="EMO103" s="17"/>
      <c r="EMP103" s="117"/>
      <c r="EMQ103" s="209"/>
      <c r="EMR103" s="17"/>
      <c r="EMS103" s="18"/>
      <c r="EMT103" s="29"/>
      <c r="EMU103" s="104"/>
      <c r="EMV103" s="198"/>
      <c r="EMW103" s="239"/>
      <c r="EMX103" s="243"/>
      <c r="EMY103" s="243"/>
      <c r="EMZ103" s="19"/>
      <c r="ENA103" s="320"/>
      <c r="ENB103" s="17"/>
      <c r="ENC103" s="15"/>
      <c r="END103" s="15"/>
      <c r="ENE103" s="17"/>
      <c r="ENF103" s="17"/>
      <c r="ENG103" s="17"/>
      <c r="ENH103" s="117"/>
      <c r="ENI103" s="209"/>
      <c r="ENJ103" s="17"/>
      <c r="ENK103" s="18"/>
      <c r="ENL103" s="29"/>
      <c r="ENM103" s="104"/>
      <c r="ENN103" s="198"/>
      <c r="ENO103" s="239"/>
      <c r="ENP103" s="243"/>
      <c r="ENQ103" s="243"/>
      <c r="ENR103" s="19"/>
      <c r="ENS103" s="320"/>
      <c r="ENT103" s="17"/>
      <c r="ENU103" s="15"/>
      <c r="ENV103" s="15"/>
      <c r="ENW103" s="17"/>
      <c r="ENX103" s="17"/>
      <c r="ENY103" s="17"/>
      <c r="ENZ103" s="117"/>
      <c r="EOA103" s="209"/>
      <c r="EOB103" s="17"/>
      <c r="EOC103" s="18"/>
      <c r="EOD103" s="29"/>
      <c r="EOE103" s="104"/>
      <c r="EOF103" s="198"/>
      <c r="EOG103" s="239"/>
      <c r="EOH103" s="243"/>
      <c r="EOI103" s="243"/>
      <c r="EOJ103" s="19"/>
      <c r="EOK103" s="320"/>
      <c r="EOL103" s="17"/>
      <c r="EOM103" s="15"/>
      <c r="EON103" s="15"/>
      <c r="EOO103" s="17"/>
      <c r="EOP103" s="17"/>
      <c r="EOQ103" s="17"/>
      <c r="EOR103" s="117"/>
      <c r="EOS103" s="209"/>
      <c r="EOT103" s="17"/>
      <c r="EOU103" s="18"/>
      <c r="EOV103" s="29"/>
      <c r="EOW103" s="104"/>
      <c r="EOX103" s="198"/>
      <c r="EOY103" s="239"/>
      <c r="EOZ103" s="243"/>
      <c r="EPA103" s="243"/>
      <c r="EPB103" s="19"/>
      <c r="EPC103" s="320"/>
      <c r="EPD103" s="17"/>
      <c r="EPE103" s="15"/>
      <c r="EPF103" s="15"/>
      <c r="EPG103" s="17"/>
      <c r="EPH103" s="17"/>
      <c r="EPI103" s="17"/>
      <c r="EPJ103" s="117"/>
      <c r="EPK103" s="209"/>
      <c r="EPL103" s="17"/>
      <c r="EPM103" s="18"/>
      <c r="EPN103" s="29"/>
      <c r="EPO103" s="104"/>
      <c r="EPP103" s="198"/>
      <c r="EPQ103" s="239"/>
      <c r="EPR103" s="243"/>
      <c r="EPS103" s="243"/>
      <c r="EPT103" s="19"/>
      <c r="EPU103" s="320"/>
      <c r="EPV103" s="17"/>
      <c r="EPW103" s="15"/>
      <c r="EPX103" s="15"/>
      <c r="EPY103" s="17"/>
      <c r="EPZ103" s="17"/>
      <c r="EQA103" s="17"/>
      <c r="EQB103" s="117"/>
      <c r="EQC103" s="209"/>
      <c r="EQD103" s="17"/>
      <c r="EQE103" s="18"/>
      <c r="EQF103" s="29"/>
      <c r="EQG103" s="104"/>
      <c r="EQH103" s="198"/>
      <c r="EQI103" s="239"/>
      <c r="EQJ103" s="243"/>
      <c r="EQK103" s="243"/>
      <c r="EQL103" s="19"/>
      <c r="EQM103" s="320"/>
      <c r="EQN103" s="17"/>
      <c r="EQO103" s="15"/>
      <c r="EQP103" s="15"/>
      <c r="EQQ103" s="17"/>
      <c r="EQR103" s="17"/>
      <c r="EQS103" s="17"/>
      <c r="EQT103" s="117"/>
      <c r="EQU103" s="209"/>
      <c r="EQV103" s="17"/>
      <c r="EQW103" s="18"/>
      <c r="EQX103" s="29"/>
      <c r="EQY103" s="104"/>
      <c r="EQZ103" s="198"/>
      <c r="ERA103" s="239"/>
      <c r="ERB103" s="243"/>
      <c r="ERC103" s="243"/>
      <c r="ERD103" s="19"/>
      <c r="ERE103" s="320"/>
      <c r="ERF103" s="17"/>
      <c r="ERG103" s="15"/>
      <c r="ERH103" s="15"/>
      <c r="ERI103" s="17"/>
      <c r="ERJ103" s="17"/>
      <c r="ERK103" s="17"/>
      <c r="ERL103" s="117"/>
      <c r="ERM103" s="209"/>
      <c r="ERN103" s="17"/>
      <c r="ERO103" s="18"/>
      <c r="ERP103" s="29"/>
      <c r="ERQ103" s="104"/>
      <c r="ERR103" s="198"/>
      <c r="ERS103" s="239"/>
      <c r="ERT103" s="243"/>
      <c r="ERU103" s="243"/>
      <c r="ERV103" s="19"/>
      <c r="ERW103" s="320"/>
      <c r="ERX103" s="17"/>
      <c r="ERY103" s="15"/>
      <c r="ERZ103" s="15"/>
      <c r="ESA103" s="17"/>
      <c r="ESB103" s="17"/>
      <c r="ESC103" s="17"/>
      <c r="ESD103" s="117"/>
      <c r="ESE103" s="209"/>
      <c r="ESF103" s="17"/>
      <c r="ESG103" s="18"/>
      <c r="ESH103" s="29"/>
      <c r="ESI103" s="104"/>
      <c r="ESJ103" s="198"/>
      <c r="ESK103" s="239"/>
      <c r="ESL103" s="243"/>
      <c r="ESM103" s="243"/>
      <c r="ESN103" s="19"/>
      <c r="ESO103" s="320"/>
      <c r="ESP103" s="17"/>
      <c r="ESQ103" s="15"/>
      <c r="ESR103" s="15"/>
      <c r="ESS103" s="17"/>
      <c r="EST103" s="17"/>
      <c r="ESU103" s="17"/>
      <c r="ESV103" s="117"/>
      <c r="ESW103" s="209"/>
      <c r="ESX103" s="17"/>
      <c r="ESY103" s="18"/>
      <c r="ESZ103" s="29"/>
      <c r="ETA103" s="104"/>
      <c r="ETB103" s="198"/>
      <c r="ETC103" s="239"/>
      <c r="ETD103" s="243"/>
      <c r="ETE103" s="243"/>
      <c r="ETF103" s="19"/>
      <c r="ETG103" s="320"/>
      <c r="ETH103" s="17"/>
      <c r="ETI103" s="15"/>
      <c r="ETJ103" s="15"/>
      <c r="ETK103" s="17"/>
      <c r="ETL103" s="17"/>
      <c r="ETM103" s="17"/>
      <c r="ETN103" s="117"/>
      <c r="ETO103" s="209"/>
      <c r="ETP103" s="17"/>
      <c r="ETQ103" s="18"/>
      <c r="ETR103" s="29"/>
      <c r="ETS103" s="104"/>
      <c r="ETT103" s="198"/>
      <c r="ETU103" s="239"/>
      <c r="ETV103" s="243"/>
      <c r="ETW103" s="243"/>
      <c r="ETX103" s="19"/>
      <c r="ETY103" s="320"/>
      <c r="ETZ103" s="17"/>
      <c r="EUA103" s="15"/>
      <c r="EUB103" s="15"/>
      <c r="EUC103" s="17"/>
      <c r="EUD103" s="17"/>
      <c r="EUE103" s="17"/>
      <c r="EUF103" s="117"/>
      <c r="EUG103" s="209"/>
      <c r="EUH103" s="17"/>
      <c r="EUI103" s="18"/>
      <c r="EUJ103" s="29"/>
      <c r="EUK103" s="104"/>
      <c r="EUL103" s="198"/>
      <c r="EUM103" s="239"/>
      <c r="EUN103" s="243"/>
      <c r="EUO103" s="243"/>
      <c r="EUP103" s="19"/>
      <c r="EUQ103" s="320"/>
      <c r="EUR103" s="17"/>
      <c r="EUS103" s="15"/>
      <c r="EUT103" s="15"/>
      <c r="EUU103" s="17"/>
      <c r="EUV103" s="17"/>
      <c r="EUW103" s="17"/>
      <c r="EUX103" s="117"/>
      <c r="EUY103" s="209"/>
      <c r="EUZ103" s="17"/>
      <c r="EVA103" s="18"/>
      <c r="EVB103" s="29"/>
      <c r="EVC103" s="104"/>
      <c r="EVD103" s="198"/>
      <c r="EVE103" s="239"/>
      <c r="EVF103" s="243"/>
      <c r="EVG103" s="243"/>
      <c r="EVH103" s="19"/>
      <c r="EVI103" s="320"/>
      <c r="EVJ103" s="17"/>
      <c r="EVK103" s="15"/>
      <c r="EVL103" s="15"/>
      <c r="EVM103" s="17"/>
      <c r="EVN103" s="17"/>
      <c r="EVO103" s="17"/>
      <c r="EVP103" s="117"/>
      <c r="EVQ103" s="209"/>
      <c r="EVR103" s="17"/>
      <c r="EVS103" s="18"/>
      <c r="EVT103" s="29"/>
      <c r="EVU103" s="104"/>
      <c r="EVV103" s="198"/>
      <c r="EVW103" s="239"/>
      <c r="EVX103" s="243"/>
      <c r="EVY103" s="243"/>
      <c r="EVZ103" s="19"/>
      <c r="EWA103" s="320"/>
      <c r="EWB103" s="17"/>
      <c r="EWC103" s="15"/>
      <c r="EWD103" s="15"/>
      <c r="EWE103" s="17"/>
      <c r="EWF103" s="17"/>
      <c r="EWG103" s="17"/>
      <c r="EWH103" s="117"/>
      <c r="EWI103" s="209"/>
      <c r="EWJ103" s="17"/>
      <c r="EWK103" s="18"/>
      <c r="EWL103" s="29"/>
      <c r="EWM103" s="104"/>
      <c r="EWN103" s="198"/>
      <c r="EWO103" s="239"/>
      <c r="EWP103" s="243"/>
      <c r="EWQ103" s="243"/>
      <c r="EWR103" s="19"/>
      <c r="EWS103" s="320"/>
      <c r="EWT103" s="17"/>
      <c r="EWU103" s="15"/>
      <c r="EWV103" s="15"/>
      <c r="EWW103" s="17"/>
      <c r="EWX103" s="17"/>
      <c r="EWY103" s="17"/>
      <c r="EWZ103" s="117"/>
      <c r="EXA103" s="209"/>
      <c r="EXB103" s="17"/>
      <c r="EXC103" s="18"/>
      <c r="EXD103" s="29"/>
      <c r="EXE103" s="104"/>
      <c r="EXF103" s="198"/>
      <c r="EXG103" s="239"/>
      <c r="EXH103" s="243"/>
      <c r="EXI103" s="243"/>
      <c r="EXJ103" s="19"/>
      <c r="EXK103" s="320"/>
      <c r="EXL103" s="17"/>
      <c r="EXM103" s="15"/>
      <c r="EXN103" s="15"/>
      <c r="EXO103" s="17"/>
      <c r="EXP103" s="17"/>
      <c r="EXQ103" s="17"/>
      <c r="EXR103" s="117"/>
      <c r="EXS103" s="209"/>
      <c r="EXT103" s="17"/>
      <c r="EXU103" s="18"/>
      <c r="EXV103" s="29"/>
      <c r="EXW103" s="104"/>
      <c r="EXX103" s="198"/>
      <c r="EXY103" s="239"/>
      <c r="EXZ103" s="243"/>
      <c r="EYA103" s="243"/>
      <c r="EYB103" s="19"/>
      <c r="EYC103" s="320"/>
      <c r="EYD103" s="17"/>
      <c r="EYE103" s="15"/>
      <c r="EYF103" s="15"/>
      <c r="EYG103" s="17"/>
      <c r="EYH103" s="17"/>
      <c r="EYI103" s="17"/>
      <c r="EYJ103" s="117"/>
      <c r="EYK103" s="209"/>
      <c r="EYL103" s="17"/>
      <c r="EYM103" s="18"/>
      <c r="EYN103" s="29"/>
      <c r="EYO103" s="104"/>
      <c r="EYP103" s="198"/>
      <c r="EYQ103" s="239"/>
      <c r="EYR103" s="243"/>
      <c r="EYS103" s="243"/>
      <c r="EYT103" s="19"/>
      <c r="EYU103" s="320"/>
      <c r="EYV103" s="17"/>
      <c r="EYW103" s="15"/>
      <c r="EYX103" s="15"/>
      <c r="EYY103" s="17"/>
      <c r="EYZ103" s="17"/>
      <c r="EZA103" s="17"/>
      <c r="EZB103" s="117"/>
      <c r="EZC103" s="209"/>
      <c r="EZD103" s="17"/>
      <c r="EZE103" s="18"/>
      <c r="EZF103" s="29"/>
      <c r="EZG103" s="104"/>
      <c r="EZH103" s="198"/>
      <c r="EZI103" s="239"/>
      <c r="EZJ103" s="243"/>
      <c r="EZK103" s="243"/>
      <c r="EZL103" s="19"/>
      <c r="EZM103" s="320"/>
      <c r="EZN103" s="17"/>
      <c r="EZO103" s="15"/>
      <c r="EZP103" s="15"/>
      <c r="EZQ103" s="17"/>
      <c r="EZR103" s="17"/>
      <c r="EZS103" s="17"/>
      <c r="EZT103" s="117"/>
      <c r="EZU103" s="209"/>
      <c r="EZV103" s="17"/>
      <c r="EZW103" s="18"/>
      <c r="EZX103" s="29"/>
      <c r="EZY103" s="104"/>
      <c r="EZZ103" s="198"/>
      <c r="FAA103" s="239"/>
      <c r="FAB103" s="243"/>
      <c r="FAC103" s="243"/>
      <c r="FAD103" s="19"/>
      <c r="FAE103" s="320"/>
      <c r="FAF103" s="17"/>
      <c r="FAG103" s="15"/>
      <c r="FAH103" s="15"/>
      <c r="FAI103" s="17"/>
      <c r="FAJ103" s="17"/>
      <c r="FAK103" s="17"/>
      <c r="FAL103" s="117"/>
      <c r="FAM103" s="209"/>
      <c r="FAN103" s="17"/>
      <c r="FAO103" s="18"/>
      <c r="FAP103" s="29"/>
      <c r="FAQ103" s="104"/>
      <c r="FAR103" s="198"/>
      <c r="FAS103" s="239"/>
      <c r="FAT103" s="243"/>
      <c r="FAU103" s="243"/>
      <c r="FAV103" s="19"/>
      <c r="FAW103" s="320"/>
      <c r="FAX103" s="17"/>
      <c r="FAY103" s="15"/>
      <c r="FAZ103" s="15"/>
      <c r="FBA103" s="17"/>
      <c r="FBB103" s="17"/>
      <c r="FBC103" s="17"/>
      <c r="FBD103" s="117"/>
      <c r="FBE103" s="209"/>
      <c r="FBF103" s="17"/>
      <c r="FBG103" s="18"/>
      <c r="FBH103" s="29"/>
      <c r="FBI103" s="104"/>
      <c r="FBJ103" s="198"/>
      <c r="FBK103" s="239"/>
      <c r="FBL103" s="243"/>
      <c r="FBM103" s="243"/>
      <c r="FBN103" s="19"/>
      <c r="FBO103" s="320"/>
      <c r="FBP103" s="17"/>
      <c r="FBQ103" s="15"/>
      <c r="FBR103" s="15"/>
      <c r="FBS103" s="17"/>
      <c r="FBT103" s="17"/>
      <c r="FBU103" s="17"/>
      <c r="FBV103" s="117"/>
      <c r="FBW103" s="209"/>
      <c r="FBX103" s="17"/>
      <c r="FBY103" s="18"/>
      <c r="FBZ103" s="29"/>
      <c r="FCA103" s="104"/>
      <c r="FCB103" s="198"/>
      <c r="FCC103" s="239"/>
      <c r="FCD103" s="243"/>
      <c r="FCE103" s="243"/>
      <c r="FCF103" s="19"/>
      <c r="FCG103" s="320"/>
      <c r="FCH103" s="17"/>
      <c r="FCI103" s="15"/>
      <c r="FCJ103" s="15"/>
      <c r="FCK103" s="17"/>
      <c r="FCL103" s="17"/>
      <c r="FCM103" s="17"/>
      <c r="FCN103" s="117"/>
      <c r="FCO103" s="209"/>
      <c r="FCP103" s="17"/>
      <c r="FCQ103" s="18"/>
      <c r="FCR103" s="29"/>
      <c r="FCS103" s="104"/>
      <c r="FCT103" s="198"/>
      <c r="FCU103" s="239"/>
      <c r="FCV103" s="243"/>
      <c r="FCW103" s="243"/>
      <c r="FCX103" s="19"/>
      <c r="FCY103" s="320"/>
      <c r="FCZ103" s="17"/>
      <c r="FDA103" s="15"/>
      <c r="FDB103" s="15"/>
      <c r="FDC103" s="17"/>
      <c r="FDD103" s="17"/>
      <c r="FDE103" s="17"/>
      <c r="FDF103" s="117"/>
      <c r="FDG103" s="209"/>
      <c r="FDH103" s="17"/>
      <c r="FDI103" s="18"/>
      <c r="FDJ103" s="29"/>
      <c r="FDK103" s="104"/>
      <c r="FDL103" s="198"/>
      <c r="FDM103" s="239"/>
      <c r="FDN103" s="243"/>
      <c r="FDO103" s="243"/>
      <c r="FDP103" s="19"/>
      <c r="FDQ103" s="320"/>
      <c r="FDR103" s="17"/>
      <c r="FDS103" s="15"/>
      <c r="FDT103" s="15"/>
      <c r="FDU103" s="17"/>
      <c r="FDV103" s="17"/>
      <c r="FDW103" s="17"/>
      <c r="FDX103" s="117"/>
      <c r="FDY103" s="209"/>
      <c r="FDZ103" s="17"/>
      <c r="FEA103" s="18"/>
      <c r="FEB103" s="29"/>
      <c r="FEC103" s="104"/>
      <c r="FED103" s="198"/>
      <c r="FEE103" s="239"/>
      <c r="FEF103" s="243"/>
      <c r="FEG103" s="243"/>
      <c r="FEH103" s="19"/>
      <c r="FEI103" s="320"/>
      <c r="FEJ103" s="17"/>
      <c r="FEK103" s="15"/>
      <c r="FEL103" s="15"/>
      <c r="FEM103" s="17"/>
      <c r="FEN103" s="17"/>
      <c r="FEO103" s="17"/>
      <c r="FEP103" s="117"/>
      <c r="FEQ103" s="209"/>
      <c r="FER103" s="17"/>
      <c r="FES103" s="18"/>
      <c r="FET103" s="29"/>
      <c r="FEU103" s="104"/>
      <c r="FEV103" s="198"/>
      <c r="FEW103" s="239"/>
      <c r="FEX103" s="243"/>
      <c r="FEY103" s="243"/>
      <c r="FEZ103" s="19"/>
      <c r="FFA103" s="320"/>
      <c r="FFB103" s="17"/>
      <c r="FFC103" s="15"/>
      <c r="FFD103" s="15"/>
      <c r="FFE103" s="17"/>
      <c r="FFF103" s="17"/>
      <c r="FFG103" s="17"/>
      <c r="FFH103" s="117"/>
      <c r="FFI103" s="209"/>
      <c r="FFJ103" s="17"/>
      <c r="FFK103" s="18"/>
      <c r="FFL103" s="29"/>
      <c r="FFM103" s="104"/>
      <c r="FFN103" s="198"/>
      <c r="FFO103" s="239"/>
      <c r="FFP103" s="243"/>
      <c r="FFQ103" s="243"/>
      <c r="FFR103" s="19"/>
      <c r="FFS103" s="320"/>
      <c r="FFT103" s="17"/>
      <c r="FFU103" s="15"/>
      <c r="FFV103" s="15"/>
      <c r="FFW103" s="17"/>
      <c r="FFX103" s="17"/>
      <c r="FFY103" s="17"/>
      <c r="FFZ103" s="117"/>
      <c r="FGA103" s="209"/>
      <c r="FGB103" s="17"/>
      <c r="FGC103" s="18"/>
      <c r="FGD103" s="29"/>
      <c r="FGE103" s="104"/>
      <c r="FGF103" s="198"/>
      <c r="FGG103" s="239"/>
      <c r="FGH103" s="243"/>
      <c r="FGI103" s="243"/>
      <c r="FGJ103" s="19"/>
      <c r="FGK103" s="320"/>
      <c r="FGL103" s="17"/>
      <c r="FGM103" s="15"/>
      <c r="FGN103" s="15"/>
      <c r="FGO103" s="17"/>
      <c r="FGP103" s="17"/>
      <c r="FGQ103" s="17"/>
      <c r="FGR103" s="117"/>
      <c r="FGS103" s="209"/>
      <c r="FGT103" s="17"/>
      <c r="FGU103" s="18"/>
      <c r="FGV103" s="29"/>
      <c r="FGW103" s="104"/>
      <c r="FGX103" s="198"/>
      <c r="FGY103" s="239"/>
      <c r="FGZ103" s="243"/>
      <c r="FHA103" s="243"/>
      <c r="FHB103" s="19"/>
      <c r="FHC103" s="320"/>
      <c r="FHD103" s="17"/>
      <c r="FHE103" s="15"/>
      <c r="FHF103" s="15"/>
      <c r="FHG103" s="17"/>
      <c r="FHH103" s="17"/>
      <c r="FHI103" s="17"/>
      <c r="FHJ103" s="117"/>
      <c r="FHK103" s="209"/>
      <c r="FHL103" s="17"/>
      <c r="FHM103" s="18"/>
      <c r="FHN103" s="29"/>
      <c r="FHO103" s="104"/>
      <c r="FHP103" s="198"/>
      <c r="FHQ103" s="239"/>
      <c r="FHR103" s="243"/>
      <c r="FHS103" s="243"/>
      <c r="FHT103" s="19"/>
      <c r="FHU103" s="320"/>
      <c r="FHV103" s="17"/>
      <c r="FHW103" s="15"/>
      <c r="FHX103" s="15"/>
      <c r="FHY103" s="17"/>
      <c r="FHZ103" s="17"/>
      <c r="FIA103" s="17"/>
      <c r="FIB103" s="117"/>
      <c r="FIC103" s="209"/>
      <c r="FID103" s="17"/>
      <c r="FIE103" s="18"/>
      <c r="FIF103" s="29"/>
      <c r="FIG103" s="104"/>
      <c r="FIH103" s="198"/>
      <c r="FII103" s="239"/>
      <c r="FIJ103" s="243"/>
      <c r="FIK103" s="243"/>
      <c r="FIL103" s="19"/>
      <c r="FIM103" s="320"/>
      <c r="FIN103" s="17"/>
      <c r="FIO103" s="15"/>
      <c r="FIP103" s="15"/>
      <c r="FIQ103" s="17"/>
      <c r="FIR103" s="17"/>
      <c r="FIS103" s="17"/>
      <c r="FIT103" s="117"/>
      <c r="FIU103" s="209"/>
      <c r="FIV103" s="17"/>
      <c r="FIW103" s="18"/>
      <c r="FIX103" s="29"/>
      <c r="FIY103" s="104"/>
      <c r="FIZ103" s="198"/>
      <c r="FJA103" s="239"/>
      <c r="FJB103" s="243"/>
      <c r="FJC103" s="243"/>
      <c r="FJD103" s="19"/>
      <c r="FJE103" s="320"/>
      <c r="FJF103" s="17"/>
      <c r="FJG103" s="15"/>
      <c r="FJH103" s="15"/>
      <c r="FJI103" s="17"/>
      <c r="FJJ103" s="17"/>
      <c r="FJK103" s="17"/>
      <c r="FJL103" s="117"/>
      <c r="FJM103" s="209"/>
      <c r="FJN103" s="17"/>
      <c r="FJO103" s="18"/>
      <c r="FJP103" s="29"/>
      <c r="FJQ103" s="104"/>
      <c r="FJR103" s="198"/>
      <c r="FJS103" s="239"/>
      <c r="FJT103" s="243"/>
      <c r="FJU103" s="243"/>
      <c r="FJV103" s="19"/>
      <c r="FJW103" s="320"/>
      <c r="FJX103" s="17"/>
      <c r="FJY103" s="15"/>
      <c r="FJZ103" s="15"/>
      <c r="FKA103" s="17"/>
      <c r="FKB103" s="17"/>
      <c r="FKC103" s="17"/>
      <c r="FKD103" s="117"/>
      <c r="FKE103" s="209"/>
      <c r="FKF103" s="17"/>
      <c r="FKG103" s="18"/>
      <c r="FKH103" s="29"/>
      <c r="FKI103" s="104"/>
      <c r="FKJ103" s="198"/>
      <c r="FKK103" s="239"/>
      <c r="FKL103" s="243"/>
      <c r="FKM103" s="243"/>
      <c r="FKN103" s="19"/>
      <c r="FKO103" s="320"/>
      <c r="FKP103" s="17"/>
      <c r="FKQ103" s="15"/>
      <c r="FKR103" s="15"/>
      <c r="FKS103" s="17"/>
      <c r="FKT103" s="17"/>
      <c r="FKU103" s="17"/>
      <c r="FKV103" s="117"/>
      <c r="FKW103" s="209"/>
      <c r="FKX103" s="17"/>
      <c r="FKY103" s="18"/>
      <c r="FKZ103" s="29"/>
      <c r="FLA103" s="104"/>
      <c r="FLB103" s="198"/>
      <c r="FLC103" s="239"/>
      <c r="FLD103" s="243"/>
      <c r="FLE103" s="243"/>
      <c r="FLF103" s="19"/>
      <c r="FLG103" s="320"/>
      <c r="FLH103" s="17"/>
      <c r="FLI103" s="15"/>
      <c r="FLJ103" s="15"/>
      <c r="FLK103" s="17"/>
      <c r="FLL103" s="17"/>
      <c r="FLM103" s="17"/>
      <c r="FLN103" s="117"/>
      <c r="FLO103" s="209"/>
      <c r="FLP103" s="17"/>
      <c r="FLQ103" s="18"/>
      <c r="FLR103" s="29"/>
      <c r="FLS103" s="104"/>
      <c r="FLT103" s="198"/>
      <c r="FLU103" s="239"/>
      <c r="FLV103" s="243"/>
      <c r="FLW103" s="243"/>
      <c r="FLX103" s="19"/>
      <c r="FLY103" s="320"/>
      <c r="FLZ103" s="17"/>
      <c r="FMA103" s="15"/>
      <c r="FMB103" s="15"/>
      <c r="FMC103" s="17"/>
      <c r="FMD103" s="17"/>
      <c r="FME103" s="17"/>
      <c r="FMF103" s="117"/>
      <c r="FMG103" s="209"/>
      <c r="FMH103" s="17"/>
      <c r="FMI103" s="18"/>
      <c r="FMJ103" s="29"/>
      <c r="FMK103" s="104"/>
      <c r="FML103" s="198"/>
      <c r="FMM103" s="239"/>
      <c r="FMN103" s="243"/>
      <c r="FMO103" s="243"/>
      <c r="FMP103" s="19"/>
      <c r="FMQ103" s="320"/>
      <c r="FMR103" s="17"/>
      <c r="FMS103" s="15"/>
      <c r="FMT103" s="15"/>
      <c r="FMU103" s="17"/>
      <c r="FMV103" s="17"/>
      <c r="FMW103" s="17"/>
      <c r="FMX103" s="117"/>
      <c r="FMY103" s="209"/>
      <c r="FMZ103" s="17"/>
      <c r="FNA103" s="18"/>
      <c r="FNB103" s="29"/>
      <c r="FNC103" s="104"/>
      <c r="FND103" s="198"/>
      <c r="FNE103" s="239"/>
      <c r="FNF103" s="243"/>
      <c r="FNG103" s="243"/>
      <c r="FNH103" s="19"/>
      <c r="FNI103" s="320"/>
      <c r="FNJ103" s="17"/>
      <c r="FNK103" s="15"/>
      <c r="FNL103" s="15"/>
      <c r="FNM103" s="17"/>
      <c r="FNN103" s="17"/>
      <c r="FNO103" s="17"/>
      <c r="FNP103" s="117"/>
      <c r="FNQ103" s="209"/>
      <c r="FNR103" s="17"/>
      <c r="FNS103" s="18"/>
      <c r="FNT103" s="29"/>
      <c r="FNU103" s="104"/>
      <c r="FNV103" s="198"/>
      <c r="FNW103" s="239"/>
      <c r="FNX103" s="243"/>
      <c r="FNY103" s="243"/>
      <c r="FNZ103" s="19"/>
      <c r="FOA103" s="320"/>
      <c r="FOB103" s="17"/>
      <c r="FOC103" s="15"/>
      <c r="FOD103" s="15"/>
      <c r="FOE103" s="17"/>
      <c r="FOF103" s="17"/>
      <c r="FOG103" s="17"/>
      <c r="FOH103" s="117"/>
      <c r="FOI103" s="209"/>
      <c r="FOJ103" s="17"/>
      <c r="FOK103" s="18"/>
      <c r="FOL103" s="29"/>
      <c r="FOM103" s="104"/>
      <c r="FON103" s="198"/>
      <c r="FOO103" s="239"/>
      <c r="FOP103" s="243"/>
      <c r="FOQ103" s="243"/>
      <c r="FOR103" s="19"/>
      <c r="FOS103" s="320"/>
      <c r="FOT103" s="17"/>
      <c r="FOU103" s="15"/>
      <c r="FOV103" s="15"/>
      <c r="FOW103" s="17"/>
      <c r="FOX103" s="17"/>
      <c r="FOY103" s="17"/>
      <c r="FOZ103" s="117"/>
      <c r="FPA103" s="209"/>
      <c r="FPB103" s="17"/>
      <c r="FPC103" s="18"/>
      <c r="FPD103" s="29"/>
      <c r="FPE103" s="104"/>
      <c r="FPF103" s="198"/>
      <c r="FPG103" s="239"/>
      <c r="FPH103" s="243"/>
      <c r="FPI103" s="243"/>
      <c r="FPJ103" s="19"/>
      <c r="FPK103" s="320"/>
      <c r="FPL103" s="17"/>
      <c r="FPM103" s="15"/>
      <c r="FPN103" s="15"/>
      <c r="FPO103" s="17"/>
      <c r="FPP103" s="17"/>
      <c r="FPQ103" s="17"/>
      <c r="FPR103" s="117"/>
      <c r="FPS103" s="209"/>
      <c r="FPT103" s="17"/>
      <c r="FPU103" s="18"/>
      <c r="FPV103" s="29"/>
      <c r="FPW103" s="104"/>
      <c r="FPX103" s="198"/>
      <c r="FPY103" s="239"/>
      <c r="FPZ103" s="243"/>
      <c r="FQA103" s="243"/>
      <c r="FQB103" s="19"/>
      <c r="FQC103" s="320"/>
      <c r="FQD103" s="17"/>
      <c r="FQE103" s="15"/>
      <c r="FQF103" s="15"/>
      <c r="FQG103" s="17"/>
      <c r="FQH103" s="17"/>
      <c r="FQI103" s="17"/>
      <c r="FQJ103" s="117"/>
      <c r="FQK103" s="209"/>
      <c r="FQL103" s="17"/>
      <c r="FQM103" s="18"/>
      <c r="FQN103" s="29"/>
      <c r="FQO103" s="104"/>
      <c r="FQP103" s="198"/>
      <c r="FQQ103" s="239"/>
      <c r="FQR103" s="243"/>
      <c r="FQS103" s="243"/>
      <c r="FQT103" s="19"/>
      <c r="FQU103" s="320"/>
      <c r="FQV103" s="17"/>
      <c r="FQW103" s="15"/>
      <c r="FQX103" s="15"/>
      <c r="FQY103" s="17"/>
      <c r="FQZ103" s="17"/>
      <c r="FRA103" s="17"/>
      <c r="FRB103" s="117"/>
      <c r="FRC103" s="209"/>
      <c r="FRD103" s="17"/>
      <c r="FRE103" s="18"/>
      <c r="FRF103" s="29"/>
      <c r="FRG103" s="104"/>
      <c r="FRH103" s="198"/>
      <c r="FRI103" s="239"/>
      <c r="FRJ103" s="243"/>
      <c r="FRK103" s="243"/>
      <c r="FRL103" s="19"/>
      <c r="FRM103" s="320"/>
      <c r="FRN103" s="17"/>
      <c r="FRO103" s="15"/>
      <c r="FRP103" s="15"/>
      <c r="FRQ103" s="17"/>
      <c r="FRR103" s="17"/>
      <c r="FRS103" s="17"/>
      <c r="FRT103" s="117"/>
      <c r="FRU103" s="209"/>
      <c r="FRV103" s="17"/>
      <c r="FRW103" s="18"/>
      <c r="FRX103" s="29"/>
      <c r="FRY103" s="104"/>
      <c r="FRZ103" s="198"/>
      <c r="FSA103" s="239"/>
      <c r="FSB103" s="243"/>
      <c r="FSC103" s="243"/>
      <c r="FSD103" s="19"/>
      <c r="FSE103" s="320"/>
      <c r="FSF103" s="17"/>
      <c r="FSG103" s="15"/>
      <c r="FSH103" s="15"/>
      <c r="FSI103" s="17"/>
      <c r="FSJ103" s="17"/>
      <c r="FSK103" s="17"/>
      <c r="FSL103" s="117"/>
      <c r="FSM103" s="209"/>
      <c r="FSN103" s="17"/>
      <c r="FSO103" s="18"/>
      <c r="FSP103" s="29"/>
      <c r="FSQ103" s="104"/>
      <c r="FSR103" s="198"/>
      <c r="FSS103" s="239"/>
      <c r="FST103" s="243"/>
      <c r="FSU103" s="243"/>
      <c r="FSV103" s="19"/>
      <c r="FSW103" s="320"/>
      <c r="FSX103" s="17"/>
      <c r="FSY103" s="15"/>
      <c r="FSZ103" s="15"/>
      <c r="FTA103" s="17"/>
      <c r="FTB103" s="17"/>
      <c r="FTC103" s="17"/>
      <c r="FTD103" s="117"/>
      <c r="FTE103" s="209"/>
      <c r="FTF103" s="17"/>
      <c r="FTG103" s="18"/>
      <c r="FTH103" s="29"/>
      <c r="FTI103" s="104"/>
      <c r="FTJ103" s="198"/>
      <c r="FTK103" s="239"/>
      <c r="FTL103" s="243"/>
      <c r="FTM103" s="243"/>
      <c r="FTN103" s="19"/>
      <c r="FTO103" s="320"/>
      <c r="FTP103" s="17"/>
      <c r="FTQ103" s="15"/>
      <c r="FTR103" s="15"/>
      <c r="FTS103" s="17"/>
      <c r="FTT103" s="17"/>
      <c r="FTU103" s="17"/>
      <c r="FTV103" s="117"/>
      <c r="FTW103" s="209"/>
      <c r="FTX103" s="17"/>
      <c r="FTY103" s="18"/>
      <c r="FTZ103" s="29"/>
      <c r="FUA103" s="104"/>
      <c r="FUB103" s="198"/>
      <c r="FUC103" s="239"/>
      <c r="FUD103" s="243"/>
      <c r="FUE103" s="243"/>
      <c r="FUF103" s="19"/>
      <c r="FUG103" s="320"/>
      <c r="FUH103" s="17"/>
      <c r="FUI103" s="15"/>
      <c r="FUJ103" s="15"/>
      <c r="FUK103" s="17"/>
      <c r="FUL103" s="17"/>
      <c r="FUM103" s="17"/>
      <c r="FUN103" s="117"/>
      <c r="FUO103" s="209"/>
      <c r="FUP103" s="17"/>
      <c r="FUQ103" s="18"/>
      <c r="FUR103" s="29"/>
      <c r="FUS103" s="104"/>
      <c r="FUT103" s="198"/>
      <c r="FUU103" s="239"/>
      <c r="FUV103" s="243"/>
      <c r="FUW103" s="243"/>
      <c r="FUX103" s="19"/>
      <c r="FUY103" s="320"/>
      <c r="FUZ103" s="17"/>
      <c r="FVA103" s="15"/>
      <c r="FVB103" s="15"/>
      <c r="FVC103" s="17"/>
      <c r="FVD103" s="17"/>
      <c r="FVE103" s="17"/>
      <c r="FVF103" s="117"/>
      <c r="FVG103" s="209"/>
      <c r="FVH103" s="17"/>
      <c r="FVI103" s="18"/>
      <c r="FVJ103" s="29"/>
      <c r="FVK103" s="104"/>
      <c r="FVL103" s="198"/>
      <c r="FVM103" s="239"/>
      <c r="FVN103" s="243"/>
      <c r="FVO103" s="243"/>
      <c r="FVP103" s="19"/>
      <c r="FVQ103" s="320"/>
      <c r="FVR103" s="17"/>
      <c r="FVS103" s="15"/>
      <c r="FVT103" s="15"/>
      <c r="FVU103" s="17"/>
      <c r="FVV103" s="17"/>
      <c r="FVW103" s="17"/>
      <c r="FVX103" s="117"/>
      <c r="FVY103" s="209"/>
      <c r="FVZ103" s="17"/>
      <c r="FWA103" s="18"/>
      <c r="FWB103" s="29"/>
      <c r="FWC103" s="104"/>
      <c r="FWD103" s="198"/>
      <c r="FWE103" s="239"/>
      <c r="FWF103" s="243"/>
      <c r="FWG103" s="243"/>
      <c r="FWH103" s="19"/>
      <c r="FWI103" s="320"/>
      <c r="FWJ103" s="17"/>
      <c r="FWK103" s="15"/>
      <c r="FWL103" s="15"/>
      <c r="FWM103" s="17"/>
      <c r="FWN103" s="17"/>
      <c r="FWO103" s="17"/>
      <c r="FWP103" s="117"/>
      <c r="FWQ103" s="209"/>
      <c r="FWR103" s="17"/>
      <c r="FWS103" s="18"/>
      <c r="FWT103" s="29"/>
      <c r="FWU103" s="104"/>
      <c r="FWV103" s="198"/>
      <c r="FWW103" s="239"/>
      <c r="FWX103" s="243"/>
      <c r="FWY103" s="243"/>
      <c r="FWZ103" s="19"/>
      <c r="FXA103" s="320"/>
      <c r="FXB103" s="17"/>
      <c r="FXC103" s="15"/>
      <c r="FXD103" s="15"/>
      <c r="FXE103" s="17"/>
      <c r="FXF103" s="17"/>
      <c r="FXG103" s="17"/>
      <c r="FXH103" s="117"/>
      <c r="FXI103" s="209"/>
      <c r="FXJ103" s="17"/>
      <c r="FXK103" s="18"/>
      <c r="FXL103" s="29"/>
      <c r="FXM103" s="104"/>
      <c r="FXN103" s="198"/>
      <c r="FXO103" s="239"/>
      <c r="FXP103" s="243"/>
      <c r="FXQ103" s="243"/>
      <c r="FXR103" s="19"/>
      <c r="FXS103" s="320"/>
      <c r="FXT103" s="17"/>
      <c r="FXU103" s="15"/>
      <c r="FXV103" s="15"/>
      <c r="FXW103" s="17"/>
      <c r="FXX103" s="17"/>
      <c r="FXY103" s="17"/>
      <c r="FXZ103" s="117"/>
      <c r="FYA103" s="209"/>
      <c r="FYB103" s="17"/>
      <c r="FYC103" s="18"/>
      <c r="FYD103" s="29"/>
      <c r="FYE103" s="104"/>
      <c r="FYF103" s="198"/>
      <c r="FYG103" s="239"/>
      <c r="FYH103" s="243"/>
      <c r="FYI103" s="243"/>
      <c r="FYJ103" s="19"/>
      <c r="FYK103" s="320"/>
      <c r="FYL103" s="17"/>
      <c r="FYM103" s="15"/>
      <c r="FYN103" s="15"/>
      <c r="FYO103" s="17"/>
      <c r="FYP103" s="17"/>
      <c r="FYQ103" s="17"/>
      <c r="FYR103" s="117"/>
      <c r="FYS103" s="209"/>
      <c r="FYT103" s="17"/>
      <c r="FYU103" s="18"/>
      <c r="FYV103" s="29"/>
      <c r="FYW103" s="104"/>
      <c r="FYX103" s="198"/>
      <c r="FYY103" s="239"/>
      <c r="FYZ103" s="243"/>
      <c r="FZA103" s="243"/>
      <c r="FZB103" s="19"/>
      <c r="FZC103" s="320"/>
      <c r="FZD103" s="17"/>
      <c r="FZE103" s="15"/>
      <c r="FZF103" s="15"/>
      <c r="FZG103" s="17"/>
      <c r="FZH103" s="17"/>
      <c r="FZI103" s="17"/>
      <c r="FZJ103" s="117"/>
      <c r="FZK103" s="209"/>
      <c r="FZL103" s="17"/>
      <c r="FZM103" s="18"/>
      <c r="FZN103" s="29"/>
      <c r="FZO103" s="104"/>
      <c r="FZP103" s="198"/>
      <c r="FZQ103" s="239"/>
      <c r="FZR103" s="243"/>
      <c r="FZS103" s="243"/>
      <c r="FZT103" s="19"/>
      <c r="FZU103" s="320"/>
      <c r="FZV103" s="17"/>
      <c r="FZW103" s="15"/>
      <c r="FZX103" s="15"/>
      <c r="FZY103" s="17"/>
      <c r="FZZ103" s="17"/>
      <c r="GAA103" s="17"/>
      <c r="GAB103" s="117"/>
      <c r="GAC103" s="209"/>
      <c r="GAD103" s="17"/>
      <c r="GAE103" s="18"/>
      <c r="GAF103" s="29"/>
      <c r="GAG103" s="104"/>
      <c r="GAH103" s="198"/>
      <c r="GAI103" s="239"/>
      <c r="GAJ103" s="243"/>
      <c r="GAK103" s="243"/>
      <c r="GAL103" s="19"/>
      <c r="GAM103" s="320"/>
      <c r="GAN103" s="17"/>
      <c r="GAO103" s="15"/>
      <c r="GAP103" s="15"/>
      <c r="GAQ103" s="17"/>
      <c r="GAR103" s="17"/>
      <c r="GAS103" s="17"/>
      <c r="GAT103" s="117"/>
      <c r="GAU103" s="209"/>
      <c r="GAV103" s="17"/>
      <c r="GAW103" s="18"/>
      <c r="GAX103" s="29"/>
      <c r="GAY103" s="104"/>
      <c r="GAZ103" s="198"/>
      <c r="GBA103" s="239"/>
      <c r="GBB103" s="243"/>
      <c r="GBC103" s="243"/>
      <c r="GBD103" s="19"/>
      <c r="GBE103" s="320"/>
      <c r="GBF103" s="17"/>
      <c r="GBG103" s="15"/>
      <c r="GBH103" s="15"/>
      <c r="GBI103" s="17"/>
      <c r="GBJ103" s="17"/>
      <c r="GBK103" s="17"/>
      <c r="GBL103" s="117"/>
      <c r="GBM103" s="209"/>
      <c r="GBN103" s="17"/>
      <c r="GBO103" s="18"/>
      <c r="GBP103" s="29"/>
      <c r="GBQ103" s="104"/>
      <c r="GBR103" s="198"/>
      <c r="GBS103" s="239"/>
      <c r="GBT103" s="243"/>
      <c r="GBU103" s="243"/>
      <c r="GBV103" s="19"/>
      <c r="GBW103" s="320"/>
      <c r="GBX103" s="17"/>
      <c r="GBY103" s="15"/>
      <c r="GBZ103" s="15"/>
      <c r="GCA103" s="17"/>
      <c r="GCB103" s="17"/>
      <c r="GCC103" s="17"/>
      <c r="GCD103" s="117"/>
      <c r="GCE103" s="209"/>
      <c r="GCF103" s="17"/>
      <c r="GCG103" s="18"/>
      <c r="GCH103" s="29"/>
      <c r="GCI103" s="104"/>
      <c r="GCJ103" s="198"/>
      <c r="GCK103" s="239"/>
      <c r="GCL103" s="243"/>
      <c r="GCM103" s="243"/>
      <c r="GCN103" s="19"/>
      <c r="GCO103" s="320"/>
      <c r="GCP103" s="17"/>
      <c r="GCQ103" s="15"/>
      <c r="GCR103" s="15"/>
      <c r="GCS103" s="17"/>
      <c r="GCT103" s="17"/>
      <c r="GCU103" s="17"/>
      <c r="GCV103" s="117"/>
      <c r="GCW103" s="209"/>
      <c r="GCX103" s="17"/>
      <c r="GCY103" s="18"/>
      <c r="GCZ103" s="29"/>
      <c r="GDA103" s="104"/>
      <c r="GDB103" s="198"/>
      <c r="GDC103" s="239"/>
      <c r="GDD103" s="243"/>
      <c r="GDE103" s="243"/>
      <c r="GDF103" s="19"/>
      <c r="GDG103" s="320"/>
      <c r="GDH103" s="17"/>
      <c r="GDI103" s="15"/>
      <c r="GDJ103" s="15"/>
      <c r="GDK103" s="17"/>
      <c r="GDL103" s="17"/>
      <c r="GDM103" s="17"/>
      <c r="GDN103" s="117"/>
      <c r="GDO103" s="209"/>
      <c r="GDP103" s="17"/>
      <c r="GDQ103" s="18"/>
      <c r="GDR103" s="29"/>
      <c r="GDS103" s="104"/>
      <c r="GDT103" s="198"/>
      <c r="GDU103" s="239"/>
      <c r="GDV103" s="243"/>
      <c r="GDW103" s="243"/>
      <c r="GDX103" s="19"/>
      <c r="GDY103" s="320"/>
      <c r="GDZ103" s="17"/>
      <c r="GEA103" s="15"/>
      <c r="GEB103" s="15"/>
      <c r="GEC103" s="17"/>
      <c r="GED103" s="17"/>
      <c r="GEE103" s="17"/>
      <c r="GEF103" s="117"/>
      <c r="GEG103" s="209"/>
      <c r="GEH103" s="17"/>
      <c r="GEI103" s="18"/>
      <c r="GEJ103" s="29"/>
      <c r="GEK103" s="104"/>
      <c r="GEL103" s="198"/>
      <c r="GEM103" s="239"/>
      <c r="GEN103" s="243"/>
      <c r="GEO103" s="243"/>
      <c r="GEP103" s="19"/>
      <c r="GEQ103" s="320"/>
      <c r="GER103" s="17"/>
      <c r="GES103" s="15"/>
      <c r="GET103" s="15"/>
      <c r="GEU103" s="17"/>
      <c r="GEV103" s="17"/>
      <c r="GEW103" s="17"/>
      <c r="GEX103" s="117"/>
      <c r="GEY103" s="209"/>
      <c r="GEZ103" s="17"/>
      <c r="GFA103" s="18"/>
      <c r="GFB103" s="29"/>
      <c r="GFC103" s="104"/>
      <c r="GFD103" s="198"/>
      <c r="GFE103" s="239"/>
      <c r="GFF103" s="243"/>
      <c r="GFG103" s="243"/>
      <c r="GFH103" s="19"/>
      <c r="GFI103" s="320"/>
      <c r="GFJ103" s="17"/>
      <c r="GFK103" s="15"/>
      <c r="GFL103" s="15"/>
      <c r="GFM103" s="17"/>
      <c r="GFN103" s="17"/>
      <c r="GFO103" s="17"/>
      <c r="GFP103" s="117"/>
      <c r="GFQ103" s="209"/>
      <c r="GFR103" s="17"/>
      <c r="GFS103" s="18"/>
      <c r="GFT103" s="29"/>
      <c r="GFU103" s="104"/>
      <c r="GFV103" s="198"/>
      <c r="GFW103" s="239"/>
      <c r="GFX103" s="243"/>
      <c r="GFY103" s="243"/>
      <c r="GFZ103" s="19"/>
      <c r="GGA103" s="320"/>
      <c r="GGB103" s="17"/>
      <c r="GGC103" s="15"/>
      <c r="GGD103" s="15"/>
      <c r="GGE103" s="17"/>
      <c r="GGF103" s="17"/>
      <c r="GGG103" s="17"/>
      <c r="GGH103" s="117"/>
      <c r="GGI103" s="209"/>
      <c r="GGJ103" s="17"/>
      <c r="GGK103" s="18"/>
      <c r="GGL103" s="29"/>
      <c r="GGM103" s="104"/>
      <c r="GGN103" s="198"/>
      <c r="GGO103" s="239"/>
      <c r="GGP103" s="243"/>
      <c r="GGQ103" s="243"/>
      <c r="GGR103" s="19"/>
      <c r="GGS103" s="320"/>
      <c r="GGT103" s="17"/>
      <c r="GGU103" s="15"/>
      <c r="GGV103" s="15"/>
      <c r="GGW103" s="17"/>
      <c r="GGX103" s="17"/>
      <c r="GGY103" s="17"/>
      <c r="GGZ103" s="117"/>
      <c r="GHA103" s="209"/>
      <c r="GHB103" s="17"/>
      <c r="GHC103" s="18"/>
      <c r="GHD103" s="29"/>
      <c r="GHE103" s="104"/>
      <c r="GHF103" s="198"/>
      <c r="GHG103" s="239"/>
      <c r="GHH103" s="243"/>
      <c r="GHI103" s="243"/>
      <c r="GHJ103" s="19"/>
      <c r="GHK103" s="320"/>
      <c r="GHL103" s="17"/>
      <c r="GHM103" s="15"/>
      <c r="GHN103" s="15"/>
      <c r="GHO103" s="17"/>
      <c r="GHP103" s="17"/>
      <c r="GHQ103" s="17"/>
      <c r="GHR103" s="117"/>
      <c r="GHS103" s="209"/>
      <c r="GHT103" s="17"/>
      <c r="GHU103" s="18"/>
      <c r="GHV103" s="29"/>
      <c r="GHW103" s="104"/>
      <c r="GHX103" s="198"/>
      <c r="GHY103" s="239"/>
      <c r="GHZ103" s="243"/>
      <c r="GIA103" s="243"/>
      <c r="GIB103" s="19"/>
      <c r="GIC103" s="320"/>
      <c r="GID103" s="17"/>
      <c r="GIE103" s="15"/>
      <c r="GIF103" s="15"/>
      <c r="GIG103" s="17"/>
      <c r="GIH103" s="17"/>
      <c r="GII103" s="17"/>
      <c r="GIJ103" s="117"/>
      <c r="GIK103" s="209"/>
      <c r="GIL103" s="17"/>
      <c r="GIM103" s="18"/>
      <c r="GIN103" s="29"/>
      <c r="GIO103" s="104"/>
      <c r="GIP103" s="198"/>
      <c r="GIQ103" s="239"/>
      <c r="GIR103" s="243"/>
      <c r="GIS103" s="243"/>
      <c r="GIT103" s="19"/>
      <c r="GIU103" s="320"/>
      <c r="GIV103" s="17"/>
      <c r="GIW103" s="15"/>
      <c r="GIX103" s="15"/>
      <c r="GIY103" s="17"/>
      <c r="GIZ103" s="17"/>
      <c r="GJA103" s="17"/>
      <c r="GJB103" s="117"/>
      <c r="GJC103" s="209"/>
      <c r="GJD103" s="17"/>
      <c r="GJE103" s="18"/>
      <c r="GJF103" s="29"/>
      <c r="GJG103" s="104"/>
      <c r="GJH103" s="198"/>
      <c r="GJI103" s="239"/>
      <c r="GJJ103" s="243"/>
      <c r="GJK103" s="243"/>
      <c r="GJL103" s="19"/>
      <c r="GJM103" s="320"/>
      <c r="GJN103" s="17"/>
      <c r="GJO103" s="15"/>
      <c r="GJP103" s="15"/>
      <c r="GJQ103" s="17"/>
      <c r="GJR103" s="17"/>
      <c r="GJS103" s="17"/>
      <c r="GJT103" s="117"/>
      <c r="GJU103" s="209"/>
      <c r="GJV103" s="17"/>
      <c r="GJW103" s="18"/>
      <c r="GJX103" s="29"/>
      <c r="GJY103" s="104"/>
      <c r="GJZ103" s="198"/>
      <c r="GKA103" s="239"/>
      <c r="GKB103" s="243"/>
      <c r="GKC103" s="243"/>
      <c r="GKD103" s="19"/>
      <c r="GKE103" s="320"/>
      <c r="GKF103" s="17"/>
      <c r="GKG103" s="15"/>
      <c r="GKH103" s="15"/>
      <c r="GKI103" s="17"/>
      <c r="GKJ103" s="17"/>
      <c r="GKK103" s="17"/>
      <c r="GKL103" s="117"/>
      <c r="GKM103" s="209"/>
      <c r="GKN103" s="17"/>
      <c r="GKO103" s="18"/>
      <c r="GKP103" s="29"/>
      <c r="GKQ103" s="104"/>
      <c r="GKR103" s="198"/>
      <c r="GKS103" s="239"/>
      <c r="GKT103" s="243"/>
      <c r="GKU103" s="243"/>
      <c r="GKV103" s="19"/>
      <c r="GKW103" s="320"/>
      <c r="GKX103" s="17"/>
      <c r="GKY103" s="15"/>
      <c r="GKZ103" s="15"/>
      <c r="GLA103" s="17"/>
      <c r="GLB103" s="17"/>
      <c r="GLC103" s="17"/>
      <c r="GLD103" s="117"/>
      <c r="GLE103" s="209"/>
      <c r="GLF103" s="17"/>
      <c r="GLG103" s="18"/>
      <c r="GLH103" s="29"/>
      <c r="GLI103" s="104"/>
      <c r="GLJ103" s="198"/>
      <c r="GLK103" s="239"/>
      <c r="GLL103" s="243"/>
      <c r="GLM103" s="243"/>
      <c r="GLN103" s="19"/>
      <c r="GLO103" s="320"/>
      <c r="GLP103" s="17"/>
      <c r="GLQ103" s="15"/>
      <c r="GLR103" s="15"/>
      <c r="GLS103" s="17"/>
      <c r="GLT103" s="17"/>
      <c r="GLU103" s="17"/>
      <c r="GLV103" s="117"/>
      <c r="GLW103" s="209"/>
      <c r="GLX103" s="17"/>
      <c r="GLY103" s="18"/>
      <c r="GLZ103" s="29"/>
      <c r="GMA103" s="104"/>
      <c r="GMB103" s="198"/>
      <c r="GMC103" s="239"/>
      <c r="GMD103" s="243"/>
      <c r="GME103" s="243"/>
      <c r="GMF103" s="19"/>
      <c r="GMG103" s="320"/>
      <c r="GMH103" s="17"/>
      <c r="GMI103" s="15"/>
      <c r="GMJ103" s="15"/>
      <c r="GMK103" s="17"/>
      <c r="GML103" s="17"/>
      <c r="GMM103" s="17"/>
      <c r="GMN103" s="117"/>
      <c r="GMO103" s="209"/>
      <c r="GMP103" s="17"/>
      <c r="GMQ103" s="18"/>
      <c r="GMR103" s="29"/>
      <c r="GMS103" s="104"/>
      <c r="GMT103" s="198"/>
      <c r="GMU103" s="239"/>
      <c r="GMV103" s="243"/>
      <c r="GMW103" s="243"/>
      <c r="GMX103" s="19"/>
      <c r="GMY103" s="320"/>
      <c r="GMZ103" s="17"/>
      <c r="GNA103" s="15"/>
      <c r="GNB103" s="15"/>
      <c r="GNC103" s="17"/>
      <c r="GND103" s="17"/>
      <c r="GNE103" s="17"/>
      <c r="GNF103" s="117"/>
      <c r="GNG103" s="209"/>
      <c r="GNH103" s="17"/>
      <c r="GNI103" s="18"/>
      <c r="GNJ103" s="29"/>
      <c r="GNK103" s="104"/>
      <c r="GNL103" s="198"/>
      <c r="GNM103" s="239"/>
      <c r="GNN103" s="243"/>
      <c r="GNO103" s="243"/>
      <c r="GNP103" s="19"/>
      <c r="GNQ103" s="320"/>
      <c r="GNR103" s="17"/>
      <c r="GNS103" s="15"/>
      <c r="GNT103" s="15"/>
      <c r="GNU103" s="17"/>
      <c r="GNV103" s="17"/>
      <c r="GNW103" s="17"/>
      <c r="GNX103" s="117"/>
      <c r="GNY103" s="209"/>
      <c r="GNZ103" s="17"/>
      <c r="GOA103" s="18"/>
      <c r="GOB103" s="29"/>
      <c r="GOC103" s="104"/>
      <c r="GOD103" s="198"/>
      <c r="GOE103" s="239"/>
      <c r="GOF103" s="243"/>
      <c r="GOG103" s="243"/>
      <c r="GOH103" s="19"/>
      <c r="GOI103" s="320"/>
      <c r="GOJ103" s="17"/>
      <c r="GOK103" s="15"/>
      <c r="GOL103" s="15"/>
      <c r="GOM103" s="17"/>
      <c r="GON103" s="17"/>
      <c r="GOO103" s="17"/>
      <c r="GOP103" s="117"/>
      <c r="GOQ103" s="209"/>
      <c r="GOR103" s="17"/>
      <c r="GOS103" s="18"/>
      <c r="GOT103" s="29"/>
      <c r="GOU103" s="104"/>
      <c r="GOV103" s="198"/>
      <c r="GOW103" s="239"/>
      <c r="GOX103" s="243"/>
      <c r="GOY103" s="243"/>
      <c r="GOZ103" s="19"/>
      <c r="GPA103" s="320"/>
      <c r="GPB103" s="17"/>
      <c r="GPC103" s="15"/>
      <c r="GPD103" s="15"/>
      <c r="GPE103" s="17"/>
      <c r="GPF103" s="17"/>
      <c r="GPG103" s="17"/>
      <c r="GPH103" s="117"/>
      <c r="GPI103" s="209"/>
      <c r="GPJ103" s="17"/>
      <c r="GPK103" s="18"/>
      <c r="GPL103" s="29"/>
      <c r="GPM103" s="104"/>
      <c r="GPN103" s="198"/>
      <c r="GPO103" s="239"/>
      <c r="GPP103" s="243"/>
      <c r="GPQ103" s="243"/>
      <c r="GPR103" s="19"/>
      <c r="GPS103" s="320"/>
      <c r="GPT103" s="17"/>
      <c r="GPU103" s="15"/>
      <c r="GPV103" s="15"/>
      <c r="GPW103" s="17"/>
      <c r="GPX103" s="17"/>
      <c r="GPY103" s="17"/>
      <c r="GPZ103" s="117"/>
      <c r="GQA103" s="209"/>
      <c r="GQB103" s="17"/>
      <c r="GQC103" s="18"/>
      <c r="GQD103" s="29"/>
      <c r="GQE103" s="104"/>
      <c r="GQF103" s="198"/>
      <c r="GQG103" s="239"/>
      <c r="GQH103" s="243"/>
      <c r="GQI103" s="243"/>
      <c r="GQJ103" s="19"/>
      <c r="GQK103" s="320"/>
      <c r="GQL103" s="17"/>
      <c r="GQM103" s="15"/>
      <c r="GQN103" s="15"/>
      <c r="GQO103" s="17"/>
      <c r="GQP103" s="17"/>
      <c r="GQQ103" s="17"/>
      <c r="GQR103" s="117"/>
      <c r="GQS103" s="209"/>
      <c r="GQT103" s="17"/>
      <c r="GQU103" s="18"/>
      <c r="GQV103" s="29"/>
      <c r="GQW103" s="104"/>
      <c r="GQX103" s="198"/>
      <c r="GQY103" s="239"/>
      <c r="GQZ103" s="243"/>
      <c r="GRA103" s="243"/>
      <c r="GRB103" s="19"/>
      <c r="GRC103" s="320"/>
      <c r="GRD103" s="17"/>
      <c r="GRE103" s="15"/>
      <c r="GRF103" s="15"/>
      <c r="GRG103" s="17"/>
      <c r="GRH103" s="17"/>
      <c r="GRI103" s="17"/>
      <c r="GRJ103" s="117"/>
      <c r="GRK103" s="209"/>
      <c r="GRL103" s="17"/>
      <c r="GRM103" s="18"/>
      <c r="GRN103" s="29"/>
      <c r="GRO103" s="104"/>
      <c r="GRP103" s="198"/>
      <c r="GRQ103" s="239"/>
      <c r="GRR103" s="243"/>
      <c r="GRS103" s="243"/>
      <c r="GRT103" s="19"/>
      <c r="GRU103" s="320"/>
      <c r="GRV103" s="17"/>
      <c r="GRW103" s="15"/>
      <c r="GRX103" s="15"/>
      <c r="GRY103" s="17"/>
      <c r="GRZ103" s="17"/>
      <c r="GSA103" s="17"/>
      <c r="GSB103" s="117"/>
      <c r="GSC103" s="209"/>
      <c r="GSD103" s="17"/>
      <c r="GSE103" s="18"/>
      <c r="GSF103" s="29"/>
      <c r="GSG103" s="104"/>
      <c r="GSH103" s="198"/>
      <c r="GSI103" s="239"/>
      <c r="GSJ103" s="243"/>
      <c r="GSK103" s="243"/>
      <c r="GSL103" s="19"/>
      <c r="GSM103" s="320"/>
      <c r="GSN103" s="17"/>
      <c r="GSO103" s="15"/>
      <c r="GSP103" s="15"/>
      <c r="GSQ103" s="17"/>
      <c r="GSR103" s="17"/>
      <c r="GSS103" s="17"/>
      <c r="GST103" s="117"/>
      <c r="GSU103" s="209"/>
      <c r="GSV103" s="17"/>
      <c r="GSW103" s="18"/>
      <c r="GSX103" s="29"/>
      <c r="GSY103" s="104"/>
      <c r="GSZ103" s="198"/>
      <c r="GTA103" s="239"/>
      <c r="GTB103" s="243"/>
      <c r="GTC103" s="243"/>
      <c r="GTD103" s="19"/>
      <c r="GTE103" s="320"/>
      <c r="GTF103" s="17"/>
      <c r="GTG103" s="15"/>
      <c r="GTH103" s="15"/>
      <c r="GTI103" s="17"/>
      <c r="GTJ103" s="17"/>
      <c r="GTK103" s="17"/>
      <c r="GTL103" s="117"/>
      <c r="GTM103" s="209"/>
      <c r="GTN103" s="17"/>
      <c r="GTO103" s="18"/>
      <c r="GTP103" s="29"/>
      <c r="GTQ103" s="104"/>
      <c r="GTR103" s="198"/>
      <c r="GTS103" s="239"/>
      <c r="GTT103" s="243"/>
      <c r="GTU103" s="243"/>
      <c r="GTV103" s="19"/>
      <c r="GTW103" s="320"/>
      <c r="GTX103" s="17"/>
      <c r="GTY103" s="15"/>
      <c r="GTZ103" s="15"/>
      <c r="GUA103" s="17"/>
      <c r="GUB103" s="17"/>
      <c r="GUC103" s="17"/>
      <c r="GUD103" s="117"/>
      <c r="GUE103" s="209"/>
      <c r="GUF103" s="17"/>
      <c r="GUG103" s="18"/>
      <c r="GUH103" s="29"/>
      <c r="GUI103" s="104"/>
      <c r="GUJ103" s="198"/>
      <c r="GUK103" s="239"/>
      <c r="GUL103" s="243"/>
      <c r="GUM103" s="243"/>
      <c r="GUN103" s="19"/>
      <c r="GUO103" s="320"/>
      <c r="GUP103" s="17"/>
      <c r="GUQ103" s="15"/>
      <c r="GUR103" s="15"/>
      <c r="GUS103" s="17"/>
      <c r="GUT103" s="17"/>
      <c r="GUU103" s="17"/>
      <c r="GUV103" s="117"/>
      <c r="GUW103" s="209"/>
      <c r="GUX103" s="17"/>
      <c r="GUY103" s="18"/>
      <c r="GUZ103" s="29"/>
      <c r="GVA103" s="104"/>
      <c r="GVB103" s="198"/>
      <c r="GVC103" s="239"/>
      <c r="GVD103" s="243"/>
      <c r="GVE103" s="243"/>
      <c r="GVF103" s="19"/>
      <c r="GVG103" s="320"/>
      <c r="GVH103" s="17"/>
      <c r="GVI103" s="15"/>
      <c r="GVJ103" s="15"/>
      <c r="GVK103" s="17"/>
      <c r="GVL103" s="17"/>
      <c r="GVM103" s="17"/>
      <c r="GVN103" s="117"/>
      <c r="GVO103" s="209"/>
      <c r="GVP103" s="17"/>
      <c r="GVQ103" s="18"/>
      <c r="GVR103" s="29"/>
      <c r="GVS103" s="104"/>
      <c r="GVT103" s="198"/>
      <c r="GVU103" s="239"/>
      <c r="GVV103" s="243"/>
      <c r="GVW103" s="243"/>
      <c r="GVX103" s="19"/>
      <c r="GVY103" s="320"/>
      <c r="GVZ103" s="17"/>
      <c r="GWA103" s="15"/>
      <c r="GWB103" s="15"/>
      <c r="GWC103" s="17"/>
      <c r="GWD103" s="17"/>
      <c r="GWE103" s="17"/>
      <c r="GWF103" s="117"/>
      <c r="GWG103" s="209"/>
      <c r="GWH103" s="17"/>
      <c r="GWI103" s="18"/>
      <c r="GWJ103" s="29"/>
      <c r="GWK103" s="104"/>
      <c r="GWL103" s="198"/>
      <c r="GWM103" s="239"/>
      <c r="GWN103" s="243"/>
      <c r="GWO103" s="243"/>
      <c r="GWP103" s="19"/>
      <c r="GWQ103" s="320"/>
      <c r="GWR103" s="17"/>
      <c r="GWS103" s="15"/>
      <c r="GWT103" s="15"/>
      <c r="GWU103" s="17"/>
      <c r="GWV103" s="17"/>
      <c r="GWW103" s="17"/>
      <c r="GWX103" s="117"/>
      <c r="GWY103" s="209"/>
      <c r="GWZ103" s="17"/>
      <c r="GXA103" s="18"/>
      <c r="GXB103" s="29"/>
      <c r="GXC103" s="104"/>
      <c r="GXD103" s="198"/>
      <c r="GXE103" s="239"/>
      <c r="GXF103" s="243"/>
      <c r="GXG103" s="243"/>
      <c r="GXH103" s="19"/>
      <c r="GXI103" s="320"/>
      <c r="GXJ103" s="17"/>
      <c r="GXK103" s="15"/>
      <c r="GXL103" s="15"/>
      <c r="GXM103" s="17"/>
      <c r="GXN103" s="17"/>
      <c r="GXO103" s="17"/>
      <c r="GXP103" s="117"/>
      <c r="GXQ103" s="209"/>
      <c r="GXR103" s="17"/>
      <c r="GXS103" s="18"/>
      <c r="GXT103" s="29"/>
      <c r="GXU103" s="104"/>
      <c r="GXV103" s="198"/>
      <c r="GXW103" s="239"/>
      <c r="GXX103" s="243"/>
      <c r="GXY103" s="243"/>
      <c r="GXZ103" s="19"/>
      <c r="GYA103" s="320"/>
      <c r="GYB103" s="17"/>
      <c r="GYC103" s="15"/>
      <c r="GYD103" s="15"/>
      <c r="GYE103" s="17"/>
      <c r="GYF103" s="17"/>
      <c r="GYG103" s="17"/>
      <c r="GYH103" s="117"/>
      <c r="GYI103" s="209"/>
      <c r="GYJ103" s="17"/>
      <c r="GYK103" s="18"/>
      <c r="GYL103" s="29"/>
      <c r="GYM103" s="104"/>
      <c r="GYN103" s="198"/>
      <c r="GYO103" s="239"/>
      <c r="GYP103" s="243"/>
      <c r="GYQ103" s="243"/>
      <c r="GYR103" s="19"/>
      <c r="GYS103" s="320"/>
      <c r="GYT103" s="17"/>
      <c r="GYU103" s="15"/>
      <c r="GYV103" s="15"/>
      <c r="GYW103" s="17"/>
      <c r="GYX103" s="17"/>
      <c r="GYY103" s="17"/>
      <c r="GYZ103" s="117"/>
      <c r="GZA103" s="209"/>
      <c r="GZB103" s="17"/>
      <c r="GZC103" s="18"/>
      <c r="GZD103" s="29"/>
      <c r="GZE103" s="104"/>
      <c r="GZF103" s="198"/>
      <c r="GZG103" s="239"/>
      <c r="GZH103" s="243"/>
      <c r="GZI103" s="243"/>
      <c r="GZJ103" s="19"/>
      <c r="GZK103" s="320"/>
      <c r="GZL103" s="17"/>
      <c r="GZM103" s="15"/>
      <c r="GZN103" s="15"/>
      <c r="GZO103" s="17"/>
      <c r="GZP103" s="17"/>
      <c r="GZQ103" s="17"/>
      <c r="GZR103" s="117"/>
      <c r="GZS103" s="209"/>
      <c r="GZT103" s="17"/>
      <c r="GZU103" s="18"/>
      <c r="GZV103" s="29"/>
      <c r="GZW103" s="104"/>
      <c r="GZX103" s="198"/>
      <c r="GZY103" s="239"/>
      <c r="GZZ103" s="243"/>
      <c r="HAA103" s="243"/>
      <c r="HAB103" s="19"/>
      <c r="HAC103" s="320"/>
      <c r="HAD103" s="17"/>
      <c r="HAE103" s="15"/>
      <c r="HAF103" s="15"/>
      <c r="HAG103" s="17"/>
      <c r="HAH103" s="17"/>
      <c r="HAI103" s="17"/>
      <c r="HAJ103" s="117"/>
      <c r="HAK103" s="209"/>
      <c r="HAL103" s="17"/>
      <c r="HAM103" s="18"/>
      <c r="HAN103" s="29"/>
      <c r="HAO103" s="104"/>
      <c r="HAP103" s="198"/>
      <c r="HAQ103" s="239"/>
      <c r="HAR103" s="243"/>
      <c r="HAS103" s="243"/>
      <c r="HAT103" s="19"/>
      <c r="HAU103" s="320"/>
      <c r="HAV103" s="17"/>
      <c r="HAW103" s="15"/>
      <c r="HAX103" s="15"/>
      <c r="HAY103" s="17"/>
      <c r="HAZ103" s="17"/>
      <c r="HBA103" s="17"/>
      <c r="HBB103" s="117"/>
      <c r="HBC103" s="209"/>
      <c r="HBD103" s="17"/>
      <c r="HBE103" s="18"/>
      <c r="HBF103" s="29"/>
      <c r="HBG103" s="104"/>
      <c r="HBH103" s="198"/>
      <c r="HBI103" s="239"/>
      <c r="HBJ103" s="243"/>
      <c r="HBK103" s="243"/>
      <c r="HBL103" s="19"/>
      <c r="HBM103" s="320"/>
      <c r="HBN103" s="17"/>
      <c r="HBO103" s="15"/>
      <c r="HBP103" s="15"/>
      <c r="HBQ103" s="17"/>
      <c r="HBR103" s="17"/>
      <c r="HBS103" s="17"/>
      <c r="HBT103" s="117"/>
      <c r="HBU103" s="209"/>
      <c r="HBV103" s="17"/>
      <c r="HBW103" s="18"/>
      <c r="HBX103" s="29"/>
      <c r="HBY103" s="104"/>
      <c r="HBZ103" s="198"/>
      <c r="HCA103" s="239"/>
      <c r="HCB103" s="243"/>
      <c r="HCC103" s="243"/>
      <c r="HCD103" s="19"/>
      <c r="HCE103" s="320"/>
      <c r="HCF103" s="17"/>
      <c r="HCG103" s="15"/>
      <c r="HCH103" s="15"/>
      <c r="HCI103" s="17"/>
      <c r="HCJ103" s="17"/>
      <c r="HCK103" s="17"/>
      <c r="HCL103" s="117"/>
      <c r="HCM103" s="209"/>
      <c r="HCN103" s="17"/>
      <c r="HCO103" s="18"/>
      <c r="HCP103" s="29"/>
      <c r="HCQ103" s="104"/>
      <c r="HCR103" s="198"/>
      <c r="HCS103" s="239"/>
      <c r="HCT103" s="243"/>
      <c r="HCU103" s="243"/>
      <c r="HCV103" s="19"/>
      <c r="HCW103" s="320"/>
      <c r="HCX103" s="17"/>
      <c r="HCY103" s="15"/>
      <c r="HCZ103" s="15"/>
      <c r="HDA103" s="17"/>
      <c r="HDB103" s="17"/>
      <c r="HDC103" s="17"/>
      <c r="HDD103" s="117"/>
      <c r="HDE103" s="209"/>
      <c r="HDF103" s="17"/>
      <c r="HDG103" s="18"/>
      <c r="HDH103" s="29"/>
      <c r="HDI103" s="104"/>
      <c r="HDJ103" s="198"/>
      <c r="HDK103" s="239"/>
      <c r="HDL103" s="243"/>
      <c r="HDM103" s="243"/>
      <c r="HDN103" s="19"/>
      <c r="HDO103" s="320"/>
      <c r="HDP103" s="17"/>
      <c r="HDQ103" s="15"/>
      <c r="HDR103" s="15"/>
      <c r="HDS103" s="17"/>
      <c r="HDT103" s="17"/>
      <c r="HDU103" s="17"/>
      <c r="HDV103" s="117"/>
      <c r="HDW103" s="209"/>
      <c r="HDX103" s="17"/>
      <c r="HDY103" s="18"/>
      <c r="HDZ103" s="29"/>
      <c r="HEA103" s="104"/>
      <c r="HEB103" s="198"/>
      <c r="HEC103" s="239"/>
      <c r="HED103" s="243"/>
      <c r="HEE103" s="243"/>
      <c r="HEF103" s="19"/>
      <c r="HEG103" s="320"/>
      <c r="HEH103" s="17"/>
      <c r="HEI103" s="15"/>
      <c r="HEJ103" s="15"/>
      <c r="HEK103" s="17"/>
      <c r="HEL103" s="17"/>
      <c r="HEM103" s="17"/>
      <c r="HEN103" s="117"/>
      <c r="HEO103" s="209"/>
      <c r="HEP103" s="17"/>
      <c r="HEQ103" s="18"/>
      <c r="HER103" s="29"/>
      <c r="HES103" s="104"/>
      <c r="HET103" s="198"/>
      <c r="HEU103" s="239"/>
      <c r="HEV103" s="243"/>
      <c r="HEW103" s="243"/>
      <c r="HEX103" s="19"/>
      <c r="HEY103" s="320"/>
      <c r="HEZ103" s="17"/>
      <c r="HFA103" s="15"/>
      <c r="HFB103" s="15"/>
      <c r="HFC103" s="17"/>
      <c r="HFD103" s="17"/>
      <c r="HFE103" s="17"/>
      <c r="HFF103" s="117"/>
      <c r="HFG103" s="209"/>
      <c r="HFH103" s="17"/>
      <c r="HFI103" s="18"/>
      <c r="HFJ103" s="29"/>
      <c r="HFK103" s="104"/>
      <c r="HFL103" s="198"/>
      <c r="HFM103" s="239"/>
      <c r="HFN103" s="243"/>
      <c r="HFO103" s="243"/>
      <c r="HFP103" s="19"/>
      <c r="HFQ103" s="320"/>
      <c r="HFR103" s="17"/>
      <c r="HFS103" s="15"/>
      <c r="HFT103" s="15"/>
      <c r="HFU103" s="17"/>
      <c r="HFV103" s="17"/>
      <c r="HFW103" s="17"/>
      <c r="HFX103" s="117"/>
      <c r="HFY103" s="209"/>
      <c r="HFZ103" s="17"/>
      <c r="HGA103" s="18"/>
      <c r="HGB103" s="29"/>
      <c r="HGC103" s="104"/>
      <c r="HGD103" s="198"/>
      <c r="HGE103" s="239"/>
      <c r="HGF103" s="243"/>
      <c r="HGG103" s="243"/>
      <c r="HGH103" s="19"/>
      <c r="HGI103" s="320"/>
      <c r="HGJ103" s="17"/>
      <c r="HGK103" s="15"/>
      <c r="HGL103" s="15"/>
      <c r="HGM103" s="17"/>
      <c r="HGN103" s="17"/>
      <c r="HGO103" s="17"/>
      <c r="HGP103" s="117"/>
      <c r="HGQ103" s="209"/>
      <c r="HGR103" s="17"/>
      <c r="HGS103" s="18"/>
      <c r="HGT103" s="29"/>
      <c r="HGU103" s="104"/>
      <c r="HGV103" s="198"/>
      <c r="HGW103" s="239"/>
      <c r="HGX103" s="243"/>
      <c r="HGY103" s="243"/>
      <c r="HGZ103" s="19"/>
      <c r="HHA103" s="320"/>
      <c r="HHB103" s="17"/>
      <c r="HHC103" s="15"/>
      <c r="HHD103" s="15"/>
      <c r="HHE103" s="17"/>
      <c r="HHF103" s="17"/>
      <c r="HHG103" s="17"/>
      <c r="HHH103" s="117"/>
      <c r="HHI103" s="209"/>
      <c r="HHJ103" s="17"/>
      <c r="HHK103" s="18"/>
      <c r="HHL103" s="29"/>
      <c r="HHM103" s="104"/>
      <c r="HHN103" s="198"/>
      <c r="HHO103" s="239"/>
      <c r="HHP103" s="243"/>
      <c r="HHQ103" s="243"/>
      <c r="HHR103" s="19"/>
      <c r="HHS103" s="320"/>
      <c r="HHT103" s="17"/>
      <c r="HHU103" s="15"/>
      <c r="HHV103" s="15"/>
      <c r="HHW103" s="17"/>
      <c r="HHX103" s="17"/>
      <c r="HHY103" s="17"/>
      <c r="HHZ103" s="117"/>
      <c r="HIA103" s="209"/>
      <c r="HIB103" s="17"/>
      <c r="HIC103" s="18"/>
      <c r="HID103" s="29"/>
      <c r="HIE103" s="104"/>
      <c r="HIF103" s="198"/>
      <c r="HIG103" s="239"/>
      <c r="HIH103" s="243"/>
      <c r="HII103" s="243"/>
      <c r="HIJ103" s="19"/>
      <c r="HIK103" s="320"/>
      <c r="HIL103" s="17"/>
      <c r="HIM103" s="15"/>
      <c r="HIN103" s="15"/>
      <c r="HIO103" s="17"/>
      <c r="HIP103" s="17"/>
      <c r="HIQ103" s="17"/>
      <c r="HIR103" s="117"/>
      <c r="HIS103" s="209"/>
      <c r="HIT103" s="17"/>
      <c r="HIU103" s="18"/>
      <c r="HIV103" s="29"/>
      <c r="HIW103" s="104"/>
      <c r="HIX103" s="198"/>
      <c r="HIY103" s="239"/>
      <c r="HIZ103" s="243"/>
      <c r="HJA103" s="243"/>
      <c r="HJB103" s="19"/>
      <c r="HJC103" s="320"/>
      <c r="HJD103" s="17"/>
      <c r="HJE103" s="15"/>
      <c r="HJF103" s="15"/>
      <c r="HJG103" s="17"/>
      <c r="HJH103" s="17"/>
      <c r="HJI103" s="17"/>
      <c r="HJJ103" s="117"/>
      <c r="HJK103" s="209"/>
      <c r="HJL103" s="17"/>
      <c r="HJM103" s="18"/>
      <c r="HJN103" s="29"/>
      <c r="HJO103" s="104"/>
      <c r="HJP103" s="198"/>
      <c r="HJQ103" s="239"/>
      <c r="HJR103" s="243"/>
      <c r="HJS103" s="243"/>
      <c r="HJT103" s="19"/>
      <c r="HJU103" s="320"/>
      <c r="HJV103" s="17"/>
      <c r="HJW103" s="15"/>
      <c r="HJX103" s="15"/>
      <c r="HJY103" s="17"/>
      <c r="HJZ103" s="17"/>
      <c r="HKA103" s="17"/>
      <c r="HKB103" s="117"/>
      <c r="HKC103" s="209"/>
      <c r="HKD103" s="17"/>
      <c r="HKE103" s="18"/>
      <c r="HKF103" s="29"/>
      <c r="HKG103" s="104"/>
      <c r="HKH103" s="198"/>
      <c r="HKI103" s="239"/>
      <c r="HKJ103" s="243"/>
      <c r="HKK103" s="243"/>
      <c r="HKL103" s="19"/>
      <c r="HKM103" s="320"/>
      <c r="HKN103" s="17"/>
      <c r="HKO103" s="15"/>
      <c r="HKP103" s="15"/>
      <c r="HKQ103" s="17"/>
      <c r="HKR103" s="17"/>
      <c r="HKS103" s="17"/>
      <c r="HKT103" s="117"/>
      <c r="HKU103" s="209"/>
      <c r="HKV103" s="17"/>
      <c r="HKW103" s="18"/>
      <c r="HKX103" s="29"/>
      <c r="HKY103" s="104"/>
      <c r="HKZ103" s="198"/>
      <c r="HLA103" s="239"/>
      <c r="HLB103" s="243"/>
      <c r="HLC103" s="243"/>
      <c r="HLD103" s="19"/>
      <c r="HLE103" s="320"/>
      <c r="HLF103" s="17"/>
      <c r="HLG103" s="15"/>
      <c r="HLH103" s="15"/>
      <c r="HLI103" s="17"/>
      <c r="HLJ103" s="17"/>
      <c r="HLK103" s="17"/>
      <c r="HLL103" s="117"/>
      <c r="HLM103" s="209"/>
      <c r="HLN103" s="17"/>
      <c r="HLO103" s="18"/>
      <c r="HLP103" s="29"/>
      <c r="HLQ103" s="104"/>
      <c r="HLR103" s="198"/>
      <c r="HLS103" s="239"/>
      <c r="HLT103" s="243"/>
      <c r="HLU103" s="243"/>
      <c r="HLV103" s="19"/>
      <c r="HLW103" s="320"/>
      <c r="HLX103" s="17"/>
      <c r="HLY103" s="15"/>
      <c r="HLZ103" s="15"/>
      <c r="HMA103" s="17"/>
      <c r="HMB103" s="17"/>
      <c r="HMC103" s="17"/>
      <c r="HMD103" s="117"/>
      <c r="HME103" s="209"/>
      <c r="HMF103" s="17"/>
      <c r="HMG103" s="18"/>
      <c r="HMH103" s="29"/>
      <c r="HMI103" s="104"/>
      <c r="HMJ103" s="198"/>
      <c r="HMK103" s="239"/>
      <c r="HML103" s="243"/>
      <c r="HMM103" s="243"/>
      <c r="HMN103" s="19"/>
      <c r="HMO103" s="320"/>
      <c r="HMP103" s="17"/>
      <c r="HMQ103" s="15"/>
      <c r="HMR103" s="15"/>
      <c r="HMS103" s="17"/>
      <c r="HMT103" s="17"/>
      <c r="HMU103" s="17"/>
      <c r="HMV103" s="117"/>
      <c r="HMW103" s="209"/>
      <c r="HMX103" s="17"/>
      <c r="HMY103" s="18"/>
      <c r="HMZ103" s="29"/>
      <c r="HNA103" s="104"/>
      <c r="HNB103" s="198"/>
      <c r="HNC103" s="239"/>
      <c r="HND103" s="243"/>
      <c r="HNE103" s="243"/>
      <c r="HNF103" s="19"/>
      <c r="HNG103" s="320"/>
      <c r="HNH103" s="17"/>
      <c r="HNI103" s="15"/>
      <c r="HNJ103" s="15"/>
      <c r="HNK103" s="17"/>
      <c r="HNL103" s="17"/>
      <c r="HNM103" s="17"/>
      <c r="HNN103" s="117"/>
      <c r="HNO103" s="209"/>
      <c r="HNP103" s="17"/>
      <c r="HNQ103" s="18"/>
      <c r="HNR103" s="29"/>
      <c r="HNS103" s="104"/>
      <c r="HNT103" s="198"/>
      <c r="HNU103" s="239"/>
      <c r="HNV103" s="243"/>
      <c r="HNW103" s="243"/>
      <c r="HNX103" s="19"/>
      <c r="HNY103" s="320"/>
      <c r="HNZ103" s="17"/>
      <c r="HOA103" s="15"/>
      <c r="HOB103" s="15"/>
      <c r="HOC103" s="17"/>
      <c r="HOD103" s="17"/>
      <c r="HOE103" s="17"/>
      <c r="HOF103" s="117"/>
      <c r="HOG103" s="209"/>
      <c r="HOH103" s="17"/>
      <c r="HOI103" s="18"/>
      <c r="HOJ103" s="29"/>
      <c r="HOK103" s="104"/>
      <c r="HOL103" s="198"/>
      <c r="HOM103" s="239"/>
      <c r="HON103" s="243"/>
      <c r="HOO103" s="243"/>
      <c r="HOP103" s="19"/>
      <c r="HOQ103" s="320"/>
      <c r="HOR103" s="17"/>
      <c r="HOS103" s="15"/>
      <c r="HOT103" s="15"/>
      <c r="HOU103" s="17"/>
      <c r="HOV103" s="17"/>
      <c r="HOW103" s="17"/>
      <c r="HOX103" s="117"/>
      <c r="HOY103" s="209"/>
      <c r="HOZ103" s="17"/>
      <c r="HPA103" s="18"/>
      <c r="HPB103" s="29"/>
      <c r="HPC103" s="104"/>
      <c r="HPD103" s="198"/>
      <c r="HPE103" s="239"/>
      <c r="HPF103" s="243"/>
      <c r="HPG103" s="243"/>
      <c r="HPH103" s="19"/>
      <c r="HPI103" s="320"/>
      <c r="HPJ103" s="17"/>
      <c r="HPK103" s="15"/>
      <c r="HPL103" s="15"/>
      <c r="HPM103" s="17"/>
      <c r="HPN103" s="17"/>
      <c r="HPO103" s="17"/>
      <c r="HPP103" s="117"/>
      <c r="HPQ103" s="209"/>
      <c r="HPR103" s="17"/>
      <c r="HPS103" s="18"/>
      <c r="HPT103" s="29"/>
      <c r="HPU103" s="104"/>
      <c r="HPV103" s="198"/>
      <c r="HPW103" s="239"/>
      <c r="HPX103" s="243"/>
      <c r="HPY103" s="243"/>
      <c r="HPZ103" s="19"/>
      <c r="HQA103" s="320"/>
      <c r="HQB103" s="17"/>
      <c r="HQC103" s="15"/>
      <c r="HQD103" s="15"/>
      <c r="HQE103" s="17"/>
      <c r="HQF103" s="17"/>
      <c r="HQG103" s="17"/>
      <c r="HQH103" s="117"/>
      <c r="HQI103" s="209"/>
      <c r="HQJ103" s="17"/>
      <c r="HQK103" s="18"/>
      <c r="HQL103" s="29"/>
      <c r="HQM103" s="104"/>
      <c r="HQN103" s="198"/>
      <c r="HQO103" s="239"/>
      <c r="HQP103" s="243"/>
      <c r="HQQ103" s="243"/>
      <c r="HQR103" s="19"/>
      <c r="HQS103" s="320"/>
      <c r="HQT103" s="17"/>
      <c r="HQU103" s="15"/>
      <c r="HQV103" s="15"/>
      <c r="HQW103" s="17"/>
      <c r="HQX103" s="17"/>
      <c r="HQY103" s="17"/>
      <c r="HQZ103" s="117"/>
      <c r="HRA103" s="209"/>
      <c r="HRB103" s="17"/>
      <c r="HRC103" s="18"/>
      <c r="HRD103" s="29"/>
      <c r="HRE103" s="104"/>
      <c r="HRF103" s="198"/>
      <c r="HRG103" s="239"/>
      <c r="HRH103" s="243"/>
      <c r="HRI103" s="243"/>
      <c r="HRJ103" s="19"/>
      <c r="HRK103" s="320"/>
      <c r="HRL103" s="17"/>
      <c r="HRM103" s="15"/>
      <c r="HRN103" s="15"/>
      <c r="HRO103" s="17"/>
      <c r="HRP103" s="17"/>
      <c r="HRQ103" s="17"/>
      <c r="HRR103" s="117"/>
      <c r="HRS103" s="209"/>
      <c r="HRT103" s="17"/>
      <c r="HRU103" s="18"/>
      <c r="HRV103" s="29"/>
      <c r="HRW103" s="104"/>
      <c r="HRX103" s="198"/>
      <c r="HRY103" s="239"/>
      <c r="HRZ103" s="243"/>
      <c r="HSA103" s="243"/>
      <c r="HSB103" s="19"/>
      <c r="HSC103" s="320"/>
      <c r="HSD103" s="17"/>
      <c r="HSE103" s="15"/>
      <c r="HSF103" s="15"/>
      <c r="HSG103" s="17"/>
      <c r="HSH103" s="17"/>
      <c r="HSI103" s="17"/>
      <c r="HSJ103" s="117"/>
      <c r="HSK103" s="209"/>
      <c r="HSL103" s="17"/>
      <c r="HSM103" s="18"/>
      <c r="HSN103" s="29"/>
      <c r="HSO103" s="104"/>
      <c r="HSP103" s="198"/>
      <c r="HSQ103" s="239"/>
      <c r="HSR103" s="243"/>
      <c r="HSS103" s="243"/>
      <c r="HST103" s="19"/>
      <c r="HSU103" s="320"/>
      <c r="HSV103" s="17"/>
      <c r="HSW103" s="15"/>
      <c r="HSX103" s="15"/>
      <c r="HSY103" s="17"/>
      <c r="HSZ103" s="17"/>
      <c r="HTA103" s="17"/>
      <c r="HTB103" s="117"/>
      <c r="HTC103" s="209"/>
      <c r="HTD103" s="17"/>
      <c r="HTE103" s="18"/>
      <c r="HTF103" s="29"/>
      <c r="HTG103" s="104"/>
      <c r="HTH103" s="198"/>
      <c r="HTI103" s="239"/>
      <c r="HTJ103" s="243"/>
      <c r="HTK103" s="243"/>
      <c r="HTL103" s="19"/>
      <c r="HTM103" s="320"/>
      <c r="HTN103" s="17"/>
      <c r="HTO103" s="15"/>
      <c r="HTP103" s="15"/>
      <c r="HTQ103" s="17"/>
      <c r="HTR103" s="17"/>
      <c r="HTS103" s="17"/>
      <c r="HTT103" s="117"/>
      <c r="HTU103" s="209"/>
      <c r="HTV103" s="17"/>
      <c r="HTW103" s="18"/>
      <c r="HTX103" s="29"/>
      <c r="HTY103" s="104"/>
      <c r="HTZ103" s="198"/>
      <c r="HUA103" s="239"/>
      <c r="HUB103" s="243"/>
      <c r="HUC103" s="243"/>
      <c r="HUD103" s="19"/>
      <c r="HUE103" s="320"/>
      <c r="HUF103" s="17"/>
      <c r="HUG103" s="15"/>
      <c r="HUH103" s="15"/>
      <c r="HUI103" s="17"/>
      <c r="HUJ103" s="17"/>
      <c r="HUK103" s="17"/>
      <c r="HUL103" s="117"/>
      <c r="HUM103" s="209"/>
      <c r="HUN103" s="17"/>
      <c r="HUO103" s="18"/>
      <c r="HUP103" s="29"/>
      <c r="HUQ103" s="104"/>
      <c r="HUR103" s="198"/>
      <c r="HUS103" s="239"/>
      <c r="HUT103" s="243"/>
      <c r="HUU103" s="243"/>
      <c r="HUV103" s="19"/>
      <c r="HUW103" s="320"/>
      <c r="HUX103" s="17"/>
      <c r="HUY103" s="15"/>
      <c r="HUZ103" s="15"/>
      <c r="HVA103" s="17"/>
      <c r="HVB103" s="17"/>
      <c r="HVC103" s="17"/>
      <c r="HVD103" s="117"/>
      <c r="HVE103" s="209"/>
      <c r="HVF103" s="17"/>
      <c r="HVG103" s="18"/>
      <c r="HVH103" s="29"/>
      <c r="HVI103" s="104"/>
      <c r="HVJ103" s="198"/>
      <c r="HVK103" s="239"/>
      <c r="HVL103" s="243"/>
      <c r="HVM103" s="243"/>
      <c r="HVN103" s="19"/>
      <c r="HVO103" s="320"/>
      <c r="HVP103" s="17"/>
      <c r="HVQ103" s="15"/>
      <c r="HVR103" s="15"/>
      <c r="HVS103" s="17"/>
      <c r="HVT103" s="17"/>
      <c r="HVU103" s="17"/>
      <c r="HVV103" s="117"/>
      <c r="HVW103" s="209"/>
      <c r="HVX103" s="17"/>
      <c r="HVY103" s="18"/>
      <c r="HVZ103" s="29"/>
      <c r="HWA103" s="104"/>
      <c r="HWB103" s="198"/>
      <c r="HWC103" s="239"/>
      <c r="HWD103" s="243"/>
      <c r="HWE103" s="243"/>
      <c r="HWF103" s="19"/>
      <c r="HWG103" s="320"/>
      <c r="HWH103" s="17"/>
      <c r="HWI103" s="15"/>
      <c r="HWJ103" s="15"/>
      <c r="HWK103" s="17"/>
      <c r="HWL103" s="17"/>
      <c r="HWM103" s="17"/>
      <c r="HWN103" s="117"/>
      <c r="HWO103" s="209"/>
      <c r="HWP103" s="17"/>
      <c r="HWQ103" s="18"/>
      <c r="HWR103" s="29"/>
      <c r="HWS103" s="104"/>
      <c r="HWT103" s="198"/>
      <c r="HWU103" s="239"/>
      <c r="HWV103" s="243"/>
      <c r="HWW103" s="243"/>
      <c r="HWX103" s="19"/>
      <c r="HWY103" s="320"/>
      <c r="HWZ103" s="17"/>
      <c r="HXA103" s="15"/>
      <c r="HXB103" s="15"/>
      <c r="HXC103" s="17"/>
      <c r="HXD103" s="17"/>
      <c r="HXE103" s="17"/>
      <c r="HXF103" s="117"/>
      <c r="HXG103" s="209"/>
      <c r="HXH103" s="17"/>
      <c r="HXI103" s="18"/>
      <c r="HXJ103" s="29"/>
      <c r="HXK103" s="104"/>
      <c r="HXL103" s="198"/>
      <c r="HXM103" s="239"/>
      <c r="HXN103" s="243"/>
      <c r="HXO103" s="243"/>
      <c r="HXP103" s="19"/>
      <c r="HXQ103" s="320"/>
      <c r="HXR103" s="17"/>
      <c r="HXS103" s="15"/>
      <c r="HXT103" s="15"/>
      <c r="HXU103" s="17"/>
      <c r="HXV103" s="17"/>
      <c r="HXW103" s="17"/>
      <c r="HXX103" s="117"/>
      <c r="HXY103" s="209"/>
      <c r="HXZ103" s="17"/>
      <c r="HYA103" s="18"/>
      <c r="HYB103" s="29"/>
      <c r="HYC103" s="104"/>
      <c r="HYD103" s="198"/>
      <c r="HYE103" s="239"/>
      <c r="HYF103" s="243"/>
      <c r="HYG103" s="243"/>
      <c r="HYH103" s="19"/>
      <c r="HYI103" s="320"/>
      <c r="HYJ103" s="17"/>
      <c r="HYK103" s="15"/>
      <c r="HYL103" s="15"/>
      <c r="HYM103" s="17"/>
      <c r="HYN103" s="17"/>
      <c r="HYO103" s="17"/>
      <c r="HYP103" s="117"/>
      <c r="HYQ103" s="209"/>
      <c r="HYR103" s="17"/>
      <c r="HYS103" s="18"/>
      <c r="HYT103" s="29"/>
      <c r="HYU103" s="104"/>
      <c r="HYV103" s="198"/>
      <c r="HYW103" s="239"/>
      <c r="HYX103" s="243"/>
      <c r="HYY103" s="243"/>
      <c r="HYZ103" s="19"/>
      <c r="HZA103" s="320"/>
      <c r="HZB103" s="17"/>
      <c r="HZC103" s="15"/>
      <c r="HZD103" s="15"/>
      <c r="HZE103" s="17"/>
      <c r="HZF103" s="17"/>
      <c r="HZG103" s="17"/>
      <c r="HZH103" s="117"/>
      <c r="HZI103" s="209"/>
      <c r="HZJ103" s="17"/>
      <c r="HZK103" s="18"/>
      <c r="HZL103" s="29"/>
      <c r="HZM103" s="104"/>
      <c r="HZN103" s="198"/>
      <c r="HZO103" s="239"/>
      <c r="HZP103" s="243"/>
      <c r="HZQ103" s="243"/>
      <c r="HZR103" s="19"/>
      <c r="HZS103" s="320"/>
      <c r="HZT103" s="17"/>
      <c r="HZU103" s="15"/>
      <c r="HZV103" s="15"/>
      <c r="HZW103" s="17"/>
      <c r="HZX103" s="17"/>
      <c r="HZY103" s="17"/>
      <c r="HZZ103" s="117"/>
      <c r="IAA103" s="209"/>
      <c r="IAB103" s="17"/>
      <c r="IAC103" s="18"/>
      <c r="IAD103" s="29"/>
      <c r="IAE103" s="104"/>
      <c r="IAF103" s="198"/>
      <c r="IAG103" s="239"/>
      <c r="IAH103" s="243"/>
      <c r="IAI103" s="243"/>
      <c r="IAJ103" s="19"/>
      <c r="IAK103" s="320"/>
      <c r="IAL103" s="17"/>
      <c r="IAM103" s="15"/>
      <c r="IAN103" s="15"/>
      <c r="IAO103" s="17"/>
      <c r="IAP103" s="17"/>
      <c r="IAQ103" s="17"/>
      <c r="IAR103" s="117"/>
      <c r="IAS103" s="209"/>
      <c r="IAT103" s="17"/>
      <c r="IAU103" s="18"/>
      <c r="IAV103" s="29"/>
      <c r="IAW103" s="104"/>
      <c r="IAX103" s="198"/>
      <c r="IAY103" s="239"/>
      <c r="IAZ103" s="243"/>
      <c r="IBA103" s="243"/>
      <c r="IBB103" s="19"/>
      <c r="IBC103" s="320"/>
      <c r="IBD103" s="17"/>
      <c r="IBE103" s="15"/>
      <c r="IBF103" s="15"/>
      <c r="IBG103" s="17"/>
      <c r="IBH103" s="17"/>
      <c r="IBI103" s="17"/>
      <c r="IBJ103" s="117"/>
      <c r="IBK103" s="209"/>
      <c r="IBL103" s="17"/>
      <c r="IBM103" s="18"/>
      <c r="IBN103" s="29"/>
      <c r="IBO103" s="104"/>
      <c r="IBP103" s="198"/>
      <c r="IBQ103" s="239"/>
      <c r="IBR103" s="243"/>
      <c r="IBS103" s="243"/>
      <c r="IBT103" s="19"/>
      <c r="IBU103" s="320"/>
      <c r="IBV103" s="17"/>
      <c r="IBW103" s="15"/>
      <c r="IBX103" s="15"/>
      <c r="IBY103" s="17"/>
      <c r="IBZ103" s="17"/>
      <c r="ICA103" s="17"/>
      <c r="ICB103" s="117"/>
      <c r="ICC103" s="209"/>
      <c r="ICD103" s="17"/>
      <c r="ICE103" s="18"/>
      <c r="ICF103" s="29"/>
      <c r="ICG103" s="104"/>
      <c r="ICH103" s="198"/>
      <c r="ICI103" s="239"/>
      <c r="ICJ103" s="243"/>
      <c r="ICK103" s="243"/>
      <c r="ICL103" s="19"/>
      <c r="ICM103" s="320"/>
      <c r="ICN103" s="17"/>
      <c r="ICO103" s="15"/>
      <c r="ICP103" s="15"/>
      <c r="ICQ103" s="17"/>
      <c r="ICR103" s="17"/>
      <c r="ICS103" s="17"/>
      <c r="ICT103" s="117"/>
      <c r="ICU103" s="209"/>
      <c r="ICV103" s="17"/>
      <c r="ICW103" s="18"/>
      <c r="ICX103" s="29"/>
      <c r="ICY103" s="104"/>
      <c r="ICZ103" s="198"/>
      <c r="IDA103" s="239"/>
      <c r="IDB103" s="243"/>
      <c r="IDC103" s="243"/>
      <c r="IDD103" s="19"/>
      <c r="IDE103" s="320"/>
      <c r="IDF103" s="17"/>
      <c r="IDG103" s="15"/>
      <c r="IDH103" s="15"/>
      <c r="IDI103" s="17"/>
      <c r="IDJ103" s="17"/>
      <c r="IDK103" s="17"/>
      <c r="IDL103" s="117"/>
      <c r="IDM103" s="209"/>
      <c r="IDN103" s="17"/>
      <c r="IDO103" s="18"/>
      <c r="IDP103" s="29"/>
      <c r="IDQ103" s="104"/>
      <c r="IDR103" s="198"/>
      <c r="IDS103" s="239"/>
      <c r="IDT103" s="243"/>
      <c r="IDU103" s="243"/>
      <c r="IDV103" s="19"/>
      <c r="IDW103" s="320"/>
      <c r="IDX103" s="17"/>
      <c r="IDY103" s="15"/>
      <c r="IDZ103" s="15"/>
      <c r="IEA103" s="17"/>
      <c r="IEB103" s="17"/>
      <c r="IEC103" s="17"/>
      <c r="IED103" s="117"/>
      <c r="IEE103" s="209"/>
      <c r="IEF103" s="17"/>
      <c r="IEG103" s="18"/>
      <c r="IEH103" s="29"/>
      <c r="IEI103" s="104"/>
      <c r="IEJ103" s="198"/>
      <c r="IEK103" s="239"/>
      <c r="IEL103" s="243"/>
      <c r="IEM103" s="243"/>
      <c r="IEN103" s="19"/>
      <c r="IEO103" s="320"/>
      <c r="IEP103" s="17"/>
      <c r="IEQ103" s="15"/>
      <c r="IER103" s="15"/>
      <c r="IES103" s="17"/>
      <c r="IET103" s="17"/>
      <c r="IEU103" s="17"/>
      <c r="IEV103" s="117"/>
      <c r="IEW103" s="209"/>
      <c r="IEX103" s="17"/>
      <c r="IEY103" s="18"/>
      <c r="IEZ103" s="29"/>
      <c r="IFA103" s="104"/>
      <c r="IFB103" s="198"/>
      <c r="IFC103" s="239"/>
      <c r="IFD103" s="243"/>
      <c r="IFE103" s="243"/>
      <c r="IFF103" s="19"/>
      <c r="IFG103" s="320"/>
      <c r="IFH103" s="17"/>
      <c r="IFI103" s="15"/>
      <c r="IFJ103" s="15"/>
      <c r="IFK103" s="17"/>
      <c r="IFL103" s="17"/>
      <c r="IFM103" s="17"/>
      <c r="IFN103" s="117"/>
      <c r="IFO103" s="209"/>
      <c r="IFP103" s="17"/>
      <c r="IFQ103" s="18"/>
      <c r="IFR103" s="29"/>
      <c r="IFS103" s="104"/>
      <c r="IFT103" s="198"/>
      <c r="IFU103" s="239"/>
      <c r="IFV103" s="243"/>
      <c r="IFW103" s="243"/>
      <c r="IFX103" s="19"/>
      <c r="IFY103" s="320"/>
      <c r="IFZ103" s="17"/>
      <c r="IGA103" s="15"/>
      <c r="IGB103" s="15"/>
      <c r="IGC103" s="17"/>
      <c r="IGD103" s="17"/>
      <c r="IGE103" s="17"/>
      <c r="IGF103" s="117"/>
      <c r="IGG103" s="209"/>
      <c r="IGH103" s="17"/>
      <c r="IGI103" s="18"/>
      <c r="IGJ103" s="29"/>
      <c r="IGK103" s="104"/>
      <c r="IGL103" s="198"/>
      <c r="IGM103" s="239"/>
      <c r="IGN103" s="243"/>
      <c r="IGO103" s="243"/>
      <c r="IGP103" s="19"/>
      <c r="IGQ103" s="320"/>
      <c r="IGR103" s="17"/>
      <c r="IGS103" s="15"/>
      <c r="IGT103" s="15"/>
      <c r="IGU103" s="17"/>
      <c r="IGV103" s="17"/>
      <c r="IGW103" s="17"/>
      <c r="IGX103" s="117"/>
      <c r="IGY103" s="209"/>
      <c r="IGZ103" s="17"/>
      <c r="IHA103" s="18"/>
      <c r="IHB103" s="29"/>
      <c r="IHC103" s="104"/>
      <c r="IHD103" s="198"/>
      <c r="IHE103" s="239"/>
      <c r="IHF103" s="243"/>
      <c r="IHG103" s="243"/>
      <c r="IHH103" s="19"/>
      <c r="IHI103" s="320"/>
      <c r="IHJ103" s="17"/>
      <c r="IHK103" s="15"/>
      <c r="IHL103" s="15"/>
      <c r="IHM103" s="17"/>
      <c r="IHN103" s="17"/>
      <c r="IHO103" s="17"/>
      <c r="IHP103" s="117"/>
      <c r="IHQ103" s="209"/>
      <c r="IHR103" s="17"/>
      <c r="IHS103" s="18"/>
      <c r="IHT103" s="29"/>
      <c r="IHU103" s="104"/>
      <c r="IHV103" s="198"/>
      <c r="IHW103" s="239"/>
      <c r="IHX103" s="243"/>
      <c r="IHY103" s="243"/>
      <c r="IHZ103" s="19"/>
      <c r="IIA103" s="320"/>
      <c r="IIB103" s="17"/>
      <c r="IIC103" s="15"/>
      <c r="IID103" s="15"/>
      <c r="IIE103" s="17"/>
      <c r="IIF103" s="17"/>
      <c r="IIG103" s="17"/>
      <c r="IIH103" s="117"/>
      <c r="III103" s="209"/>
      <c r="IIJ103" s="17"/>
      <c r="IIK103" s="18"/>
      <c r="IIL103" s="29"/>
      <c r="IIM103" s="104"/>
      <c r="IIN103" s="198"/>
      <c r="IIO103" s="239"/>
      <c r="IIP103" s="243"/>
      <c r="IIQ103" s="243"/>
      <c r="IIR103" s="19"/>
      <c r="IIS103" s="320"/>
      <c r="IIT103" s="17"/>
      <c r="IIU103" s="15"/>
      <c r="IIV103" s="15"/>
      <c r="IIW103" s="17"/>
      <c r="IIX103" s="17"/>
      <c r="IIY103" s="17"/>
      <c r="IIZ103" s="117"/>
      <c r="IJA103" s="209"/>
      <c r="IJB103" s="17"/>
      <c r="IJC103" s="18"/>
      <c r="IJD103" s="29"/>
      <c r="IJE103" s="104"/>
      <c r="IJF103" s="198"/>
      <c r="IJG103" s="239"/>
      <c r="IJH103" s="243"/>
      <c r="IJI103" s="243"/>
      <c r="IJJ103" s="19"/>
      <c r="IJK103" s="320"/>
      <c r="IJL103" s="17"/>
      <c r="IJM103" s="15"/>
      <c r="IJN103" s="15"/>
      <c r="IJO103" s="17"/>
      <c r="IJP103" s="17"/>
      <c r="IJQ103" s="17"/>
      <c r="IJR103" s="117"/>
      <c r="IJS103" s="209"/>
      <c r="IJT103" s="17"/>
      <c r="IJU103" s="18"/>
      <c r="IJV103" s="29"/>
      <c r="IJW103" s="104"/>
      <c r="IJX103" s="198"/>
      <c r="IJY103" s="239"/>
      <c r="IJZ103" s="243"/>
      <c r="IKA103" s="243"/>
      <c r="IKB103" s="19"/>
      <c r="IKC103" s="320"/>
      <c r="IKD103" s="17"/>
      <c r="IKE103" s="15"/>
      <c r="IKF103" s="15"/>
      <c r="IKG103" s="17"/>
      <c r="IKH103" s="17"/>
      <c r="IKI103" s="17"/>
      <c r="IKJ103" s="117"/>
      <c r="IKK103" s="209"/>
      <c r="IKL103" s="17"/>
      <c r="IKM103" s="18"/>
      <c r="IKN103" s="29"/>
      <c r="IKO103" s="104"/>
      <c r="IKP103" s="198"/>
      <c r="IKQ103" s="239"/>
      <c r="IKR103" s="243"/>
      <c r="IKS103" s="243"/>
      <c r="IKT103" s="19"/>
      <c r="IKU103" s="320"/>
      <c r="IKV103" s="17"/>
      <c r="IKW103" s="15"/>
      <c r="IKX103" s="15"/>
      <c r="IKY103" s="17"/>
      <c r="IKZ103" s="17"/>
      <c r="ILA103" s="17"/>
      <c r="ILB103" s="117"/>
      <c r="ILC103" s="209"/>
      <c r="ILD103" s="17"/>
      <c r="ILE103" s="18"/>
      <c r="ILF103" s="29"/>
      <c r="ILG103" s="104"/>
      <c r="ILH103" s="198"/>
      <c r="ILI103" s="239"/>
      <c r="ILJ103" s="243"/>
      <c r="ILK103" s="243"/>
      <c r="ILL103" s="19"/>
      <c r="ILM103" s="320"/>
      <c r="ILN103" s="17"/>
      <c r="ILO103" s="15"/>
      <c r="ILP103" s="15"/>
      <c r="ILQ103" s="17"/>
      <c r="ILR103" s="17"/>
      <c r="ILS103" s="17"/>
      <c r="ILT103" s="117"/>
      <c r="ILU103" s="209"/>
      <c r="ILV103" s="17"/>
      <c r="ILW103" s="18"/>
      <c r="ILX103" s="29"/>
      <c r="ILY103" s="104"/>
      <c r="ILZ103" s="198"/>
      <c r="IMA103" s="239"/>
      <c r="IMB103" s="243"/>
      <c r="IMC103" s="243"/>
      <c r="IMD103" s="19"/>
      <c r="IME103" s="320"/>
      <c r="IMF103" s="17"/>
      <c r="IMG103" s="15"/>
      <c r="IMH103" s="15"/>
      <c r="IMI103" s="17"/>
      <c r="IMJ103" s="17"/>
      <c r="IMK103" s="17"/>
      <c r="IML103" s="117"/>
      <c r="IMM103" s="209"/>
      <c r="IMN103" s="17"/>
      <c r="IMO103" s="18"/>
      <c r="IMP103" s="29"/>
      <c r="IMQ103" s="104"/>
      <c r="IMR103" s="198"/>
      <c r="IMS103" s="239"/>
      <c r="IMT103" s="243"/>
      <c r="IMU103" s="243"/>
      <c r="IMV103" s="19"/>
      <c r="IMW103" s="320"/>
      <c r="IMX103" s="17"/>
      <c r="IMY103" s="15"/>
      <c r="IMZ103" s="15"/>
      <c r="INA103" s="17"/>
      <c r="INB103" s="17"/>
      <c r="INC103" s="17"/>
      <c r="IND103" s="117"/>
      <c r="INE103" s="209"/>
      <c r="INF103" s="17"/>
      <c r="ING103" s="18"/>
      <c r="INH103" s="29"/>
      <c r="INI103" s="104"/>
      <c r="INJ103" s="198"/>
      <c r="INK103" s="239"/>
      <c r="INL103" s="243"/>
      <c r="INM103" s="243"/>
      <c r="INN103" s="19"/>
      <c r="INO103" s="320"/>
      <c r="INP103" s="17"/>
      <c r="INQ103" s="15"/>
      <c r="INR103" s="15"/>
      <c r="INS103" s="17"/>
      <c r="INT103" s="17"/>
      <c r="INU103" s="17"/>
      <c r="INV103" s="117"/>
      <c r="INW103" s="209"/>
      <c r="INX103" s="17"/>
      <c r="INY103" s="18"/>
      <c r="INZ103" s="29"/>
      <c r="IOA103" s="104"/>
      <c r="IOB103" s="198"/>
      <c r="IOC103" s="239"/>
      <c r="IOD103" s="243"/>
      <c r="IOE103" s="243"/>
      <c r="IOF103" s="19"/>
      <c r="IOG103" s="320"/>
      <c r="IOH103" s="17"/>
      <c r="IOI103" s="15"/>
      <c r="IOJ103" s="15"/>
      <c r="IOK103" s="17"/>
      <c r="IOL103" s="17"/>
      <c r="IOM103" s="17"/>
      <c r="ION103" s="117"/>
      <c r="IOO103" s="209"/>
      <c r="IOP103" s="17"/>
      <c r="IOQ103" s="18"/>
      <c r="IOR103" s="29"/>
      <c r="IOS103" s="104"/>
      <c r="IOT103" s="198"/>
      <c r="IOU103" s="239"/>
      <c r="IOV103" s="243"/>
      <c r="IOW103" s="243"/>
      <c r="IOX103" s="19"/>
      <c r="IOY103" s="320"/>
      <c r="IOZ103" s="17"/>
      <c r="IPA103" s="15"/>
      <c r="IPB103" s="15"/>
      <c r="IPC103" s="17"/>
      <c r="IPD103" s="17"/>
      <c r="IPE103" s="17"/>
      <c r="IPF103" s="117"/>
      <c r="IPG103" s="209"/>
      <c r="IPH103" s="17"/>
      <c r="IPI103" s="18"/>
      <c r="IPJ103" s="29"/>
      <c r="IPK103" s="104"/>
      <c r="IPL103" s="198"/>
      <c r="IPM103" s="239"/>
      <c r="IPN103" s="243"/>
      <c r="IPO103" s="243"/>
      <c r="IPP103" s="19"/>
      <c r="IPQ103" s="320"/>
      <c r="IPR103" s="17"/>
      <c r="IPS103" s="15"/>
      <c r="IPT103" s="15"/>
      <c r="IPU103" s="17"/>
      <c r="IPV103" s="17"/>
      <c r="IPW103" s="17"/>
      <c r="IPX103" s="117"/>
      <c r="IPY103" s="209"/>
      <c r="IPZ103" s="17"/>
      <c r="IQA103" s="18"/>
      <c r="IQB103" s="29"/>
      <c r="IQC103" s="104"/>
      <c r="IQD103" s="198"/>
      <c r="IQE103" s="239"/>
      <c r="IQF103" s="243"/>
      <c r="IQG103" s="243"/>
      <c r="IQH103" s="19"/>
      <c r="IQI103" s="320"/>
      <c r="IQJ103" s="17"/>
      <c r="IQK103" s="15"/>
      <c r="IQL103" s="15"/>
      <c r="IQM103" s="17"/>
      <c r="IQN103" s="17"/>
      <c r="IQO103" s="17"/>
      <c r="IQP103" s="117"/>
      <c r="IQQ103" s="209"/>
      <c r="IQR103" s="17"/>
      <c r="IQS103" s="18"/>
      <c r="IQT103" s="29"/>
      <c r="IQU103" s="104"/>
      <c r="IQV103" s="198"/>
      <c r="IQW103" s="239"/>
      <c r="IQX103" s="243"/>
      <c r="IQY103" s="243"/>
      <c r="IQZ103" s="19"/>
      <c r="IRA103" s="320"/>
      <c r="IRB103" s="17"/>
      <c r="IRC103" s="15"/>
      <c r="IRD103" s="15"/>
      <c r="IRE103" s="17"/>
      <c r="IRF103" s="17"/>
      <c r="IRG103" s="17"/>
      <c r="IRH103" s="117"/>
      <c r="IRI103" s="209"/>
      <c r="IRJ103" s="17"/>
      <c r="IRK103" s="18"/>
      <c r="IRL103" s="29"/>
      <c r="IRM103" s="104"/>
      <c r="IRN103" s="198"/>
      <c r="IRO103" s="239"/>
      <c r="IRP103" s="243"/>
      <c r="IRQ103" s="243"/>
      <c r="IRR103" s="19"/>
      <c r="IRS103" s="320"/>
      <c r="IRT103" s="17"/>
      <c r="IRU103" s="15"/>
      <c r="IRV103" s="15"/>
      <c r="IRW103" s="17"/>
      <c r="IRX103" s="17"/>
      <c r="IRY103" s="17"/>
      <c r="IRZ103" s="117"/>
      <c r="ISA103" s="209"/>
      <c r="ISB103" s="17"/>
      <c r="ISC103" s="18"/>
      <c r="ISD103" s="29"/>
      <c r="ISE103" s="104"/>
      <c r="ISF103" s="198"/>
      <c r="ISG103" s="239"/>
      <c r="ISH103" s="243"/>
      <c r="ISI103" s="243"/>
      <c r="ISJ103" s="19"/>
      <c r="ISK103" s="320"/>
      <c r="ISL103" s="17"/>
      <c r="ISM103" s="15"/>
      <c r="ISN103" s="15"/>
      <c r="ISO103" s="17"/>
      <c r="ISP103" s="17"/>
      <c r="ISQ103" s="17"/>
      <c r="ISR103" s="117"/>
      <c r="ISS103" s="209"/>
      <c r="IST103" s="17"/>
      <c r="ISU103" s="18"/>
      <c r="ISV103" s="29"/>
      <c r="ISW103" s="104"/>
      <c r="ISX103" s="198"/>
      <c r="ISY103" s="239"/>
      <c r="ISZ103" s="243"/>
      <c r="ITA103" s="243"/>
      <c r="ITB103" s="19"/>
      <c r="ITC103" s="320"/>
      <c r="ITD103" s="17"/>
      <c r="ITE103" s="15"/>
      <c r="ITF103" s="15"/>
      <c r="ITG103" s="17"/>
      <c r="ITH103" s="17"/>
      <c r="ITI103" s="17"/>
      <c r="ITJ103" s="117"/>
      <c r="ITK103" s="209"/>
      <c r="ITL103" s="17"/>
      <c r="ITM103" s="18"/>
      <c r="ITN103" s="29"/>
      <c r="ITO103" s="104"/>
      <c r="ITP103" s="198"/>
      <c r="ITQ103" s="239"/>
      <c r="ITR103" s="243"/>
      <c r="ITS103" s="243"/>
      <c r="ITT103" s="19"/>
      <c r="ITU103" s="320"/>
      <c r="ITV103" s="17"/>
      <c r="ITW103" s="15"/>
      <c r="ITX103" s="15"/>
      <c r="ITY103" s="17"/>
      <c r="ITZ103" s="17"/>
      <c r="IUA103" s="17"/>
      <c r="IUB103" s="117"/>
      <c r="IUC103" s="209"/>
      <c r="IUD103" s="17"/>
      <c r="IUE103" s="18"/>
      <c r="IUF103" s="29"/>
      <c r="IUG103" s="104"/>
      <c r="IUH103" s="198"/>
      <c r="IUI103" s="239"/>
      <c r="IUJ103" s="243"/>
      <c r="IUK103" s="243"/>
      <c r="IUL103" s="19"/>
      <c r="IUM103" s="320"/>
      <c r="IUN103" s="17"/>
      <c r="IUO103" s="15"/>
      <c r="IUP103" s="15"/>
      <c r="IUQ103" s="17"/>
      <c r="IUR103" s="17"/>
      <c r="IUS103" s="17"/>
      <c r="IUT103" s="117"/>
      <c r="IUU103" s="209"/>
      <c r="IUV103" s="17"/>
      <c r="IUW103" s="18"/>
      <c r="IUX103" s="29"/>
      <c r="IUY103" s="104"/>
      <c r="IUZ103" s="198"/>
      <c r="IVA103" s="239"/>
      <c r="IVB103" s="243"/>
      <c r="IVC103" s="243"/>
      <c r="IVD103" s="19"/>
      <c r="IVE103" s="320"/>
      <c r="IVF103" s="17"/>
      <c r="IVG103" s="15"/>
      <c r="IVH103" s="15"/>
      <c r="IVI103" s="17"/>
      <c r="IVJ103" s="17"/>
      <c r="IVK103" s="17"/>
      <c r="IVL103" s="117"/>
      <c r="IVM103" s="209"/>
      <c r="IVN103" s="17"/>
      <c r="IVO103" s="18"/>
      <c r="IVP103" s="29"/>
      <c r="IVQ103" s="104"/>
      <c r="IVR103" s="198"/>
      <c r="IVS103" s="239"/>
      <c r="IVT103" s="243"/>
      <c r="IVU103" s="243"/>
      <c r="IVV103" s="19"/>
      <c r="IVW103" s="320"/>
      <c r="IVX103" s="17"/>
      <c r="IVY103" s="15"/>
      <c r="IVZ103" s="15"/>
      <c r="IWA103" s="17"/>
      <c r="IWB103" s="17"/>
      <c r="IWC103" s="17"/>
      <c r="IWD103" s="117"/>
      <c r="IWE103" s="209"/>
      <c r="IWF103" s="17"/>
      <c r="IWG103" s="18"/>
      <c r="IWH103" s="29"/>
      <c r="IWI103" s="104"/>
      <c r="IWJ103" s="198"/>
      <c r="IWK103" s="239"/>
      <c r="IWL103" s="243"/>
      <c r="IWM103" s="243"/>
      <c r="IWN103" s="19"/>
      <c r="IWO103" s="320"/>
      <c r="IWP103" s="17"/>
      <c r="IWQ103" s="15"/>
      <c r="IWR103" s="15"/>
      <c r="IWS103" s="17"/>
      <c r="IWT103" s="17"/>
      <c r="IWU103" s="17"/>
      <c r="IWV103" s="117"/>
      <c r="IWW103" s="209"/>
      <c r="IWX103" s="17"/>
      <c r="IWY103" s="18"/>
      <c r="IWZ103" s="29"/>
      <c r="IXA103" s="104"/>
      <c r="IXB103" s="198"/>
      <c r="IXC103" s="239"/>
      <c r="IXD103" s="243"/>
      <c r="IXE103" s="243"/>
      <c r="IXF103" s="19"/>
      <c r="IXG103" s="320"/>
      <c r="IXH103" s="17"/>
      <c r="IXI103" s="15"/>
      <c r="IXJ103" s="15"/>
      <c r="IXK103" s="17"/>
      <c r="IXL103" s="17"/>
      <c r="IXM103" s="17"/>
      <c r="IXN103" s="117"/>
      <c r="IXO103" s="209"/>
      <c r="IXP103" s="17"/>
      <c r="IXQ103" s="18"/>
      <c r="IXR103" s="29"/>
      <c r="IXS103" s="104"/>
      <c r="IXT103" s="198"/>
      <c r="IXU103" s="239"/>
      <c r="IXV103" s="243"/>
      <c r="IXW103" s="243"/>
      <c r="IXX103" s="19"/>
      <c r="IXY103" s="320"/>
      <c r="IXZ103" s="17"/>
      <c r="IYA103" s="15"/>
      <c r="IYB103" s="15"/>
      <c r="IYC103" s="17"/>
      <c r="IYD103" s="17"/>
      <c r="IYE103" s="17"/>
      <c r="IYF103" s="117"/>
      <c r="IYG103" s="209"/>
      <c r="IYH103" s="17"/>
      <c r="IYI103" s="18"/>
      <c r="IYJ103" s="29"/>
      <c r="IYK103" s="104"/>
      <c r="IYL103" s="198"/>
      <c r="IYM103" s="239"/>
      <c r="IYN103" s="243"/>
      <c r="IYO103" s="243"/>
      <c r="IYP103" s="19"/>
      <c r="IYQ103" s="320"/>
      <c r="IYR103" s="17"/>
      <c r="IYS103" s="15"/>
      <c r="IYT103" s="15"/>
      <c r="IYU103" s="17"/>
      <c r="IYV103" s="17"/>
      <c r="IYW103" s="17"/>
      <c r="IYX103" s="117"/>
      <c r="IYY103" s="209"/>
      <c r="IYZ103" s="17"/>
      <c r="IZA103" s="18"/>
      <c r="IZB103" s="29"/>
      <c r="IZC103" s="104"/>
      <c r="IZD103" s="198"/>
      <c r="IZE103" s="239"/>
      <c r="IZF103" s="243"/>
      <c r="IZG103" s="243"/>
      <c r="IZH103" s="19"/>
      <c r="IZI103" s="320"/>
      <c r="IZJ103" s="17"/>
      <c r="IZK103" s="15"/>
      <c r="IZL103" s="15"/>
      <c r="IZM103" s="17"/>
      <c r="IZN103" s="17"/>
      <c r="IZO103" s="17"/>
      <c r="IZP103" s="117"/>
      <c r="IZQ103" s="209"/>
      <c r="IZR103" s="17"/>
      <c r="IZS103" s="18"/>
      <c r="IZT103" s="29"/>
      <c r="IZU103" s="104"/>
      <c r="IZV103" s="198"/>
      <c r="IZW103" s="239"/>
      <c r="IZX103" s="243"/>
      <c r="IZY103" s="243"/>
      <c r="IZZ103" s="19"/>
      <c r="JAA103" s="320"/>
      <c r="JAB103" s="17"/>
      <c r="JAC103" s="15"/>
      <c r="JAD103" s="15"/>
      <c r="JAE103" s="17"/>
      <c r="JAF103" s="17"/>
      <c r="JAG103" s="17"/>
      <c r="JAH103" s="117"/>
      <c r="JAI103" s="209"/>
      <c r="JAJ103" s="17"/>
      <c r="JAK103" s="18"/>
      <c r="JAL103" s="29"/>
      <c r="JAM103" s="104"/>
      <c r="JAN103" s="198"/>
      <c r="JAO103" s="239"/>
      <c r="JAP103" s="243"/>
      <c r="JAQ103" s="243"/>
      <c r="JAR103" s="19"/>
      <c r="JAS103" s="320"/>
      <c r="JAT103" s="17"/>
      <c r="JAU103" s="15"/>
      <c r="JAV103" s="15"/>
      <c r="JAW103" s="17"/>
      <c r="JAX103" s="17"/>
      <c r="JAY103" s="17"/>
      <c r="JAZ103" s="117"/>
      <c r="JBA103" s="209"/>
      <c r="JBB103" s="17"/>
      <c r="JBC103" s="18"/>
      <c r="JBD103" s="29"/>
      <c r="JBE103" s="104"/>
      <c r="JBF103" s="198"/>
      <c r="JBG103" s="239"/>
      <c r="JBH103" s="243"/>
      <c r="JBI103" s="243"/>
      <c r="JBJ103" s="19"/>
      <c r="JBK103" s="320"/>
      <c r="JBL103" s="17"/>
      <c r="JBM103" s="15"/>
      <c r="JBN103" s="15"/>
      <c r="JBO103" s="17"/>
      <c r="JBP103" s="17"/>
      <c r="JBQ103" s="17"/>
      <c r="JBR103" s="117"/>
      <c r="JBS103" s="209"/>
      <c r="JBT103" s="17"/>
      <c r="JBU103" s="18"/>
      <c r="JBV103" s="29"/>
      <c r="JBW103" s="104"/>
      <c r="JBX103" s="198"/>
      <c r="JBY103" s="239"/>
      <c r="JBZ103" s="243"/>
      <c r="JCA103" s="243"/>
      <c r="JCB103" s="19"/>
      <c r="JCC103" s="320"/>
      <c r="JCD103" s="17"/>
      <c r="JCE103" s="15"/>
      <c r="JCF103" s="15"/>
      <c r="JCG103" s="17"/>
      <c r="JCH103" s="17"/>
      <c r="JCI103" s="17"/>
      <c r="JCJ103" s="117"/>
      <c r="JCK103" s="209"/>
      <c r="JCL103" s="17"/>
      <c r="JCM103" s="18"/>
      <c r="JCN103" s="29"/>
      <c r="JCO103" s="104"/>
      <c r="JCP103" s="198"/>
      <c r="JCQ103" s="239"/>
      <c r="JCR103" s="243"/>
      <c r="JCS103" s="243"/>
      <c r="JCT103" s="19"/>
      <c r="JCU103" s="320"/>
      <c r="JCV103" s="17"/>
      <c r="JCW103" s="15"/>
      <c r="JCX103" s="15"/>
      <c r="JCY103" s="17"/>
      <c r="JCZ103" s="17"/>
      <c r="JDA103" s="17"/>
      <c r="JDB103" s="117"/>
      <c r="JDC103" s="209"/>
      <c r="JDD103" s="17"/>
      <c r="JDE103" s="18"/>
      <c r="JDF103" s="29"/>
      <c r="JDG103" s="104"/>
      <c r="JDH103" s="198"/>
      <c r="JDI103" s="239"/>
      <c r="JDJ103" s="243"/>
      <c r="JDK103" s="243"/>
      <c r="JDL103" s="19"/>
      <c r="JDM103" s="320"/>
      <c r="JDN103" s="17"/>
      <c r="JDO103" s="15"/>
      <c r="JDP103" s="15"/>
      <c r="JDQ103" s="17"/>
      <c r="JDR103" s="17"/>
      <c r="JDS103" s="17"/>
      <c r="JDT103" s="117"/>
      <c r="JDU103" s="209"/>
      <c r="JDV103" s="17"/>
      <c r="JDW103" s="18"/>
      <c r="JDX103" s="29"/>
      <c r="JDY103" s="104"/>
      <c r="JDZ103" s="198"/>
      <c r="JEA103" s="239"/>
      <c r="JEB103" s="243"/>
      <c r="JEC103" s="243"/>
      <c r="JED103" s="19"/>
      <c r="JEE103" s="320"/>
      <c r="JEF103" s="17"/>
      <c r="JEG103" s="15"/>
      <c r="JEH103" s="15"/>
      <c r="JEI103" s="17"/>
      <c r="JEJ103" s="17"/>
      <c r="JEK103" s="17"/>
      <c r="JEL103" s="117"/>
      <c r="JEM103" s="209"/>
      <c r="JEN103" s="17"/>
      <c r="JEO103" s="18"/>
      <c r="JEP103" s="29"/>
      <c r="JEQ103" s="104"/>
      <c r="JER103" s="198"/>
      <c r="JES103" s="239"/>
      <c r="JET103" s="243"/>
      <c r="JEU103" s="243"/>
      <c r="JEV103" s="19"/>
      <c r="JEW103" s="320"/>
      <c r="JEX103" s="17"/>
      <c r="JEY103" s="15"/>
      <c r="JEZ103" s="15"/>
      <c r="JFA103" s="17"/>
      <c r="JFB103" s="17"/>
      <c r="JFC103" s="17"/>
      <c r="JFD103" s="117"/>
      <c r="JFE103" s="209"/>
      <c r="JFF103" s="17"/>
      <c r="JFG103" s="18"/>
      <c r="JFH103" s="29"/>
      <c r="JFI103" s="104"/>
      <c r="JFJ103" s="198"/>
      <c r="JFK103" s="239"/>
      <c r="JFL103" s="243"/>
      <c r="JFM103" s="243"/>
      <c r="JFN103" s="19"/>
      <c r="JFO103" s="320"/>
      <c r="JFP103" s="17"/>
      <c r="JFQ103" s="15"/>
      <c r="JFR103" s="15"/>
      <c r="JFS103" s="17"/>
      <c r="JFT103" s="17"/>
      <c r="JFU103" s="17"/>
      <c r="JFV103" s="117"/>
      <c r="JFW103" s="209"/>
      <c r="JFX103" s="17"/>
      <c r="JFY103" s="18"/>
      <c r="JFZ103" s="29"/>
      <c r="JGA103" s="104"/>
      <c r="JGB103" s="198"/>
      <c r="JGC103" s="239"/>
      <c r="JGD103" s="243"/>
      <c r="JGE103" s="243"/>
      <c r="JGF103" s="19"/>
      <c r="JGG103" s="320"/>
      <c r="JGH103" s="17"/>
      <c r="JGI103" s="15"/>
      <c r="JGJ103" s="15"/>
      <c r="JGK103" s="17"/>
      <c r="JGL103" s="17"/>
      <c r="JGM103" s="17"/>
      <c r="JGN103" s="117"/>
      <c r="JGO103" s="209"/>
      <c r="JGP103" s="17"/>
      <c r="JGQ103" s="18"/>
      <c r="JGR103" s="29"/>
      <c r="JGS103" s="104"/>
      <c r="JGT103" s="198"/>
      <c r="JGU103" s="239"/>
      <c r="JGV103" s="243"/>
      <c r="JGW103" s="243"/>
      <c r="JGX103" s="19"/>
      <c r="JGY103" s="320"/>
      <c r="JGZ103" s="17"/>
      <c r="JHA103" s="15"/>
      <c r="JHB103" s="15"/>
      <c r="JHC103" s="17"/>
      <c r="JHD103" s="17"/>
      <c r="JHE103" s="17"/>
      <c r="JHF103" s="117"/>
      <c r="JHG103" s="209"/>
      <c r="JHH103" s="17"/>
      <c r="JHI103" s="18"/>
      <c r="JHJ103" s="29"/>
      <c r="JHK103" s="104"/>
      <c r="JHL103" s="198"/>
      <c r="JHM103" s="239"/>
      <c r="JHN103" s="243"/>
      <c r="JHO103" s="243"/>
      <c r="JHP103" s="19"/>
      <c r="JHQ103" s="320"/>
      <c r="JHR103" s="17"/>
      <c r="JHS103" s="15"/>
      <c r="JHT103" s="15"/>
      <c r="JHU103" s="17"/>
      <c r="JHV103" s="17"/>
      <c r="JHW103" s="17"/>
      <c r="JHX103" s="117"/>
      <c r="JHY103" s="209"/>
      <c r="JHZ103" s="17"/>
      <c r="JIA103" s="18"/>
      <c r="JIB103" s="29"/>
      <c r="JIC103" s="104"/>
      <c r="JID103" s="198"/>
      <c r="JIE103" s="239"/>
      <c r="JIF103" s="243"/>
      <c r="JIG103" s="243"/>
      <c r="JIH103" s="19"/>
      <c r="JII103" s="320"/>
      <c r="JIJ103" s="17"/>
      <c r="JIK103" s="15"/>
      <c r="JIL103" s="15"/>
      <c r="JIM103" s="17"/>
      <c r="JIN103" s="17"/>
      <c r="JIO103" s="17"/>
      <c r="JIP103" s="117"/>
      <c r="JIQ103" s="209"/>
      <c r="JIR103" s="17"/>
      <c r="JIS103" s="18"/>
      <c r="JIT103" s="29"/>
      <c r="JIU103" s="104"/>
      <c r="JIV103" s="198"/>
      <c r="JIW103" s="239"/>
      <c r="JIX103" s="243"/>
      <c r="JIY103" s="243"/>
      <c r="JIZ103" s="19"/>
      <c r="JJA103" s="320"/>
      <c r="JJB103" s="17"/>
      <c r="JJC103" s="15"/>
      <c r="JJD103" s="15"/>
      <c r="JJE103" s="17"/>
      <c r="JJF103" s="17"/>
      <c r="JJG103" s="17"/>
      <c r="JJH103" s="117"/>
      <c r="JJI103" s="209"/>
      <c r="JJJ103" s="17"/>
      <c r="JJK103" s="18"/>
      <c r="JJL103" s="29"/>
      <c r="JJM103" s="104"/>
      <c r="JJN103" s="198"/>
      <c r="JJO103" s="239"/>
      <c r="JJP103" s="243"/>
      <c r="JJQ103" s="243"/>
      <c r="JJR103" s="19"/>
      <c r="JJS103" s="320"/>
      <c r="JJT103" s="17"/>
      <c r="JJU103" s="15"/>
      <c r="JJV103" s="15"/>
      <c r="JJW103" s="17"/>
      <c r="JJX103" s="17"/>
      <c r="JJY103" s="17"/>
      <c r="JJZ103" s="117"/>
      <c r="JKA103" s="209"/>
      <c r="JKB103" s="17"/>
      <c r="JKC103" s="18"/>
      <c r="JKD103" s="29"/>
      <c r="JKE103" s="104"/>
      <c r="JKF103" s="198"/>
      <c r="JKG103" s="239"/>
      <c r="JKH103" s="243"/>
      <c r="JKI103" s="243"/>
      <c r="JKJ103" s="19"/>
      <c r="JKK103" s="320"/>
      <c r="JKL103" s="17"/>
      <c r="JKM103" s="15"/>
      <c r="JKN103" s="15"/>
      <c r="JKO103" s="17"/>
      <c r="JKP103" s="17"/>
      <c r="JKQ103" s="17"/>
      <c r="JKR103" s="117"/>
      <c r="JKS103" s="209"/>
      <c r="JKT103" s="17"/>
      <c r="JKU103" s="18"/>
      <c r="JKV103" s="29"/>
      <c r="JKW103" s="104"/>
      <c r="JKX103" s="198"/>
      <c r="JKY103" s="239"/>
      <c r="JKZ103" s="243"/>
      <c r="JLA103" s="243"/>
      <c r="JLB103" s="19"/>
      <c r="JLC103" s="320"/>
      <c r="JLD103" s="17"/>
      <c r="JLE103" s="15"/>
      <c r="JLF103" s="15"/>
      <c r="JLG103" s="17"/>
      <c r="JLH103" s="17"/>
      <c r="JLI103" s="17"/>
      <c r="JLJ103" s="117"/>
      <c r="JLK103" s="209"/>
      <c r="JLL103" s="17"/>
      <c r="JLM103" s="18"/>
      <c r="JLN103" s="29"/>
      <c r="JLO103" s="104"/>
      <c r="JLP103" s="198"/>
      <c r="JLQ103" s="239"/>
      <c r="JLR103" s="243"/>
      <c r="JLS103" s="243"/>
      <c r="JLT103" s="19"/>
      <c r="JLU103" s="320"/>
      <c r="JLV103" s="17"/>
      <c r="JLW103" s="15"/>
      <c r="JLX103" s="15"/>
      <c r="JLY103" s="17"/>
      <c r="JLZ103" s="17"/>
      <c r="JMA103" s="17"/>
      <c r="JMB103" s="117"/>
      <c r="JMC103" s="209"/>
      <c r="JMD103" s="17"/>
      <c r="JME103" s="18"/>
      <c r="JMF103" s="29"/>
      <c r="JMG103" s="104"/>
      <c r="JMH103" s="198"/>
      <c r="JMI103" s="239"/>
      <c r="JMJ103" s="243"/>
      <c r="JMK103" s="243"/>
      <c r="JML103" s="19"/>
      <c r="JMM103" s="320"/>
      <c r="JMN103" s="17"/>
      <c r="JMO103" s="15"/>
      <c r="JMP103" s="15"/>
      <c r="JMQ103" s="17"/>
      <c r="JMR103" s="17"/>
      <c r="JMS103" s="17"/>
      <c r="JMT103" s="117"/>
      <c r="JMU103" s="209"/>
      <c r="JMV103" s="17"/>
      <c r="JMW103" s="18"/>
      <c r="JMX103" s="29"/>
      <c r="JMY103" s="104"/>
      <c r="JMZ103" s="198"/>
      <c r="JNA103" s="239"/>
      <c r="JNB103" s="243"/>
      <c r="JNC103" s="243"/>
      <c r="JND103" s="19"/>
      <c r="JNE103" s="320"/>
      <c r="JNF103" s="17"/>
      <c r="JNG103" s="15"/>
      <c r="JNH103" s="15"/>
      <c r="JNI103" s="17"/>
      <c r="JNJ103" s="17"/>
      <c r="JNK103" s="17"/>
      <c r="JNL103" s="117"/>
      <c r="JNM103" s="209"/>
      <c r="JNN103" s="17"/>
      <c r="JNO103" s="18"/>
      <c r="JNP103" s="29"/>
      <c r="JNQ103" s="104"/>
      <c r="JNR103" s="198"/>
      <c r="JNS103" s="239"/>
      <c r="JNT103" s="243"/>
      <c r="JNU103" s="243"/>
      <c r="JNV103" s="19"/>
      <c r="JNW103" s="320"/>
      <c r="JNX103" s="17"/>
      <c r="JNY103" s="15"/>
      <c r="JNZ103" s="15"/>
      <c r="JOA103" s="17"/>
      <c r="JOB103" s="17"/>
      <c r="JOC103" s="17"/>
      <c r="JOD103" s="117"/>
      <c r="JOE103" s="209"/>
      <c r="JOF103" s="17"/>
      <c r="JOG103" s="18"/>
      <c r="JOH103" s="29"/>
      <c r="JOI103" s="104"/>
      <c r="JOJ103" s="198"/>
      <c r="JOK103" s="239"/>
      <c r="JOL103" s="243"/>
      <c r="JOM103" s="243"/>
      <c r="JON103" s="19"/>
      <c r="JOO103" s="320"/>
      <c r="JOP103" s="17"/>
      <c r="JOQ103" s="15"/>
      <c r="JOR103" s="15"/>
      <c r="JOS103" s="17"/>
      <c r="JOT103" s="17"/>
      <c r="JOU103" s="17"/>
      <c r="JOV103" s="117"/>
      <c r="JOW103" s="209"/>
      <c r="JOX103" s="17"/>
      <c r="JOY103" s="18"/>
      <c r="JOZ103" s="29"/>
      <c r="JPA103" s="104"/>
      <c r="JPB103" s="198"/>
      <c r="JPC103" s="239"/>
      <c r="JPD103" s="243"/>
      <c r="JPE103" s="243"/>
      <c r="JPF103" s="19"/>
      <c r="JPG103" s="320"/>
      <c r="JPH103" s="17"/>
      <c r="JPI103" s="15"/>
      <c r="JPJ103" s="15"/>
      <c r="JPK103" s="17"/>
      <c r="JPL103" s="17"/>
      <c r="JPM103" s="17"/>
      <c r="JPN103" s="117"/>
      <c r="JPO103" s="209"/>
      <c r="JPP103" s="17"/>
      <c r="JPQ103" s="18"/>
      <c r="JPR103" s="29"/>
      <c r="JPS103" s="104"/>
      <c r="JPT103" s="198"/>
      <c r="JPU103" s="239"/>
      <c r="JPV103" s="243"/>
      <c r="JPW103" s="243"/>
      <c r="JPX103" s="19"/>
      <c r="JPY103" s="320"/>
      <c r="JPZ103" s="17"/>
      <c r="JQA103" s="15"/>
      <c r="JQB103" s="15"/>
      <c r="JQC103" s="17"/>
      <c r="JQD103" s="17"/>
      <c r="JQE103" s="17"/>
      <c r="JQF103" s="117"/>
      <c r="JQG103" s="209"/>
      <c r="JQH103" s="17"/>
      <c r="JQI103" s="18"/>
      <c r="JQJ103" s="29"/>
      <c r="JQK103" s="104"/>
      <c r="JQL103" s="198"/>
      <c r="JQM103" s="239"/>
      <c r="JQN103" s="243"/>
      <c r="JQO103" s="243"/>
      <c r="JQP103" s="19"/>
      <c r="JQQ103" s="320"/>
      <c r="JQR103" s="17"/>
      <c r="JQS103" s="15"/>
      <c r="JQT103" s="15"/>
      <c r="JQU103" s="17"/>
      <c r="JQV103" s="17"/>
      <c r="JQW103" s="17"/>
      <c r="JQX103" s="117"/>
      <c r="JQY103" s="209"/>
      <c r="JQZ103" s="17"/>
      <c r="JRA103" s="18"/>
      <c r="JRB103" s="29"/>
      <c r="JRC103" s="104"/>
      <c r="JRD103" s="198"/>
      <c r="JRE103" s="239"/>
      <c r="JRF103" s="243"/>
      <c r="JRG103" s="243"/>
      <c r="JRH103" s="19"/>
      <c r="JRI103" s="320"/>
      <c r="JRJ103" s="17"/>
      <c r="JRK103" s="15"/>
      <c r="JRL103" s="15"/>
      <c r="JRM103" s="17"/>
      <c r="JRN103" s="17"/>
      <c r="JRO103" s="17"/>
      <c r="JRP103" s="117"/>
      <c r="JRQ103" s="209"/>
      <c r="JRR103" s="17"/>
      <c r="JRS103" s="18"/>
      <c r="JRT103" s="29"/>
      <c r="JRU103" s="104"/>
      <c r="JRV103" s="198"/>
      <c r="JRW103" s="239"/>
      <c r="JRX103" s="243"/>
      <c r="JRY103" s="243"/>
      <c r="JRZ103" s="19"/>
      <c r="JSA103" s="320"/>
      <c r="JSB103" s="17"/>
      <c r="JSC103" s="15"/>
      <c r="JSD103" s="15"/>
      <c r="JSE103" s="17"/>
      <c r="JSF103" s="17"/>
      <c r="JSG103" s="17"/>
      <c r="JSH103" s="117"/>
      <c r="JSI103" s="209"/>
      <c r="JSJ103" s="17"/>
      <c r="JSK103" s="18"/>
      <c r="JSL103" s="29"/>
      <c r="JSM103" s="104"/>
      <c r="JSN103" s="198"/>
      <c r="JSO103" s="239"/>
      <c r="JSP103" s="243"/>
      <c r="JSQ103" s="243"/>
      <c r="JSR103" s="19"/>
      <c r="JSS103" s="320"/>
      <c r="JST103" s="17"/>
      <c r="JSU103" s="15"/>
      <c r="JSV103" s="15"/>
      <c r="JSW103" s="17"/>
      <c r="JSX103" s="17"/>
      <c r="JSY103" s="17"/>
      <c r="JSZ103" s="117"/>
      <c r="JTA103" s="209"/>
      <c r="JTB103" s="17"/>
      <c r="JTC103" s="18"/>
      <c r="JTD103" s="29"/>
      <c r="JTE103" s="104"/>
      <c r="JTF103" s="198"/>
      <c r="JTG103" s="239"/>
      <c r="JTH103" s="243"/>
      <c r="JTI103" s="243"/>
      <c r="JTJ103" s="19"/>
      <c r="JTK103" s="320"/>
      <c r="JTL103" s="17"/>
      <c r="JTM103" s="15"/>
      <c r="JTN103" s="15"/>
      <c r="JTO103" s="17"/>
      <c r="JTP103" s="17"/>
      <c r="JTQ103" s="17"/>
      <c r="JTR103" s="117"/>
      <c r="JTS103" s="209"/>
      <c r="JTT103" s="17"/>
      <c r="JTU103" s="18"/>
      <c r="JTV103" s="29"/>
      <c r="JTW103" s="104"/>
      <c r="JTX103" s="198"/>
      <c r="JTY103" s="239"/>
      <c r="JTZ103" s="243"/>
      <c r="JUA103" s="243"/>
      <c r="JUB103" s="19"/>
      <c r="JUC103" s="320"/>
      <c r="JUD103" s="17"/>
      <c r="JUE103" s="15"/>
      <c r="JUF103" s="15"/>
      <c r="JUG103" s="17"/>
      <c r="JUH103" s="17"/>
      <c r="JUI103" s="17"/>
      <c r="JUJ103" s="117"/>
      <c r="JUK103" s="209"/>
      <c r="JUL103" s="17"/>
      <c r="JUM103" s="18"/>
      <c r="JUN103" s="29"/>
      <c r="JUO103" s="104"/>
      <c r="JUP103" s="198"/>
      <c r="JUQ103" s="239"/>
      <c r="JUR103" s="243"/>
      <c r="JUS103" s="243"/>
      <c r="JUT103" s="19"/>
      <c r="JUU103" s="320"/>
      <c r="JUV103" s="17"/>
      <c r="JUW103" s="15"/>
      <c r="JUX103" s="15"/>
      <c r="JUY103" s="17"/>
      <c r="JUZ103" s="17"/>
      <c r="JVA103" s="17"/>
      <c r="JVB103" s="117"/>
      <c r="JVC103" s="209"/>
      <c r="JVD103" s="17"/>
      <c r="JVE103" s="18"/>
      <c r="JVF103" s="29"/>
      <c r="JVG103" s="104"/>
      <c r="JVH103" s="198"/>
      <c r="JVI103" s="239"/>
      <c r="JVJ103" s="243"/>
      <c r="JVK103" s="243"/>
      <c r="JVL103" s="19"/>
      <c r="JVM103" s="320"/>
      <c r="JVN103" s="17"/>
      <c r="JVO103" s="15"/>
      <c r="JVP103" s="15"/>
      <c r="JVQ103" s="17"/>
      <c r="JVR103" s="17"/>
      <c r="JVS103" s="17"/>
      <c r="JVT103" s="117"/>
      <c r="JVU103" s="209"/>
      <c r="JVV103" s="17"/>
      <c r="JVW103" s="18"/>
      <c r="JVX103" s="29"/>
      <c r="JVY103" s="104"/>
      <c r="JVZ103" s="198"/>
      <c r="JWA103" s="239"/>
      <c r="JWB103" s="243"/>
      <c r="JWC103" s="243"/>
      <c r="JWD103" s="19"/>
      <c r="JWE103" s="320"/>
      <c r="JWF103" s="17"/>
      <c r="JWG103" s="15"/>
      <c r="JWH103" s="15"/>
      <c r="JWI103" s="17"/>
      <c r="JWJ103" s="17"/>
      <c r="JWK103" s="17"/>
      <c r="JWL103" s="117"/>
      <c r="JWM103" s="209"/>
      <c r="JWN103" s="17"/>
      <c r="JWO103" s="18"/>
      <c r="JWP103" s="29"/>
      <c r="JWQ103" s="104"/>
      <c r="JWR103" s="198"/>
      <c r="JWS103" s="239"/>
      <c r="JWT103" s="243"/>
      <c r="JWU103" s="243"/>
      <c r="JWV103" s="19"/>
      <c r="JWW103" s="320"/>
      <c r="JWX103" s="17"/>
      <c r="JWY103" s="15"/>
      <c r="JWZ103" s="15"/>
      <c r="JXA103" s="17"/>
      <c r="JXB103" s="17"/>
      <c r="JXC103" s="17"/>
      <c r="JXD103" s="117"/>
      <c r="JXE103" s="209"/>
      <c r="JXF103" s="17"/>
      <c r="JXG103" s="18"/>
      <c r="JXH103" s="29"/>
      <c r="JXI103" s="104"/>
      <c r="JXJ103" s="198"/>
      <c r="JXK103" s="239"/>
      <c r="JXL103" s="243"/>
      <c r="JXM103" s="243"/>
      <c r="JXN103" s="19"/>
      <c r="JXO103" s="320"/>
      <c r="JXP103" s="17"/>
      <c r="JXQ103" s="15"/>
      <c r="JXR103" s="15"/>
      <c r="JXS103" s="17"/>
      <c r="JXT103" s="17"/>
      <c r="JXU103" s="17"/>
      <c r="JXV103" s="117"/>
      <c r="JXW103" s="209"/>
      <c r="JXX103" s="17"/>
      <c r="JXY103" s="18"/>
      <c r="JXZ103" s="29"/>
      <c r="JYA103" s="104"/>
      <c r="JYB103" s="198"/>
      <c r="JYC103" s="239"/>
      <c r="JYD103" s="243"/>
      <c r="JYE103" s="243"/>
      <c r="JYF103" s="19"/>
      <c r="JYG103" s="320"/>
      <c r="JYH103" s="17"/>
      <c r="JYI103" s="15"/>
      <c r="JYJ103" s="15"/>
      <c r="JYK103" s="17"/>
      <c r="JYL103" s="17"/>
      <c r="JYM103" s="17"/>
      <c r="JYN103" s="117"/>
      <c r="JYO103" s="209"/>
      <c r="JYP103" s="17"/>
      <c r="JYQ103" s="18"/>
      <c r="JYR103" s="29"/>
      <c r="JYS103" s="104"/>
      <c r="JYT103" s="198"/>
      <c r="JYU103" s="239"/>
      <c r="JYV103" s="243"/>
      <c r="JYW103" s="243"/>
      <c r="JYX103" s="19"/>
      <c r="JYY103" s="320"/>
      <c r="JYZ103" s="17"/>
      <c r="JZA103" s="15"/>
      <c r="JZB103" s="15"/>
      <c r="JZC103" s="17"/>
      <c r="JZD103" s="17"/>
      <c r="JZE103" s="17"/>
      <c r="JZF103" s="117"/>
      <c r="JZG103" s="209"/>
      <c r="JZH103" s="17"/>
      <c r="JZI103" s="18"/>
      <c r="JZJ103" s="29"/>
      <c r="JZK103" s="104"/>
      <c r="JZL103" s="198"/>
      <c r="JZM103" s="239"/>
      <c r="JZN103" s="243"/>
      <c r="JZO103" s="243"/>
      <c r="JZP103" s="19"/>
      <c r="JZQ103" s="320"/>
      <c r="JZR103" s="17"/>
      <c r="JZS103" s="15"/>
      <c r="JZT103" s="15"/>
      <c r="JZU103" s="17"/>
      <c r="JZV103" s="17"/>
      <c r="JZW103" s="17"/>
      <c r="JZX103" s="117"/>
      <c r="JZY103" s="209"/>
      <c r="JZZ103" s="17"/>
      <c r="KAA103" s="18"/>
      <c r="KAB103" s="29"/>
      <c r="KAC103" s="104"/>
      <c r="KAD103" s="198"/>
      <c r="KAE103" s="239"/>
      <c r="KAF103" s="243"/>
      <c r="KAG103" s="243"/>
      <c r="KAH103" s="19"/>
      <c r="KAI103" s="320"/>
      <c r="KAJ103" s="17"/>
      <c r="KAK103" s="15"/>
      <c r="KAL103" s="15"/>
      <c r="KAM103" s="17"/>
      <c r="KAN103" s="17"/>
      <c r="KAO103" s="17"/>
      <c r="KAP103" s="117"/>
      <c r="KAQ103" s="209"/>
      <c r="KAR103" s="17"/>
      <c r="KAS103" s="18"/>
      <c r="KAT103" s="29"/>
      <c r="KAU103" s="104"/>
      <c r="KAV103" s="198"/>
      <c r="KAW103" s="239"/>
      <c r="KAX103" s="243"/>
      <c r="KAY103" s="243"/>
      <c r="KAZ103" s="19"/>
      <c r="KBA103" s="320"/>
      <c r="KBB103" s="17"/>
      <c r="KBC103" s="15"/>
      <c r="KBD103" s="15"/>
      <c r="KBE103" s="17"/>
      <c r="KBF103" s="17"/>
      <c r="KBG103" s="17"/>
      <c r="KBH103" s="117"/>
      <c r="KBI103" s="209"/>
      <c r="KBJ103" s="17"/>
      <c r="KBK103" s="18"/>
      <c r="KBL103" s="29"/>
      <c r="KBM103" s="104"/>
      <c r="KBN103" s="198"/>
      <c r="KBO103" s="239"/>
      <c r="KBP103" s="243"/>
      <c r="KBQ103" s="243"/>
      <c r="KBR103" s="19"/>
      <c r="KBS103" s="320"/>
      <c r="KBT103" s="17"/>
      <c r="KBU103" s="15"/>
      <c r="KBV103" s="15"/>
      <c r="KBW103" s="17"/>
      <c r="KBX103" s="17"/>
      <c r="KBY103" s="17"/>
      <c r="KBZ103" s="117"/>
      <c r="KCA103" s="209"/>
      <c r="KCB103" s="17"/>
      <c r="KCC103" s="18"/>
      <c r="KCD103" s="29"/>
      <c r="KCE103" s="104"/>
      <c r="KCF103" s="198"/>
      <c r="KCG103" s="239"/>
      <c r="KCH103" s="243"/>
      <c r="KCI103" s="243"/>
      <c r="KCJ103" s="19"/>
      <c r="KCK103" s="320"/>
      <c r="KCL103" s="17"/>
      <c r="KCM103" s="15"/>
      <c r="KCN103" s="15"/>
      <c r="KCO103" s="17"/>
      <c r="KCP103" s="17"/>
      <c r="KCQ103" s="17"/>
      <c r="KCR103" s="117"/>
      <c r="KCS103" s="209"/>
      <c r="KCT103" s="17"/>
      <c r="KCU103" s="18"/>
      <c r="KCV103" s="29"/>
      <c r="KCW103" s="104"/>
      <c r="KCX103" s="198"/>
      <c r="KCY103" s="239"/>
      <c r="KCZ103" s="243"/>
      <c r="KDA103" s="243"/>
      <c r="KDB103" s="19"/>
      <c r="KDC103" s="320"/>
      <c r="KDD103" s="17"/>
      <c r="KDE103" s="15"/>
      <c r="KDF103" s="15"/>
      <c r="KDG103" s="17"/>
      <c r="KDH103" s="17"/>
      <c r="KDI103" s="17"/>
      <c r="KDJ103" s="117"/>
      <c r="KDK103" s="209"/>
      <c r="KDL103" s="17"/>
      <c r="KDM103" s="18"/>
      <c r="KDN103" s="29"/>
      <c r="KDO103" s="104"/>
      <c r="KDP103" s="198"/>
      <c r="KDQ103" s="239"/>
      <c r="KDR103" s="243"/>
      <c r="KDS103" s="243"/>
      <c r="KDT103" s="19"/>
      <c r="KDU103" s="320"/>
      <c r="KDV103" s="17"/>
      <c r="KDW103" s="15"/>
      <c r="KDX103" s="15"/>
      <c r="KDY103" s="17"/>
      <c r="KDZ103" s="17"/>
      <c r="KEA103" s="17"/>
      <c r="KEB103" s="117"/>
      <c r="KEC103" s="209"/>
      <c r="KED103" s="17"/>
      <c r="KEE103" s="18"/>
      <c r="KEF103" s="29"/>
      <c r="KEG103" s="104"/>
      <c r="KEH103" s="198"/>
      <c r="KEI103" s="239"/>
      <c r="KEJ103" s="243"/>
      <c r="KEK103" s="243"/>
      <c r="KEL103" s="19"/>
      <c r="KEM103" s="320"/>
      <c r="KEN103" s="17"/>
      <c r="KEO103" s="15"/>
      <c r="KEP103" s="15"/>
      <c r="KEQ103" s="17"/>
      <c r="KER103" s="17"/>
      <c r="KES103" s="17"/>
      <c r="KET103" s="117"/>
      <c r="KEU103" s="209"/>
      <c r="KEV103" s="17"/>
      <c r="KEW103" s="18"/>
      <c r="KEX103" s="29"/>
      <c r="KEY103" s="104"/>
      <c r="KEZ103" s="198"/>
      <c r="KFA103" s="239"/>
      <c r="KFB103" s="243"/>
      <c r="KFC103" s="243"/>
      <c r="KFD103" s="19"/>
      <c r="KFE103" s="320"/>
      <c r="KFF103" s="17"/>
      <c r="KFG103" s="15"/>
      <c r="KFH103" s="15"/>
      <c r="KFI103" s="17"/>
      <c r="KFJ103" s="17"/>
      <c r="KFK103" s="17"/>
      <c r="KFL103" s="117"/>
      <c r="KFM103" s="209"/>
      <c r="KFN103" s="17"/>
      <c r="KFO103" s="18"/>
      <c r="KFP103" s="29"/>
      <c r="KFQ103" s="104"/>
      <c r="KFR103" s="198"/>
      <c r="KFS103" s="239"/>
      <c r="KFT103" s="243"/>
      <c r="KFU103" s="243"/>
      <c r="KFV103" s="19"/>
      <c r="KFW103" s="320"/>
      <c r="KFX103" s="17"/>
      <c r="KFY103" s="15"/>
      <c r="KFZ103" s="15"/>
      <c r="KGA103" s="17"/>
      <c r="KGB103" s="17"/>
      <c r="KGC103" s="17"/>
      <c r="KGD103" s="117"/>
      <c r="KGE103" s="209"/>
      <c r="KGF103" s="17"/>
      <c r="KGG103" s="18"/>
      <c r="KGH103" s="29"/>
      <c r="KGI103" s="104"/>
      <c r="KGJ103" s="198"/>
      <c r="KGK103" s="239"/>
      <c r="KGL103" s="243"/>
      <c r="KGM103" s="243"/>
      <c r="KGN103" s="19"/>
      <c r="KGO103" s="320"/>
      <c r="KGP103" s="17"/>
      <c r="KGQ103" s="15"/>
      <c r="KGR103" s="15"/>
      <c r="KGS103" s="17"/>
      <c r="KGT103" s="17"/>
      <c r="KGU103" s="17"/>
      <c r="KGV103" s="117"/>
      <c r="KGW103" s="209"/>
      <c r="KGX103" s="17"/>
      <c r="KGY103" s="18"/>
      <c r="KGZ103" s="29"/>
      <c r="KHA103" s="104"/>
      <c r="KHB103" s="198"/>
      <c r="KHC103" s="239"/>
      <c r="KHD103" s="243"/>
      <c r="KHE103" s="243"/>
      <c r="KHF103" s="19"/>
      <c r="KHG103" s="320"/>
      <c r="KHH103" s="17"/>
      <c r="KHI103" s="15"/>
      <c r="KHJ103" s="15"/>
      <c r="KHK103" s="17"/>
      <c r="KHL103" s="17"/>
      <c r="KHM103" s="17"/>
      <c r="KHN103" s="117"/>
      <c r="KHO103" s="209"/>
      <c r="KHP103" s="17"/>
      <c r="KHQ103" s="18"/>
      <c r="KHR103" s="29"/>
      <c r="KHS103" s="104"/>
      <c r="KHT103" s="198"/>
      <c r="KHU103" s="239"/>
      <c r="KHV103" s="243"/>
      <c r="KHW103" s="243"/>
      <c r="KHX103" s="19"/>
      <c r="KHY103" s="320"/>
      <c r="KHZ103" s="17"/>
      <c r="KIA103" s="15"/>
      <c r="KIB103" s="15"/>
      <c r="KIC103" s="17"/>
      <c r="KID103" s="17"/>
      <c r="KIE103" s="17"/>
      <c r="KIF103" s="117"/>
      <c r="KIG103" s="209"/>
      <c r="KIH103" s="17"/>
      <c r="KII103" s="18"/>
      <c r="KIJ103" s="29"/>
      <c r="KIK103" s="104"/>
      <c r="KIL103" s="198"/>
      <c r="KIM103" s="239"/>
      <c r="KIN103" s="243"/>
      <c r="KIO103" s="243"/>
      <c r="KIP103" s="19"/>
      <c r="KIQ103" s="320"/>
      <c r="KIR103" s="17"/>
      <c r="KIS103" s="15"/>
      <c r="KIT103" s="15"/>
      <c r="KIU103" s="17"/>
      <c r="KIV103" s="17"/>
      <c r="KIW103" s="17"/>
      <c r="KIX103" s="117"/>
      <c r="KIY103" s="209"/>
      <c r="KIZ103" s="17"/>
      <c r="KJA103" s="18"/>
      <c r="KJB103" s="29"/>
      <c r="KJC103" s="104"/>
      <c r="KJD103" s="198"/>
      <c r="KJE103" s="239"/>
      <c r="KJF103" s="243"/>
      <c r="KJG103" s="243"/>
      <c r="KJH103" s="19"/>
      <c r="KJI103" s="320"/>
      <c r="KJJ103" s="17"/>
      <c r="KJK103" s="15"/>
      <c r="KJL103" s="15"/>
      <c r="KJM103" s="17"/>
      <c r="KJN103" s="17"/>
      <c r="KJO103" s="17"/>
      <c r="KJP103" s="117"/>
      <c r="KJQ103" s="209"/>
      <c r="KJR103" s="17"/>
      <c r="KJS103" s="18"/>
      <c r="KJT103" s="29"/>
      <c r="KJU103" s="104"/>
      <c r="KJV103" s="198"/>
      <c r="KJW103" s="239"/>
      <c r="KJX103" s="243"/>
      <c r="KJY103" s="243"/>
      <c r="KJZ103" s="19"/>
      <c r="KKA103" s="320"/>
      <c r="KKB103" s="17"/>
      <c r="KKC103" s="15"/>
      <c r="KKD103" s="15"/>
      <c r="KKE103" s="17"/>
      <c r="KKF103" s="17"/>
      <c r="KKG103" s="17"/>
      <c r="KKH103" s="117"/>
      <c r="KKI103" s="209"/>
      <c r="KKJ103" s="17"/>
      <c r="KKK103" s="18"/>
      <c r="KKL103" s="29"/>
      <c r="KKM103" s="104"/>
      <c r="KKN103" s="198"/>
      <c r="KKO103" s="239"/>
      <c r="KKP103" s="243"/>
      <c r="KKQ103" s="243"/>
      <c r="KKR103" s="19"/>
      <c r="KKS103" s="320"/>
      <c r="KKT103" s="17"/>
      <c r="KKU103" s="15"/>
      <c r="KKV103" s="15"/>
      <c r="KKW103" s="17"/>
      <c r="KKX103" s="17"/>
      <c r="KKY103" s="17"/>
      <c r="KKZ103" s="117"/>
      <c r="KLA103" s="209"/>
      <c r="KLB103" s="17"/>
      <c r="KLC103" s="18"/>
      <c r="KLD103" s="29"/>
      <c r="KLE103" s="104"/>
      <c r="KLF103" s="198"/>
      <c r="KLG103" s="239"/>
      <c r="KLH103" s="243"/>
      <c r="KLI103" s="243"/>
      <c r="KLJ103" s="19"/>
      <c r="KLK103" s="320"/>
      <c r="KLL103" s="17"/>
      <c r="KLM103" s="15"/>
      <c r="KLN103" s="15"/>
      <c r="KLO103" s="17"/>
      <c r="KLP103" s="17"/>
      <c r="KLQ103" s="17"/>
      <c r="KLR103" s="117"/>
      <c r="KLS103" s="209"/>
      <c r="KLT103" s="17"/>
      <c r="KLU103" s="18"/>
      <c r="KLV103" s="29"/>
      <c r="KLW103" s="104"/>
      <c r="KLX103" s="198"/>
      <c r="KLY103" s="239"/>
      <c r="KLZ103" s="243"/>
      <c r="KMA103" s="243"/>
      <c r="KMB103" s="19"/>
      <c r="KMC103" s="320"/>
      <c r="KMD103" s="17"/>
      <c r="KME103" s="15"/>
      <c r="KMF103" s="15"/>
      <c r="KMG103" s="17"/>
      <c r="KMH103" s="17"/>
      <c r="KMI103" s="17"/>
      <c r="KMJ103" s="117"/>
      <c r="KMK103" s="209"/>
      <c r="KML103" s="17"/>
      <c r="KMM103" s="18"/>
      <c r="KMN103" s="29"/>
      <c r="KMO103" s="104"/>
      <c r="KMP103" s="198"/>
      <c r="KMQ103" s="239"/>
      <c r="KMR103" s="243"/>
      <c r="KMS103" s="243"/>
      <c r="KMT103" s="19"/>
      <c r="KMU103" s="320"/>
      <c r="KMV103" s="17"/>
      <c r="KMW103" s="15"/>
      <c r="KMX103" s="15"/>
      <c r="KMY103" s="17"/>
      <c r="KMZ103" s="17"/>
      <c r="KNA103" s="17"/>
      <c r="KNB103" s="117"/>
      <c r="KNC103" s="209"/>
      <c r="KND103" s="17"/>
      <c r="KNE103" s="18"/>
      <c r="KNF103" s="29"/>
      <c r="KNG103" s="104"/>
      <c r="KNH103" s="198"/>
      <c r="KNI103" s="239"/>
      <c r="KNJ103" s="243"/>
      <c r="KNK103" s="243"/>
      <c r="KNL103" s="19"/>
      <c r="KNM103" s="320"/>
      <c r="KNN103" s="17"/>
      <c r="KNO103" s="15"/>
      <c r="KNP103" s="15"/>
      <c r="KNQ103" s="17"/>
      <c r="KNR103" s="17"/>
      <c r="KNS103" s="17"/>
      <c r="KNT103" s="117"/>
      <c r="KNU103" s="209"/>
      <c r="KNV103" s="17"/>
      <c r="KNW103" s="18"/>
      <c r="KNX103" s="29"/>
      <c r="KNY103" s="104"/>
      <c r="KNZ103" s="198"/>
      <c r="KOA103" s="239"/>
      <c r="KOB103" s="243"/>
      <c r="KOC103" s="243"/>
      <c r="KOD103" s="19"/>
      <c r="KOE103" s="320"/>
      <c r="KOF103" s="17"/>
      <c r="KOG103" s="15"/>
      <c r="KOH103" s="15"/>
      <c r="KOI103" s="17"/>
      <c r="KOJ103" s="17"/>
      <c r="KOK103" s="17"/>
      <c r="KOL103" s="117"/>
      <c r="KOM103" s="209"/>
      <c r="KON103" s="17"/>
      <c r="KOO103" s="18"/>
      <c r="KOP103" s="29"/>
      <c r="KOQ103" s="104"/>
      <c r="KOR103" s="198"/>
      <c r="KOS103" s="239"/>
      <c r="KOT103" s="243"/>
      <c r="KOU103" s="243"/>
      <c r="KOV103" s="19"/>
      <c r="KOW103" s="320"/>
      <c r="KOX103" s="17"/>
      <c r="KOY103" s="15"/>
      <c r="KOZ103" s="15"/>
      <c r="KPA103" s="17"/>
      <c r="KPB103" s="17"/>
      <c r="KPC103" s="17"/>
      <c r="KPD103" s="117"/>
      <c r="KPE103" s="209"/>
      <c r="KPF103" s="17"/>
      <c r="KPG103" s="18"/>
      <c r="KPH103" s="29"/>
      <c r="KPI103" s="104"/>
      <c r="KPJ103" s="198"/>
      <c r="KPK103" s="239"/>
      <c r="KPL103" s="243"/>
      <c r="KPM103" s="243"/>
      <c r="KPN103" s="19"/>
      <c r="KPO103" s="320"/>
      <c r="KPP103" s="17"/>
      <c r="KPQ103" s="15"/>
      <c r="KPR103" s="15"/>
      <c r="KPS103" s="17"/>
      <c r="KPT103" s="17"/>
      <c r="KPU103" s="17"/>
      <c r="KPV103" s="117"/>
      <c r="KPW103" s="209"/>
      <c r="KPX103" s="17"/>
      <c r="KPY103" s="18"/>
      <c r="KPZ103" s="29"/>
      <c r="KQA103" s="104"/>
      <c r="KQB103" s="198"/>
      <c r="KQC103" s="239"/>
      <c r="KQD103" s="243"/>
      <c r="KQE103" s="243"/>
      <c r="KQF103" s="19"/>
      <c r="KQG103" s="320"/>
      <c r="KQH103" s="17"/>
      <c r="KQI103" s="15"/>
      <c r="KQJ103" s="15"/>
      <c r="KQK103" s="17"/>
      <c r="KQL103" s="17"/>
      <c r="KQM103" s="17"/>
      <c r="KQN103" s="117"/>
      <c r="KQO103" s="209"/>
      <c r="KQP103" s="17"/>
      <c r="KQQ103" s="18"/>
      <c r="KQR103" s="29"/>
      <c r="KQS103" s="104"/>
      <c r="KQT103" s="198"/>
      <c r="KQU103" s="239"/>
      <c r="KQV103" s="243"/>
      <c r="KQW103" s="243"/>
      <c r="KQX103" s="19"/>
      <c r="KQY103" s="320"/>
      <c r="KQZ103" s="17"/>
      <c r="KRA103" s="15"/>
      <c r="KRB103" s="15"/>
      <c r="KRC103" s="17"/>
      <c r="KRD103" s="17"/>
      <c r="KRE103" s="17"/>
      <c r="KRF103" s="117"/>
      <c r="KRG103" s="209"/>
      <c r="KRH103" s="17"/>
      <c r="KRI103" s="18"/>
      <c r="KRJ103" s="29"/>
      <c r="KRK103" s="104"/>
      <c r="KRL103" s="198"/>
      <c r="KRM103" s="239"/>
      <c r="KRN103" s="243"/>
      <c r="KRO103" s="243"/>
      <c r="KRP103" s="19"/>
      <c r="KRQ103" s="320"/>
      <c r="KRR103" s="17"/>
      <c r="KRS103" s="15"/>
      <c r="KRT103" s="15"/>
      <c r="KRU103" s="17"/>
      <c r="KRV103" s="17"/>
      <c r="KRW103" s="17"/>
      <c r="KRX103" s="117"/>
      <c r="KRY103" s="209"/>
      <c r="KRZ103" s="17"/>
      <c r="KSA103" s="18"/>
      <c r="KSB103" s="29"/>
      <c r="KSC103" s="104"/>
      <c r="KSD103" s="198"/>
      <c r="KSE103" s="239"/>
      <c r="KSF103" s="243"/>
      <c r="KSG103" s="243"/>
      <c r="KSH103" s="19"/>
      <c r="KSI103" s="320"/>
      <c r="KSJ103" s="17"/>
      <c r="KSK103" s="15"/>
      <c r="KSL103" s="15"/>
      <c r="KSM103" s="17"/>
      <c r="KSN103" s="17"/>
      <c r="KSO103" s="17"/>
      <c r="KSP103" s="117"/>
      <c r="KSQ103" s="209"/>
      <c r="KSR103" s="17"/>
      <c r="KSS103" s="18"/>
      <c r="KST103" s="29"/>
      <c r="KSU103" s="104"/>
      <c r="KSV103" s="198"/>
      <c r="KSW103" s="239"/>
      <c r="KSX103" s="243"/>
      <c r="KSY103" s="243"/>
      <c r="KSZ103" s="19"/>
      <c r="KTA103" s="320"/>
      <c r="KTB103" s="17"/>
      <c r="KTC103" s="15"/>
      <c r="KTD103" s="15"/>
      <c r="KTE103" s="17"/>
      <c r="KTF103" s="17"/>
      <c r="KTG103" s="17"/>
      <c r="KTH103" s="117"/>
      <c r="KTI103" s="209"/>
      <c r="KTJ103" s="17"/>
      <c r="KTK103" s="18"/>
      <c r="KTL103" s="29"/>
      <c r="KTM103" s="104"/>
      <c r="KTN103" s="198"/>
      <c r="KTO103" s="239"/>
      <c r="KTP103" s="243"/>
      <c r="KTQ103" s="243"/>
      <c r="KTR103" s="19"/>
      <c r="KTS103" s="320"/>
      <c r="KTT103" s="17"/>
      <c r="KTU103" s="15"/>
      <c r="KTV103" s="15"/>
      <c r="KTW103" s="17"/>
      <c r="KTX103" s="17"/>
      <c r="KTY103" s="17"/>
      <c r="KTZ103" s="117"/>
      <c r="KUA103" s="209"/>
      <c r="KUB103" s="17"/>
      <c r="KUC103" s="18"/>
      <c r="KUD103" s="29"/>
      <c r="KUE103" s="104"/>
      <c r="KUF103" s="198"/>
      <c r="KUG103" s="239"/>
      <c r="KUH103" s="243"/>
      <c r="KUI103" s="243"/>
      <c r="KUJ103" s="19"/>
      <c r="KUK103" s="320"/>
      <c r="KUL103" s="17"/>
      <c r="KUM103" s="15"/>
      <c r="KUN103" s="15"/>
      <c r="KUO103" s="17"/>
      <c r="KUP103" s="17"/>
      <c r="KUQ103" s="17"/>
      <c r="KUR103" s="117"/>
      <c r="KUS103" s="209"/>
      <c r="KUT103" s="17"/>
      <c r="KUU103" s="18"/>
      <c r="KUV103" s="29"/>
      <c r="KUW103" s="104"/>
      <c r="KUX103" s="198"/>
      <c r="KUY103" s="239"/>
      <c r="KUZ103" s="243"/>
      <c r="KVA103" s="243"/>
      <c r="KVB103" s="19"/>
      <c r="KVC103" s="320"/>
      <c r="KVD103" s="17"/>
      <c r="KVE103" s="15"/>
      <c r="KVF103" s="15"/>
      <c r="KVG103" s="17"/>
      <c r="KVH103" s="17"/>
      <c r="KVI103" s="17"/>
      <c r="KVJ103" s="117"/>
      <c r="KVK103" s="209"/>
      <c r="KVL103" s="17"/>
      <c r="KVM103" s="18"/>
      <c r="KVN103" s="29"/>
      <c r="KVO103" s="104"/>
      <c r="KVP103" s="198"/>
      <c r="KVQ103" s="239"/>
      <c r="KVR103" s="243"/>
      <c r="KVS103" s="243"/>
      <c r="KVT103" s="19"/>
      <c r="KVU103" s="320"/>
      <c r="KVV103" s="17"/>
      <c r="KVW103" s="15"/>
      <c r="KVX103" s="15"/>
      <c r="KVY103" s="17"/>
      <c r="KVZ103" s="17"/>
      <c r="KWA103" s="17"/>
      <c r="KWB103" s="117"/>
      <c r="KWC103" s="209"/>
      <c r="KWD103" s="17"/>
      <c r="KWE103" s="18"/>
      <c r="KWF103" s="29"/>
      <c r="KWG103" s="104"/>
      <c r="KWH103" s="198"/>
      <c r="KWI103" s="239"/>
      <c r="KWJ103" s="243"/>
      <c r="KWK103" s="243"/>
      <c r="KWL103" s="19"/>
      <c r="KWM103" s="320"/>
      <c r="KWN103" s="17"/>
      <c r="KWO103" s="15"/>
      <c r="KWP103" s="15"/>
      <c r="KWQ103" s="17"/>
      <c r="KWR103" s="17"/>
      <c r="KWS103" s="17"/>
      <c r="KWT103" s="117"/>
      <c r="KWU103" s="209"/>
      <c r="KWV103" s="17"/>
      <c r="KWW103" s="18"/>
      <c r="KWX103" s="29"/>
      <c r="KWY103" s="104"/>
      <c r="KWZ103" s="198"/>
      <c r="KXA103" s="239"/>
      <c r="KXB103" s="243"/>
      <c r="KXC103" s="243"/>
      <c r="KXD103" s="19"/>
      <c r="KXE103" s="320"/>
      <c r="KXF103" s="17"/>
      <c r="KXG103" s="15"/>
      <c r="KXH103" s="15"/>
      <c r="KXI103" s="17"/>
      <c r="KXJ103" s="17"/>
      <c r="KXK103" s="17"/>
      <c r="KXL103" s="117"/>
      <c r="KXM103" s="209"/>
      <c r="KXN103" s="17"/>
      <c r="KXO103" s="18"/>
      <c r="KXP103" s="29"/>
      <c r="KXQ103" s="104"/>
      <c r="KXR103" s="198"/>
      <c r="KXS103" s="239"/>
      <c r="KXT103" s="243"/>
      <c r="KXU103" s="243"/>
      <c r="KXV103" s="19"/>
      <c r="KXW103" s="320"/>
      <c r="KXX103" s="17"/>
      <c r="KXY103" s="15"/>
      <c r="KXZ103" s="15"/>
      <c r="KYA103" s="17"/>
      <c r="KYB103" s="17"/>
      <c r="KYC103" s="17"/>
      <c r="KYD103" s="117"/>
      <c r="KYE103" s="209"/>
      <c r="KYF103" s="17"/>
      <c r="KYG103" s="18"/>
      <c r="KYH103" s="29"/>
      <c r="KYI103" s="104"/>
      <c r="KYJ103" s="198"/>
      <c r="KYK103" s="239"/>
      <c r="KYL103" s="243"/>
      <c r="KYM103" s="243"/>
      <c r="KYN103" s="19"/>
      <c r="KYO103" s="320"/>
      <c r="KYP103" s="17"/>
      <c r="KYQ103" s="15"/>
      <c r="KYR103" s="15"/>
      <c r="KYS103" s="17"/>
      <c r="KYT103" s="17"/>
      <c r="KYU103" s="17"/>
      <c r="KYV103" s="117"/>
      <c r="KYW103" s="209"/>
      <c r="KYX103" s="17"/>
      <c r="KYY103" s="18"/>
      <c r="KYZ103" s="29"/>
      <c r="KZA103" s="104"/>
      <c r="KZB103" s="198"/>
      <c r="KZC103" s="239"/>
      <c r="KZD103" s="243"/>
      <c r="KZE103" s="243"/>
      <c r="KZF103" s="19"/>
      <c r="KZG103" s="320"/>
      <c r="KZH103" s="17"/>
      <c r="KZI103" s="15"/>
      <c r="KZJ103" s="15"/>
      <c r="KZK103" s="17"/>
      <c r="KZL103" s="17"/>
      <c r="KZM103" s="17"/>
      <c r="KZN103" s="117"/>
      <c r="KZO103" s="209"/>
      <c r="KZP103" s="17"/>
      <c r="KZQ103" s="18"/>
      <c r="KZR103" s="29"/>
      <c r="KZS103" s="104"/>
      <c r="KZT103" s="198"/>
      <c r="KZU103" s="239"/>
      <c r="KZV103" s="243"/>
      <c r="KZW103" s="243"/>
      <c r="KZX103" s="19"/>
      <c r="KZY103" s="320"/>
      <c r="KZZ103" s="17"/>
      <c r="LAA103" s="15"/>
      <c r="LAB103" s="15"/>
      <c r="LAC103" s="17"/>
      <c r="LAD103" s="17"/>
      <c r="LAE103" s="17"/>
      <c r="LAF103" s="117"/>
      <c r="LAG103" s="209"/>
      <c r="LAH103" s="17"/>
      <c r="LAI103" s="18"/>
      <c r="LAJ103" s="29"/>
      <c r="LAK103" s="104"/>
      <c r="LAL103" s="198"/>
      <c r="LAM103" s="239"/>
      <c r="LAN103" s="243"/>
      <c r="LAO103" s="243"/>
      <c r="LAP103" s="19"/>
      <c r="LAQ103" s="320"/>
      <c r="LAR103" s="17"/>
      <c r="LAS103" s="15"/>
      <c r="LAT103" s="15"/>
      <c r="LAU103" s="17"/>
      <c r="LAV103" s="17"/>
      <c r="LAW103" s="17"/>
      <c r="LAX103" s="117"/>
      <c r="LAY103" s="209"/>
      <c r="LAZ103" s="17"/>
      <c r="LBA103" s="18"/>
      <c r="LBB103" s="29"/>
      <c r="LBC103" s="104"/>
      <c r="LBD103" s="198"/>
      <c r="LBE103" s="239"/>
      <c r="LBF103" s="243"/>
      <c r="LBG103" s="243"/>
      <c r="LBH103" s="19"/>
      <c r="LBI103" s="320"/>
      <c r="LBJ103" s="17"/>
      <c r="LBK103" s="15"/>
      <c r="LBL103" s="15"/>
      <c r="LBM103" s="17"/>
      <c r="LBN103" s="17"/>
      <c r="LBO103" s="17"/>
      <c r="LBP103" s="117"/>
      <c r="LBQ103" s="209"/>
      <c r="LBR103" s="17"/>
      <c r="LBS103" s="18"/>
      <c r="LBT103" s="29"/>
      <c r="LBU103" s="104"/>
      <c r="LBV103" s="198"/>
      <c r="LBW103" s="239"/>
      <c r="LBX103" s="243"/>
      <c r="LBY103" s="243"/>
      <c r="LBZ103" s="19"/>
      <c r="LCA103" s="320"/>
      <c r="LCB103" s="17"/>
      <c r="LCC103" s="15"/>
      <c r="LCD103" s="15"/>
      <c r="LCE103" s="17"/>
      <c r="LCF103" s="17"/>
      <c r="LCG103" s="17"/>
      <c r="LCH103" s="117"/>
      <c r="LCI103" s="209"/>
      <c r="LCJ103" s="17"/>
      <c r="LCK103" s="18"/>
      <c r="LCL103" s="29"/>
      <c r="LCM103" s="104"/>
      <c r="LCN103" s="198"/>
      <c r="LCO103" s="239"/>
      <c r="LCP103" s="243"/>
      <c r="LCQ103" s="243"/>
      <c r="LCR103" s="19"/>
      <c r="LCS103" s="320"/>
      <c r="LCT103" s="17"/>
      <c r="LCU103" s="15"/>
      <c r="LCV103" s="15"/>
      <c r="LCW103" s="17"/>
      <c r="LCX103" s="17"/>
      <c r="LCY103" s="17"/>
      <c r="LCZ103" s="117"/>
      <c r="LDA103" s="209"/>
      <c r="LDB103" s="17"/>
      <c r="LDC103" s="18"/>
      <c r="LDD103" s="29"/>
      <c r="LDE103" s="104"/>
      <c r="LDF103" s="198"/>
      <c r="LDG103" s="239"/>
      <c r="LDH103" s="243"/>
      <c r="LDI103" s="243"/>
      <c r="LDJ103" s="19"/>
      <c r="LDK103" s="320"/>
      <c r="LDL103" s="17"/>
      <c r="LDM103" s="15"/>
      <c r="LDN103" s="15"/>
      <c r="LDO103" s="17"/>
      <c r="LDP103" s="17"/>
      <c r="LDQ103" s="17"/>
      <c r="LDR103" s="117"/>
      <c r="LDS103" s="209"/>
      <c r="LDT103" s="17"/>
      <c r="LDU103" s="18"/>
      <c r="LDV103" s="29"/>
      <c r="LDW103" s="104"/>
      <c r="LDX103" s="198"/>
      <c r="LDY103" s="239"/>
      <c r="LDZ103" s="243"/>
      <c r="LEA103" s="243"/>
      <c r="LEB103" s="19"/>
      <c r="LEC103" s="320"/>
      <c r="LED103" s="17"/>
      <c r="LEE103" s="15"/>
      <c r="LEF103" s="15"/>
      <c r="LEG103" s="17"/>
      <c r="LEH103" s="17"/>
      <c r="LEI103" s="17"/>
      <c r="LEJ103" s="117"/>
      <c r="LEK103" s="209"/>
      <c r="LEL103" s="17"/>
      <c r="LEM103" s="18"/>
      <c r="LEN103" s="29"/>
      <c r="LEO103" s="104"/>
      <c r="LEP103" s="198"/>
      <c r="LEQ103" s="239"/>
      <c r="LER103" s="243"/>
      <c r="LES103" s="243"/>
      <c r="LET103" s="19"/>
      <c r="LEU103" s="320"/>
      <c r="LEV103" s="17"/>
      <c r="LEW103" s="15"/>
      <c r="LEX103" s="15"/>
      <c r="LEY103" s="17"/>
      <c r="LEZ103" s="17"/>
      <c r="LFA103" s="17"/>
      <c r="LFB103" s="117"/>
      <c r="LFC103" s="209"/>
      <c r="LFD103" s="17"/>
      <c r="LFE103" s="18"/>
      <c r="LFF103" s="29"/>
      <c r="LFG103" s="104"/>
      <c r="LFH103" s="198"/>
      <c r="LFI103" s="239"/>
      <c r="LFJ103" s="243"/>
      <c r="LFK103" s="243"/>
      <c r="LFL103" s="19"/>
      <c r="LFM103" s="320"/>
      <c r="LFN103" s="17"/>
      <c r="LFO103" s="15"/>
      <c r="LFP103" s="15"/>
      <c r="LFQ103" s="17"/>
      <c r="LFR103" s="17"/>
      <c r="LFS103" s="17"/>
      <c r="LFT103" s="117"/>
      <c r="LFU103" s="209"/>
      <c r="LFV103" s="17"/>
      <c r="LFW103" s="18"/>
      <c r="LFX103" s="29"/>
      <c r="LFY103" s="104"/>
      <c r="LFZ103" s="198"/>
      <c r="LGA103" s="239"/>
      <c r="LGB103" s="243"/>
      <c r="LGC103" s="243"/>
      <c r="LGD103" s="19"/>
      <c r="LGE103" s="320"/>
      <c r="LGF103" s="17"/>
      <c r="LGG103" s="15"/>
      <c r="LGH103" s="15"/>
      <c r="LGI103" s="17"/>
      <c r="LGJ103" s="17"/>
      <c r="LGK103" s="17"/>
      <c r="LGL103" s="117"/>
      <c r="LGM103" s="209"/>
      <c r="LGN103" s="17"/>
      <c r="LGO103" s="18"/>
      <c r="LGP103" s="29"/>
      <c r="LGQ103" s="104"/>
      <c r="LGR103" s="198"/>
      <c r="LGS103" s="239"/>
      <c r="LGT103" s="243"/>
      <c r="LGU103" s="243"/>
      <c r="LGV103" s="19"/>
      <c r="LGW103" s="320"/>
      <c r="LGX103" s="17"/>
      <c r="LGY103" s="15"/>
      <c r="LGZ103" s="15"/>
      <c r="LHA103" s="17"/>
      <c r="LHB103" s="17"/>
      <c r="LHC103" s="17"/>
      <c r="LHD103" s="117"/>
      <c r="LHE103" s="209"/>
      <c r="LHF103" s="17"/>
      <c r="LHG103" s="18"/>
      <c r="LHH103" s="29"/>
      <c r="LHI103" s="104"/>
      <c r="LHJ103" s="198"/>
      <c r="LHK103" s="239"/>
      <c r="LHL103" s="243"/>
      <c r="LHM103" s="243"/>
      <c r="LHN103" s="19"/>
      <c r="LHO103" s="320"/>
      <c r="LHP103" s="17"/>
      <c r="LHQ103" s="15"/>
      <c r="LHR103" s="15"/>
      <c r="LHS103" s="17"/>
      <c r="LHT103" s="17"/>
      <c r="LHU103" s="17"/>
      <c r="LHV103" s="117"/>
      <c r="LHW103" s="209"/>
      <c r="LHX103" s="17"/>
      <c r="LHY103" s="18"/>
      <c r="LHZ103" s="29"/>
      <c r="LIA103" s="104"/>
      <c r="LIB103" s="198"/>
      <c r="LIC103" s="239"/>
      <c r="LID103" s="243"/>
      <c r="LIE103" s="243"/>
      <c r="LIF103" s="19"/>
      <c r="LIG103" s="320"/>
      <c r="LIH103" s="17"/>
      <c r="LII103" s="15"/>
      <c r="LIJ103" s="15"/>
      <c r="LIK103" s="17"/>
      <c r="LIL103" s="17"/>
      <c r="LIM103" s="17"/>
      <c r="LIN103" s="117"/>
      <c r="LIO103" s="209"/>
      <c r="LIP103" s="17"/>
      <c r="LIQ103" s="18"/>
      <c r="LIR103" s="29"/>
      <c r="LIS103" s="104"/>
      <c r="LIT103" s="198"/>
      <c r="LIU103" s="239"/>
      <c r="LIV103" s="243"/>
      <c r="LIW103" s="243"/>
      <c r="LIX103" s="19"/>
      <c r="LIY103" s="320"/>
      <c r="LIZ103" s="17"/>
      <c r="LJA103" s="15"/>
      <c r="LJB103" s="15"/>
      <c r="LJC103" s="17"/>
      <c r="LJD103" s="17"/>
      <c r="LJE103" s="17"/>
      <c r="LJF103" s="117"/>
      <c r="LJG103" s="209"/>
      <c r="LJH103" s="17"/>
      <c r="LJI103" s="18"/>
      <c r="LJJ103" s="29"/>
      <c r="LJK103" s="104"/>
      <c r="LJL103" s="198"/>
      <c r="LJM103" s="239"/>
      <c r="LJN103" s="243"/>
      <c r="LJO103" s="243"/>
      <c r="LJP103" s="19"/>
      <c r="LJQ103" s="320"/>
      <c r="LJR103" s="17"/>
      <c r="LJS103" s="15"/>
      <c r="LJT103" s="15"/>
      <c r="LJU103" s="17"/>
      <c r="LJV103" s="17"/>
      <c r="LJW103" s="17"/>
      <c r="LJX103" s="117"/>
      <c r="LJY103" s="209"/>
      <c r="LJZ103" s="17"/>
      <c r="LKA103" s="18"/>
      <c r="LKB103" s="29"/>
      <c r="LKC103" s="104"/>
      <c r="LKD103" s="198"/>
      <c r="LKE103" s="239"/>
      <c r="LKF103" s="243"/>
      <c r="LKG103" s="243"/>
      <c r="LKH103" s="19"/>
      <c r="LKI103" s="320"/>
      <c r="LKJ103" s="17"/>
      <c r="LKK103" s="15"/>
      <c r="LKL103" s="15"/>
      <c r="LKM103" s="17"/>
      <c r="LKN103" s="17"/>
      <c r="LKO103" s="17"/>
      <c r="LKP103" s="117"/>
      <c r="LKQ103" s="209"/>
      <c r="LKR103" s="17"/>
      <c r="LKS103" s="18"/>
      <c r="LKT103" s="29"/>
      <c r="LKU103" s="104"/>
      <c r="LKV103" s="198"/>
      <c r="LKW103" s="239"/>
      <c r="LKX103" s="243"/>
      <c r="LKY103" s="243"/>
      <c r="LKZ103" s="19"/>
      <c r="LLA103" s="320"/>
      <c r="LLB103" s="17"/>
      <c r="LLC103" s="15"/>
      <c r="LLD103" s="15"/>
      <c r="LLE103" s="17"/>
      <c r="LLF103" s="17"/>
      <c r="LLG103" s="17"/>
      <c r="LLH103" s="117"/>
      <c r="LLI103" s="209"/>
      <c r="LLJ103" s="17"/>
      <c r="LLK103" s="18"/>
      <c r="LLL103" s="29"/>
      <c r="LLM103" s="104"/>
      <c r="LLN103" s="198"/>
      <c r="LLO103" s="239"/>
      <c r="LLP103" s="243"/>
      <c r="LLQ103" s="243"/>
      <c r="LLR103" s="19"/>
      <c r="LLS103" s="320"/>
      <c r="LLT103" s="17"/>
      <c r="LLU103" s="15"/>
      <c r="LLV103" s="15"/>
      <c r="LLW103" s="17"/>
      <c r="LLX103" s="17"/>
      <c r="LLY103" s="17"/>
      <c r="LLZ103" s="117"/>
      <c r="LMA103" s="209"/>
      <c r="LMB103" s="17"/>
      <c r="LMC103" s="18"/>
      <c r="LMD103" s="29"/>
      <c r="LME103" s="104"/>
      <c r="LMF103" s="198"/>
      <c r="LMG103" s="239"/>
      <c r="LMH103" s="243"/>
      <c r="LMI103" s="243"/>
      <c r="LMJ103" s="19"/>
      <c r="LMK103" s="320"/>
      <c r="LML103" s="17"/>
      <c r="LMM103" s="15"/>
      <c r="LMN103" s="15"/>
      <c r="LMO103" s="17"/>
      <c r="LMP103" s="17"/>
      <c r="LMQ103" s="17"/>
      <c r="LMR103" s="117"/>
      <c r="LMS103" s="209"/>
      <c r="LMT103" s="17"/>
      <c r="LMU103" s="18"/>
      <c r="LMV103" s="29"/>
      <c r="LMW103" s="104"/>
      <c r="LMX103" s="198"/>
      <c r="LMY103" s="239"/>
      <c r="LMZ103" s="243"/>
      <c r="LNA103" s="243"/>
      <c r="LNB103" s="19"/>
      <c r="LNC103" s="320"/>
      <c r="LND103" s="17"/>
      <c r="LNE103" s="15"/>
      <c r="LNF103" s="15"/>
      <c r="LNG103" s="17"/>
      <c r="LNH103" s="17"/>
      <c r="LNI103" s="17"/>
      <c r="LNJ103" s="117"/>
      <c r="LNK103" s="209"/>
      <c r="LNL103" s="17"/>
      <c r="LNM103" s="18"/>
      <c r="LNN103" s="29"/>
      <c r="LNO103" s="104"/>
      <c r="LNP103" s="198"/>
      <c r="LNQ103" s="239"/>
      <c r="LNR103" s="243"/>
      <c r="LNS103" s="243"/>
      <c r="LNT103" s="19"/>
      <c r="LNU103" s="320"/>
      <c r="LNV103" s="17"/>
      <c r="LNW103" s="15"/>
      <c r="LNX103" s="15"/>
      <c r="LNY103" s="17"/>
      <c r="LNZ103" s="17"/>
      <c r="LOA103" s="17"/>
      <c r="LOB103" s="117"/>
      <c r="LOC103" s="209"/>
      <c r="LOD103" s="17"/>
      <c r="LOE103" s="18"/>
      <c r="LOF103" s="29"/>
      <c r="LOG103" s="104"/>
      <c r="LOH103" s="198"/>
      <c r="LOI103" s="239"/>
      <c r="LOJ103" s="243"/>
      <c r="LOK103" s="243"/>
      <c r="LOL103" s="19"/>
      <c r="LOM103" s="320"/>
      <c r="LON103" s="17"/>
      <c r="LOO103" s="15"/>
      <c r="LOP103" s="15"/>
      <c r="LOQ103" s="17"/>
      <c r="LOR103" s="17"/>
      <c r="LOS103" s="17"/>
      <c r="LOT103" s="117"/>
      <c r="LOU103" s="209"/>
      <c r="LOV103" s="17"/>
      <c r="LOW103" s="18"/>
      <c r="LOX103" s="29"/>
      <c r="LOY103" s="104"/>
      <c r="LOZ103" s="198"/>
      <c r="LPA103" s="239"/>
      <c r="LPB103" s="243"/>
      <c r="LPC103" s="243"/>
      <c r="LPD103" s="19"/>
      <c r="LPE103" s="320"/>
      <c r="LPF103" s="17"/>
      <c r="LPG103" s="15"/>
      <c r="LPH103" s="15"/>
      <c r="LPI103" s="17"/>
      <c r="LPJ103" s="17"/>
      <c r="LPK103" s="17"/>
      <c r="LPL103" s="117"/>
      <c r="LPM103" s="209"/>
      <c r="LPN103" s="17"/>
      <c r="LPO103" s="18"/>
      <c r="LPP103" s="29"/>
      <c r="LPQ103" s="104"/>
      <c r="LPR103" s="198"/>
      <c r="LPS103" s="239"/>
      <c r="LPT103" s="243"/>
      <c r="LPU103" s="243"/>
      <c r="LPV103" s="19"/>
      <c r="LPW103" s="320"/>
      <c r="LPX103" s="17"/>
      <c r="LPY103" s="15"/>
      <c r="LPZ103" s="15"/>
      <c r="LQA103" s="17"/>
      <c r="LQB103" s="17"/>
      <c r="LQC103" s="17"/>
      <c r="LQD103" s="117"/>
      <c r="LQE103" s="209"/>
      <c r="LQF103" s="17"/>
      <c r="LQG103" s="18"/>
      <c r="LQH103" s="29"/>
      <c r="LQI103" s="104"/>
      <c r="LQJ103" s="198"/>
      <c r="LQK103" s="239"/>
      <c r="LQL103" s="243"/>
      <c r="LQM103" s="243"/>
      <c r="LQN103" s="19"/>
      <c r="LQO103" s="320"/>
      <c r="LQP103" s="17"/>
      <c r="LQQ103" s="15"/>
      <c r="LQR103" s="15"/>
      <c r="LQS103" s="17"/>
      <c r="LQT103" s="17"/>
      <c r="LQU103" s="17"/>
      <c r="LQV103" s="117"/>
      <c r="LQW103" s="209"/>
      <c r="LQX103" s="17"/>
      <c r="LQY103" s="18"/>
      <c r="LQZ103" s="29"/>
      <c r="LRA103" s="104"/>
      <c r="LRB103" s="198"/>
      <c r="LRC103" s="239"/>
      <c r="LRD103" s="243"/>
      <c r="LRE103" s="243"/>
      <c r="LRF103" s="19"/>
      <c r="LRG103" s="320"/>
      <c r="LRH103" s="17"/>
      <c r="LRI103" s="15"/>
      <c r="LRJ103" s="15"/>
      <c r="LRK103" s="17"/>
      <c r="LRL103" s="17"/>
      <c r="LRM103" s="17"/>
      <c r="LRN103" s="117"/>
      <c r="LRO103" s="209"/>
      <c r="LRP103" s="17"/>
      <c r="LRQ103" s="18"/>
      <c r="LRR103" s="29"/>
      <c r="LRS103" s="104"/>
      <c r="LRT103" s="198"/>
      <c r="LRU103" s="239"/>
      <c r="LRV103" s="243"/>
      <c r="LRW103" s="243"/>
      <c r="LRX103" s="19"/>
      <c r="LRY103" s="320"/>
      <c r="LRZ103" s="17"/>
      <c r="LSA103" s="15"/>
      <c r="LSB103" s="15"/>
      <c r="LSC103" s="17"/>
      <c r="LSD103" s="17"/>
      <c r="LSE103" s="17"/>
      <c r="LSF103" s="117"/>
      <c r="LSG103" s="209"/>
      <c r="LSH103" s="17"/>
      <c r="LSI103" s="18"/>
      <c r="LSJ103" s="29"/>
      <c r="LSK103" s="104"/>
      <c r="LSL103" s="198"/>
      <c r="LSM103" s="239"/>
      <c r="LSN103" s="243"/>
      <c r="LSO103" s="243"/>
      <c r="LSP103" s="19"/>
      <c r="LSQ103" s="320"/>
      <c r="LSR103" s="17"/>
      <c r="LSS103" s="15"/>
      <c r="LST103" s="15"/>
      <c r="LSU103" s="17"/>
      <c r="LSV103" s="17"/>
      <c r="LSW103" s="17"/>
      <c r="LSX103" s="117"/>
      <c r="LSY103" s="209"/>
      <c r="LSZ103" s="17"/>
      <c r="LTA103" s="18"/>
      <c r="LTB103" s="29"/>
      <c r="LTC103" s="104"/>
      <c r="LTD103" s="198"/>
      <c r="LTE103" s="239"/>
      <c r="LTF103" s="243"/>
      <c r="LTG103" s="243"/>
      <c r="LTH103" s="19"/>
      <c r="LTI103" s="320"/>
      <c r="LTJ103" s="17"/>
      <c r="LTK103" s="15"/>
      <c r="LTL103" s="15"/>
      <c r="LTM103" s="17"/>
      <c r="LTN103" s="17"/>
      <c r="LTO103" s="17"/>
      <c r="LTP103" s="117"/>
      <c r="LTQ103" s="209"/>
      <c r="LTR103" s="17"/>
      <c r="LTS103" s="18"/>
      <c r="LTT103" s="29"/>
      <c r="LTU103" s="104"/>
      <c r="LTV103" s="198"/>
      <c r="LTW103" s="239"/>
      <c r="LTX103" s="243"/>
      <c r="LTY103" s="243"/>
      <c r="LTZ103" s="19"/>
      <c r="LUA103" s="320"/>
      <c r="LUB103" s="17"/>
      <c r="LUC103" s="15"/>
      <c r="LUD103" s="15"/>
      <c r="LUE103" s="17"/>
      <c r="LUF103" s="17"/>
      <c r="LUG103" s="17"/>
      <c r="LUH103" s="117"/>
      <c r="LUI103" s="209"/>
      <c r="LUJ103" s="17"/>
      <c r="LUK103" s="18"/>
      <c r="LUL103" s="29"/>
      <c r="LUM103" s="104"/>
      <c r="LUN103" s="198"/>
      <c r="LUO103" s="239"/>
      <c r="LUP103" s="243"/>
      <c r="LUQ103" s="243"/>
      <c r="LUR103" s="19"/>
      <c r="LUS103" s="320"/>
      <c r="LUT103" s="17"/>
      <c r="LUU103" s="15"/>
      <c r="LUV103" s="15"/>
      <c r="LUW103" s="17"/>
      <c r="LUX103" s="17"/>
      <c r="LUY103" s="17"/>
      <c r="LUZ103" s="117"/>
      <c r="LVA103" s="209"/>
      <c r="LVB103" s="17"/>
      <c r="LVC103" s="18"/>
      <c r="LVD103" s="29"/>
      <c r="LVE103" s="104"/>
      <c r="LVF103" s="198"/>
      <c r="LVG103" s="239"/>
      <c r="LVH103" s="243"/>
      <c r="LVI103" s="243"/>
      <c r="LVJ103" s="19"/>
      <c r="LVK103" s="320"/>
      <c r="LVL103" s="17"/>
      <c r="LVM103" s="15"/>
      <c r="LVN103" s="15"/>
      <c r="LVO103" s="17"/>
      <c r="LVP103" s="17"/>
      <c r="LVQ103" s="17"/>
      <c r="LVR103" s="117"/>
      <c r="LVS103" s="209"/>
      <c r="LVT103" s="17"/>
      <c r="LVU103" s="18"/>
      <c r="LVV103" s="29"/>
      <c r="LVW103" s="104"/>
      <c r="LVX103" s="198"/>
      <c r="LVY103" s="239"/>
      <c r="LVZ103" s="243"/>
      <c r="LWA103" s="243"/>
      <c r="LWB103" s="19"/>
      <c r="LWC103" s="320"/>
      <c r="LWD103" s="17"/>
      <c r="LWE103" s="15"/>
      <c r="LWF103" s="15"/>
      <c r="LWG103" s="17"/>
      <c r="LWH103" s="17"/>
      <c r="LWI103" s="17"/>
      <c r="LWJ103" s="117"/>
      <c r="LWK103" s="209"/>
      <c r="LWL103" s="17"/>
      <c r="LWM103" s="18"/>
      <c r="LWN103" s="29"/>
      <c r="LWO103" s="104"/>
      <c r="LWP103" s="198"/>
      <c r="LWQ103" s="239"/>
      <c r="LWR103" s="243"/>
      <c r="LWS103" s="243"/>
      <c r="LWT103" s="19"/>
      <c r="LWU103" s="320"/>
      <c r="LWV103" s="17"/>
      <c r="LWW103" s="15"/>
      <c r="LWX103" s="15"/>
      <c r="LWY103" s="17"/>
      <c r="LWZ103" s="17"/>
      <c r="LXA103" s="17"/>
      <c r="LXB103" s="117"/>
      <c r="LXC103" s="209"/>
      <c r="LXD103" s="17"/>
      <c r="LXE103" s="18"/>
      <c r="LXF103" s="29"/>
      <c r="LXG103" s="104"/>
      <c r="LXH103" s="198"/>
      <c r="LXI103" s="239"/>
      <c r="LXJ103" s="243"/>
      <c r="LXK103" s="243"/>
      <c r="LXL103" s="19"/>
      <c r="LXM103" s="320"/>
      <c r="LXN103" s="17"/>
      <c r="LXO103" s="15"/>
      <c r="LXP103" s="15"/>
      <c r="LXQ103" s="17"/>
      <c r="LXR103" s="17"/>
      <c r="LXS103" s="17"/>
      <c r="LXT103" s="117"/>
      <c r="LXU103" s="209"/>
      <c r="LXV103" s="17"/>
      <c r="LXW103" s="18"/>
      <c r="LXX103" s="29"/>
      <c r="LXY103" s="104"/>
      <c r="LXZ103" s="198"/>
      <c r="LYA103" s="239"/>
      <c r="LYB103" s="243"/>
      <c r="LYC103" s="243"/>
      <c r="LYD103" s="19"/>
      <c r="LYE103" s="320"/>
      <c r="LYF103" s="17"/>
      <c r="LYG103" s="15"/>
      <c r="LYH103" s="15"/>
      <c r="LYI103" s="17"/>
      <c r="LYJ103" s="17"/>
      <c r="LYK103" s="17"/>
      <c r="LYL103" s="117"/>
      <c r="LYM103" s="209"/>
      <c r="LYN103" s="17"/>
      <c r="LYO103" s="18"/>
      <c r="LYP103" s="29"/>
      <c r="LYQ103" s="104"/>
      <c r="LYR103" s="198"/>
      <c r="LYS103" s="239"/>
      <c r="LYT103" s="243"/>
      <c r="LYU103" s="243"/>
      <c r="LYV103" s="19"/>
      <c r="LYW103" s="320"/>
      <c r="LYX103" s="17"/>
      <c r="LYY103" s="15"/>
      <c r="LYZ103" s="15"/>
      <c r="LZA103" s="17"/>
      <c r="LZB103" s="17"/>
      <c r="LZC103" s="17"/>
      <c r="LZD103" s="117"/>
      <c r="LZE103" s="209"/>
      <c r="LZF103" s="17"/>
      <c r="LZG103" s="18"/>
      <c r="LZH103" s="29"/>
      <c r="LZI103" s="104"/>
      <c r="LZJ103" s="198"/>
      <c r="LZK103" s="239"/>
      <c r="LZL103" s="243"/>
      <c r="LZM103" s="243"/>
      <c r="LZN103" s="19"/>
      <c r="LZO103" s="320"/>
      <c r="LZP103" s="17"/>
      <c r="LZQ103" s="15"/>
      <c r="LZR103" s="15"/>
      <c r="LZS103" s="17"/>
      <c r="LZT103" s="17"/>
      <c r="LZU103" s="17"/>
      <c r="LZV103" s="117"/>
      <c r="LZW103" s="209"/>
      <c r="LZX103" s="17"/>
      <c r="LZY103" s="18"/>
      <c r="LZZ103" s="29"/>
      <c r="MAA103" s="104"/>
      <c r="MAB103" s="198"/>
      <c r="MAC103" s="239"/>
      <c r="MAD103" s="243"/>
      <c r="MAE103" s="243"/>
      <c r="MAF103" s="19"/>
      <c r="MAG103" s="320"/>
      <c r="MAH103" s="17"/>
      <c r="MAI103" s="15"/>
      <c r="MAJ103" s="15"/>
      <c r="MAK103" s="17"/>
      <c r="MAL103" s="17"/>
      <c r="MAM103" s="17"/>
      <c r="MAN103" s="117"/>
      <c r="MAO103" s="209"/>
      <c r="MAP103" s="17"/>
      <c r="MAQ103" s="18"/>
      <c r="MAR103" s="29"/>
      <c r="MAS103" s="104"/>
      <c r="MAT103" s="198"/>
      <c r="MAU103" s="239"/>
      <c r="MAV103" s="243"/>
      <c r="MAW103" s="243"/>
      <c r="MAX103" s="19"/>
      <c r="MAY103" s="320"/>
      <c r="MAZ103" s="17"/>
      <c r="MBA103" s="15"/>
      <c r="MBB103" s="15"/>
      <c r="MBC103" s="17"/>
      <c r="MBD103" s="17"/>
      <c r="MBE103" s="17"/>
      <c r="MBF103" s="117"/>
      <c r="MBG103" s="209"/>
      <c r="MBH103" s="17"/>
      <c r="MBI103" s="18"/>
      <c r="MBJ103" s="29"/>
      <c r="MBK103" s="104"/>
      <c r="MBL103" s="198"/>
      <c r="MBM103" s="239"/>
      <c r="MBN103" s="243"/>
      <c r="MBO103" s="243"/>
      <c r="MBP103" s="19"/>
      <c r="MBQ103" s="320"/>
      <c r="MBR103" s="17"/>
      <c r="MBS103" s="15"/>
      <c r="MBT103" s="15"/>
      <c r="MBU103" s="17"/>
      <c r="MBV103" s="17"/>
      <c r="MBW103" s="17"/>
      <c r="MBX103" s="117"/>
      <c r="MBY103" s="209"/>
      <c r="MBZ103" s="17"/>
      <c r="MCA103" s="18"/>
      <c r="MCB103" s="29"/>
      <c r="MCC103" s="104"/>
      <c r="MCD103" s="198"/>
      <c r="MCE103" s="239"/>
      <c r="MCF103" s="243"/>
      <c r="MCG103" s="243"/>
      <c r="MCH103" s="19"/>
      <c r="MCI103" s="320"/>
      <c r="MCJ103" s="17"/>
      <c r="MCK103" s="15"/>
      <c r="MCL103" s="15"/>
      <c r="MCM103" s="17"/>
      <c r="MCN103" s="17"/>
      <c r="MCO103" s="17"/>
      <c r="MCP103" s="117"/>
      <c r="MCQ103" s="209"/>
      <c r="MCR103" s="17"/>
      <c r="MCS103" s="18"/>
      <c r="MCT103" s="29"/>
      <c r="MCU103" s="104"/>
      <c r="MCV103" s="198"/>
      <c r="MCW103" s="239"/>
      <c r="MCX103" s="243"/>
      <c r="MCY103" s="243"/>
      <c r="MCZ103" s="19"/>
      <c r="MDA103" s="320"/>
      <c r="MDB103" s="17"/>
      <c r="MDC103" s="15"/>
      <c r="MDD103" s="15"/>
      <c r="MDE103" s="17"/>
      <c r="MDF103" s="17"/>
      <c r="MDG103" s="17"/>
      <c r="MDH103" s="117"/>
      <c r="MDI103" s="209"/>
      <c r="MDJ103" s="17"/>
      <c r="MDK103" s="18"/>
      <c r="MDL103" s="29"/>
      <c r="MDM103" s="104"/>
      <c r="MDN103" s="198"/>
      <c r="MDO103" s="239"/>
      <c r="MDP103" s="243"/>
      <c r="MDQ103" s="243"/>
      <c r="MDR103" s="19"/>
      <c r="MDS103" s="320"/>
      <c r="MDT103" s="17"/>
      <c r="MDU103" s="15"/>
      <c r="MDV103" s="15"/>
      <c r="MDW103" s="17"/>
      <c r="MDX103" s="17"/>
      <c r="MDY103" s="17"/>
      <c r="MDZ103" s="117"/>
      <c r="MEA103" s="209"/>
      <c r="MEB103" s="17"/>
      <c r="MEC103" s="18"/>
      <c r="MED103" s="29"/>
      <c r="MEE103" s="104"/>
      <c r="MEF103" s="198"/>
      <c r="MEG103" s="239"/>
      <c r="MEH103" s="243"/>
      <c r="MEI103" s="243"/>
      <c r="MEJ103" s="19"/>
      <c r="MEK103" s="320"/>
      <c r="MEL103" s="17"/>
      <c r="MEM103" s="15"/>
      <c r="MEN103" s="15"/>
      <c r="MEO103" s="17"/>
      <c r="MEP103" s="17"/>
      <c r="MEQ103" s="17"/>
      <c r="MER103" s="117"/>
      <c r="MES103" s="209"/>
      <c r="MET103" s="17"/>
      <c r="MEU103" s="18"/>
      <c r="MEV103" s="29"/>
      <c r="MEW103" s="104"/>
      <c r="MEX103" s="198"/>
      <c r="MEY103" s="239"/>
      <c r="MEZ103" s="243"/>
      <c r="MFA103" s="243"/>
      <c r="MFB103" s="19"/>
      <c r="MFC103" s="320"/>
      <c r="MFD103" s="17"/>
      <c r="MFE103" s="15"/>
      <c r="MFF103" s="15"/>
      <c r="MFG103" s="17"/>
      <c r="MFH103" s="17"/>
      <c r="MFI103" s="17"/>
      <c r="MFJ103" s="117"/>
      <c r="MFK103" s="209"/>
      <c r="MFL103" s="17"/>
      <c r="MFM103" s="18"/>
      <c r="MFN103" s="29"/>
      <c r="MFO103" s="104"/>
      <c r="MFP103" s="198"/>
      <c r="MFQ103" s="239"/>
      <c r="MFR103" s="243"/>
      <c r="MFS103" s="243"/>
      <c r="MFT103" s="19"/>
      <c r="MFU103" s="320"/>
      <c r="MFV103" s="17"/>
      <c r="MFW103" s="15"/>
      <c r="MFX103" s="15"/>
      <c r="MFY103" s="17"/>
      <c r="MFZ103" s="17"/>
      <c r="MGA103" s="17"/>
      <c r="MGB103" s="117"/>
      <c r="MGC103" s="209"/>
      <c r="MGD103" s="17"/>
      <c r="MGE103" s="18"/>
      <c r="MGF103" s="29"/>
      <c r="MGG103" s="104"/>
      <c r="MGH103" s="198"/>
      <c r="MGI103" s="239"/>
      <c r="MGJ103" s="243"/>
      <c r="MGK103" s="243"/>
      <c r="MGL103" s="19"/>
      <c r="MGM103" s="320"/>
      <c r="MGN103" s="17"/>
      <c r="MGO103" s="15"/>
      <c r="MGP103" s="15"/>
      <c r="MGQ103" s="17"/>
      <c r="MGR103" s="17"/>
      <c r="MGS103" s="17"/>
      <c r="MGT103" s="117"/>
      <c r="MGU103" s="209"/>
      <c r="MGV103" s="17"/>
      <c r="MGW103" s="18"/>
      <c r="MGX103" s="29"/>
      <c r="MGY103" s="104"/>
      <c r="MGZ103" s="198"/>
      <c r="MHA103" s="239"/>
      <c r="MHB103" s="243"/>
      <c r="MHC103" s="243"/>
      <c r="MHD103" s="19"/>
      <c r="MHE103" s="320"/>
      <c r="MHF103" s="17"/>
      <c r="MHG103" s="15"/>
      <c r="MHH103" s="15"/>
      <c r="MHI103" s="17"/>
      <c r="MHJ103" s="17"/>
      <c r="MHK103" s="17"/>
      <c r="MHL103" s="117"/>
      <c r="MHM103" s="209"/>
      <c r="MHN103" s="17"/>
      <c r="MHO103" s="18"/>
      <c r="MHP103" s="29"/>
      <c r="MHQ103" s="104"/>
      <c r="MHR103" s="198"/>
      <c r="MHS103" s="239"/>
      <c r="MHT103" s="243"/>
      <c r="MHU103" s="243"/>
      <c r="MHV103" s="19"/>
      <c r="MHW103" s="320"/>
      <c r="MHX103" s="17"/>
      <c r="MHY103" s="15"/>
      <c r="MHZ103" s="15"/>
      <c r="MIA103" s="17"/>
      <c r="MIB103" s="17"/>
      <c r="MIC103" s="17"/>
      <c r="MID103" s="117"/>
      <c r="MIE103" s="209"/>
      <c r="MIF103" s="17"/>
      <c r="MIG103" s="18"/>
      <c r="MIH103" s="29"/>
      <c r="MII103" s="104"/>
      <c r="MIJ103" s="198"/>
      <c r="MIK103" s="239"/>
      <c r="MIL103" s="243"/>
      <c r="MIM103" s="243"/>
      <c r="MIN103" s="19"/>
      <c r="MIO103" s="320"/>
      <c r="MIP103" s="17"/>
      <c r="MIQ103" s="15"/>
      <c r="MIR103" s="15"/>
      <c r="MIS103" s="17"/>
      <c r="MIT103" s="17"/>
      <c r="MIU103" s="17"/>
      <c r="MIV103" s="117"/>
      <c r="MIW103" s="209"/>
      <c r="MIX103" s="17"/>
      <c r="MIY103" s="18"/>
      <c r="MIZ103" s="29"/>
      <c r="MJA103" s="104"/>
      <c r="MJB103" s="198"/>
      <c r="MJC103" s="239"/>
      <c r="MJD103" s="243"/>
      <c r="MJE103" s="243"/>
      <c r="MJF103" s="19"/>
      <c r="MJG103" s="320"/>
      <c r="MJH103" s="17"/>
      <c r="MJI103" s="15"/>
      <c r="MJJ103" s="15"/>
      <c r="MJK103" s="17"/>
      <c r="MJL103" s="17"/>
      <c r="MJM103" s="17"/>
      <c r="MJN103" s="117"/>
      <c r="MJO103" s="209"/>
      <c r="MJP103" s="17"/>
      <c r="MJQ103" s="18"/>
      <c r="MJR103" s="29"/>
      <c r="MJS103" s="104"/>
      <c r="MJT103" s="198"/>
      <c r="MJU103" s="239"/>
      <c r="MJV103" s="243"/>
      <c r="MJW103" s="243"/>
      <c r="MJX103" s="19"/>
      <c r="MJY103" s="320"/>
      <c r="MJZ103" s="17"/>
      <c r="MKA103" s="15"/>
      <c r="MKB103" s="15"/>
      <c r="MKC103" s="17"/>
      <c r="MKD103" s="17"/>
      <c r="MKE103" s="17"/>
      <c r="MKF103" s="117"/>
      <c r="MKG103" s="209"/>
      <c r="MKH103" s="17"/>
      <c r="MKI103" s="18"/>
      <c r="MKJ103" s="29"/>
      <c r="MKK103" s="104"/>
      <c r="MKL103" s="198"/>
      <c r="MKM103" s="239"/>
      <c r="MKN103" s="243"/>
      <c r="MKO103" s="243"/>
      <c r="MKP103" s="19"/>
      <c r="MKQ103" s="320"/>
      <c r="MKR103" s="17"/>
      <c r="MKS103" s="15"/>
      <c r="MKT103" s="15"/>
      <c r="MKU103" s="17"/>
      <c r="MKV103" s="17"/>
      <c r="MKW103" s="17"/>
      <c r="MKX103" s="117"/>
      <c r="MKY103" s="209"/>
      <c r="MKZ103" s="17"/>
      <c r="MLA103" s="18"/>
      <c r="MLB103" s="29"/>
      <c r="MLC103" s="104"/>
      <c r="MLD103" s="198"/>
      <c r="MLE103" s="239"/>
      <c r="MLF103" s="243"/>
      <c r="MLG103" s="243"/>
      <c r="MLH103" s="19"/>
      <c r="MLI103" s="320"/>
      <c r="MLJ103" s="17"/>
      <c r="MLK103" s="15"/>
      <c r="MLL103" s="15"/>
      <c r="MLM103" s="17"/>
      <c r="MLN103" s="17"/>
      <c r="MLO103" s="17"/>
      <c r="MLP103" s="117"/>
      <c r="MLQ103" s="209"/>
      <c r="MLR103" s="17"/>
      <c r="MLS103" s="18"/>
      <c r="MLT103" s="29"/>
      <c r="MLU103" s="104"/>
      <c r="MLV103" s="198"/>
      <c r="MLW103" s="239"/>
      <c r="MLX103" s="243"/>
      <c r="MLY103" s="243"/>
      <c r="MLZ103" s="19"/>
      <c r="MMA103" s="320"/>
      <c r="MMB103" s="17"/>
      <c r="MMC103" s="15"/>
      <c r="MMD103" s="15"/>
      <c r="MME103" s="17"/>
      <c r="MMF103" s="17"/>
      <c r="MMG103" s="17"/>
      <c r="MMH103" s="117"/>
      <c r="MMI103" s="209"/>
      <c r="MMJ103" s="17"/>
      <c r="MMK103" s="18"/>
      <c r="MML103" s="29"/>
      <c r="MMM103" s="104"/>
      <c r="MMN103" s="198"/>
      <c r="MMO103" s="239"/>
      <c r="MMP103" s="243"/>
      <c r="MMQ103" s="243"/>
      <c r="MMR103" s="19"/>
      <c r="MMS103" s="320"/>
      <c r="MMT103" s="17"/>
      <c r="MMU103" s="15"/>
      <c r="MMV103" s="15"/>
      <c r="MMW103" s="17"/>
      <c r="MMX103" s="17"/>
      <c r="MMY103" s="17"/>
      <c r="MMZ103" s="117"/>
      <c r="MNA103" s="209"/>
      <c r="MNB103" s="17"/>
      <c r="MNC103" s="18"/>
      <c r="MND103" s="29"/>
      <c r="MNE103" s="104"/>
      <c r="MNF103" s="198"/>
      <c r="MNG103" s="239"/>
      <c r="MNH103" s="243"/>
      <c r="MNI103" s="243"/>
      <c r="MNJ103" s="19"/>
      <c r="MNK103" s="320"/>
      <c r="MNL103" s="17"/>
      <c r="MNM103" s="15"/>
      <c r="MNN103" s="15"/>
      <c r="MNO103" s="17"/>
      <c r="MNP103" s="17"/>
      <c r="MNQ103" s="17"/>
      <c r="MNR103" s="117"/>
      <c r="MNS103" s="209"/>
      <c r="MNT103" s="17"/>
      <c r="MNU103" s="18"/>
      <c r="MNV103" s="29"/>
      <c r="MNW103" s="104"/>
      <c r="MNX103" s="198"/>
      <c r="MNY103" s="239"/>
      <c r="MNZ103" s="243"/>
      <c r="MOA103" s="243"/>
      <c r="MOB103" s="19"/>
      <c r="MOC103" s="320"/>
      <c r="MOD103" s="17"/>
      <c r="MOE103" s="15"/>
      <c r="MOF103" s="15"/>
      <c r="MOG103" s="17"/>
      <c r="MOH103" s="17"/>
      <c r="MOI103" s="17"/>
      <c r="MOJ103" s="117"/>
      <c r="MOK103" s="209"/>
      <c r="MOL103" s="17"/>
      <c r="MOM103" s="18"/>
      <c r="MON103" s="29"/>
      <c r="MOO103" s="104"/>
      <c r="MOP103" s="198"/>
      <c r="MOQ103" s="239"/>
      <c r="MOR103" s="243"/>
      <c r="MOS103" s="243"/>
      <c r="MOT103" s="19"/>
      <c r="MOU103" s="320"/>
      <c r="MOV103" s="17"/>
      <c r="MOW103" s="15"/>
      <c r="MOX103" s="15"/>
      <c r="MOY103" s="17"/>
      <c r="MOZ103" s="17"/>
      <c r="MPA103" s="17"/>
      <c r="MPB103" s="117"/>
      <c r="MPC103" s="209"/>
      <c r="MPD103" s="17"/>
      <c r="MPE103" s="18"/>
      <c r="MPF103" s="29"/>
      <c r="MPG103" s="104"/>
      <c r="MPH103" s="198"/>
      <c r="MPI103" s="239"/>
      <c r="MPJ103" s="243"/>
      <c r="MPK103" s="243"/>
      <c r="MPL103" s="19"/>
      <c r="MPM103" s="320"/>
      <c r="MPN103" s="17"/>
      <c r="MPO103" s="15"/>
      <c r="MPP103" s="15"/>
      <c r="MPQ103" s="17"/>
      <c r="MPR103" s="17"/>
      <c r="MPS103" s="17"/>
      <c r="MPT103" s="117"/>
      <c r="MPU103" s="209"/>
      <c r="MPV103" s="17"/>
      <c r="MPW103" s="18"/>
      <c r="MPX103" s="29"/>
      <c r="MPY103" s="104"/>
      <c r="MPZ103" s="198"/>
      <c r="MQA103" s="239"/>
      <c r="MQB103" s="243"/>
      <c r="MQC103" s="243"/>
      <c r="MQD103" s="19"/>
      <c r="MQE103" s="320"/>
      <c r="MQF103" s="17"/>
      <c r="MQG103" s="15"/>
      <c r="MQH103" s="15"/>
      <c r="MQI103" s="17"/>
      <c r="MQJ103" s="17"/>
      <c r="MQK103" s="17"/>
      <c r="MQL103" s="117"/>
      <c r="MQM103" s="209"/>
      <c r="MQN103" s="17"/>
      <c r="MQO103" s="18"/>
      <c r="MQP103" s="29"/>
      <c r="MQQ103" s="104"/>
      <c r="MQR103" s="198"/>
      <c r="MQS103" s="239"/>
      <c r="MQT103" s="243"/>
      <c r="MQU103" s="243"/>
      <c r="MQV103" s="19"/>
      <c r="MQW103" s="320"/>
      <c r="MQX103" s="17"/>
      <c r="MQY103" s="15"/>
      <c r="MQZ103" s="15"/>
      <c r="MRA103" s="17"/>
      <c r="MRB103" s="17"/>
      <c r="MRC103" s="17"/>
      <c r="MRD103" s="117"/>
      <c r="MRE103" s="209"/>
      <c r="MRF103" s="17"/>
      <c r="MRG103" s="18"/>
      <c r="MRH103" s="29"/>
      <c r="MRI103" s="104"/>
      <c r="MRJ103" s="198"/>
      <c r="MRK103" s="239"/>
      <c r="MRL103" s="243"/>
      <c r="MRM103" s="243"/>
      <c r="MRN103" s="19"/>
      <c r="MRO103" s="320"/>
      <c r="MRP103" s="17"/>
      <c r="MRQ103" s="15"/>
      <c r="MRR103" s="15"/>
      <c r="MRS103" s="17"/>
      <c r="MRT103" s="17"/>
      <c r="MRU103" s="17"/>
      <c r="MRV103" s="117"/>
      <c r="MRW103" s="209"/>
      <c r="MRX103" s="17"/>
      <c r="MRY103" s="18"/>
      <c r="MRZ103" s="29"/>
      <c r="MSA103" s="104"/>
      <c r="MSB103" s="198"/>
      <c r="MSC103" s="239"/>
      <c r="MSD103" s="243"/>
      <c r="MSE103" s="243"/>
      <c r="MSF103" s="19"/>
      <c r="MSG103" s="320"/>
      <c r="MSH103" s="17"/>
      <c r="MSI103" s="15"/>
      <c r="MSJ103" s="15"/>
      <c r="MSK103" s="17"/>
      <c r="MSL103" s="17"/>
      <c r="MSM103" s="17"/>
      <c r="MSN103" s="117"/>
      <c r="MSO103" s="209"/>
      <c r="MSP103" s="17"/>
      <c r="MSQ103" s="18"/>
      <c r="MSR103" s="29"/>
      <c r="MSS103" s="104"/>
      <c r="MST103" s="198"/>
      <c r="MSU103" s="239"/>
      <c r="MSV103" s="243"/>
      <c r="MSW103" s="243"/>
      <c r="MSX103" s="19"/>
      <c r="MSY103" s="320"/>
      <c r="MSZ103" s="17"/>
      <c r="MTA103" s="15"/>
      <c r="MTB103" s="15"/>
      <c r="MTC103" s="17"/>
      <c r="MTD103" s="17"/>
      <c r="MTE103" s="17"/>
      <c r="MTF103" s="117"/>
      <c r="MTG103" s="209"/>
      <c r="MTH103" s="17"/>
      <c r="MTI103" s="18"/>
      <c r="MTJ103" s="29"/>
      <c r="MTK103" s="104"/>
      <c r="MTL103" s="198"/>
      <c r="MTM103" s="239"/>
      <c r="MTN103" s="243"/>
      <c r="MTO103" s="243"/>
      <c r="MTP103" s="19"/>
      <c r="MTQ103" s="320"/>
      <c r="MTR103" s="17"/>
      <c r="MTS103" s="15"/>
      <c r="MTT103" s="15"/>
      <c r="MTU103" s="17"/>
      <c r="MTV103" s="17"/>
      <c r="MTW103" s="17"/>
      <c r="MTX103" s="117"/>
      <c r="MTY103" s="209"/>
      <c r="MTZ103" s="17"/>
      <c r="MUA103" s="18"/>
      <c r="MUB103" s="29"/>
      <c r="MUC103" s="104"/>
      <c r="MUD103" s="198"/>
      <c r="MUE103" s="239"/>
      <c r="MUF103" s="243"/>
      <c r="MUG103" s="243"/>
      <c r="MUH103" s="19"/>
      <c r="MUI103" s="320"/>
      <c r="MUJ103" s="17"/>
      <c r="MUK103" s="15"/>
      <c r="MUL103" s="15"/>
      <c r="MUM103" s="17"/>
      <c r="MUN103" s="17"/>
      <c r="MUO103" s="17"/>
      <c r="MUP103" s="117"/>
      <c r="MUQ103" s="209"/>
      <c r="MUR103" s="17"/>
      <c r="MUS103" s="18"/>
      <c r="MUT103" s="29"/>
      <c r="MUU103" s="104"/>
      <c r="MUV103" s="198"/>
      <c r="MUW103" s="239"/>
      <c r="MUX103" s="243"/>
      <c r="MUY103" s="243"/>
      <c r="MUZ103" s="19"/>
      <c r="MVA103" s="320"/>
      <c r="MVB103" s="17"/>
      <c r="MVC103" s="15"/>
      <c r="MVD103" s="15"/>
      <c r="MVE103" s="17"/>
      <c r="MVF103" s="17"/>
      <c r="MVG103" s="17"/>
      <c r="MVH103" s="117"/>
      <c r="MVI103" s="209"/>
      <c r="MVJ103" s="17"/>
      <c r="MVK103" s="18"/>
      <c r="MVL103" s="29"/>
      <c r="MVM103" s="104"/>
      <c r="MVN103" s="198"/>
      <c r="MVO103" s="239"/>
      <c r="MVP103" s="243"/>
      <c r="MVQ103" s="243"/>
      <c r="MVR103" s="19"/>
      <c r="MVS103" s="320"/>
      <c r="MVT103" s="17"/>
      <c r="MVU103" s="15"/>
      <c r="MVV103" s="15"/>
      <c r="MVW103" s="17"/>
      <c r="MVX103" s="17"/>
      <c r="MVY103" s="17"/>
      <c r="MVZ103" s="117"/>
      <c r="MWA103" s="209"/>
      <c r="MWB103" s="17"/>
      <c r="MWC103" s="18"/>
      <c r="MWD103" s="29"/>
      <c r="MWE103" s="104"/>
      <c r="MWF103" s="198"/>
      <c r="MWG103" s="239"/>
      <c r="MWH103" s="243"/>
      <c r="MWI103" s="243"/>
      <c r="MWJ103" s="19"/>
      <c r="MWK103" s="320"/>
      <c r="MWL103" s="17"/>
      <c r="MWM103" s="15"/>
      <c r="MWN103" s="15"/>
      <c r="MWO103" s="17"/>
      <c r="MWP103" s="17"/>
      <c r="MWQ103" s="17"/>
      <c r="MWR103" s="117"/>
      <c r="MWS103" s="209"/>
      <c r="MWT103" s="17"/>
      <c r="MWU103" s="18"/>
      <c r="MWV103" s="29"/>
      <c r="MWW103" s="104"/>
      <c r="MWX103" s="198"/>
      <c r="MWY103" s="239"/>
      <c r="MWZ103" s="243"/>
      <c r="MXA103" s="243"/>
      <c r="MXB103" s="19"/>
      <c r="MXC103" s="320"/>
      <c r="MXD103" s="17"/>
      <c r="MXE103" s="15"/>
      <c r="MXF103" s="15"/>
      <c r="MXG103" s="17"/>
      <c r="MXH103" s="17"/>
      <c r="MXI103" s="17"/>
      <c r="MXJ103" s="117"/>
      <c r="MXK103" s="209"/>
      <c r="MXL103" s="17"/>
      <c r="MXM103" s="18"/>
      <c r="MXN103" s="29"/>
      <c r="MXO103" s="104"/>
      <c r="MXP103" s="198"/>
      <c r="MXQ103" s="239"/>
      <c r="MXR103" s="243"/>
      <c r="MXS103" s="243"/>
      <c r="MXT103" s="19"/>
      <c r="MXU103" s="320"/>
      <c r="MXV103" s="17"/>
      <c r="MXW103" s="15"/>
      <c r="MXX103" s="15"/>
      <c r="MXY103" s="17"/>
      <c r="MXZ103" s="17"/>
      <c r="MYA103" s="17"/>
      <c r="MYB103" s="117"/>
      <c r="MYC103" s="209"/>
      <c r="MYD103" s="17"/>
      <c r="MYE103" s="18"/>
      <c r="MYF103" s="29"/>
      <c r="MYG103" s="104"/>
      <c r="MYH103" s="198"/>
      <c r="MYI103" s="239"/>
      <c r="MYJ103" s="243"/>
      <c r="MYK103" s="243"/>
      <c r="MYL103" s="19"/>
      <c r="MYM103" s="320"/>
      <c r="MYN103" s="17"/>
      <c r="MYO103" s="15"/>
      <c r="MYP103" s="15"/>
      <c r="MYQ103" s="17"/>
      <c r="MYR103" s="17"/>
      <c r="MYS103" s="17"/>
      <c r="MYT103" s="117"/>
      <c r="MYU103" s="209"/>
      <c r="MYV103" s="17"/>
      <c r="MYW103" s="18"/>
      <c r="MYX103" s="29"/>
      <c r="MYY103" s="104"/>
      <c r="MYZ103" s="198"/>
      <c r="MZA103" s="239"/>
      <c r="MZB103" s="243"/>
      <c r="MZC103" s="243"/>
      <c r="MZD103" s="19"/>
      <c r="MZE103" s="320"/>
      <c r="MZF103" s="17"/>
      <c r="MZG103" s="15"/>
      <c r="MZH103" s="15"/>
      <c r="MZI103" s="17"/>
      <c r="MZJ103" s="17"/>
      <c r="MZK103" s="17"/>
      <c r="MZL103" s="117"/>
      <c r="MZM103" s="209"/>
      <c r="MZN103" s="17"/>
      <c r="MZO103" s="18"/>
      <c r="MZP103" s="29"/>
      <c r="MZQ103" s="104"/>
      <c r="MZR103" s="198"/>
      <c r="MZS103" s="239"/>
      <c r="MZT103" s="243"/>
      <c r="MZU103" s="243"/>
      <c r="MZV103" s="19"/>
      <c r="MZW103" s="320"/>
      <c r="MZX103" s="17"/>
      <c r="MZY103" s="15"/>
      <c r="MZZ103" s="15"/>
      <c r="NAA103" s="17"/>
      <c r="NAB103" s="17"/>
      <c r="NAC103" s="17"/>
      <c r="NAD103" s="117"/>
      <c r="NAE103" s="209"/>
      <c r="NAF103" s="17"/>
      <c r="NAG103" s="18"/>
      <c r="NAH103" s="29"/>
      <c r="NAI103" s="104"/>
      <c r="NAJ103" s="198"/>
      <c r="NAK103" s="239"/>
      <c r="NAL103" s="243"/>
      <c r="NAM103" s="243"/>
      <c r="NAN103" s="19"/>
      <c r="NAO103" s="320"/>
      <c r="NAP103" s="17"/>
      <c r="NAQ103" s="15"/>
      <c r="NAR103" s="15"/>
      <c r="NAS103" s="17"/>
      <c r="NAT103" s="17"/>
      <c r="NAU103" s="17"/>
      <c r="NAV103" s="117"/>
      <c r="NAW103" s="209"/>
      <c r="NAX103" s="17"/>
      <c r="NAY103" s="18"/>
      <c r="NAZ103" s="29"/>
      <c r="NBA103" s="104"/>
      <c r="NBB103" s="198"/>
      <c r="NBC103" s="239"/>
      <c r="NBD103" s="243"/>
      <c r="NBE103" s="243"/>
      <c r="NBF103" s="19"/>
      <c r="NBG103" s="320"/>
      <c r="NBH103" s="17"/>
      <c r="NBI103" s="15"/>
      <c r="NBJ103" s="15"/>
      <c r="NBK103" s="17"/>
      <c r="NBL103" s="17"/>
      <c r="NBM103" s="17"/>
      <c r="NBN103" s="117"/>
      <c r="NBO103" s="209"/>
      <c r="NBP103" s="17"/>
      <c r="NBQ103" s="18"/>
      <c r="NBR103" s="29"/>
      <c r="NBS103" s="104"/>
      <c r="NBT103" s="198"/>
      <c r="NBU103" s="239"/>
      <c r="NBV103" s="243"/>
      <c r="NBW103" s="243"/>
      <c r="NBX103" s="19"/>
      <c r="NBY103" s="320"/>
      <c r="NBZ103" s="17"/>
      <c r="NCA103" s="15"/>
      <c r="NCB103" s="15"/>
      <c r="NCC103" s="17"/>
      <c r="NCD103" s="17"/>
      <c r="NCE103" s="17"/>
      <c r="NCF103" s="117"/>
      <c r="NCG103" s="209"/>
      <c r="NCH103" s="17"/>
      <c r="NCI103" s="18"/>
      <c r="NCJ103" s="29"/>
      <c r="NCK103" s="104"/>
      <c r="NCL103" s="198"/>
      <c r="NCM103" s="239"/>
      <c r="NCN103" s="243"/>
      <c r="NCO103" s="243"/>
      <c r="NCP103" s="19"/>
      <c r="NCQ103" s="320"/>
      <c r="NCR103" s="17"/>
      <c r="NCS103" s="15"/>
      <c r="NCT103" s="15"/>
      <c r="NCU103" s="17"/>
      <c r="NCV103" s="17"/>
      <c r="NCW103" s="17"/>
      <c r="NCX103" s="117"/>
      <c r="NCY103" s="209"/>
      <c r="NCZ103" s="17"/>
      <c r="NDA103" s="18"/>
      <c r="NDB103" s="29"/>
      <c r="NDC103" s="104"/>
      <c r="NDD103" s="198"/>
      <c r="NDE103" s="239"/>
      <c r="NDF103" s="243"/>
      <c r="NDG103" s="243"/>
      <c r="NDH103" s="19"/>
      <c r="NDI103" s="320"/>
      <c r="NDJ103" s="17"/>
      <c r="NDK103" s="15"/>
      <c r="NDL103" s="15"/>
      <c r="NDM103" s="17"/>
      <c r="NDN103" s="17"/>
      <c r="NDO103" s="17"/>
      <c r="NDP103" s="117"/>
      <c r="NDQ103" s="209"/>
      <c r="NDR103" s="17"/>
      <c r="NDS103" s="18"/>
      <c r="NDT103" s="29"/>
      <c r="NDU103" s="104"/>
      <c r="NDV103" s="198"/>
      <c r="NDW103" s="239"/>
      <c r="NDX103" s="243"/>
      <c r="NDY103" s="243"/>
      <c r="NDZ103" s="19"/>
      <c r="NEA103" s="320"/>
      <c r="NEB103" s="17"/>
      <c r="NEC103" s="15"/>
      <c r="NED103" s="15"/>
      <c r="NEE103" s="17"/>
      <c r="NEF103" s="17"/>
      <c r="NEG103" s="17"/>
      <c r="NEH103" s="117"/>
      <c r="NEI103" s="209"/>
      <c r="NEJ103" s="17"/>
      <c r="NEK103" s="18"/>
      <c r="NEL103" s="29"/>
      <c r="NEM103" s="104"/>
      <c r="NEN103" s="198"/>
      <c r="NEO103" s="239"/>
      <c r="NEP103" s="243"/>
      <c r="NEQ103" s="243"/>
      <c r="NER103" s="19"/>
      <c r="NES103" s="320"/>
      <c r="NET103" s="17"/>
      <c r="NEU103" s="15"/>
      <c r="NEV103" s="15"/>
      <c r="NEW103" s="17"/>
      <c r="NEX103" s="17"/>
      <c r="NEY103" s="17"/>
      <c r="NEZ103" s="117"/>
      <c r="NFA103" s="209"/>
      <c r="NFB103" s="17"/>
      <c r="NFC103" s="18"/>
      <c r="NFD103" s="29"/>
      <c r="NFE103" s="104"/>
      <c r="NFF103" s="198"/>
      <c r="NFG103" s="239"/>
      <c r="NFH103" s="243"/>
      <c r="NFI103" s="243"/>
      <c r="NFJ103" s="19"/>
      <c r="NFK103" s="320"/>
      <c r="NFL103" s="17"/>
      <c r="NFM103" s="15"/>
      <c r="NFN103" s="15"/>
      <c r="NFO103" s="17"/>
      <c r="NFP103" s="17"/>
      <c r="NFQ103" s="17"/>
      <c r="NFR103" s="117"/>
      <c r="NFS103" s="209"/>
      <c r="NFT103" s="17"/>
      <c r="NFU103" s="18"/>
      <c r="NFV103" s="29"/>
      <c r="NFW103" s="104"/>
      <c r="NFX103" s="198"/>
      <c r="NFY103" s="239"/>
      <c r="NFZ103" s="243"/>
      <c r="NGA103" s="243"/>
      <c r="NGB103" s="19"/>
      <c r="NGC103" s="320"/>
      <c r="NGD103" s="17"/>
      <c r="NGE103" s="15"/>
      <c r="NGF103" s="15"/>
      <c r="NGG103" s="17"/>
      <c r="NGH103" s="17"/>
      <c r="NGI103" s="17"/>
      <c r="NGJ103" s="117"/>
      <c r="NGK103" s="209"/>
      <c r="NGL103" s="17"/>
      <c r="NGM103" s="18"/>
      <c r="NGN103" s="29"/>
      <c r="NGO103" s="104"/>
      <c r="NGP103" s="198"/>
      <c r="NGQ103" s="239"/>
      <c r="NGR103" s="243"/>
      <c r="NGS103" s="243"/>
      <c r="NGT103" s="19"/>
      <c r="NGU103" s="320"/>
      <c r="NGV103" s="17"/>
      <c r="NGW103" s="15"/>
      <c r="NGX103" s="15"/>
      <c r="NGY103" s="17"/>
      <c r="NGZ103" s="17"/>
      <c r="NHA103" s="17"/>
      <c r="NHB103" s="117"/>
      <c r="NHC103" s="209"/>
      <c r="NHD103" s="17"/>
      <c r="NHE103" s="18"/>
      <c r="NHF103" s="29"/>
      <c r="NHG103" s="104"/>
      <c r="NHH103" s="198"/>
      <c r="NHI103" s="239"/>
      <c r="NHJ103" s="243"/>
      <c r="NHK103" s="243"/>
      <c r="NHL103" s="19"/>
      <c r="NHM103" s="320"/>
      <c r="NHN103" s="17"/>
      <c r="NHO103" s="15"/>
      <c r="NHP103" s="15"/>
      <c r="NHQ103" s="17"/>
      <c r="NHR103" s="17"/>
      <c r="NHS103" s="17"/>
      <c r="NHT103" s="117"/>
      <c r="NHU103" s="209"/>
      <c r="NHV103" s="17"/>
      <c r="NHW103" s="18"/>
      <c r="NHX103" s="29"/>
      <c r="NHY103" s="104"/>
      <c r="NHZ103" s="198"/>
      <c r="NIA103" s="239"/>
      <c r="NIB103" s="243"/>
      <c r="NIC103" s="243"/>
      <c r="NID103" s="19"/>
      <c r="NIE103" s="320"/>
      <c r="NIF103" s="17"/>
      <c r="NIG103" s="15"/>
      <c r="NIH103" s="15"/>
      <c r="NII103" s="17"/>
      <c r="NIJ103" s="17"/>
      <c r="NIK103" s="17"/>
      <c r="NIL103" s="117"/>
      <c r="NIM103" s="209"/>
      <c r="NIN103" s="17"/>
      <c r="NIO103" s="18"/>
      <c r="NIP103" s="29"/>
      <c r="NIQ103" s="104"/>
      <c r="NIR103" s="198"/>
      <c r="NIS103" s="239"/>
      <c r="NIT103" s="243"/>
      <c r="NIU103" s="243"/>
      <c r="NIV103" s="19"/>
      <c r="NIW103" s="320"/>
      <c r="NIX103" s="17"/>
      <c r="NIY103" s="15"/>
      <c r="NIZ103" s="15"/>
      <c r="NJA103" s="17"/>
      <c r="NJB103" s="17"/>
      <c r="NJC103" s="17"/>
      <c r="NJD103" s="117"/>
      <c r="NJE103" s="209"/>
      <c r="NJF103" s="17"/>
      <c r="NJG103" s="18"/>
      <c r="NJH103" s="29"/>
      <c r="NJI103" s="104"/>
      <c r="NJJ103" s="198"/>
      <c r="NJK103" s="239"/>
      <c r="NJL103" s="243"/>
      <c r="NJM103" s="243"/>
      <c r="NJN103" s="19"/>
      <c r="NJO103" s="320"/>
      <c r="NJP103" s="17"/>
      <c r="NJQ103" s="15"/>
      <c r="NJR103" s="15"/>
      <c r="NJS103" s="17"/>
      <c r="NJT103" s="17"/>
      <c r="NJU103" s="17"/>
      <c r="NJV103" s="117"/>
      <c r="NJW103" s="209"/>
      <c r="NJX103" s="17"/>
      <c r="NJY103" s="18"/>
      <c r="NJZ103" s="29"/>
      <c r="NKA103" s="104"/>
      <c r="NKB103" s="198"/>
      <c r="NKC103" s="239"/>
      <c r="NKD103" s="243"/>
      <c r="NKE103" s="243"/>
      <c r="NKF103" s="19"/>
      <c r="NKG103" s="320"/>
      <c r="NKH103" s="17"/>
      <c r="NKI103" s="15"/>
      <c r="NKJ103" s="15"/>
      <c r="NKK103" s="17"/>
      <c r="NKL103" s="17"/>
      <c r="NKM103" s="17"/>
      <c r="NKN103" s="117"/>
      <c r="NKO103" s="209"/>
      <c r="NKP103" s="17"/>
      <c r="NKQ103" s="18"/>
      <c r="NKR103" s="29"/>
      <c r="NKS103" s="104"/>
      <c r="NKT103" s="198"/>
      <c r="NKU103" s="239"/>
      <c r="NKV103" s="243"/>
      <c r="NKW103" s="243"/>
      <c r="NKX103" s="19"/>
      <c r="NKY103" s="320"/>
      <c r="NKZ103" s="17"/>
      <c r="NLA103" s="15"/>
      <c r="NLB103" s="15"/>
      <c r="NLC103" s="17"/>
      <c r="NLD103" s="17"/>
      <c r="NLE103" s="17"/>
      <c r="NLF103" s="117"/>
      <c r="NLG103" s="209"/>
      <c r="NLH103" s="17"/>
      <c r="NLI103" s="18"/>
      <c r="NLJ103" s="29"/>
      <c r="NLK103" s="104"/>
      <c r="NLL103" s="198"/>
      <c r="NLM103" s="239"/>
      <c r="NLN103" s="243"/>
      <c r="NLO103" s="243"/>
      <c r="NLP103" s="19"/>
      <c r="NLQ103" s="320"/>
      <c r="NLR103" s="17"/>
      <c r="NLS103" s="15"/>
      <c r="NLT103" s="15"/>
      <c r="NLU103" s="17"/>
      <c r="NLV103" s="17"/>
      <c r="NLW103" s="17"/>
      <c r="NLX103" s="117"/>
      <c r="NLY103" s="209"/>
      <c r="NLZ103" s="17"/>
      <c r="NMA103" s="18"/>
      <c r="NMB103" s="29"/>
      <c r="NMC103" s="104"/>
      <c r="NMD103" s="198"/>
      <c r="NME103" s="239"/>
      <c r="NMF103" s="243"/>
      <c r="NMG103" s="243"/>
      <c r="NMH103" s="19"/>
      <c r="NMI103" s="320"/>
      <c r="NMJ103" s="17"/>
      <c r="NMK103" s="15"/>
      <c r="NML103" s="15"/>
      <c r="NMM103" s="17"/>
      <c r="NMN103" s="17"/>
      <c r="NMO103" s="17"/>
      <c r="NMP103" s="117"/>
      <c r="NMQ103" s="209"/>
      <c r="NMR103" s="17"/>
      <c r="NMS103" s="18"/>
      <c r="NMT103" s="29"/>
      <c r="NMU103" s="104"/>
      <c r="NMV103" s="198"/>
      <c r="NMW103" s="239"/>
      <c r="NMX103" s="243"/>
      <c r="NMY103" s="243"/>
      <c r="NMZ103" s="19"/>
      <c r="NNA103" s="320"/>
      <c r="NNB103" s="17"/>
      <c r="NNC103" s="15"/>
      <c r="NND103" s="15"/>
      <c r="NNE103" s="17"/>
      <c r="NNF103" s="17"/>
      <c r="NNG103" s="17"/>
      <c r="NNH103" s="117"/>
      <c r="NNI103" s="209"/>
      <c r="NNJ103" s="17"/>
      <c r="NNK103" s="18"/>
      <c r="NNL103" s="29"/>
      <c r="NNM103" s="104"/>
      <c r="NNN103" s="198"/>
      <c r="NNO103" s="239"/>
      <c r="NNP103" s="243"/>
      <c r="NNQ103" s="243"/>
      <c r="NNR103" s="19"/>
      <c r="NNS103" s="320"/>
      <c r="NNT103" s="17"/>
      <c r="NNU103" s="15"/>
      <c r="NNV103" s="15"/>
      <c r="NNW103" s="17"/>
      <c r="NNX103" s="17"/>
      <c r="NNY103" s="17"/>
      <c r="NNZ103" s="117"/>
      <c r="NOA103" s="209"/>
      <c r="NOB103" s="17"/>
      <c r="NOC103" s="18"/>
      <c r="NOD103" s="29"/>
      <c r="NOE103" s="104"/>
      <c r="NOF103" s="198"/>
      <c r="NOG103" s="239"/>
      <c r="NOH103" s="243"/>
      <c r="NOI103" s="243"/>
      <c r="NOJ103" s="19"/>
      <c r="NOK103" s="320"/>
      <c r="NOL103" s="17"/>
      <c r="NOM103" s="15"/>
      <c r="NON103" s="15"/>
      <c r="NOO103" s="17"/>
      <c r="NOP103" s="17"/>
      <c r="NOQ103" s="17"/>
      <c r="NOR103" s="117"/>
      <c r="NOS103" s="209"/>
      <c r="NOT103" s="17"/>
      <c r="NOU103" s="18"/>
      <c r="NOV103" s="29"/>
      <c r="NOW103" s="104"/>
      <c r="NOX103" s="198"/>
      <c r="NOY103" s="239"/>
      <c r="NOZ103" s="243"/>
      <c r="NPA103" s="243"/>
      <c r="NPB103" s="19"/>
      <c r="NPC103" s="320"/>
      <c r="NPD103" s="17"/>
      <c r="NPE103" s="15"/>
      <c r="NPF103" s="15"/>
      <c r="NPG103" s="17"/>
      <c r="NPH103" s="17"/>
      <c r="NPI103" s="17"/>
      <c r="NPJ103" s="117"/>
      <c r="NPK103" s="209"/>
      <c r="NPL103" s="17"/>
      <c r="NPM103" s="18"/>
      <c r="NPN103" s="29"/>
      <c r="NPO103" s="104"/>
      <c r="NPP103" s="198"/>
      <c r="NPQ103" s="239"/>
      <c r="NPR103" s="243"/>
      <c r="NPS103" s="243"/>
      <c r="NPT103" s="19"/>
      <c r="NPU103" s="320"/>
      <c r="NPV103" s="17"/>
      <c r="NPW103" s="15"/>
      <c r="NPX103" s="15"/>
      <c r="NPY103" s="17"/>
      <c r="NPZ103" s="17"/>
      <c r="NQA103" s="17"/>
      <c r="NQB103" s="117"/>
      <c r="NQC103" s="209"/>
      <c r="NQD103" s="17"/>
      <c r="NQE103" s="18"/>
      <c r="NQF103" s="29"/>
      <c r="NQG103" s="104"/>
      <c r="NQH103" s="198"/>
      <c r="NQI103" s="239"/>
      <c r="NQJ103" s="243"/>
      <c r="NQK103" s="243"/>
      <c r="NQL103" s="19"/>
      <c r="NQM103" s="320"/>
      <c r="NQN103" s="17"/>
      <c r="NQO103" s="15"/>
      <c r="NQP103" s="15"/>
      <c r="NQQ103" s="17"/>
      <c r="NQR103" s="17"/>
      <c r="NQS103" s="17"/>
      <c r="NQT103" s="117"/>
      <c r="NQU103" s="209"/>
      <c r="NQV103" s="17"/>
      <c r="NQW103" s="18"/>
      <c r="NQX103" s="29"/>
      <c r="NQY103" s="104"/>
      <c r="NQZ103" s="198"/>
      <c r="NRA103" s="239"/>
      <c r="NRB103" s="243"/>
      <c r="NRC103" s="243"/>
      <c r="NRD103" s="19"/>
      <c r="NRE103" s="320"/>
      <c r="NRF103" s="17"/>
      <c r="NRG103" s="15"/>
      <c r="NRH103" s="15"/>
      <c r="NRI103" s="17"/>
      <c r="NRJ103" s="17"/>
      <c r="NRK103" s="17"/>
      <c r="NRL103" s="117"/>
      <c r="NRM103" s="209"/>
      <c r="NRN103" s="17"/>
      <c r="NRO103" s="18"/>
      <c r="NRP103" s="29"/>
      <c r="NRQ103" s="104"/>
      <c r="NRR103" s="198"/>
      <c r="NRS103" s="239"/>
      <c r="NRT103" s="243"/>
      <c r="NRU103" s="243"/>
      <c r="NRV103" s="19"/>
      <c r="NRW103" s="320"/>
      <c r="NRX103" s="17"/>
      <c r="NRY103" s="15"/>
      <c r="NRZ103" s="15"/>
      <c r="NSA103" s="17"/>
      <c r="NSB103" s="17"/>
      <c r="NSC103" s="17"/>
      <c r="NSD103" s="117"/>
      <c r="NSE103" s="209"/>
      <c r="NSF103" s="17"/>
      <c r="NSG103" s="18"/>
      <c r="NSH103" s="29"/>
      <c r="NSI103" s="104"/>
      <c r="NSJ103" s="198"/>
      <c r="NSK103" s="239"/>
      <c r="NSL103" s="243"/>
      <c r="NSM103" s="243"/>
      <c r="NSN103" s="19"/>
      <c r="NSO103" s="320"/>
      <c r="NSP103" s="17"/>
      <c r="NSQ103" s="15"/>
      <c r="NSR103" s="15"/>
      <c r="NSS103" s="17"/>
      <c r="NST103" s="17"/>
      <c r="NSU103" s="17"/>
      <c r="NSV103" s="117"/>
      <c r="NSW103" s="209"/>
      <c r="NSX103" s="17"/>
      <c r="NSY103" s="18"/>
      <c r="NSZ103" s="29"/>
      <c r="NTA103" s="104"/>
      <c r="NTB103" s="198"/>
      <c r="NTC103" s="239"/>
      <c r="NTD103" s="243"/>
      <c r="NTE103" s="243"/>
      <c r="NTF103" s="19"/>
      <c r="NTG103" s="320"/>
      <c r="NTH103" s="17"/>
      <c r="NTI103" s="15"/>
      <c r="NTJ103" s="15"/>
      <c r="NTK103" s="17"/>
      <c r="NTL103" s="17"/>
      <c r="NTM103" s="17"/>
      <c r="NTN103" s="117"/>
      <c r="NTO103" s="209"/>
      <c r="NTP103" s="17"/>
      <c r="NTQ103" s="18"/>
      <c r="NTR103" s="29"/>
      <c r="NTS103" s="104"/>
      <c r="NTT103" s="198"/>
      <c r="NTU103" s="239"/>
      <c r="NTV103" s="243"/>
      <c r="NTW103" s="243"/>
      <c r="NTX103" s="19"/>
      <c r="NTY103" s="320"/>
      <c r="NTZ103" s="17"/>
      <c r="NUA103" s="15"/>
      <c r="NUB103" s="15"/>
      <c r="NUC103" s="17"/>
      <c r="NUD103" s="17"/>
      <c r="NUE103" s="17"/>
      <c r="NUF103" s="117"/>
      <c r="NUG103" s="209"/>
      <c r="NUH103" s="17"/>
      <c r="NUI103" s="18"/>
      <c r="NUJ103" s="29"/>
      <c r="NUK103" s="104"/>
      <c r="NUL103" s="198"/>
      <c r="NUM103" s="239"/>
      <c r="NUN103" s="243"/>
      <c r="NUO103" s="243"/>
      <c r="NUP103" s="19"/>
      <c r="NUQ103" s="320"/>
      <c r="NUR103" s="17"/>
      <c r="NUS103" s="15"/>
      <c r="NUT103" s="15"/>
      <c r="NUU103" s="17"/>
      <c r="NUV103" s="17"/>
      <c r="NUW103" s="17"/>
      <c r="NUX103" s="117"/>
      <c r="NUY103" s="209"/>
      <c r="NUZ103" s="17"/>
      <c r="NVA103" s="18"/>
      <c r="NVB103" s="29"/>
      <c r="NVC103" s="104"/>
      <c r="NVD103" s="198"/>
      <c r="NVE103" s="239"/>
      <c r="NVF103" s="243"/>
      <c r="NVG103" s="243"/>
      <c r="NVH103" s="19"/>
      <c r="NVI103" s="320"/>
      <c r="NVJ103" s="17"/>
      <c r="NVK103" s="15"/>
      <c r="NVL103" s="15"/>
      <c r="NVM103" s="17"/>
      <c r="NVN103" s="17"/>
      <c r="NVO103" s="17"/>
      <c r="NVP103" s="117"/>
      <c r="NVQ103" s="209"/>
      <c r="NVR103" s="17"/>
      <c r="NVS103" s="18"/>
      <c r="NVT103" s="29"/>
      <c r="NVU103" s="104"/>
      <c r="NVV103" s="198"/>
      <c r="NVW103" s="239"/>
      <c r="NVX103" s="243"/>
      <c r="NVY103" s="243"/>
      <c r="NVZ103" s="19"/>
      <c r="NWA103" s="320"/>
      <c r="NWB103" s="17"/>
      <c r="NWC103" s="15"/>
      <c r="NWD103" s="15"/>
      <c r="NWE103" s="17"/>
      <c r="NWF103" s="17"/>
      <c r="NWG103" s="17"/>
      <c r="NWH103" s="117"/>
      <c r="NWI103" s="209"/>
      <c r="NWJ103" s="17"/>
      <c r="NWK103" s="18"/>
      <c r="NWL103" s="29"/>
      <c r="NWM103" s="104"/>
      <c r="NWN103" s="198"/>
      <c r="NWO103" s="239"/>
      <c r="NWP103" s="243"/>
      <c r="NWQ103" s="243"/>
      <c r="NWR103" s="19"/>
      <c r="NWS103" s="320"/>
      <c r="NWT103" s="17"/>
      <c r="NWU103" s="15"/>
      <c r="NWV103" s="15"/>
      <c r="NWW103" s="17"/>
      <c r="NWX103" s="17"/>
      <c r="NWY103" s="17"/>
      <c r="NWZ103" s="117"/>
      <c r="NXA103" s="209"/>
      <c r="NXB103" s="17"/>
      <c r="NXC103" s="18"/>
      <c r="NXD103" s="29"/>
      <c r="NXE103" s="104"/>
      <c r="NXF103" s="198"/>
      <c r="NXG103" s="239"/>
      <c r="NXH103" s="243"/>
      <c r="NXI103" s="243"/>
      <c r="NXJ103" s="19"/>
      <c r="NXK103" s="320"/>
      <c r="NXL103" s="17"/>
      <c r="NXM103" s="15"/>
      <c r="NXN103" s="15"/>
      <c r="NXO103" s="17"/>
      <c r="NXP103" s="17"/>
      <c r="NXQ103" s="17"/>
      <c r="NXR103" s="117"/>
      <c r="NXS103" s="209"/>
      <c r="NXT103" s="17"/>
      <c r="NXU103" s="18"/>
      <c r="NXV103" s="29"/>
      <c r="NXW103" s="104"/>
      <c r="NXX103" s="198"/>
      <c r="NXY103" s="239"/>
      <c r="NXZ103" s="243"/>
      <c r="NYA103" s="243"/>
      <c r="NYB103" s="19"/>
      <c r="NYC103" s="320"/>
      <c r="NYD103" s="17"/>
      <c r="NYE103" s="15"/>
      <c r="NYF103" s="15"/>
      <c r="NYG103" s="17"/>
      <c r="NYH103" s="17"/>
      <c r="NYI103" s="17"/>
      <c r="NYJ103" s="117"/>
      <c r="NYK103" s="209"/>
      <c r="NYL103" s="17"/>
      <c r="NYM103" s="18"/>
      <c r="NYN103" s="29"/>
      <c r="NYO103" s="104"/>
      <c r="NYP103" s="198"/>
      <c r="NYQ103" s="239"/>
      <c r="NYR103" s="243"/>
      <c r="NYS103" s="243"/>
      <c r="NYT103" s="19"/>
      <c r="NYU103" s="320"/>
      <c r="NYV103" s="17"/>
      <c r="NYW103" s="15"/>
      <c r="NYX103" s="15"/>
      <c r="NYY103" s="17"/>
      <c r="NYZ103" s="17"/>
      <c r="NZA103" s="17"/>
      <c r="NZB103" s="117"/>
      <c r="NZC103" s="209"/>
      <c r="NZD103" s="17"/>
      <c r="NZE103" s="18"/>
      <c r="NZF103" s="29"/>
      <c r="NZG103" s="104"/>
      <c r="NZH103" s="198"/>
      <c r="NZI103" s="239"/>
      <c r="NZJ103" s="243"/>
      <c r="NZK103" s="243"/>
      <c r="NZL103" s="19"/>
      <c r="NZM103" s="320"/>
      <c r="NZN103" s="17"/>
      <c r="NZO103" s="15"/>
      <c r="NZP103" s="15"/>
      <c r="NZQ103" s="17"/>
      <c r="NZR103" s="17"/>
      <c r="NZS103" s="17"/>
      <c r="NZT103" s="117"/>
      <c r="NZU103" s="209"/>
      <c r="NZV103" s="17"/>
      <c r="NZW103" s="18"/>
      <c r="NZX103" s="29"/>
      <c r="NZY103" s="104"/>
      <c r="NZZ103" s="198"/>
      <c r="OAA103" s="239"/>
      <c r="OAB103" s="243"/>
      <c r="OAC103" s="243"/>
      <c r="OAD103" s="19"/>
      <c r="OAE103" s="320"/>
      <c r="OAF103" s="17"/>
      <c r="OAG103" s="15"/>
      <c r="OAH103" s="15"/>
      <c r="OAI103" s="17"/>
      <c r="OAJ103" s="17"/>
      <c r="OAK103" s="17"/>
      <c r="OAL103" s="117"/>
      <c r="OAM103" s="209"/>
      <c r="OAN103" s="17"/>
      <c r="OAO103" s="18"/>
      <c r="OAP103" s="29"/>
      <c r="OAQ103" s="104"/>
      <c r="OAR103" s="198"/>
      <c r="OAS103" s="239"/>
      <c r="OAT103" s="243"/>
      <c r="OAU103" s="243"/>
      <c r="OAV103" s="19"/>
      <c r="OAW103" s="320"/>
      <c r="OAX103" s="17"/>
      <c r="OAY103" s="15"/>
      <c r="OAZ103" s="15"/>
      <c r="OBA103" s="17"/>
      <c r="OBB103" s="17"/>
      <c r="OBC103" s="17"/>
      <c r="OBD103" s="117"/>
      <c r="OBE103" s="209"/>
      <c r="OBF103" s="17"/>
      <c r="OBG103" s="18"/>
      <c r="OBH103" s="29"/>
      <c r="OBI103" s="104"/>
      <c r="OBJ103" s="198"/>
      <c r="OBK103" s="239"/>
      <c r="OBL103" s="243"/>
      <c r="OBM103" s="243"/>
      <c r="OBN103" s="19"/>
      <c r="OBO103" s="320"/>
      <c r="OBP103" s="17"/>
      <c r="OBQ103" s="15"/>
      <c r="OBR103" s="15"/>
      <c r="OBS103" s="17"/>
      <c r="OBT103" s="17"/>
      <c r="OBU103" s="17"/>
      <c r="OBV103" s="117"/>
      <c r="OBW103" s="209"/>
      <c r="OBX103" s="17"/>
      <c r="OBY103" s="18"/>
      <c r="OBZ103" s="29"/>
      <c r="OCA103" s="104"/>
      <c r="OCB103" s="198"/>
      <c r="OCC103" s="239"/>
      <c r="OCD103" s="243"/>
      <c r="OCE103" s="243"/>
      <c r="OCF103" s="19"/>
      <c r="OCG103" s="320"/>
      <c r="OCH103" s="17"/>
      <c r="OCI103" s="15"/>
      <c r="OCJ103" s="15"/>
      <c r="OCK103" s="17"/>
      <c r="OCL103" s="17"/>
      <c r="OCM103" s="17"/>
      <c r="OCN103" s="117"/>
      <c r="OCO103" s="209"/>
      <c r="OCP103" s="17"/>
      <c r="OCQ103" s="18"/>
      <c r="OCR103" s="29"/>
      <c r="OCS103" s="104"/>
      <c r="OCT103" s="198"/>
      <c r="OCU103" s="239"/>
      <c r="OCV103" s="243"/>
      <c r="OCW103" s="243"/>
      <c r="OCX103" s="19"/>
      <c r="OCY103" s="320"/>
      <c r="OCZ103" s="17"/>
      <c r="ODA103" s="15"/>
      <c r="ODB103" s="15"/>
      <c r="ODC103" s="17"/>
      <c r="ODD103" s="17"/>
      <c r="ODE103" s="17"/>
      <c r="ODF103" s="117"/>
      <c r="ODG103" s="209"/>
      <c r="ODH103" s="17"/>
      <c r="ODI103" s="18"/>
      <c r="ODJ103" s="29"/>
      <c r="ODK103" s="104"/>
      <c r="ODL103" s="198"/>
      <c r="ODM103" s="239"/>
      <c r="ODN103" s="243"/>
      <c r="ODO103" s="243"/>
      <c r="ODP103" s="19"/>
      <c r="ODQ103" s="320"/>
      <c r="ODR103" s="17"/>
      <c r="ODS103" s="15"/>
      <c r="ODT103" s="15"/>
      <c r="ODU103" s="17"/>
      <c r="ODV103" s="17"/>
      <c r="ODW103" s="17"/>
      <c r="ODX103" s="117"/>
      <c r="ODY103" s="209"/>
      <c r="ODZ103" s="17"/>
      <c r="OEA103" s="18"/>
      <c r="OEB103" s="29"/>
      <c r="OEC103" s="104"/>
      <c r="OED103" s="198"/>
      <c r="OEE103" s="239"/>
      <c r="OEF103" s="243"/>
      <c r="OEG103" s="243"/>
      <c r="OEH103" s="19"/>
      <c r="OEI103" s="320"/>
      <c r="OEJ103" s="17"/>
      <c r="OEK103" s="15"/>
      <c r="OEL103" s="15"/>
      <c r="OEM103" s="17"/>
      <c r="OEN103" s="17"/>
      <c r="OEO103" s="17"/>
      <c r="OEP103" s="117"/>
      <c r="OEQ103" s="209"/>
      <c r="OER103" s="17"/>
      <c r="OES103" s="18"/>
      <c r="OET103" s="29"/>
      <c r="OEU103" s="104"/>
      <c r="OEV103" s="198"/>
      <c r="OEW103" s="239"/>
      <c r="OEX103" s="243"/>
      <c r="OEY103" s="243"/>
      <c r="OEZ103" s="19"/>
      <c r="OFA103" s="320"/>
      <c r="OFB103" s="17"/>
      <c r="OFC103" s="15"/>
      <c r="OFD103" s="15"/>
      <c r="OFE103" s="17"/>
      <c r="OFF103" s="17"/>
      <c r="OFG103" s="17"/>
      <c r="OFH103" s="117"/>
      <c r="OFI103" s="209"/>
      <c r="OFJ103" s="17"/>
      <c r="OFK103" s="18"/>
      <c r="OFL103" s="29"/>
      <c r="OFM103" s="104"/>
      <c r="OFN103" s="198"/>
      <c r="OFO103" s="239"/>
      <c r="OFP103" s="243"/>
      <c r="OFQ103" s="243"/>
      <c r="OFR103" s="19"/>
      <c r="OFS103" s="320"/>
      <c r="OFT103" s="17"/>
      <c r="OFU103" s="15"/>
      <c r="OFV103" s="15"/>
      <c r="OFW103" s="17"/>
      <c r="OFX103" s="17"/>
      <c r="OFY103" s="17"/>
      <c r="OFZ103" s="117"/>
      <c r="OGA103" s="209"/>
      <c r="OGB103" s="17"/>
      <c r="OGC103" s="18"/>
      <c r="OGD103" s="29"/>
      <c r="OGE103" s="104"/>
      <c r="OGF103" s="198"/>
      <c r="OGG103" s="239"/>
      <c r="OGH103" s="243"/>
      <c r="OGI103" s="243"/>
      <c r="OGJ103" s="19"/>
      <c r="OGK103" s="320"/>
      <c r="OGL103" s="17"/>
      <c r="OGM103" s="15"/>
      <c r="OGN103" s="15"/>
      <c r="OGO103" s="17"/>
      <c r="OGP103" s="17"/>
      <c r="OGQ103" s="17"/>
      <c r="OGR103" s="117"/>
      <c r="OGS103" s="209"/>
      <c r="OGT103" s="17"/>
      <c r="OGU103" s="18"/>
      <c r="OGV103" s="29"/>
      <c r="OGW103" s="104"/>
      <c r="OGX103" s="198"/>
      <c r="OGY103" s="239"/>
      <c r="OGZ103" s="243"/>
      <c r="OHA103" s="243"/>
      <c r="OHB103" s="19"/>
      <c r="OHC103" s="320"/>
      <c r="OHD103" s="17"/>
      <c r="OHE103" s="15"/>
      <c r="OHF103" s="15"/>
      <c r="OHG103" s="17"/>
      <c r="OHH103" s="17"/>
      <c r="OHI103" s="17"/>
      <c r="OHJ103" s="117"/>
      <c r="OHK103" s="209"/>
      <c r="OHL103" s="17"/>
      <c r="OHM103" s="18"/>
      <c r="OHN103" s="29"/>
      <c r="OHO103" s="104"/>
      <c r="OHP103" s="198"/>
      <c r="OHQ103" s="239"/>
      <c r="OHR103" s="243"/>
      <c r="OHS103" s="243"/>
      <c r="OHT103" s="19"/>
      <c r="OHU103" s="320"/>
      <c r="OHV103" s="17"/>
      <c r="OHW103" s="15"/>
      <c r="OHX103" s="15"/>
      <c r="OHY103" s="17"/>
      <c r="OHZ103" s="17"/>
      <c r="OIA103" s="17"/>
      <c r="OIB103" s="117"/>
      <c r="OIC103" s="209"/>
      <c r="OID103" s="17"/>
      <c r="OIE103" s="18"/>
      <c r="OIF103" s="29"/>
      <c r="OIG103" s="104"/>
      <c r="OIH103" s="198"/>
      <c r="OII103" s="239"/>
      <c r="OIJ103" s="243"/>
      <c r="OIK103" s="243"/>
      <c r="OIL103" s="19"/>
      <c r="OIM103" s="320"/>
      <c r="OIN103" s="17"/>
      <c r="OIO103" s="15"/>
      <c r="OIP103" s="15"/>
      <c r="OIQ103" s="17"/>
      <c r="OIR103" s="17"/>
      <c r="OIS103" s="17"/>
      <c r="OIT103" s="117"/>
      <c r="OIU103" s="209"/>
      <c r="OIV103" s="17"/>
      <c r="OIW103" s="18"/>
      <c r="OIX103" s="29"/>
      <c r="OIY103" s="104"/>
      <c r="OIZ103" s="198"/>
      <c r="OJA103" s="239"/>
      <c r="OJB103" s="243"/>
      <c r="OJC103" s="243"/>
      <c r="OJD103" s="19"/>
      <c r="OJE103" s="320"/>
      <c r="OJF103" s="17"/>
      <c r="OJG103" s="15"/>
      <c r="OJH103" s="15"/>
      <c r="OJI103" s="17"/>
      <c r="OJJ103" s="17"/>
      <c r="OJK103" s="17"/>
      <c r="OJL103" s="117"/>
      <c r="OJM103" s="209"/>
      <c r="OJN103" s="17"/>
      <c r="OJO103" s="18"/>
      <c r="OJP103" s="29"/>
      <c r="OJQ103" s="104"/>
      <c r="OJR103" s="198"/>
      <c r="OJS103" s="239"/>
      <c r="OJT103" s="243"/>
      <c r="OJU103" s="243"/>
      <c r="OJV103" s="19"/>
      <c r="OJW103" s="320"/>
      <c r="OJX103" s="17"/>
      <c r="OJY103" s="15"/>
      <c r="OJZ103" s="15"/>
      <c r="OKA103" s="17"/>
      <c r="OKB103" s="17"/>
      <c r="OKC103" s="17"/>
      <c r="OKD103" s="117"/>
      <c r="OKE103" s="209"/>
      <c r="OKF103" s="17"/>
      <c r="OKG103" s="18"/>
      <c r="OKH103" s="29"/>
      <c r="OKI103" s="104"/>
      <c r="OKJ103" s="198"/>
      <c r="OKK103" s="239"/>
      <c r="OKL103" s="243"/>
      <c r="OKM103" s="243"/>
      <c r="OKN103" s="19"/>
      <c r="OKO103" s="320"/>
      <c r="OKP103" s="17"/>
      <c r="OKQ103" s="15"/>
      <c r="OKR103" s="15"/>
      <c r="OKS103" s="17"/>
      <c r="OKT103" s="17"/>
      <c r="OKU103" s="17"/>
      <c r="OKV103" s="117"/>
      <c r="OKW103" s="209"/>
      <c r="OKX103" s="17"/>
      <c r="OKY103" s="18"/>
      <c r="OKZ103" s="29"/>
      <c r="OLA103" s="104"/>
      <c r="OLB103" s="198"/>
      <c r="OLC103" s="239"/>
      <c r="OLD103" s="243"/>
      <c r="OLE103" s="243"/>
      <c r="OLF103" s="19"/>
      <c r="OLG103" s="320"/>
      <c r="OLH103" s="17"/>
      <c r="OLI103" s="15"/>
      <c r="OLJ103" s="15"/>
      <c r="OLK103" s="17"/>
      <c r="OLL103" s="17"/>
      <c r="OLM103" s="17"/>
      <c r="OLN103" s="117"/>
      <c r="OLO103" s="209"/>
      <c r="OLP103" s="17"/>
      <c r="OLQ103" s="18"/>
      <c r="OLR103" s="29"/>
      <c r="OLS103" s="104"/>
      <c r="OLT103" s="198"/>
      <c r="OLU103" s="239"/>
      <c r="OLV103" s="243"/>
      <c r="OLW103" s="243"/>
      <c r="OLX103" s="19"/>
      <c r="OLY103" s="320"/>
      <c r="OLZ103" s="17"/>
      <c r="OMA103" s="15"/>
      <c r="OMB103" s="15"/>
      <c r="OMC103" s="17"/>
      <c r="OMD103" s="17"/>
      <c r="OME103" s="17"/>
      <c r="OMF103" s="117"/>
      <c r="OMG103" s="209"/>
      <c r="OMH103" s="17"/>
      <c r="OMI103" s="18"/>
      <c r="OMJ103" s="29"/>
      <c r="OMK103" s="104"/>
      <c r="OML103" s="198"/>
      <c r="OMM103" s="239"/>
      <c r="OMN103" s="243"/>
      <c r="OMO103" s="243"/>
      <c r="OMP103" s="19"/>
      <c r="OMQ103" s="320"/>
      <c r="OMR103" s="17"/>
      <c r="OMS103" s="15"/>
      <c r="OMT103" s="15"/>
      <c r="OMU103" s="17"/>
      <c r="OMV103" s="17"/>
      <c r="OMW103" s="17"/>
      <c r="OMX103" s="117"/>
      <c r="OMY103" s="209"/>
      <c r="OMZ103" s="17"/>
      <c r="ONA103" s="18"/>
      <c r="ONB103" s="29"/>
      <c r="ONC103" s="104"/>
      <c r="OND103" s="198"/>
      <c r="ONE103" s="239"/>
      <c r="ONF103" s="243"/>
      <c r="ONG103" s="243"/>
      <c r="ONH103" s="19"/>
      <c r="ONI103" s="320"/>
      <c r="ONJ103" s="17"/>
      <c r="ONK103" s="15"/>
      <c r="ONL103" s="15"/>
      <c r="ONM103" s="17"/>
      <c r="ONN103" s="17"/>
      <c r="ONO103" s="17"/>
      <c r="ONP103" s="117"/>
      <c r="ONQ103" s="209"/>
      <c r="ONR103" s="17"/>
      <c r="ONS103" s="18"/>
      <c r="ONT103" s="29"/>
      <c r="ONU103" s="104"/>
      <c r="ONV103" s="198"/>
      <c r="ONW103" s="239"/>
      <c r="ONX103" s="243"/>
      <c r="ONY103" s="243"/>
      <c r="ONZ103" s="19"/>
      <c r="OOA103" s="320"/>
      <c r="OOB103" s="17"/>
      <c r="OOC103" s="15"/>
      <c r="OOD103" s="15"/>
      <c r="OOE103" s="17"/>
      <c r="OOF103" s="17"/>
      <c r="OOG103" s="17"/>
      <c r="OOH103" s="117"/>
      <c r="OOI103" s="209"/>
      <c r="OOJ103" s="17"/>
      <c r="OOK103" s="18"/>
      <c r="OOL103" s="29"/>
      <c r="OOM103" s="104"/>
      <c r="OON103" s="198"/>
      <c r="OOO103" s="239"/>
      <c r="OOP103" s="243"/>
      <c r="OOQ103" s="243"/>
      <c r="OOR103" s="19"/>
      <c r="OOS103" s="320"/>
      <c r="OOT103" s="17"/>
      <c r="OOU103" s="15"/>
      <c r="OOV103" s="15"/>
      <c r="OOW103" s="17"/>
      <c r="OOX103" s="17"/>
      <c r="OOY103" s="17"/>
      <c r="OOZ103" s="117"/>
      <c r="OPA103" s="209"/>
      <c r="OPB103" s="17"/>
      <c r="OPC103" s="18"/>
      <c r="OPD103" s="29"/>
      <c r="OPE103" s="104"/>
      <c r="OPF103" s="198"/>
      <c r="OPG103" s="239"/>
      <c r="OPH103" s="243"/>
      <c r="OPI103" s="243"/>
      <c r="OPJ103" s="19"/>
      <c r="OPK103" s="320"/>
      <c r="OPL103" s="17"/>
      <c r="OPM103" s="15"/>
      <c r="OPN103" s="15"/>
      <c r="OPO103" s="17"/>
      <c r="OPP103" s="17"/>
      <c r="OPQ103" s="17"/>
      <c r="OPR103" s="117"/>
      <c r="OPS103" s="209"/>
      <c r="OPT103" s="17"/>
      <c r="OPU103" s="18"/>
      <c r="OPV103" s="29"/>
      <c r="OPW103" s="104"/>
      <c r="OPX103" s="198"/>
      <c r="OPY103" s="239"/>
      <c r="OPZ103" s="243"/>
      <c r="OQA103" s="243"/>
      <c r="OQB103" s="19"/>
      <c r="OQC103" s="320"/>
      <c r="OQD103" s="17"/>
      <c r="OQE103" s="15"/>
      <c r="OQF103" s="15"/>
      <c r="OQG103" s="17"/>
      <c r="OQH103" s="17"/>
      <c r="OQI103" s="17"/>
      <c r="OQJ103" s="117"/>
      <c r="OQK103" s="209"/>
      <c r="OQL103" s="17"/>
      <c r="OQM103" s="18"/>
      <c r="OQN103" s="29"/>
      <c r="OQO103" s="104"/>
      <c r="OQP103" s="198"/>
      <c r="OQQ103" s="239"/>
      <c r="OQR103" s="243"/>
      <c r="OQS103" s="243"/>
      <c r="OQT103" s="19"/>
      <c r="OQU103" s="320"/>
      <c r="OQV103" s="17"/>
      <c r="OQW103" s="15"/>
      <c r="OQX103" s="15"/>
      <c r="OQY103" s="17"/>
      <c r="OQZ103" s="17"/>
      <c r="ORA103" s="17"/>
      <c r="ORB103" s="117"/>
      <c r="ORC103" s="209"/>
      <c r="ORD103" s="17"/>
      <c r="ORE103" s="18"/>
      <c r="ORF103" s="29"/>
      <c r="ORG103" s="104"/>
      <c r="ORH103" s="198"/>
      <c r="ORI103" s="239"/>
      <c r="ORJ103" s="243"/>
      <c r="ORK103" s="243"/>
      <c r="ORL103" s="19"/>
      <c r="ORM103" s="320"/>
      <c r="ORN103" s="17"/>
      <c r="ORO103" s="15"/>
      <c r="ORP103" s="15"/>
      <c r="ORQ103" s="17"/>
      <c r="ORR103" s="17"/>
      <c r="ORS103" s="17"/>
      <c r="ORT103" s="117"/>
      <c r="ORU103" s="209"/>
      <c r="ORV103" s="17"/>
      <c r="ORW103" s="18"/>
      <c r="ORX103" s="29"/>
      <c r="ORY103" s="104"/>
      <c r="ORZ103" s="198"/>
      <c r="OSA103" s="239"/>
      <c r="OSB103" s="243"/>
      <c r="OSC103" s="243"/>
      <c r="OSD103" s="19"/>
      <c r="OSE103" s="320"/>
      <c r="OSF103" s="17"/>
      <c r="OSG103" s="15"/>
      <c r="OSH103" s="15"/>
      <c r="OSI103" s="17"/>
      <c r="OSJ103" s="17"/>
      <c r="OSK103" s="17"/>
      <c r="OSL103" s="117"/>
      <c r="OSM103" s="209"/>
      <c r="OSN103" s="17"/>
      <c r="OSO103" s="18"/>
      <c r="OSP103" s="29"/>
      <c r="OSQ103" s="104"/>
      <c r="OSR103" s="198"/>
      <c r="OSS103" s="239"/>
      <c r="OST103" s="243"/>
      <c r="OSU103" s="243"/>
      <c r="OSV103" s="19"/>
      <c r="OSW103" s="320"/>
      <c r="OSX103" s="17"/>
      <c r="OSY103" s="15"/>
      <c r="OSZ103" s="15"/>
      <c r="OTA103" s="17"/>
      <c r="OTB103" s="17"/>
      <c r="OTC103" s="17"/>
      <c r="OTD103" s="117"/>
      <c r="OTE103" s="209"/>
      <c r="OTF103" s="17"/>
      <c r="OTG103" s="18"/>
      <c r="OTH103" s="29"/>
      <c r="OTI103" s="104"/>
      <c r="OTJ103" s="198"/>
      <c r="OTK103" s="239"/>
      <c r="OTL103" s="243"/>
      <c r="OTM103" s="243"/>
      <c r="OTN103" s="19"/>
      <c r="OTO103" s="320"/>
      <c r="OTP103" s="17"/>
      <c r="OTQ103" s="15"/>
      <c r="OTR103" s="15"/>
      <c r="OTS103" s="17"/>
      <c r="OTT103" s="17"/>
      <c r="OTU103" s="17"/>
      <c r="OTV103" s="117"/>
      <c r="OTW103" s="209"/>
      <c r="OTX103" s="17"/>
      <c r="OTY103" s="18"/>
      <c r="OTZ103" s="29"/>
      <c r="OUA103" s="104"/>
      <c r="OUB103" s="198"/>
      <c r="OUC103" s="239"/>
      <c r="OUD103" s="243"/>
      <c r="OUE103" s="243"/>
      <c r="OUF103" s="19"/>
      <c r="OUG103" s="320"/>
      <c r="OUH103" s="17"/>
      <c r="OUI103" s="15"/>
      <c r="OUJ103" s="15"/>
      <c r="OUK103" s="17"/>
      <c r="OUL103" s="17"/>
      <c r="OUM103" s="17"/>
      <c r="OUN103" s="117"/>
      <c r="OUO103" s="209"/>
      <c r="OUP103" s="17"/>
      <c r="OUQ103" s="18"/>
      <c r="OUR103" s="29"/>
      <c r="OUS103" s="104"/>
      <c r="OUT103" s="198"/>
      <c r="OUU103" s="239"/>
      <c r="OUV103" s="243"/>
      <c r="OUW103" s="243"/>
      <c r="OUX103" s="19"/>
      <c r="OUY103" s="320"/>
      <c r="OUZ103" s="17"/>
      <c r="OVA103" s="15"/>
      <c r="OVB103" s="15"/>
      <c r="OVC103" s="17"/>
      <c r="OVD103" s="17"/>
      <c r="OVE103" s="17"/>
      <c r="OVF103" s="117"/>
      <c r="OVG103" s="209"/>
      <c r="OVH103" s="17"/>
      <c r="OVI103" s="18"/>
      <c r="OVJ103" s="29"/>
      <c r="OVK103" s="104"/>
      <c r="OVL103" s="198"/>
      <c r="OVM103" s="239"/>
      <c r="OVN103" s="243"/>
      <c r="OVO103" s="243"/>
      <c r="OVP103" s="19"/>
      <c r="OVQ103" s="320"/>
      <c r="OVR103" s="17"/>
      <c r="OVS103" s="15"/>
      <c r="OVT103" s="15"/>
      <c r="OVU103" s="17"/>
      <c r="OVV103" s="17"/>
      <c r="OVW103" s="17"/>
      <c r="OVX103" s="117"/>
      <c r="OVY103" s="209"/>
      <c r="OVZ103" s="17"/>
      <c r="OWA103" s="18"/>
      <c r="OWB103" s="29"/>
      <c r="OWC103" s="104"/>
      <c r="OWD103" s="198"/>
      <c r="OWE103" s="239"/>
      <c r="OWF103" s="243"/>
      <c r="OWG103" s="243"/>
      <c r="OWH103" s="19"/>
      <c r="OWI103" s="320"/>
      <c r="OWJ103" s="17"/>
      <c r="OWK103" s="15"/>
      <c r="OWL103" s="15"/>
      <c r="OWM103" s="17"/>
      <c r="OWN103" s="17"/>
      <c r="OWO103" s="17"/>
      <c r="OWP103" s="117"/>
      <c r="OWQ103" s="209"/>
      <c r="OWR103" s="17"/>
      <c r="OWS103" s="18"/>
      <c r="OWT103" s="29"/>
      <c r="OWU103" s="104"/>
      <c r="OWV103" s="198"/>
      <c r="OWW103" s="239"/>
      <c r="OWX103" s="243"/>
      <c r="OWY103" s="243"/>
      <c r="OWZ103" s="19"/>
      <c r="OXA103" s="320"/>
      <c r="OXB103" s="17"/>
      <c r="OXC103" s="15"/>
      <c r="OXD103" s="15"/>
      <c r="OXE103" s="17"/>
      <c r="OXF103" s="17"/>
      <c r="OXG103" s="17"/>
      <c r="OXH103" s="117"/>
      <c r="OXI103" s="209"/>
      <c r="OXJ103" s="17"/>
      <c r="OXK103" s="18"/>
      <c r="OXL103" s="29"/>
      <c r="OXM103" s="104"/>
      <c r="OXN103" s="198"/>
      <c r="OXO103" s="239"/>
      <c r="OXP103" s="243"/>
      <c r="OXQ103" s="243"/>
      <c r="OXR103" s="19"/>
      <c r="OXS103" s="320"/>
      <c r="OXT103" s="17"/>
      <c r="OXU103" s="15"/>
      <c r="OXV103" s="15"/>
      <c r="OXW103" s="17"/>
      <c r="OXX103" s="17"/>
      <c r="OXY103" s="17"/>
      <c r="OXZ103" s="117"/>
      <c r="OYA103" s="209"/>
      <c r="OYB103" s="17"/>
      <c r="OYC103" s="18"/>
      <c r="OYD103" s="29"/>
      <c r="OYE103" s="104"/>
      <c r="OYF103" s="198"/>
      <c r="OYG103" s="239"/>
      <c r="OYH103" s="243"/>
      <c r="OYI103" s="243"/>
      <c r="OYJ103" s="19"/>
      <c r="OYK103" s="320"/>
      <c r="OYL103" s="17"/>
      <c r="OYM103" s="15"/>
      <c r="OYN103" s="15"/>
      <c r="OYO103" s="17"/>
      <c r="OYP103" s="17"/>
      <c r="OYQ103" s="17"/>
      <c r="OYR103" s="117"/>
      <c r="OYS103" s="209"/>
      <c r="OYT103" s="17"/>
      <c r="OYU103" s="18"/>
      <c r="OYV103" s="29"/>
      <c r="OYW103" s="104"/>
      <c r="OYX103" s="198"/>
      <c r="OYY103" s="239"/>
      <c r="OYZ103" s="243"/>
      <c r="OZA103" s="243"/>
      <c r="OZB103" s="19"/>
      <c r="OZC103" s="320"/>
      <c r="OZD103" s="17"/>
      <c r="OZE103" s="15"/>
      <c r="OZF103" s="15"/>
      <c r="OZG103" s="17"/>
      <c r="OZH103" s="17"/>
      <c r="OZI103" s="17"/>
      <c r="OZJ103" s="117"/>
      <c r="OZK103" s="209"/>
      <c r="OZL103" s="17"/>
      <c r="OZM103" s="18"/>
      <c r="OZN103" s="29"/>
      <c r="OZO103" s="104"/>
      <c r="OZP103" s="198"/>
      <c r="OZQ103" s="239"/>
      <c r="OZR103" s="243"/>
      <c r="OZS103" s="243"/>
      <c r="OZT103" s="19"/>
      <c r="OZU103" s="320"/>
      <c r="OZV103" s="17"/>
      <c r="OZW103" s="15"/>
      <c r="OZX103" s="15"/>
      <c r="OZY103" s="17"/>
      <c r="OZZ103" s="17"/>
      <c r="PAA103" s="17"/>
      <c r="PAB103" s="117"/>
      <c r="PAC103" s="209"/>
      <c r="PAD103" s="17"/>
      <c r="PAE103" s="18"/>
      <c r="PAF103" s="29"/>
      <c r="PAG103" s="104"/>
      <c r="PAH103" s="198"/>
      <c r="PAI103" s="239"/>
      <c r="PAJ103" s="243"/>
      <c r="PAK103" s="243"/>
      <c r="PAL103" s="19"/>
      <c r="PAM103" s="320"/>
      <c r="PAN103" s="17"/>
      <c r="PAO103" s="15"/>
      <c r="PAP103" s="15"/>
      <c r="PAQ103" s="17"/>
      <c r="PAR103" s="17"/>
      <c r="PAS103" s="17"/>
      <c r="PAT103" s="117"/>
      <c r="PAU103" s="209"/>
      <c r="PAV103" s="17"/>
      <c r="PAW103" s="18"/>
      <c r="PAX103" s="29"/>
      <c r="PAY103" s="104"/>
      <c r="PAZ103" s="198"/>
      <c r="PBA103" s="239"/>
      <c r="PBB103" s="243"/>
      <c r="PBC103" s="243"/>
      <c r="PBD103" s="19"/>
      <c r="PBE103" s="320"/>
      <c r="PBF103" s="17"/>
      <c r="PBG103" s="15"/>
      <c r="PBH103" s="15"/>
      <c r="PBI103" s="17"/>
      <c r="PBJ103" s="17"/>
      <c r="PBK103" s="17"/>
      <c r="PBL103" s="117"/>
      <c r="PBM103" s="209"/>
      <c r="PBN103" s="17"/>
      <c r="PBO103" s="18"/>
      <c r="PBP103" s="29"/>
      <c r="PBQ103" s="104"/>
      <c r="PBR103" s="198"/>
      <c r="PBS103" s="239"/>
      <c r="PBT103" s="243"/>
      <c r="PBU103" s="243"/>
      <c r="PBV103" s="19"/>
      <c r="PBW103" s="320"/>
      <c r="PBX103" s="17"/>
      <c r="PBY103" s="15"/>
      <c r="PBZ103" s="15"/>
      <c r="PCA103" s="17"/>
      <c r="PCB103" s="17"/>
      <c r="PCC103" s="17"/>
      <c r="PCD103" s="117"/>
      <c r="PCE103" s="209"/>
      <c r="PCF103" s="17"/>
      <c r="PCG103" s="18"/>
      <c r="PCH103" s="29"/>
      <c r="PCI103" s="104"/>
      <c r="PCJ103" s="198"/>
      <c r="PCK103" s="239"/>
      <c r="PCL103" s="243"/>
      <c r="PCM103" s="243"/>
      <c r="PCN103" s="19"/>
      <c r="PCO103" s="320"/>
      <c r="PCP103" s="17"/>
      <c r="PCQ103" s="15"/>
      <c r="PCR103" s="15"/>
      <c r="PCS103" s="17"/>
      <c r="PCT103" s="17"/>
      <c r="PCU103" s="17"/>
      <c r="PCV103" s="117"/>
      <c r="PCW103" s="209"/>
      <c r="PCX103" s="17"/>
      <c r="PCY103" s="18"/>
      <c r="PCZ103" s="29"/>
      <c r="PDA103" s="104"/>
      <c r="PDB103" s="198"/>
      <c r="PDC103" s="239"/>
      <c r="PDD103" s="243"/>
      <c r="PDE103" s="243"/>
      <c r="PDF103" s="19"/>
      <c r="PDG103" s="320"/>
      <c r="PDH103" s="17"/>
      <c r="PDI103" s="15"/>
      <c r="PDJ103" s="15"/>
      <c r="PDK103" s="17"/>
      <c r="PDL103" s="17"/>
      <c r="PDM103" s="17"/>
      <c r="PDN103" s="117"/>
      <c r="PDO103" s="209"/>
      <c r="PDP103" s="17"/>
      <c r="PDQ103" s="18"/>
      <c r="PDR103" s="29"/>
      <c r="PDS103" s="104"/>
      <c r="PDT103" s="198"/>
      <c r="PDU103" s="239"/>
      <c r="PDV103" s="243"/>
      <c r="PDW103" s="243"/>
      <c r="PDX103" s="19"/>
      <c r="PDY103" s="320"/>
      <c r="PDZ103" s="17"/>
      <c r="PEA103" s="15"/>
      <c r="PEB103" s="15"/>
      <c r="PEC103" s="17"/>
      <c r="PED103" s="17"/>
      <c r="PEE103" s="17"/>
      <c r="PEF103" s="117"/>
      <c r="PEG103" s="209"/>
      <c r="PEH103" s="17"/>
      <c r="PEI103" s="18"/>
      <c r="PEJ103" s="29"/>
      <c r="PEK103" s="104"/>
      <c r="PEL103" s="198"/>
      <c r="PEM103" s="239"/>
      <c r="PEN103" s="243"/>
      <c r="PEO103" s="243"/>
      <c r="PEP103" s="19"/>
      <c r="PEQ103" s="320"/>
      <c r="PER103" s="17"/>
      <c r="PES103" s="15"/>
      <c r="PET103" s="15"/>
      <c r="PEU103" s="17"/>
      <c r="PEV103" s="17"/>
      <c r="PEW103" s="17"/>
      <c r="PEX103" s="117"/>
      <c r="PEY103" s="209"/>
      <c r="PEZ103" s="17"/>
      <c r="PFA103" s="18"/>
      <c r="PFB103" s="29"/>
      <c r="PFC103" s="104"/>
      <c r="PFD103" s="198"/>
      <c r="PFE103" s="239"/>
      <c r="PFF103" s="243"/>
      <c r="PFG103" s="243"/>
      <c r="PFH103" s="19"/>
      <c r="PFI103" s="320"/>
      <c r="PFJ103" s="17"/>
      <c r="PFK103" s="15"/>
      <c r="PFL103" s="15"/>
      <c r="PFM103" s="17"/>
      <c r="PFN103" s="17"/>
      <c r="PFO103" s="17"/>
      <c r="PFP103" s="117"/>
      <c r="PFQ103" s="209"/>
      <c r="PFR103" s="17"/>
      <c r="PFS103" s="18"/>
      <c r="PFT103" s="29"/>
      <c r="PFU103" s="104"/>
      <c r="PFV103" s="198"/>
      <c r="PFW103" s="239"/>
      <c r="PFX103" s="243"/>
      <c r="PFY103" s="243"/>
      <c r="PFZ103" s="19"/>
      <c r="PGA103" s="320"/>
      <c r="PGB103" s="17"/>
      <c r="PGC103" s="15"/>
      <c r="PGD103" s="15"/>
      <c r="PGE103" s="17"/>
      <c r="PGF103" s="17"/>
      <c r="PGG103" s="17"/>
      <c r="PGH103" s="117"/>
      <c r="PGI103" s="209"/>
      <c r="PGJ103" s="17"/>
      <c r="PGK103" s="18"/>
      <c r="PGL103" s="29"/>
      <c r="PGM103" s="104"/>
      <c r="PGN103" s="198"/>
      <c r="PGO103" s="239"/>
      <c r="PGP103" s="243"/>
      <c r="PGQ103" s="243"/>
      <c r="PGR103" s="19"/>
      <c r="PGS103" s="320"/>
      <c r="PGT103" s="17"/>
      <c r="PGU103" s="15"/>
      <c r="PGV103" s="15"/>
      <c r="PGW103" s="17"/>
      <c r="PGX103" s="17"/>
      <c r="PGY103" s="17"/>
      <c r="PGZ103" s="117"/>
      <c r="PHA103" s="209"/>
      <c r="PHB103" s="17"/>
      <c r="PHC103" s="18"/>
      <c r="PHD103" s="29"/>
      <c r="PHE103" s="104"/>
      <c r="PHF103" s="198"/>
      <c r="PHG103" s="239"/>
      <c r="PHH103" s="243"/>
      <c r="PHI103" s="243"/>
      <c r="PHJ103" s="19"/>
      <c r="PHK103" s="320"/>
      <c r="PHL103" s="17"/>
      <c r="PHM103" s="15"/>
      <c r="PHN103" s="15"/>
      <c r="PHO103" s="17"/>
      <c r="PHP103" s="17"/>
      <c r="PHQ103" s="17"/>
      <c r="PHR103" s="117"/>
      <c r="PHS103" s="209"/>
      <c r="PHT103" s="17"/>
      <c r="PHU103" s="18"/>
      <c r="PHV103" s="29"/>
      <c r="PHW103" s="104"/>
      <c r="PHX103" s="198"/>
      <c r="PHY103" s="239"/>
      <c r="PHZ103" s="243"/>
      <c r="PIA103" s="243"/>
      <c r="PIB103" s="19"/>
      <c r="PIC103" s="320"/>
      <c r="PID103" s="17"/>
      <c r="PIE103" s="15"/>
      <c r="PIF103" s="15"/>
      <c r="PIG103" s="17"/>
      <c r="PIH103" s="17"/>
      <c r="PII103" s="17"/>
      <c r="PIJ103" s="117"/>
      <c r="PIK103" s="209"/>
      <c r="PIL103" s="17"/>
      <c r="PIM103" s="18"/>
      <c r="PIN103" s="29"/>
      <c r="PIO103" s="104"/>
      <c r="PIP103" s="198"/>
      <c r="PIQ103" s="239"/>
      <c r="PIR103" s="243"/>
      <c r="PIS103" s="243"/>
      <c r="PIT103" s="19"/>
      <c r="PIU103" s="320"/>
      <c r="PIV103" s="17"/>
      <c r="PIW103" s="15"/>
      <c r="PIX103" s="15"/>
      <c r="PIY103" s="17"/>
      <c r="PIZ103" s="17"/>
      <c r="PJA103" s="17"/>
      <c r="PJB103" s="117"/>
      <c r="PJC103" s="209"/>
      <c r="PJD103" s="17"/>
      <c r="PJE103" s="18"/>
      <c r="PJF103" s="29"/>
      <c r="PJG103" s="104"/>
      <c r="PJH103" s="198"/>
      <c r="PJI103" s="239"/>
      <c r="PJJ103" s="243"/>
      <c r="PJK103" s="243"/>
      <c r="PJL103" s="19"/>
      <c r="PJM103" s="320"/>
      <c r="PJN103" s="17"/>
      <c r="PJO103" s="15"/>
      <c r="PJP103" s="15"/>
      <c r="PJQ103" s="17"/>
      <c r="PJR103" s="17"/>
      <c r="PJS103" s="17"/>
      <c r="PJT103" s="117"/>
      <c r="PJU103" s="209"/>
      <c r="PJV103" s="17"/>
      <c r="PJW103" s="18"/>
      <c r="PJX103" s="29"/>
      <c r="PJY103" s="104"/>
      <c r="PJZ103" s="198"/>
      <c r="PKA103" s="239"/>
      <c r="PKB103" s="243"/>
      <c r="PKC103" s="243"/>
      <c r="PKD103" s="19"/>
      <c r="PKE103" s="320"/>
      <c r="PKF103" s="17"/>
      <c r="PKG103" s="15"/>
      <c r="PKH103" s="15"/>
      <c r="PKI103" s="17"/>
      <c r="PKJ103" s="17"/>
      <c r="PKK103" s="17"/>
      <c r="PKL103" s="117"/>
      <c r="PKM103" s="209"/>
      <c r="PKN103" s="17"/>
      <c r="PKO103" s="18"/>
      <c r="PKP103" s="29"/>
      <c r="PKQ103" s="104"/>
      <c r="PKR103" s="198"/>
      <c r="PKS103" s="239"/>
      <c r="PKT103" s="243"/>
      <c r="PKU103" s="243"/>
      <c r="PKV103" s="19"/>
      <c r="PKW103" s="320"/>
      <c r="PKX103" s="17"/>
      <c r="PKY103" s="15"/>
      <c r="PKZ103" s="15"/>
      <c r="PLA103" s="17"/>
      <c r="PLB103" s="17"/>
      <c r="PLC103" s="17"/>
      <c r="PLD103" s="117"/>
      <c r="PLE103" s="209"/>
      <c r="PLF103" s="17"/>
      <c r="PLG103" s="18"/>
      <c r="PLH103" s="29"/>
      <c r="PLI103" s="104"/>
      <c r="PLJ103" s="198"/>
      <c r="PLK103" s="239"/>
      <c r="PLL103" s="243"/>
      <c r="PLM103" s="243"/>
      <c r="PLN103" s="19"/>
      <c r="PLO103" s="320"/>
      <c r="PLP103" s="17"/>
      <c r="PLQ103" s="15"/>
      <c r="PLR103" s="15"/>
      <c r="PLS103" s="17"/>
      <c r="PLT103" s="17"/>
      <c r="PLU103" s="17"/>
      <c r="PLV103" s="117"/>
      <c r="PLW103" s="209"/>
      <c r="PLX103" s="17"/>
      <c r="PLY103" s="18"/>
      <c r="PLZ103" s="29"/>
      <c r="PMA103" s="104"/>
      <c r="PMB103" s="198"/>
      <c r="PMC103" s="239"/>
      <c r="PMD103" s="243"/>
      <c r="PME103" s="243"/>
      <c r="PMF103" s="19"/>
      <c r="PMG103" s="320"/>
      <c r="PMH103" s="17"/>
      <c r="PMI103" s="15"/>
      <c r="PMJ103" s="15"/>
      <c r="PMK103" s="17"/>
      <c r="PML103" s="17"/>
      <c r="PMM103" s="17"/>
      <c r="PMN103" s="117"/>
      <c r="PMO103" s="209"/>
      <c r="PMP103" s="17"/>
      <c r="PMQ103" s="18"/>
      <c r="PMR103" s="29"/>
      <c r="PMS103" s="104"/>
      <c r="PMT103" s="198"/>
      <c r="PMU103" s="239"/>
      <c r="PMV103" s="243"/>
      <c r="PMW103" s="243"/>
      <c r="PMX103" s="19"/>
      <c r="PMY103" s="320"/>
      <c r="PMZ103" s="17"/>
      <c r="PNA103" s="15"/>
      <c r="PNB103" s="15"/>
      <c r="PNC103" s="17"/>
      <c r="PND103" s="17"/>
      <c r="PNE103" s="17"/>
      <c r="PNF103" s="117"/>
      <c r="PNG103" s="209"/>
      <c r="PNH103" s="17"/>
      <c r="PNI103" s="18"/>
      <c r="PNJ103" s="29"/>
      <c r="PNK103" s="104"/>
      <c r="PNL103" s="198"/>
      <c r="PNM103" s="239"/>
      <c r="PNN103" s="243"/>
      <c r="PNO103" s="243"/>
      <c r="PNP103" s="19"/>
      <c r="PNQ103" s="320"/>
      <c r="PNR103" s="17"/>
      <c r="PNS103" s="15"/>
      <c r="PNT103" s="15"/>
      <c r="PNU103" s="17"/>
      <c r="PNV103" s="17"/>
      <c r="PNW103" s="17"/>
      <c r="PNX103" s="117"/>
      <c r="PNY103" s="209"/>
      <c r="PNZ103" s="17"/>
      <c r="POA103" s="18"/>
      <c r="POB103" s="29"/>
      <c r="POC103" s="104"/>
      <c r="POD103" s="198"/>
      <c r="POE103" s="239"/>
      <c r="POF103" s="243"/>
      <c r="POG103" s="243"/>
      <c r="POH103" s="19"/>
      <c r="POI103" s="320"/>
      <c r="POJ103" s="17"/>
      <c r="POK103" s="15"/>
      <c r="POL103" s="15"/>
      <c r="POM103" s="17"/>
      <c r="PON103" s="17"/>
      <c r="POO103" s="17"/>
      <c r="POP103" s="117"/>
      <c r="POQ103" s="209"/>
      <c r="POR103" s="17"/>
      <c r="POS103" s="18"/>
      <c r="POT103" s="29"/>
      <c r="POU103" s="104"/>
      <c r="POV103" s="198"/>
      <c r="POW103" s="239"/>
      <c r="POX103" s="243"/>
      <c r="POY103" s="243"/>
      <c r="POZ103" s="19"/>
      <c r="PPA103" s="320"/>
      <c r="PPB103" s="17"/>
      <c r="PPC103" s="15"/>
      <c r="PPD103" s="15"/>
      <c r="PPE103" s="17"/>
      <c r="PPF103" s="17"/>
      <c r="PPG103" s="17"/>
      <c r="PPH103" s="117"/>
      <c r="PPI103" s="209"/>
      <c r="PPJ103" s="17"/>
      <c r="PPK103" s="18"/>
      <c r="PPL103" s="29"/>
      <c r="PPM103" s="104"/>
      <c r="PPN103" s="198"/>
      <c r="PPO103" s="239"/>
      <c r="PPP103" s="243"/>
      <c r="PPQ103" s="243"/>
      <c r="PPR103" s="19"/>
      <c r="PPS103" s="320"/>
      <c r="PPT103" s="17"/>
      <c r="PPU103" s="15"/>
      <c r="PPV103" s="15"/>
      <c r="PPW103" s="17"/>
      <c r="PPX103" s="17"/>
      <c r="PPY103" s="17"/>
      <c r="PPZ103" s="117"/>
      <c r="PQA103" s="209"/>
      <c r="PQB103" s="17"/>
      <c r="PQC103" s="18"/>
      <c r="PQD103" s="29"/>
      <c r="PQE103" s="104"/>
      <c r="PQF103" s="198"/>
      <c r="PQG103" s="239"/>
      <c r="PQH103" s="243"/>
      <c r="PQI103" s="243"/>
      <c r="PQJ103" s="19"/>
      <c r="PQK103" s="320"/>
      <c r="PQL103" s="17"/>
      <c r="PQM103" s="15"/>
      <c r="PQN103" s="15"/>
      <c r="PQO103" s="17"/>
      <c r="PQP103" s="17"/>
      <c r="PQQ103" s="17"/>
      <c r="PQR103" s="117"/>
      <c r="PQS103" s="209"/>
      <c r="PQT103" s="17"/>
      <c r="PQU103" s="18"/>
      <c r="PQV103" s="29"/>
      <c r="PQW103" s="104"/>
      <c r="PQX103" s="198"/>
      <c r="PQY103" s="239"/>
      <c r="PQZ103" s="243"/>
      <c r="PRA103" s="243"/>
      <c r="PRB103" s="19"/>
      <c r="PRC103" s="320"/>
      <c r="PRD103" s="17"/>
      <c r="PRE103" s="15"/>
      <c r="PRF103" s="15"/>
      <c r="PRG103" s="17"/>
      <c r="PRH103" s="17"/>
      <c r="PRI103" s="17"/>
      <c r="PRJ103" s="117"/>
      <c r="PRK103" s="209"/>
      <c r="PRL103" s="17"/>
      <c r="PRM103" s="18"/>
      <c r="PRN103" s="29"/>
      <c r="PRO103" s="104"/>
      <c r="PRP103" s="198"/>
      <c r="PRQ103" s="239"/>
      <c r="PRR103" s="243"/>
      <c r="PRS103" s="243"/>
      <c r="PRT103" s="19"/>
      <c r="PRU103" s="320"/>
      <c r="PRV103" s="17"/>
      <c r="PRW103" s="15"/>
      <c r="PRX103" s="15"/>
      <c r="PRY103" s="17"/>
      <c r="PRZ103" s="17"/>
      <c r="PSA103" s="17"/>
      <c r="PSB103" s="117"/>
      <c r="PSC103" s="209"/>
      <c r="PSD103" s="17"/>
      <c r="PSE103" s="18"/>
      <c r="PSF103" s="29"/>
      <c r="PSG103" s="104"/>
      <c r="PSH103" s="198"/>
      <c r="PSI103" s="239"/>
      <c r="PSJ103" s="243"/>
      <c r="PSK103" s="243"/>
      <c r="PSL103" s="19"/>
      <c r="PSM103" s="320"/>
      <c r="PSN103" s="17"/>
      <c r="PSO103" s="15"/>
      <c r="PSP103" s="15"/>
      <c r="PSQ103" s="17"/>
      <c r="PSR103" s="17"/>
      <c r="PSS103" s="17"/>
      <c r="PST103" s="117"/>
      <c r="PSU103" s="209"/>
      <c r="PSV103" s="17"/>
      <c r="PSW103" s="18"/>
      <c r="PSX103" s="29"/>
      <c r="PSY103" s="104"/>
      <c r="PSZ103" s="198"/>
      <c r="PTA103" s="239"/>
      <c r="PTB103" s="243"/>
      <c r="PTC103" s="243"/>
      <c r="PTD103" s="19"/>
      <c r="PTE103" s="320"/>
      <c r="PTF103" s="17"/>
      <c r="PTG103" s="15"/>
      <c r="PTH103" s="15"/>
      <c r="PTI103" s="17"/>
      <c r="PTJ103" s="17"/>
      <c r="PTK103" s="17"/>
      <c r="PTL103" s="117"/>
      <c r="PTM103" s="209"/>
      <c r="PTN103" s="17"/>
      <c r="PTO103" s="18"/>
      <c r="PTP103" s="29"/>
      <c r="PTQ103" s="104"/>
      <c r="PTR103" s="198"/>
      <c r="PTS103" s="239"/>
      <c r="PTT103" s="243"/>
      <c r="PTU103" s="243"/>
      <c r="PTV103" s="19"/>
      <c r="PTW103" s="320"/>
      <c r="PTX103" s="17"/>
      <c r="PTY103" s="15"/>
      <c r="PTZ103" s="15"/>
      <c r="PUA103" s="17"/>
      <c r="PUB103" s="17"/>
      <c r="PUC103" s="17"/>
      <c r="PUD103" s="117"/>
      <c r="PUE103" s="209"/>
      <c r="PUF103" s="17"/>
      <c r="PUG103" s="18"/>
      <c r="PUH103" s="29"/>
      <c r="PUI103" s="104"/>
      <c r="PUJ103" s="198"/>
      <c r="PUK103" s="239"/>
      <c r="PUL103" s="243"/>
      <c r="PUM103" s="243"/>
      <c r="PUN103" s="19"/>
      <c r="PUO103" s="320"/>
      <c r="PUP103" s="17"/>
      <c r="PUQ103" s="15"/>
      <c r="PUR103" s="15"/>
      <c r="PUS103" s="17"/>
      <c r="PUT103" s="17"/>
      <c r="PUU103" s="17"/>
      <c r="PUV103" s="117"/>
      <c r="PUW103" s="209"/>
      <c r="PUX103" s="17"/>
      <c r="PUY103" s="18"/>
      <c r="PUZ103" s="29"/>
      <c r="PVA103" s="104"/>
      <c r="PVB103" s="198"/>
      <c r="PVC103" s="239"/>
      <c r="PVD103" s="243"/>
      <c r="PVE103" s="243"/>
      <c r="PVF103" s="19"/>
      <c r="PVG103" s="320"/>
      <c r="PVH103" s="17"/>
      <c r="PVI103" s="15"/>
      <c r="PVJ103" s="15"/>
      <c r="PVK103" s="17"/>
      <c r="PVL103" s="17"/>
      <c r="PVM103" s="17"/>
      <c r="PVN103" s="117"/>
      <c r="PVO103" s="209"/>
      <c r="PVP103" s="17"/>
      <c r="PVQ103" s="18"/>
      <c r="PVR103" s="29"/>
      <c r="PVS103" s="104"/>
      <c r="PVT103" s="198"/>
      <c r="PVU103" s="239"/>
      <c r="PVV103" s="243"/>
      <c r="PVW103" s="243"/>
      <c r="PVX103" s="19"/>
      <c r="PVY103" s="320"/>
      <c r="PVZ103" s="17"/>
      <c r="PWA103" s="15"/>
      <c r="PWB103" s="15"/>
      <c r="PWC103" s="17"/>
      <c r="PWD103" s="17"/>
      <c r="PWE103" s="17"/>
      <c r="PWF103" s="117"/>
      <c r="PWG103" s="209"/>
      <c r="PWH103" s="17"/>
      <c r="PWI103" s="18"/>
      <c r="PWJ103" s="29"/>
      <c r="PWK103" s="104"/>
      <c r="PWL103" s="198"/>
      <c r="PWM103" s="239"/>
      <c r="PWN103" s="243"/>
      <c r="PWO103" s="243"/>
      <c r="PWP103" s="19"/>
      <c r="PWQ103" s="320"/>
      <c r="PWR103" s="17"/>
      <c r="PWS103" s="15"/>
      <c r="PWT103" s="15"/>
      <c r="PWU103" s="17"/>
      <c r="PWV103" s="17"/>
      <c r="PWW103" s="17"/>
      <c r="PWX103" s="117"/>
      <c r="PWY103" s="209"/>
      <c r="PWZ103" s="17"/>
      <c r="PXA103" s="18"/>
      <c r="PXB103" s="29"/>
      <c r="PXC103" s="104"/>
      <c r="PXD103" s="198"/>
      <c r="PXE103" s="239"/>
      <c r="PXF103" s="243"/>
      <c r="PXG103" s="243"/>
      <c r="PXH103" s="19"/>
      <c r="PXI103" s="320"/>
      <c r="PXJ103" s="17"/>
      <c r="PXK103" s="15"/>
      <c r="PXL103" s="15"/>
      <c r="PXM103" s="17"/>
      <c r="PXN103" s="17"/>
      <c r="PXO103" s="17"/>
      <c r="PXP103" s="117"/>
      <c r="PXQ103" s="209"/>
      <c r="PXR103" s="17"/>
      <c r="PXS103" s="18"/>
      <c r="PXT103" s="29"/>
      <c r="PXU103" s="104"/>
      <c r="PXV103" s="198"/>
      <c r="PXW103" s="239"/>
      <c r="PXX103" s="243"/>
      <c r="PXY103" s="243"/>
      <c r="PXZ103" s="19"/>
      <c r="PYA103" s="320"/>
      <c r="PYB103" s="17"/>
      <c r="PYC103" s="15"/>
      <c r="PYD103" s="15"/>
      <c r="PYE103" s="17"/>
      <c r="PYF103" s="17"/>
      <c r="PYG103" s="17"/>
      <c r="PYH103" s="117"/>
      <c r="PYI103" s="209"/>
      <c r="PYJ103" s="17"/>
      <c r="PYK103" s="18"/>
      <c r="PYL103" s="29"/>
      <c r="PYM103" s="104"/>
      <c r="PYN103" s="198"/>
      <c r="PYO103" s="239"/>
      <c r="PYP103" s="243"/>
      <c r="PYQ103" s="243"/>
      <c r="PYR103" s="19"/>
      <c r="PYS103" s="320"/>
      <c r="PYT103" s="17"/>
      <c r="PYU103" s="15"/>
      <c r="PYV103" s="15"/>
      <c r="PYW103" s="17"/>
      <c r="PYX103" s="17"/>
      <c r="PYY103" s="17"/>
      <c r="PYZ103" s="117"/>
      <c r="PZA103" s="209"/>
      <c r="PZB103" s="17"/>
      <c r="PZC103" s="18"/>
      <c r="PZD103" s="29"/>
      <c r="PZE103" s="104"/>
      <c r="PZF103" s="198"/>
      <c r="PZG103" s="239"/>
      <c r="PZH103" s="243"/>
      <c r="PZI103" s="243"/>
      <c r="PZJ103" s="19"/>
      <c r="PZK103" s="320"/>
      <c r="PZL103" s="17"/>
      <c r="PZM103" s="15"/>
      <c r="PZN103" s="15"/>
      <c r="PZO103" s="17"/>
      <c r="PZP103" s="17"/>
      <c r="PZQ103" s="17"/>
      <c r="PZR103" s="117"/>
      <c r="PZS103" s="209"/>
      <c r="PZT103" s="17"/>
      <c r="PZU103" s="18"/>
      <c r="PZV103" s="29"/>
      <c r="PZW103" s="104"/>
      <c r="PZX103" s="198"/>
      <c r="PZY103" s="239"/>
      <c r="PZZ103" s="243"/>
      <c r="QAA103" s="243"/>
      <c r="QAB103" s="19"/>
      <c r="QAC103" s="320"/>
      <c r="QAD103" s="17"/>
      <c r="QAE103" s="15"/>
      <c r="QAF103" s="15"/>
      <c r="QAG103" s="17"/>
      <c r="QAH103" s="17"/>
      <c r="QAI103" s="17"/>
      <c r="QAJ103" s="117"/>
      <c r="QAK103" s="209"/>
      <c r="QAL103" s="17"/>
      <c r="QAM103" s="18"/>
      <c r="QAN103" s="29"/>
      <c r="QAO103" s="104"/>
      <c r="QAP103" s="198"/>
      <c r="QAQ103" s="239"/>
      <c r="QAR103" s="243"/>
      <c r="QAS103" s="243"/>
      <c r="QAT103" s="19"/>
      <c r="QAU103" s="320"/>
      <c r="QAV103" s="17"/>
      <c r="QAW103" s="15"/>
      <c r="QAX103" s="15"/>
      <c r="QAY103" s="17"/>
      <c r="QAZ103" s="17"/>
      <c r="QBA103" s="17"/>
      <c r="QBB103" s="117"/>
      <c r="QBC103" s="209"/>
      <c r="QBD103" s="17"/>
      <c r="QBE103" s="18"/>
      <c r="QBF103" s="29"/>
      <c r="QBG103" s="104"/>
      <c r="QBH103" s="198"/>
      <c r="QBI103" s="239"/>
      <c r="QBJ103" s="243"/>
      <c r="QBK103" s="243"/>
      <c r="QBL103" s="19"/>
      <c r="QBM103" s="320"/>
      <c r="QBN103" s="17"/>
      <c r="QBO103" s="15"/>
      <c r="QBP103" s="15"/>
      <c r="QBQ103" s="17"/>
      <c r="QBR103" s="17"/>
      <c r="QBS103" s="17"/>
      <c r="QBT103" s="117"/>
      <c r="QBU103" s="209"/>
      <c r="QBV103" s="17"/>
      <c r="QBW103" s="18"/>
      <c r="QBX103" s="29"/>
      <c r="QBY103" s="104"/>
      <c r="QBZ103" s="198"/>
      <c r="QCA103" s="239"/>
      <c r="QCB103" s="243"/>
      <c r="QCC103" s="243"/>
      <c r="QCD103" s="19"/>
      <c r="QCE103" s="320"/>
      <c r="QCF103" s="17"/>
      <c r="QCG103" s="15"/>
      <c r="QCH103" s="15"/>
      <c r="QCI103" s="17"/>
      <c r="QCJ103" s="17"/>
      <c r="QCK103" s="17"/>
      <c r="QCL103" s="117"/>
      <c r="QCM103" s="209"/>
      <c r="QCN103" s="17"/>
      <c r="QCO103" s="18"/>
      <c r="QCP103" s="29"/>
      <c r="QCQ103" s="104"/>
      <c r="QCR103" s="198"/>
      <c r="QCS103" s="239"/>
      <c r="QCT103" s="243"/>
      <c r="QCU103" s="243"/>
      <c r="QCV103" s="19"/>
      <c r="QCW103" s="320"/>
      <c r="QCX103" s="17"/>
      <c r="QCY103" s="15"/>
      <c r="QCZ103" s="15"/>
      <c r="QDA103" s="17"/>
      <c r="QDB103" s="17"/>
      <c r="QDC103" s="17"/>
      <c r="QDD103" s="117"/>
      <c r="QDE103" s="209"/>
      <c r="QDF103" s="17"/>
      <c r="QDG103" s="18"/>
      <c r="QDH103" s="29"/>
      <c r="QDI103" s="104"/>
      <c r="QDJ103" s="198"/>
      <c r="QDK103" s="239"/>
      <c r="QDL103" s="243"/>
      <c r="QDM103" s="243"/>
      <c r="QDN103" s="19"/>
      <c r="QDO103" s="320"/>
      <c r="QDP103" s="17"/>
      <c r="QDQ103" s="15"/>
      <c r="QDR103" s="15"/>
      <c r="QDS103" s="17"/>
      <c r="QDT103" s="17"/>
      <c r="QDU103" s="17"/>
      <c r="QDV103" s="117"/>
      <c r="QDW103" s="209"/>
      <c r="QDX103" s="17"/>
      <c r="QDY103" s="18"/>
      <c r="QDZ103" s="29"/>
      <c r="QEA103" s="104"/>
      <c r="QEB103" s="198"/>
      <c r="QEC103" s="239"/>
      <c r="QED103" s="243"/>
      <c r="QEE103" s="243"/>
      <c r="QEF103" s="19"/>
      <c r="QEG103" s="320"/>
      <c r="QEH103" s="17"/>
      <c r="QEI103" s="15"/>
      <c r="QEJ103" s="15"/>
      <c r="QEK103" s="17"/>
      <c r="QEL103" s="17"/>
      <c r="QEM103" s="17"/>
      <c r="QEN103" s="117"/>
      <c r="QEO103" s="209"/>
      <c r="QEP103" s="17"/>
      <c r="QEQ103" s="18"/>
      <c r="QER103" s="29"/>
      <c r="QES103" s="104"/>
      <c r="QET103" s="198"/>
      <c r="QEU103" s="239"/>
      <c r="QEV103" s="243"/>
      <c r="QEW103" s="243"/>
      <c r="QEX103" s="19"/>
      <c r="QEY103" s="320"/>
      <c r="QEZ103" s="17"/>
      <c r="QFA103" s="15"/>
      <c r="QFB103" s="15"/>
      <c r="QFC103" s="17"/>
      <c r="QFD103" s="17"/>
      <c r="QFE103" s="17"/>
      <c r="QFF103" s="117"/>
      <c r="QFG103" s="209"/>
      <c r="QFH103" s="17"/>
      <c r="QFI103" s="18"/>
      <c r="QFJ103" s="29"/>
      <c r="QFK103" s="104"/>
      <c r="QFL103" s="198"/>
      <c r="QFM103" s="239"/>
      <c r="QFN103" s="243"/>
      <c r="QFO103" s="243"/>
      <c r="QFP103" s="19"/>
      <c r="QFQ103" s="320"/>
      <c r="QFR103" s="17"/>
      <c r="QFS103" s="15"/>
      <c r="QFT103" s="15"/>
      <c r="QFU103" s="17"/>
      <c r="QFV103" s="17"/>
      <c r="QFW103" s="17"/>
      <c r="QFX103" s="117"/>
      <c r="QFY103" s="209"/>
      <c r="QFZ103" s="17"/>
      <c r="QGA103" s="18"/>
      <c r="QGB103" s="29"/>
      <c r="QGC103" s="104"/>
      <c r="QGD103" s="198"/>
      <c r="QGE103" s="239"/>
      <c r="QGF103" s="243"/>
      <c r="QGG103" s="243"/>
      <c r="QGH103" s="19"/>
      <c r="QGI103" s="320"/>
      <c r="QGJ103" s="17"/>
      <c r="QGK103" s="15"/>
      <c r="QGL103" s="15"/>
      <c r="QGM103" s="17"/>
      <c r="QGN103" s="17"/>
      <c r="QGO103" s="17"/>
      <c r="QGP103" s="117"/>
      <c r="QGQ103" s="209"/>
      <c r="QGR103" s="17"/>
      <c r="QGS103" s="18"/>
      <c r="QGT103" s="29"/>
      <c r="QGU103" s="104"/>
      <c r="QGV103" s="198"/>
      <c r="QGW103" s="239"/>
      <c r="QGX103" s="243"/>
      <c r="QGY103" s="243"/>
      <c r="QGZ103" s="19"/>
      <c r="QHA103" s="320"/>
      <c r="QHB103" s="17"/>
      <c r="QHC103" s="15"/>
      <c r="QHD103" s="15"/>
      <c r="QHE103" s="17"/>
      <c r="QHF103" s="17"/>
      <c r="QHG103" s="17"/>
      <c r="QHH103" s="117"/>
      <c r="QHI103" s="209"/>
      <c r="QHJ103" s="17"/>
      <c r="QHK103" s="18"/>
      <c r="QHL103" s="29"/>
      <c r="QHM103" s="104"/>
      <c r="QHN103" s="198"/>
      <c r="QHO103" s="239"/>
      <c r="QHP103" s="243"/>
      <c r="QHQ103" s="243"/>
      <c r="QHR103" s="19"/>
      <c r="QHS103" s="320"/>
      <c r="QHT103" s="17"/>
      <c r="QHU103" s="15"/>
      <c r="QHV103" s="15"/>
      <c r="QHW103" s="17"/>
      <c r="QHX103" s="17"/>
      <c r="QHY103" s="17"/>
      <c r="QHZ103" s="117"/>
      <c r="QIA103" s="209"/>
      <c r="QIB103" s="17"/>
      <c r="QIC103" s="18"/>
      <c r="QID103" s="29"/>
      <c r="QIE103" s="104"/>
      <c r="QIF103" s="198"/>
      <c r="QIG103" s="239"/>
      <c r="QIH103" s="243"/>
      <c r="QII103" s="243"/>
      <c r="QIJ103" s="19"/>
      <c r="QIK103" s="320"/>
      <c r="QIL103" s="17"/>
      <c r="QIM103" s="15"/>
      <c r="QIN103" s="15"/>
      <c r="QIO103" s="17"/>
      <c r="QIP103" s="17"/>
      <c r="QIQ103" s="17"/>
      <c r="QIR103" s="117"/>
      <c r="QIS103" s="209"/>
      <c r="QIT103" s="17"/>
      <c r="QIU103" s="18"/>
      <c r="QIV103" s="29"/>
      <c r="QIW103" s="104"/>
      <c r="QIX103" s="198"/>
      <c r="QIY103" s="239"/>
      <c r="QIZ103" s="243"/>
      <c r="QJA103" s="243"/>
      <c r="QJB103" s="19"/>
      <c r="QJC103" s="320"/>
      <c r="QJD103" s="17"/>
      <c r="QJE103" s="15"/>
      <c r="QJF103" s="15"/>
      <c r="QJG103" s="17"/>
      <c r="QJH103" s="17"/>
      <c r="QJI103" s="17"/>
      <c r="QJJ103" s="117"/>
      <c r="QJK103" s="209"/>
      <c r="QJL103" s="17"/>
      <c r="QJM103" s="18"/>
      <c r="QJN103" s="29"/>
      <c r="QJO103" s="104"/>
      <c r="QJP103" s="198"/>
      <c r="QJQ103" s="239"/>
      <c r="QJR103" s="243"/>
      <c r="QJS103" s="243"/>
      <c r="QJT103" s="19"/>
      <c r="QJU103" s="320"/>
      <c r="QJV103" s="17"/>
      <c r="QJW103" s="15"/>
      <c r="QJX103" s="15"/>
      <c r="QJY103" s="17"/>
      <c r="QJZ103" s="17"/>
      <c r="QKA103" s="17"/>
      <c r="QKB103" s="117"/>
      <c r="QKC103" s="209"/>
      <c r="QKD103" s="17"/>
      <c r="QKE103" s="18"/>
      <c r="QKF103" s="29"/>
      <c r="QKG103" s="104"/>
      <c r="QKH103" s="198"/>
      <c r="QKI103" s="239"/>
      <c r="QKJ103" s="243"/>
      <c r="QKK103" s="243"/>
      <c r="QKL103" s="19"/>
      <c r="QKM103" s="320"/>
      <c r="QKN103" s="17"/>
      <c r="QKO103" s="15"/>
      <c r="QKP103" s="15"/>
      <c r="QKQ103" s="17"/>
      <c r="QKR103" s="17"/>
      <c r="QKS103" s="17"/>
      <c r="QKT103" s="117"/>
      <c r="QKU103" s="209"/>
      <c r="QKV103" s="17"/>
      <c r="QKW103" s="18"/>
      <c r="QKX103" s="29"/>
      <c r="QKY103" s="104"/>
      <c r="QKZ103" s="198"/>
      <c r="QLA103" s="239"/>
      <c r="QLB103" s="243"/>
      <c r="QLC103" s="243"/>
      <c r="QLD103" s="19"/>
      <c r="QLE103" s="320"/>
      <c r="QLF103" s="17"/>
      <c r="QLG103" s="15"/>
      <c r="QLH103" s="15"/>
      <c r="QLI103" s="17"/>
      <c r="QLJ103" s="17"/>
      <c r="QLK103" s="17"/>
      <c r="QLL103" s="117"/>
      <c r="QLM103" s="209"/>
      <c r="QLN103" s="17"/>
      <c r="QLO103" s="18"/>
      <c r="QLP103" s="29"/>
      <c r="QLQ103" s="104"/>
      <c r="QLR103" s="198"/>
      <c r="QLS103" s="239"/>
      <c r="QLT103" s="243"/>
      <c r="QLU103" s="243"/>
      <c r="QLV103" s="19"/>
      <c r="QLW103" s="320"/>
      <c r="QLX103" s="17"/>
      <c r="QLY103" s="15"/>
      <c r="QLZ103" s="15"/>
      <c r="QMA103" s="17"/>
      <c r="QMB103" s="17"/>
      <c r="QMC103" s="17"/>
      <c r="QMD103" s="117"/>
      <c r="QME103" s="209"/>
      <c r="QMF103" s="17"/>
      <c r="QMG103" s="18"/>
      <c r="QMH103" s="29"/>
      <c r="QMI103" s="104"/>
      <c r="QMJ103" s="198"/>
      <c r="QMK103" s="239"/>
      <c r="QML103" s="243"/>
      <c r="QMM103" s="243"/>
      <c r="QMN103" s="19"/>
      <c r="QMO103" s="320"/>
      <c r="QMP103" s="17"/>
      <c r="QMQ103" s="15"/>
      <c r="QMR103" s="15"/>
      <c r="QMS103" s="17"/>
      <c r="QMT103" s="17"/>
      <c r="QMU103" s="17"/>
      <c r="QMV103" s="117"/>
      <c r="QMW103" s="209"/>
      <c r="QMX103" s="17"/>
      <c r="QMY103" s="18"/>
      <c r="QMZ103" s="29"/>
      <c r="QNA103" s="104"/>
      <c r="QNB103" s="198"/>
      <c r="QNC103" s="239"/>
      <c r="QND103" s="243"/>
      <c r="QNE103" s="243"/>
      <c r="QNF103" s="19"/>
      <c r="QNG103" s="320"/>
      <c r="QNH103" s="17"/>
      <c r="QNI103" s="15"/>
      <c r="QNJ103" s="15"/>
      <c r="QNK103" s="17"/>
      <c r="QNL103" s="17"/>
      <c r="QNM103" s="17"/>
      <c r="QNN103" s="117"/>
      <c r="QNO103" s="209"/>
      <c r="QNP103" s="17"/>
      <c r="QNQ103" s="18"/>
      <c r="QNR103" s="29"/>
      <c r="QNS103" s="104"/>
      <c r="QNT103" s="198"/>
      <c r="QNU103" s="239"/>
      <c r="QNV103" s="243"/>
      <c r="QNW103" s="243"/>
      <c r="QNX103" s="19"/>
      <c r="QNY103" s="320"/>
      <c r="QNZ103" s="17"/>
      <c r="QOA103" s="15"/>
      <c r="QOB103" s="15"/>
      <c r="QOC103" s="17"/>
      <c r="QOD103" s="17"/>
      <c r="QOE103" s="17"/>
      <c r="QOF103" s="117"/>
      <c r="QOG103" s="209"/>
      <c r="QOH103" s="17"/>
      <c r="QOI103" s="18"/>
      <c r="QOJ103" s="29"/>
      <c r="QOK103" s="104"/>
      <c r="QOL103" s="198"/>
      <c r="QOM103" s="239"/>
      <c r="QON103" s="243"/>
      <c r="QOO103" s="243"/>
      <c r="QOP103" s="19"/>
      <c r="QOQ103" s="320"/>
      <c r="QOR103" s="17"/>
      <c r="QOS103" s="15"/>
      <c r="QOT103" s="15"/>
      <c r="QOU103" s="17"/>
      <c r="QOV103" s="17"/>
      <c r="QOW103" s="17"/>
      <c r="QOX103" s="117"/>
      <c r="QOY103" s="209"/>
      <c r="QOZ103" s="17"/>
      <c r="QPA103" s="18"/>
      <c r="QPB103" s="29"/>
      <c r="QPC103" s="104"/>
      <c r="QPD103" s="198"/>
      <c r="QPE103" s="239"/>
      <c r="QPF103" s="243"/>
      <c r="QPG103" s="243"/>
      <c r="QPH103" s="19"/>
      <c r="QPI103" s="320"/>
      <c r="QPJ103" s="17"/>
      <c r="QPK103" s="15"/>
      <c r="QPL103" s="15"/>
      <c r="QPM103" s="17"/>
      <c r="QPN103" s="17"/>
      <c r="QPO103" s="17"/>
      <c r="QPP103" s="117"/>
      <c r="QPQ103" s="209"/>
      <c r="QPR103" s="17"/>
      <c r="QPS103" s="18"/>
      <c r="QPT103" s="29"/>
      <c r="QPU103" s="104"/>
      <c r="QPV103" s="198"/>
      <c r="QPW103" s="239"/>
      <c r="QPX103" s="243"/>
      <c r="QPY103" s="243"/>
      <c r="QPZ103" s="19"/>
      <c r="QQA103" s="320"/>
      <c r="QQB103" s="17"/>
      <c r="QQC103" s="15"/>
      <c r="QQD103" s="15"/>
      <c r="QQE103" s="17"/>
      <c r="QQF103" s="17"/>
      <c r="QQG103" s="17"/>
      <c r="QQH103" s="117"/>
      <c r="QQI103" s="209"/>
      <c r="QQJ103" s="17"/>
      <c r="QQK103" s="18"/>
      <c r="QQL103" s="29"/>
      <c r="QQM103" s="104"/>
      <c r="QQN103" s="198"/>
      <c r="QQO103" s="239"/>
      <c r="QQP103" s="243"/>
      <c r="QQQ103" s="243"/>
      <c r="QQR103" s="19"/>
      <c r="QQS103" s="320"/>
      <c r="QQT103" s="17"/>
      <c r="QQU103" s="15"/>
      <c r="QQV103" s="15"/>
      <c r="QQW103" s="17"/>
      <c r="QQX103" s="17"/>
      <c r="QQY103" s="17"/>
      <c r="QQZ103" s="117"/>
      <c r="QRA103" s="209"/>
      <c r="QRB103" s="17"/>
      <c r="QRC103" s="18"/>
      <c r="QRD103" s="29"/>
      <c r="QRE103" s="104"/>
      <c r="QRF103" s="198"/>
      <c r="QRG103" s="239"/>
      <c r="QRH103" s="243"/>
      <c r="QRI103" s="243"/>
      <c r="QRJ103" s="19"/>
      <c r="QRK103" s="320"/>
      <c r="QRL103" s="17"/>
      <c r="QRM103" s="15"/>
      <c r="QRN103" s="15"/>
      <c r="QRO103" s="17"/>
      <c r="QRP103" s="17"/>
      <c r="QRQ103" s="17"/>
      <c r="QRR103" s="117"/>
      <c r="QRS103" s="209"/>
      <c r="QRT103" s="17"/>
      <c r="QRU103" s="18"/>
      <c r="QRV103" s="29"/>
      <c r="QRW103" s="104"/>
      <c r="QRX103" s="198"/>
      <c r="QRY103" s="239"/>
      <c r="QRZ103" s="243"/>
      <c r="QSA103" s="243"/>
      <c r="QSB103" s="19"/>
      <c r="QSC103" s="320"/>
      <c r="QSD103" s="17"/>
      <c r="QSE103" s="15"/>
      <c r="QSF103" s="15"/>
      <c r="QSG103" s="17"/>
      <c r="QSH103" s="17"/>
      <c r="QSI103" s="17"/>
      <c r="QSJ103" s="117"/>
      <c r="QSK103" s="209"/>
      <c r="QSL103" s="17"/>
      <c r="QSM103" s="18"/>
      <c r="QSN103" s="29"/>
      <c r="QSO103" s="104"/>
      <c r="QSP103" s="198"/>
      <c r="QSQ103" s="239"/>
      <c r="QSR103" s="243"/>
      <c r="QSS103" s="243"/>
      <c r="QST103" s="19"/>
      <c r="QSU103" s="320"/>
      <c r="QSV103" s="17"/>
      <c r="QSW103" s="15"/>
      <c r="QSX103" s="15"/>
      <c r="QSY103" s="17"/>
      <c r="QSZ103" s="17"/>
      <c r="QTA103" s="17"/>
      <c r="QTB103" s="117"/>
      <c r="QTC103" s="209"/>
      <c r="QTD103" s="17"/>
      <c r="QTE103" s="18"/>
      <c r="QTF103" s="29"/>
      <c r="QTG103" s="104"/>
      <c r="QTH103" s="198"/>
      <c r="QTI103" s="239"/>
      <c r="QTJ103" s="243"/>
      <c r="QTK103" s="243"/>
      <c r="QTL103" s="19"/>
      <c r="QTM103" s="320"/>
      <c r="QTN103" s="17"/>
      <c r="QTO103" s="15"/>
      <c r="QTP103" s="15"/>
      <c r="QTQ103" s="17"/>
      <c r="QTR103" s="17"/>
      <c r="QTS103" s="17"/>
      <c r="QTT103" s="117"/>
      <c r="QTU103" s="209"/>
      <c r="QTV103" s="17"/>
      <c r="QTW103" s="18"/>
      <c r="QTX103" s="29"/>
      <c r="QTY103" s="104"/>
      <c r="QTZ103" s="198"/>
      <c r="QUA103" s="239"/>
      <c r="QUB103" s="243"/>
      <c r="QUC103" s="243"/>
      <c r="QUD103" s="19"/>
      <c r="QUE103" s="320"/>
      <c r="QUF103" s="17"/>
      <c r="QUG103" s="15"/>
      <c r="QUH103" s="15"/>
      <c r="QUI103" s="17"/>
      <c r="QUJ103" s="17"/>
      <c r="QUK103" s="17"/>
      <c r="QUL103" s="117"/>
      <c r="QUM103" s="209"/>
      <c r="QUN103" s="17"/>
      <c r="QUO103" s="18"/>
      <c r="QUP103" s="29"/>
      <c r="QUQ103" s="104"/>
      <c r="QUR103" s="198"/>
      <c r="QUS103" s="239"/>
      <c r="QUT103" s="243"/>
      <c r="QUU103" s="243"/>
      <c r="QUV103" s="19"/>
      <c r="QUW103" s="320"/>
      <c r="QUX103" s="17"/>
      <c r="QUY103" s="15"/>
      <c r="QUZ103" s="15"/>
      <c r="QVA103" s="17"/>
      <c r="QVB103" s="17"/>
      <c r="QVC103" s="17"/>
      <c r="QVD103" s="117"/>
      <c r="QVE103" s="209"/>
      <c r="QVF103" s="17"/>
      <c r="QVG103" s="18"/>
      <c r="QVH103" s="29"/>
      <c r="QVI103" s="104"/>
      <c r="QVJ103" s="198"/>
      <c r="QVK103" s="239"/>
      <c r="QVL103" s="243"/>
      <c r="QVM103" s="243"/>
      <c r="QVN103" s="19"/>
      <c r="QVO103" s="320"/>
      <c r="QVP103" s="17"/>
      <c r="QVQ103" s="15"/>
      <c r="QVR103" s="15"/>
      <c r="QVS103" s="17"/>
      <c r="QVT103" s="17"/>
      <c r="QVU103" s="17"/>
      <c r="QVV103" s="117"/>
      <c r="QVW103" s="209"/>
      <c r="QVX103" s="17"/>
      <c r="QVY103" s="18"/>
      <c r="QVZ103" s="29"/>
      <c r="QWA103" s="104"/>
      <c r="QWB103" s="198"/>
      <c r="QWC103" s="239"/>
      <c r="QWD103" s="243"/>
      <c r="QWE103" s="243"/>
      <c r="QWF103" s="19"/>
      <c r="QWG103" s="320"/>
      <c r="QWH103" s="17"/>
      <c r="QWI103" s="15"/>
      <c r="QWJ103" s="15"/>
      <c r="QWK103" s="17"/>
      <c r="QWL103" s="17"/>
      <c r="QWM103" s="17"/>
      <c r="QWN103" s="117"/>
      <c r="QWO103" s="209"/>
      <c r="QWP103" s="17"/>
      <c r="QWQ103" s="18"/>
      <c r="QWR103" s="29"/>
      <c r="QWS103" s="104"/>
      <c r="QWT103" s="198"/>
      <c r="QWU103" s="239"/>
      <c r="QWV103" s="243"/>
      <c r="QWW103" s="243"/>
      <c r="QWX103" s="19"/>
      <c r="QWY103" s="320"/>
      <c r="QWZ103" s="17"/>
      <c r="QXA103" s="15"/>
      <c r="QXB103" s="15"/>
      <c r="QXC103" s="17"/>
      <c r="QXD103" s="17"/>
      <c r="QXE103" s="17"/>
      <c r="QXF103" s="117"/>
      <c r="QXG103" s="209"/>
      <c r="QXH103" s="17"/>
      <c r="QXI103" s="18"/>
      <c r="QXJ103" s="29"/>
      <c r="QXK103" s="104"/>
      <c r="QXL103" s="198"/>
      <c r="QXM103" s="239"/>
      <c r="QXN103" s="243"/>
      <c r="QXO103" s="243"/>
      <c r="QXP103" s="19"/>
      <c r="QXQ103" s="320"/>
      <c r="QXR103" s="17"/>
      <c r="QXS103" s="15"/>
      <c r="QXT103" s="15"/>
      <c r="QXU103" s="17"/>
      <c r="QXV103" s="17"/>
      <c r="QXW103" s="17"/>
      <c r="QXX103" s="117"/>
      <c r="QXY103" s="209"/>
      <c r="QXZ103" s="17"/>
      <c r="QYA103" s="18"/>
      <c r="QYB103" s="29"/>
      <c r="QYC103" s="104"/>
      <c r="QYD103" s="198"/>
      <c r="QYE103" s="239"/>
      <c r="QYF103" s="243"/>
      <c r="QYG103" s="243"/>
      <c r="QYH103" s="19"/>
      <c r="QYI103" s="320"/>
      <c r="QYJ103" s="17"/>
      <c r="QYK103" s="15"/>
      <c r="QYL103" s="15"/>
      <c r="QYM103" s="17"/>
      <c r="QYN103" s="17"/>
      <c r="QYO103" s="17"/>
      <c r="QYP103" s="117"/>
      <c r="QYQ103" s="209"/>
      <c r="QYR103" s="17"/>
      <c r="QYS103" s="18"/>
      <c r="QYT103" s="29"/>
      <c r="QYU103" s="104"/>
      <c r="QYV103" s="198"/>
      <c r="QYW103" s="239"/>
      <c r="QYX103" s="243"/>
      <c r="QYY103" s="243"/>
      <c r="QYZ103" s="19"/>
      <c r="QZA103" s="320"/>
      <c r="QZB103" s="17"/>
      <c r="QZC103" s="15"/>
      <c r="QZD103" s="15"/>
      <c r="QZE103" s="17"/>
      <c r="QZF103" s="17"/>
      <c r="QZG103" s="17"/>
      <c r="QZH103" s="117"/>
      <c r="QZI103" s="209"/>
      <c r="QZJ103" s="17"/>
      <c r="QZK103" s="18"/>
      <c r="QZL103" s="29"/>
      <c r="QZM103" s="104"/>
      <c r="QZN103" s="198"/>
      <c r="QZO103" s="239"/>
      <c r="QZP103" s="243"/>
      <c r="QZQ103" s="243"/>
      <c r="QZR103" s="19"/>
      <c r="QZS103" s="320"/>
      <c r="QZT103" s="17"/>
      <c r="QZU103" s="15"/>
      <c r="QZV103" s="15"/>
      <c r="QZW103" s="17"/>
      <c r="QZX103" s="17"/>
      <c r="QZY103" s="17"/>
      <c r="QZZ103" s="117"/>
      <c r="RAA103" s="209"/>
      <c r="RAB103" s="17"/>
      <c r="RAC103" s="18"/>
      <c r="RAD103" s="29"/>
      <c r="RAE103" s="104"/>
      <c r="RAF103" s="198"/>
      <c r="RAG103" s="239"/>
      <c r="RAH103" s="243"/>
      <c r="RAI103" s="243"/>
      <c r="RAJ103" s="19"/>
      <c r="RAK103" s="320"/>
      <c r="RAL103" s="17"/>
      <c r="RAM103" s="15"/>
      <c r="RAN103" s="15"/>
      <c r="RAO103" s="17"/>
      <c r="RAP103" s="17"/>
      <c r="RAQ103" s="17"/>
      <c r="RAR103" s="117"/>
      <c r="RAS103" s="209"/>
      <c r="RAT103" s="17"/>
      <c r="RAU103" s="18"/>
      <c r="RAV103" s="29"/>
      <c r="RAW103" s="104"/>
      <c r="RAX103" s="198"/>
      <c r="RAY103" s="239"/>
      <c r="RAZ103" s="243"/>
      <c r="RBA103" s="243"/>
      <c r="RBB103" s="19"/>
      <c r="RBC103" s="320"/>
      <c r="RBD103" s="17"/>
      <c r="RBE103" s="15"/>
      <c r="RBF103" s="15"/>
      <c r="RBG103" s="17"/>
      <c r="RBH103" s="17"/>
      <c r="RBI103" s="17"/>
      <c r="RBJ103" s="117"/>
      <c r="RBK103" s="209"/>
      <c r="RBL103" s="17"/>
      <c r="RBM103" s="18"/>
      <c r="RBN103" s="29"/>
      <c r="RBO103" s="104"/>
      <c r="RBP103" s="198"/>
      <c r="RBQ103" s="239"/>
      <c r="RBR103" s="243"/>
      <c r="RBS103" s="243"/>
      <c r="RBT103" s="19"/>
      <c r="RBU103" s="320"/>
      <c r="RBV103" s="17"/>
      <c r="RBW103" s="15"/>
      <c r="RBX103" s="15"/>
      <c r="RBY103" s="17"/>
      <c r="RBZ103" s="17"/>
      <c r="RCA103" s="17"/>
      <c r="RCB103" s="117"/>
      <c r="RCC103" s="209"/>
      <c r="RCD103" s="17"/>
      <c r="RCE103" s="18"/>
      <c r="RCF103" s="29"/>
      <c r="RCG103" s="104"/>
      <c r="RCH103" s="198"/>
      <c r="RCI103" s="239"/>
      <c r="RCJ103" s="243"/>
      <c r="RCK103" s="243"/>
      <c r="RCL103" s="19"/>
      <c r="RCM103" s="320"/>
      <c r="RCN103" s="17"/>
      <c r="RCO103" s="15"/>
      <c r="RCP103" s="15"/>
      <c r="RCQ103" s="17"/>
      <c r="RCR103" s="17"/>
      <c r="RCS103" s="17"/>
      <c r="RCT103" s="117"/>
      <c r="RCU103" s="209"/>
      <c r="RCV103" s="17"/>
      <c r="RCW103" s="18"/>
      <c r="RCX103" s="29"/>
      <c r="RCY103" s="104"/>
      <c r="RCZ103" s="198"/>
      <c r="RDA103" s="239"/>
      <c r="RDB103" s="243"/>
      <c r="RDC103" s="243"/>
      <c r="RDD103" s="19"/>
      <c r="RDE103" s="320"/>
      <c r="RDF103" s="17"/>
      <c r="RDG103" s="15"/>
      <c r="RDH103" s="15"/>
      <c r="RDI103" s="17"/>
      <c r="RDJ103" s="17"/>
      <c r="RDK103" s="17"/>
      <c r="RDL103" s="117"/>
      <c r="RDM103" s="209"/>
      <c r="RDN103" s="17"/>
      <c r="RDO103" s="18"/>
      <c r="RDP103" s="29"/>
      <c r="RDQ103" s="104"/>
      <c r="RDR103" s="198"/>
      <c r="RDS103" s="239"/>
      <c r="RDT103" s="243"/>
      <c r="RDU103" s="243"/>
      <c r="RDV103" s="19"/>
      <c r="RDW103" s="320"/>
      <c r="RDX103" s="17"/>
      <c r="RDY103" s="15"/>
      <c r="RDZ103" s="15"/>
      <c r="REA103" s="17"/>
      <c r="REB103" s="17"/>
      <c r="REC103" s="17"/>
      <c r="RED103" s="117"/>
      <c r="REE103" s="209"/>
      <c r="REF103" s="17"/>
      <c r="REG103" s="18"/>
      <c r="REH103" s="29"/>
      <c r="REI103" s="104"/>
      <c r="REJ103" s="198"/>
      <c r="REK103" s="239"/>
      <c r="REL103" s="243"/>
      <c r="REM103" s="243"/>
      <c r="REN103" s="19"/>
      <c r="REO103" s="320"/>
      <c r="REP103" s="17"/>
      <c r="REQ103" s="15"/>
      <c r="RER103" s="15"/>
      <c r="RES103" s="17"/>
      <c r="RET103" s="17"/>
      <c r="REU103" s="17"/>
      <c r="REV103" s="117"/>
      <c r="REW103" s="209"/>
      <c r="REX103" s="17"/>
      <c r="REY103" s="18"/>
      <c r="REZ103" s="29"/>
      <c r="RFA103" s="104"/>
      <c r="RFB103" s="198"/>
      <c r="RFC103" s="239"/>
      <c r="RFD103" s="243"/>
      <c r="RFE103" s="243"/>
      <c r="RFF103" s="19"/>
      <c r="RFG103" s="320"/>
      <c r="RFH103" s="17"/>
      <c r="RFI103" s="15"/>
      <c r="RFJ103" s="15"/>
      <c r="RFK103" s="17"/>
      <c r="RFL103" s="17"/>
      <c r="RFM103" s="17"/>
      <c r="RFN103" s="117"/>
      <c r="RFO103" s="209"/>
      <c r="RFP103" s="17"/>
      <c r="RFQ103" s="18"/>
      <c r="RFR103" s="29"/>
      <c r="RFS103" s="104"/>
      <c r="RFT103" s="198"/>
      <c r="RFU103" s="239"/>
      <c r="RFV103" s="243"/>
      <c r="RFW103" s="243"/>
      <c r="RFX103" s="19"/>
      <c r="RFY103" s="320"/>
      <c r="RFZ103" s="17"/>
      <c r="RGA103" s="15"/>
      <c r="RGB103" s="15"/>
      <c r="RGC103" s="17"/>
      <c r="RGD103" s="17"/>
      <c r="RGE103" s="17"/>
      <c r="RGF103" s="117"/>
      <c r="RGG103" s="209"/>
      <c r="RGH103" s="17"/>
      <c r="RGI103" s="18"/>
      <c r="RGJ103" s="29"/>
      <c r="RGK103" s="104"/>
      <c r="RGL103" s="198"/>
      <c r="RGM103" s="239"/>
      <c r="RGN103" s="243"/>
      <c r="RGO103" s="243"/>
      <c r="RGP103" s="19"/>
      <c r="RGQ103" s="320"/>
      <c r="RGR103" s="17"/>
      <c r="RGS103" s="15"/>
      <c r="RGT103" s="15"/>
      <c r="RGU103" s="17"/>
      <c r="RGV103" s="17"/>
      <c r="RGW103" s="17"/>
      <c r="RGX103" s="117"/>
      <c r="RGY103" s="209"/>
      <c r="RGZ103" s="17"/>
      <c r="RHA103" s="18"/>
      <c r="RHB103" s="29"/>
      <c r="RHC103" s="104"/>
      <c r="RHD103" s="198"/>
      <c r="RHE103" s="239"/>
      <c r="RHF103" s="243"/>
      <c r="RHG103" s="243"/>
      <c r="RHH103" s="19"/>
      <c r="RHI103" s="320"/>
      <c r="RHJ103" s="17"/>
      <c r="RHK103" s="15"/>
      <c r="RHL103" s="15"/>
      <c r="RHM103" s="17"/>
      <c r="RHN103" s="17"/>
      <c r="RHO103" s="17"/>
      <c r="RHP103" s="117"/>
      <c r="RHQ103" s="209"/>
      <c r="RHR103" s="17"/>
      <c r="RHS103" s="18"/>
      <c r="RHT103" s="29"/>
      <c r="RHU103" s="104"/>
      <c r="RHV103" s="198"/>
      <c r="RHW103" s="239"/>
      <c r="RHX103" s="243"/>
      <c r="RHY103" s="243"/>
      <c r="RHZ103" s="19"/>
      <c r="RIA103" s="320"/>
      <c r="RIB103" s="17"/>
      <c r="RIC103" s="15"/>
      <c r="RID103" s="15"/>
      <c r="RIE103" s="17"/>
      <c r="RIF103" s="17"/>
      <c r="RIG103" s="17"/>
      <c r="RIH103" s="117"/>
      <c r="RII103" s="209"/>
      <c r="RIJ103" s="17"/>
      <c r="RIK103" s="18"/>
      <c r="RIL103" s="29"/>
      <c r="RIM103" s="104"/>
      <c r="RIN103" s="198"/>
      <c r="RIO103" s="239"/>
      <c r="RIP103" s="243"/>
      <c r="RIQ103" s="243"/>
      <c r="RIR103" s="19"/>
      <c r="RIS103" s="320"/>
      <c r="RIT103" s="17"/>
      <c r="RIU103" s="15"/>
      <c r="RIV103" s="15"/>
      <c r="RIW103" s="17"/>
      <c r="RIX103" s="17"/>
      <c r="RIY103" s="17"/>
      <c r="RIZ103" s="117"/>
      <c r="RJA103" s="209"/>
      <c r="RJB103" s="17"/>
      <c r="RJC103" s="18"/>
      <c r="RJD103" s="29"/>
      <c r="RJE103" s="104"/>
      <c r="RJF103" s="198"/>
      <c r="RJG103" s="239"/>
      <c r="RJH103" s="243"/>
      <c r="RJI103" s="243"/>
      <c r="RJJ103" s="19"/>
      <c r="RJK103" s="320"/>
      <c r="RJL103" s="17"/>
      <c r="RJM103" s="15"/>
      <c r="RJN103" s="15"/>
      <c r="RJO103" s="17"/>
      <c r="RJP103" s="17"/>
      <c r="RJQ103" s="17"/>
      <c r="RJR103" s="117"/>
      <c r="RJS103" s="209"/>
      <c r="RJT103" s="17"/>
      <c r="RJU103" s="18"/>
      <c r="RJV103" s="29"/>
      <c r="RJW103" s="104"/>
      <c r="RJX103" s="198"/>
      <c r="RJY103" s="239"/>
      <c r="RJZ103" s="243"/>
      <c r="RKA103" s="243"/>
      <c r="RKB103" s="19"/>
      <c r="RKC103" s="320"/>
      <c r="RKD103" s="17"/>
      <c r="RKE103" s="15"/>
      <c r="RKF103" s="15"/>
      <c r="RKG103" s="17"/>
      <c r="RKH103" s="17"/>
      <c r="RKI103" s="17"/>
      <c r="RKJ103" s="117"/>
      <c r="RKK103" s="209"/>
      <c r="RKL103" s="17"/>
      <c r="RKM103" s="18"/>
      <c r="RKN103" s="29"/>
      <c r="RKO103" s="104"/>
      <c r="RKP103" s="198"/>
      <c r="RKQ103" s="239"/>
      <c r="RKR103" s="243"/>
      <c r="RKS103" s="243"/>
      <c r="RKT103" s="19"/>
      <c r="RKU103" s="320"/>
      <c r="RKV103" s="17"/>
      <c r="RKW103" s="15"/>
      <c r="RKX103" s="15"/>
      <c r="RKY103" s="17"/>
      <c r="RKZ103" s="17"/>
      <c r="RLA103" s="17"/>
      <c r="RLB103" s="117"/>
      <c r="RLC103" s="209"/>
      <c r="RLD103" s="17"/>
      <c r="RLE103" s="18"/>
      <c r="RLF103" s="29"/>
      <c r="RLG103" s="104"/>
      <c r="RLH103" s="198"/>
      <c r="RLI103" s="239"/>
      <c r="RLJ103" s="243"/>
      <c r="RLK103" s="243"/>
      <c r="RLL103" s="19"/>
      <c r="RLM103" s="320"/>
      <c r="RLN103" s="17"/>
      <c r="RLO103" s="15"/>
      <c r="RLP103" s="15"/>
      <c r="RLQ103" s="17"/>
      <c r="RLR103" s="17"/>
      <c r="RLS103" s="17"/>
      <c r="RLT103" s="117"/>
      <c r="RLU103" s="209"/>
      <c r="RLV103" s="17"/>
      <c r="RLW103" s="18"/>
      <c r="RLX103" s="29"/>
      <c r="RLY103" s="104"/>
      <c r="RLZ103" s="198"/>
      <c r="RMA103" s="239"/>
      <c r="RMB103" s="243"/>
      <c r="RMC103" s="243"/>
      <c r="RMD103" s="19"/>
      <c r="RME103" s="320"/>
      <c r="RMF103" s="17"/>
      <c r="RMG103" s="15"/>
      <c r="RMH103" s="15"/>
      <c r="RMI103" s="17"/>
      <c r="RMJ103" s="17"/>
      <c r="RMK103" s="17"/>
      <c r="RML103" s="117"/>
      <c r="RMM103" s="209"/>
      <c r="RMN103" s="17"/>
      <c r="RMO103" s="18"/>
      <c r="RMP103" s="29"/>
      <c r="RMQ103" s="104"/>
      <c r="RMR103" s="198"/>
      <c r="RMS103" s="239"/>
      <c r="RMT103" s="243"/>
      <c r="RMU103" s="243"/>
      <c r="RMV103" s="19"/>
      <c r="RMW103" s="320"/>
      <c r="RMX103" s="17"/>
      <c r="RMY103" s="15"/>
      <c r="RMZ103" s="15"/>
      <c r="RNA103" s="17"/>
      <c r="RNB103" s="17"/>
      <c r="RNC103" s="17"/>
      <c r="RND103" s="117"/>
      <c r="RNE103" s="209"/>
      <c r="RNF103" s="17"/>
      <c r="RNG103" s="18"/>
      <c r="RNH103" s="29"/>
      <c r="RNI103" s="104"/>
      <c r="RNJ103" s="198"/>
      <c r="RNK103" s="239"/>
      <c r="RNL103" s="243"/>
      <c r="RNM103" s="243"/>
      <c r="RNN103" s="19"/>
      <c r="RNO103" s="320"/>
      <c r="RNP103" s="17"/>
      <c r="RNQ103" s="15"/>
      <c r="RNR103" s="15"/>
      <c r="RNS103" s="17"/>
      <c r="RNT103" s="17"/>
      <c r="RNU103" s="17"/>
      <c r="RNV103" s="117"/>
      <c r="RNW103" s="209"/>
      <c r="RNX103" s="17"/>
      <c r="RNY103" s="18"/>
      <c r="RNZ103" s="29"/>
      <c r="ROA103" s="104"/>
      <c r="ROB103" s="198"/>
      <c r="ROC103" s="239"/>
      <c r="ROD103" s="243"/>
      <c r="ROE103" s="243"/>
      <c r="ROF103" s="19"/>
      <c r="ROG103" s="320"/>
      <c r="ROH103" s="17"/>
      <c r="ROI103" s="15"/>
      <c r="ROJ103" s="15"/>
      <c r="ROK103" s="17"/>
      <c r="ROL103" s="17"/>
      <c r="ROM103" s="17"/>
      <c r="RON103" s="117"/>
      <c r="ROO103" s="209"/>
      <c r="ROP103" s="17"/>
      <c r="ROQ103" s="18"/>
      <c r="ROR103" s="29"/>
      <c r="ROS103" s="104"/>
      <c r="ROT103" s="198"/>
      <c r="ROU103" s="239"/>
      <c r="ROV103" s="243"/>
      <c r="ROW103" s="243"/>
      <c r="ROX103" s="19"/>
      <c r="ROY103" s="320"/>
      <c r="ROZ103" s="17"/>
      <c r="RPA103" s="15"/>
      <c r="RPB103" s="15"/>
      <c r="RPC103" s="17"/>
      <c r="RPD103" s="17"/>
      <c r="RPE103" s="17"/>
      <c r="RPF103" s="117"/>
      <c r="RPG103" s="209"/>
      <c r="RPH103" s="17"/>
      <c r="RPI103" s="18"/>
      <c r="RPJ103" s="29"/>
      <c r="RPK103" s="104"/>
      <c r="RPL103" s="198"/>
      <c r="RPM103" s="239"/>
      <c r="RPN103" s="243"/>
      <c r="RPO103" s="243"/>
      <c r="RPP103" s="19"/>
      <c r="RPQ103" s="320"/>
      <c r="RPR103" s="17"/>
      <c r="RPS103" s="15"/>
      <c r="RPT103" s="15"/>
      <c r="RPU103" s="17"/>
      <c r="RPV103" s="17"/>
      <c r="RPW103" s="17"/>
      <c r="RPX103" s="117"/>
      <c r="RPY103" s="209"/>
      <c r="RPZ103" s="17"/>
      <c r="RQA103" s="18"/>
      <c r="RQB103" s="29"/>
      <c r="RQC103" s="104"/>
      <c r="RQD103" s="198"/>
      <c r="RQE103" s="239"/>
      <c r="RQF103" s="243"/>
      <c r="RQG103" s="243"/>
      <c r="RQH103" s="19"/>
      <c r="RQI103" s="320"/>
      <c r="RQJ103" s="17"/>
      <c r="RQK103" s="15"/>
      <c r="RQL103" s="15"/>
      <c r="RQM103" s="17"/>
      <c r="RQN103" s="17"/>
      <c r="RQO103" s="17"/>
      <c r="RQP103" s="117"/>
      <c r="RQQ103" s="209"/>
      <c r="RQR103" s="17"/>
      <c r="RQS103" s="18"/>
      <c r="RQT103" s="29"/>
      <c r="RQU103" s="104"/>
      <c r="RQV103" s="198"/>
      <c r="RQW103" s="239"/>
      <c r="RQX103" s="243"/>
      <c r="RQY103" s="243"/>
      <c r="RQZ103" s="19"/>
      <c r="RRA103" s="320"/>
      <c r="RRB103" s="17"/>
      <c r="RRC103" s="15"/>
      <c r="RRD103" s="15"/>
      <c r="RRE103" s="17"/>
      <c r="RRF103" s="17"/>
      <c r="RRG103" s="17"/>
      <c r="RRH103" s="117"/>
      <c r="RRI103" s="209"/>
      <c r="RRJ103" s="17"/>
      <c r="RRK103" s="18"/>
      <c r="RRL103" s="29"/>
      <c r="RRM103" s="104"/>
      <c r="RRN103" s="198"/>
      <c r="RRO103" s="239"/>
      <c r="RRP103" s="243"/>
      <c r="RRQ103" s="243"/>
      <c r="RRR103" s="19"/>
      <c r="RRS103" s="320"/>
      <c r="RRT103" s="17"/>
      <c r="RRU103" s="15"/>
      <c r="RRV103" s="15"/>
      <c r="RRW103" s="17"/>
      <c r="RRX103" s="17"/>
      <c r="RRY103" s="17"/>
      <c r="RRZ103" s="117"/>
      <c r="RSA103" s="209"/>
      <c r="RSB103" s="17"/>
      <c r="RSC103" s="18"/>
      <c r="RSD103" s="29"/>
      <c r="RSE103" s="104"/>
      <c r="RSF103" s="198"/>
      <c r="RSG103" s="239"/>
      <c r="RSH103" s="243"/>
      <c r="RSI103" s="243"/>
      <c r="RSJ103" s="19"/>
      <c r="RSK103" s="320"/>
      <c r="RSL103" s="17"/>
      <c r="RSM103" s="15"/>
      <c r="RSN103" s="15"/>
      <c r="RSO103" s="17"/>
      <c r="RSP103" s="17"/>
      <c r="RSQ103" s="17"/>
      <c r="RSR103" s="117"/>
      <c r="RSS103" s="209"/>
      <c r="RST103" s="17"/>
      <c r="RSU103" s="18"/>
      <c r="RSV103" s="29"/>
      <c r="RSW103" s="104"/>
      <c r="RSX103" s="198"/>
      <c r="RSY103" s="239"/>
      <c r="RSZ103" s="243"/>
      <c r="RTA103" s="243"/>
      <c r="RTB103" s="19"/>
      <c r="RTC103" s="320"/>
      <c r="RTD103" s="17"/>
      <c r="RTE103" s="15"/>
      <c r="RTF103" s="15"/>
      <c r="RTG103" s="17"/>
      <c r="RTH103" s="17"/>
      <c r="RTI103" s="17"/>
      <c r="RTJ103" s="117"/>
      <c r="RTK103" s="209"/>
      <c r="RTL103" s="17"/>
      <c r="RTM103" s="18"/>
      <c r="RTN103" s="29"/>
      <c r="RTO103" s="104"/>
      <c r="RTP103" s="198"/>
      <c r="RTQ103" s="239"/>
      <c r="RTR103" s="243"/>
      <c r="RTS103" s="243"/>
      <c r="RTT103" s="19"/>
      <c r="RTU103" s="320"/>
      <c r="RTV103" s="17"/>
      <c r="RTW103" s="15"/>
      <c r="RTX103" s="15"/>
      <c r="RTY103" s="17"/>
      <c r="RTZ103" s="17"/>
      <c r="RUA103" s="17"/>
      <c r="RUB103" s="117"/>
      <c r="RUC103" s="209"/>
      <c r="RUD103" s="17"/>
      <c r="RUE103" s="18"/>
      <c r="RUF103" s="29"/>
      <c r="RUG103" s="104"/>
      <c r="RUH103" s="198"/>
      <c r="RUI103" s="239"/>
      <c r="RUJ103" s="243"/>
      <c r="RUK103" s="243"/>
      <c r="RUL103" s="19"/>
      <c r="RUM103" s="320"/>
      <c r="RUN103" s="17"/>
      <c r="RUO103" s="15"/>
      <c r="RUP103" s="15"/>
      <c r="RUQ103" s="17"/>
      <c r="RUR103" s="17"/>
      <c r="RUS103" s="17"/>
      <c r="RUT103" s="117"/>
      <c r="RUU103" s="209"/>
      <c r="RUV103" s="17"/>
      <c r="RUW103" s="18"/>
      <c r="RUX103" s="29"/>
      <c r="RUY103" s="104"/>
      <c r="RUZ103" s="198"/>
      <c r="RVA103" s="239"/>
      <c r="RVB103" s="243"/>
      <c r="RVC103" s="243"/>
      <c r="RVD103" s="19"/>
      <c r="RVE103" s="320"/>
      <c r="RVF103" s="17"/>
      <c r="RVG103" s="15"/>
      <c r="RVH103" s="15"/>
      <c r="RVI103" s="17"/>
      <c r="RVJ103" s="17"/>
      <c r="RVK103" s="17"/>
      <c r="RVL103" s="117"/>
      <c r="RVM103" s="209"/>
      <c r="RVN103" s="17"/>
      <c r="RVO103" s="18"/>
      <c r="RVP103" s="29"/>
      <c r="RVQ103" s="104"/>
      <c r="RVR103" s="198"/>
      <c r="RVS103" s="239"/>
      <c r="RVT103" s="243"/>
      <c r="RVU103" s="243"/>
      <c r="RVV103" s="19"/>
      <c r="RVW103" s="320"/>
      <c r="RVX103" s="17"/>
      <c r="RVY103" s="15"/>
      <c r="RVZ103" s="15"/>
      <c r="RWA103" s="17"/>
      <c r="RWB103" s="17"/>
      <c r="RWC103" s="17"/>
      <c r="RWD103" s="117"/>
      <c r="RWE103" s="209"/>
      <c r="RWF103" s="17"/>
      <c r="RWG103" s="18"/>
      <c r="RWH103" s="29"/>
      <c r="RWI103" s="104"/>
      <c r="RWJ103" s="198"/>
      <c r="RWK103" s="239"/>
      <c r="RWL103" s="243"/>
      <c r="RWM103" s="243"/>
      <c r="RWN103" s="19"/>
      <c r="RWO103" s="320"/>
      <c r="RWP103" s="17"/>
      <c r="RWQ103" s="15"/>
      <c r="RWR103" s="15"/>
      <c r="RWS103" s="17"/>
      <c r="RWT103" s="17"/>
      <c r="RWU103" s="17"/>
      <c r="RWV103" s="117"/>
      <c r="RWW103" s="209"/>
      <c r="RWX103" s="17"/>
      <c r="RWY103" s="18"/>
      <c r="RWZ103" s="29"/>
      <c r="RXA103" s="104"/>
      <c r="RXB103" s="198"/>
      <c r="RXC103" s="239"/>
      <c r="RXD103" s="243"/>
      <c r="RXE103" s="243"/>
      <c r="RXF103" s="19"/>
      <c r="RXG103" s="320"/>
      <c r="RXH103" s="17"/>
      <c r="RXI103" s="15"/>
      <c r="RXJ103" s="15"/>
      <c r="RXK103" s="17"/>
      <c r="RXL103" s="17"/>
      <c r="RXM103" s="17"/>
      <c r="RXN103" s="117"/>
      <c r="RXO103" s="209"/>
      <c r="RXP103" s="17"/>
      <c r="RXQ103" s="18"/>
      <c r="RXR103" s="29"/>
      <c r="RXS103" s="104"/>
      <c r="RXT103" s="198"/>
      <c r="RXU103" s="239"/>
      <c r="RXV103" s="243"/>
      <c r="RXW103" s="243"/>
      <c r="RXX103" s="19"/>
      <c r="RXY103" s="320"/>
      <c r="RXZ103" s="17"/>
      <c r="RYA103" s="15"/>
      <c r="RYB103" s="15"/>
      <c r="RYC103" s="17"/>
      <c r="RYD103" s="17"/>
      <c r="RYE103" s="17"/>
      <c r="RYF103" s="117"/>
      <c r="RYG103" s="209"/>
      <c r="RYH103" s="17"/>
      <c r="RYI103" s="18"/>
      <c r="RYJ103" s="29"/>
      <c r="RYK103" s="104"/>
      <c r="RYL103" s="198"/>
      <c r="RYM103" s="239"/>
      <c r="RYN103" s="243"/>
      <c r="RYO103" s="243"/>
      <c r="RYP103" s="19"/>
      <c r="RYQ103" s="320"/>
      <c r="RYR103" s="17"/>
      <c r="RYS103" s="15"/>
      <c r="RYT103" s="15"/>
      <c r="RYU103" s="17"/>
      <c r="RYV103" s="17"/>
      <c r="RYW103" s="17"/>
      <c r="RYX103" s="117"/>
      <c r="RYY103" s="209"/>
      <c r="RYZ103" s="17"/>
      <c r="RZA103" s="18"/>
      <c r="RZB103" s="29"/>
      <c r="RZC103" s="104"/>
      <c r="RZD103" s="198"/>
      <c r="RZE103" s="239"/>
      <c r="RZF103" s="243"/>
      <c r="RZG103" s="243"/>
      <c r="RZH103" s="19"/>
      <c r="RZI103" s="320"/>
      <c r="RZJ103" s="17"/>
      <c r="RZK103" s="15"/>
      <c r="RZL103" s="15"/>
      <c r="RZM103" s="17"/>
      <c r="RZN103" s="17"/>
      <c r="RZO103" s="17"/>
      <c r="RZP103" s="117"/>
      <c r="RZQ103" s="209"/>
      <c r="RZR103" s="17"/>
      <c r="RZS103" s="18"/>
      <c r="RZT103" s="29"/>
      <c r="RZU103" s="104"/>
      <c r="RZV103" s="198"/>
      <c r="RZW103" s="239"/>
      <c r="RZX103" s="243"/>
      <c r="RZY103" s="243"/>
      <c r="RZZ103" s="19"/>
      <c r="SAA103" s="320"/>
      <c r="SAB103" s="17"/>
      <c r="SAC103" s="15"/>
      <c r="SAD103" s="15"/>
      <c r="SAE103" s="17"/>
      <c r="SAF103" s="17"/>
      <c r="SAG103" s="17"/>
      <c r="SAH103" s="117"/>
      <c r="SAI103" s="209"/>
      <c r="SAJ103" s="17"/>
      <c r="SAK103" s="18"/>
      <c r="SAL103" s="29"/>
      <c r="SAM103" s="104"/>
      <c r="SAN103" s="198"/>
      <c r="SAO103" s="239"/>
      <c r="SAP103" s="243"/>
      <c r="SAQ103" s="243"/>
      <c r="SAR103" s="19"/>
      <c r="SAS103" s="320"/>
      <c r="SAT103" s="17"/>
      <c r="SAU103" s="15"/>
      <c r="SAV103" s="15"/>
      <c r="SAW103" s="17"/>
      <c r="SAX103" s="17"/>
      <c r="SAY103" s="17"/>
      <c r="SAZ103" s="117"/>
      <c r="SBA103" s="209"/>
      <c r="SBB103" s="17"/>
      <c r="SBC103" s="18"/>
      <c r="SBD103" s="29"/>
      <c r="SBE103" s="104"/>
      <c r="SBF103" s="198"/>
      <c r="SBG103" s="239"/>
      <c r="SBH103" s="243"/>
      <c r="SBI103" s="243"/>
      <c r="SBJ103" s="19"/>
      <c r="SBK103" s="320"/>
      <c r="SBL103" s="17"/>
      <c r="SBM103" s="15"/>
      <c r="SBN103" s="15"/>
      <c r="SBO103" s="17"/>
      <c r="SBP103" s="17"/>
      <c r="SBQ103" s="17"/>
      <c r="SBR103" s="117"/>
      <c r="SBS103" s="209"/>
      <c r="SBT103" s="17"/>
      <c r="SBU103" s="18"/>
      <c r="SBV103" s="29"/>
      <c r="SBW103" s="104"/>
      <c r="SBX103" s="198"/>
      <c r="SBY103" s="239"/>
      <c r="SBZ103" s="243"/>
      <c r="SCA103" s="243"/>
      <c r="SCB103" s="19"/>
      <c r="SCC103" s="320"/>
      <c r="SCD103" s="17"/>
      <c r="SCE103" s="15"/>
      <c r="SCF103" s="15"/>
      <c r="SCG103" s="17"/>
      <c r="SCH103" s="17"/>
      <c r="SCI103" s="17"/>
      <c r="SCJ103" s="117"/>
      <c r="SCK103" s="209"/>
      <c r="SCL103" s="17"/>
      <c r="SCM103" s="18"/>
      <c r="SCN103" s="29"/>
      <c r="SCO103" s="104"/>
      <c r="SCP103" s="198"/>
      <c r="SCQ103" s="239"/>
      <c r="SCR103" s="243"/>
      <c r="SCS103" s="243"/>
      <c r="SCT103" s="19"/>
      <c r="SCU103" s="320"/>
      <c r="SCV103" s="17"/>
      <c r="SCW103" s="15"/>
      <c r="SCX103" s="15"/>
      <c r="SCY103" s="17"/>
      <c r="SCZ103" s="17"/>
      <c r="SDA103" s="17"/>
      <c r="SDB103" s="117"/>
      <c r="SDC103" s="209"/>
      <c r="SDD103" s="17"/>
      <c r="SDE103" s="18"/>
      <c r="SDF103" s="29"/>
      <c r="SDG103" s="104"/>
      <c r="SDH103" s="198"/>
      <c r="SDI103" s="239"/>
      <c r="SDJ103" s="243"/>
      <c r="SDK103" s="243"/>
      <c r="SDL103" s="19"/>
      <c r="SDM103" s="320"/>
      <c r="SDN103" s="17"/>
      <c r="SDO103" s="15"/>
      <c r="SDP103" s="15"/>
      <c r="SDQ103" s="17"/>
      <c r="SDR103" s="17"/>
      <c r="SDS103" s="17"/>
      <c r="SDT103" s="117"/>
      <c r="SDU103" s="209"/>
      <c r="SDV103" s="17"/>
      <c r="SDW103" s="18"/>
      <c r="SDX103" s="29"/>
      <c r="SDY103" s="104"/>
      <c r="SDZ103" s="198"/>
      <c r="SEA103" s="239"/>
      <c r="SEB103" s="243"/>
      <c r="SEC103" s="243"/>
      <c r="SED103" s="19"/>
      <c r="SEE103" s="320"/>
      <c r="SEF103" s="17"/>
      <c r="SEG103" s="15"/>
      <c r="SEH103" s="15"/>
      <c r="SEI103" s="17"/>
      <c r="SEJ103" s="17"/>
      <c r="SEK103" s="17"/>
      <c r="SEL103" s="117"/>
      <c r="SEM103" s="209"/>
      <c r="SEN103" s="17"/>
      <c r="SEO103" s="18"/>
      <c r="SEP103" s="29"/>
      <c r="SEQ103" s="104"/>
      <c r="SER103" s="198"/>
      <c r="SES103" s="239"/>
      <c r="SET103" s="243"/>
      <c r="SEU103" s="243"/>
      <c r="SEV103" s="19"/>
      <c r="SEW103" s="320"/>
      <c r="SEX103" s="17"/>
      <c r="SEY103" s="15"/>
      <c r="SEZ103" s="15"/>
      <c r="SFA103" s="17"/>
      <c r="SFB103" s="17"/>
      <c r="SFC103" s="17"/>
      <c r="SFD103" s="117"/>
      <c r="SFE103" s="209"/>
      <c r="SFF103" s="17"/>
      <c r="SFG103" s="18"/>
      <c r="SFH103" s="29"/>
      <c r="SFI103" s="104"/>
      <c r="SFJ103" s="198"/>
      <c r="SFK103" s="239"/>
      <c r="SFL103" s="243"/>
      <c r="SFM103" s="243"/>
      <c r="SFN103" s="19"/>
      <c r="SFO103" s="320"/>
      <c r="SFP103" s="17"/>
      <c r="SFQ103" s="15"/>
      <c r="SFR103" s="15"/>
      <c r="SFS103" s="17"/>
      <c r="SFT103" s="17"/>
      <c r="SFU103" s="17"/>
      <c r="SFV103" s="117"/>
      <c r="SFW103" s="209"/>
      <c r="SFX103" s="17"/>
      <c r="SFY103" s="18"/>
      <c r="SFZ103" s="29"/>
      <c r="SGA103" s="104"/>
      <c r="SGB103" s="198"/>
      <c r="SGC103" s="239"/>
      <c r="SGD103" s="243"/>
      <c r="SGE103" s="243"/>
      <c r="SGF103" s="19"/>
      <c r="SGG103" s="320"/>
      <c r="SGH103" s="17"/>
      <c r="SGI103" s="15"/>
      <c r="SGJ103" s="15"/>
      <c r="SGK103" s="17"/>
      <c r="SGL103" s="17"/>
      <c r="SGM103" s="17"/>
      <c r="SGN103" s="117"/>
      <c r="SGO103" s="209"/>
      <c r="SGP103" s="17"/>
      <c r="SGQ103" s="18"/>
      <c r="SGR103" s="29"/>
      <c r="SGS103" s="104"/>
      <c r="SGT103" s="198"/>
      <c r="SGU103" s="239"/>
      <c r="SGV103" s="243"/>
      <c r="SGW103" s="243"/>
      <c r="SGX103" s="19"/>
      <c r="SGY103" s="320"/>
      <c r="SGZ103" s="17"/>
      <c r="SHA103" s="15"/>
      <c r="SHB103" s="15"/>
      <c r="SHC103" s="17"/>
      <c r="SHD103" s="17"/>
      <c r="SHE103" s="17"/>
      <c r="SHF103" s="117"/>
      <c r="SHG103" s="209"/>
      <c r="SHH103" s="17"/>
      <c r="SHI103" s="18"/>
      <c r="SHJ103" s="29"/>
      <c r="SHK103" s="104"/>
      <c r="SHL103" s="198"/>
      <c r="SHM103" s="239"/>
      <c r="SHN103" s="243"/>
      <c r="SHO103" s="243"/>
      <c r="SHP103" s="19"/>
      <c r="SHQ103" s="320"/>
      <c r="SHR103" s="17"/>
      <c r="SHS103" s="15"/>
      <c r="SHT103" s="15"/>
      <c r="SHU103" s="17"/>
      <c r="SHV103" s="17"/>
      <c r="SHW103" s="17"/>
      <c r="SHX103" s="117"/>
      <c r="SHY103" s="209"/>
      <c r="SHZ103" s="17"/>
      <c r="SIA103" s="18"/>
      <c r="SIB103" s="29"/>
      <c r="SIC103" s="104"/>
      <c r="SID103" s="198"/>
      <c r="SIE103" s="239"/>
      <c r="SIF103" s="243"/>
      <c r="SIG103" s="243"/>
      <c r="SIH103" s="19"/>
      <c r="SII103" s="320"/>
      <c r="SIJ103" s="17"/>
      <c r="SIK103" s="15"/>
      <c r="SIL103" s="15"/>
      <c r="SIM103" s="17"/>
      <c r="SIN103" s="17"/>
      <c r="SIO103" s="17"/>
      <c r="SIP103" s="117"/>
      <c r="SIQ103" s="209"/>
      <c r="SIR103" s="17"/>
      <c r="SIS103" s="18"/>
      <c r="SIT103" s="29"/>
      <c r="SIU103" s="104"/>
      <c r="SIV103" s="198"/>
      <c r="SIW103" s="239"/>
      <c r="SIX103" s="243"/>
      <c r="SIY103" s="243"/>
      <c r="SIZ103" s="19"/>
      <c r="SJA103" s="320"/>
      <c r="SJB103" s="17"/>
      <c r="SJC103" s="15"/>
      <c r="SJD103" s="15"/>
      <c r="SJE103" s="17"/>
      <c r="SJF103" s="17"/>
      <c r="SJG103" s="17"/>
      <c r="SJH103" s="117"/>
      <c r="SJI103" s="209"/>
      <c r="SJJ103" s="17"/>
      <c r="SJK103" s="18"/>
      <c r="SJL103" s="29"/>
      <c r="SJM103" s="104"/>
      <c r="SJN103" s="198"/>
      <c r="SJO103" s="239"/>
      <c r="SJP103" s="243"/>
      <c r="SJQ103" s="243"/>
      <c r="SJR103" s="19"/>
      <c r="SJS103" s="320"/>
      <c r="SJT103" s="17"/>
      <c r="SJU103" s="15"/>
      <c r="SJV103" s="15"/>
      <c r="SJW103" s="17"/>
      <c r="SJX103" s="17"/>
      <c r="SJY103" s="17"/>
      <c r="SJZ103" s="117"/>
      <c r="SKA103" s="209"/>
      <c r="SKB103" s="17"/>
      <c r="SKC103" s="18"/>
      <c r="SKD103" s="29"/>
      <c r="SKE103" s="104"/>
      <c r="SKF103" s="198"/>
      <c r="SKG103" s="239"/>
      <c r="SKH103" s="243"/>
      <c r="SKI103" s="243"/>
      <c r="SKJ103" s="19"/>
      <c r="SKK103" s="320"/>
      <c r="SKL103" s="17"/>
      <c r="SKM103" s="15"/>
      <c r="SKN103" s="15"/>
      <c r="SKO103" s="17"/>
      <c r="SKP103" s="17"/>
      <c r="SKQ103" s="17"/>
      <c r="SKR103" s="117"/>
      <c r="SKS103" s="209"/>
      <c r="SKT103" s="17"/>
      <c r="SKU103" s="18"/>
      <c r="SKV103" s="29"/>
      <c r="SKW103" s="104"/>
      <c r="SKX103" s="198"/>
      <c r="SKY103" s="239"/>
      <c r="SKZ103" s="243"/>
      <c r="SLA103" s="243"/>
      <c r="SLB103" s="19"/>
      <c r="SLC103" s="320"/>
      <c r="SLD103" s="17"/>
      <c r="SLE103" s="15"/>
      <c r="SLF103" s="15"/>
      <c r="SLG103" s="17"/>
      <c r="SLH103" s="17"/>
      <c r="SLI103" s="17"/>
      <c r="SLJ103" s="117"/>
      <c r="SLK103" s="209"/>
      <c r="SLL103" s="17"/>
      <c r="SLM103" s="18"/>
      <c r="SLN103" s="29"/>
      <c r="SLO103" s="104"/>
      <c r="SLP103" s="198"/>
      <c r="SLQ103" s="239"/>
      <c r="SLR103" s="243"/>
      <c r="SLS103" s="243"/>
      <c r="SLT103" s="19"/>
      <c r="SLU103" s="320"/>
      <c r="SLV103" s="17"/>
      <c r="SLW103" s="15"/>
      <c r="SLX103" s="15"/>
      <c r="SLY103" s="17"/>
      <c r="SLZ103" s="17"/>
      <c r="SMA103" s="17"/>
      <c r="SMB103" s="117"/>
      <c r="SMC103" s="209"/>
      <c r="SMD103" s="17"/>
      <c r="SME103" s="18"/>
      <c r="SMF103" s="29"/>
      <c r="SMG103" s="104"/>
      <c r="SMH103" s="198"/>
      <c r="SMI103" s="239"/>
      <c r="SMJ103" s="243"/>
      <c r="SMK103" s="243"/>
      <c r="SML103" s="19"/>
      <c r="SMM103" s="320"/>
      <c r="SMN103" s="17"/>
      <c r="SMO103" s="15"/>
      <c r="SMP103" s="15"/>
      <c r="SMQ103" s="17"/>
      <c r="SMR103" s="17"/>
      <c r="SMS103" s="17"/>
      <c r="SMT103" s="117"/>
      <c r="SMU103" s="209"/>
      <c r="SMV103" s="17"/>
      <c r="SMW103" s="18"/>
      <c r="SMX103" s="29"/>
      <c r="SMY103" s="104"/>
      <c r="SMZ103" s="198"/>
      <c r="SNA103" s="239"/>
      <c r="SNB103" s="243"/>
      <c r="SNC103" s="243"/>
      <c r="SND103" s="19"/>
      <c r="SNE103" s="320"/>
      <c r="SNF103" s="17"/>
      <c r="SNG103" s="15"/>
      <c r="SNH103" s="15"/>
      <c r="SNI103" s="17"/>
      <c r="SNJ103" s="17"/>
      <c r="SNK103" s="17"/>
      <c r="SNL103" s="117"/>
      <c r="SNM103" s="209"/>
      <c r="SNN103" s="17"/>
      <c r="SNO103" s="18"/>
      <c r="SNP103" s="29"/>
      <c r="SNQ103" s="104"/>
      <c r="SNR103" s="198"/>
      <c r="SNS103" s="239"/>
      <c r="SNT103" s="243"/>
      <c r="SNU103" s="243"/>
      <c r="SNV103" s="19"/>
      <c r="SNW103" s="320"/>
      <c r="SNX103" s="17"/>
      <c r="SNY103" s="15"/>
      <c r="SNZ103" s="15"/>
      <c r="SOA103" s="17"/>
      <c r="SOB103" s="17"/>
      <c r="SOC103" s="17"/>
      <c r="SOD103" s="117"/>
      <c r="SOE103" s="209"/>
      <c r="SOF103" s="17"/>
      <c r="SOG103" s="18"/>
      <c r="SOH103" s="29"/>
      <c r="SOI103" s="104"/>
      <c r="SOJ103" s="198"/>
      <c r="SOK103" s="239"/>
      <c r="SOL103" s="243"/>
      <c r="SOM103" s="243"/>
      <c r="SON103" s="19"/>
      <c r="SOO103" s="320"/>
      <c r="SOP103" s="17"/>
      <c r="SOQ103" s="15"/>
      <c r="SOR103" s="15"/>
      <c r="SOS103" s="17"/>
      <c r="SOT103" s="17"/>
      <c r="SOU103" s="17"/>
      <c r="SOV103" s="117"/>
      <c r="SOW103" s="209"/>
      <c r="SOX103" s="17"/>
      <c r="SOY103" s="18"/>
      <c r="SOZ103" s="29"/>
      <c r="SPA103" s="104"/>
      <c r="SPB103" s="198"/>
      <c r="SPC103" s="239"/>
      <c r="SPD103" s="243"/>
      <c r="SPE103" s="243"/>
      <c r="SPF103" s="19"/>
      <c r="SPG103" s="320"/>
      <c r="SPH103" s="17"/>
      <c r="SPI103" s="15"/>
      <c r="SPJ103" s="15"/>
      <c r="SPK103" s="17"/>
      <c r="SPL103" s="17"/>
      <c r="SPM103" s="17"/>
      <c r="SPN103" s="117"/>
      <c r="SPO103" s="209"/>
      <c r="SPP103" s="17"/>
      <c r="SPQ103" s="18"/>
      <c r="SPR103" s="29"/>
      <c r="SPS103" s="104"/>
      <c r="SPT103" s="198"/>
      <c r="SPU103" s="239"/>
      <c r="SPV103" s="243"/>
      <c r="SPW103" s="243"/>
      <c r="SPX103" s="19"/>
      <c r="SPY103" s="320"/>
      <c r="SPZ103" s="17"/>
      <c r="SQA103" s="15"/>
      <c r="SQB103" s="15"/>
      <c r="SQC103" s="17"/>
      <c r="SQD103" s="17"/>
      <c r="SQE103" s="17"/>
      <c r="SQF103" s="117"/>
      <c r="SQG103" s="209"/>
      <c r="SQH103" s="17"/>
      <c r="SQI103" s="18"/>
      <c r="SQJ103" s="29"/>
      <c r="SQK103" s="104"/>
      <c r="SQL103" s="198"/>
      <c r="SQM103" s="239"/>
      <c r="SQN103" s="243"/>
      <c r="SQO103" s="243"/>
      <c r="SQP103" s="19"/>
      <c r="SQQ103" s="320"/>
      <c r="SQR103" s="17"/>
      <c r="SQS103" s="15"/>
      <c r="SQT103" s="15"/>
      <c r="SQU103" s="17"/>
      <c r="SQV103" s="17"/>
      <c r="SQW103" s="17"/>
      <c r="SQX103" s="117"/>
      <c r="SQY103" s="209"/>
      <c r="SQZ103" s="17"/>
      <c r="SRA103" s="18"/>
      <c r="SRB103" s="29"/>
      <c r="SRC103" s="104"/>
      <c r="SRD103" s="198"/>
      <c r="SRE103" s="239"/>
      <c r="SRF103" s="243"/>
      <c r="SRG103" s="243"/>
      <c r="SRH103" s="19"/>
      <c r="SRI103" s="320"/>
      <c r="SRJ103" s="17"/>
      <c r="SRK103" s="15"/>
      <c r="SRL103" s="15"/>
      <c r="SRM103" s="17"/>
      <c r="SRN103" s="17"/>
      <c r="SRO103" s="17"/>
      <c r="SRP103" s="117"/>
      <c r="SRQ103" s="209"/>
      <c r="SRR103" s="17"/>
      <c r="SRS103" s="18"/>
      <c r="SRT103" s="29"/>
      <c r="SRU103" s="104"/>
      <c r="SRV103" s="198"/>
      <c r="SRW103" s="239"/>
      <c r="SRX103" s="243"/>
      <c r="SRY103" s="243"/>
      <c r="SRZ103" s="19"/>
      <c r="SSA103" s="320"/>
      <c r="SSB103" s="17"/>
      <c r="SSC103" s="15"/>
      <c r="SSD103" s="15"/>
      <c r="SSE103" s="17"/>
      <c r="SSF103" s="17"/>
      <c r="SSG103" s="17"/>
      <c r="SSH103" s="117"/>
      <c r="SSI103" s="209"/>
      <c r="SSJ103" s="17"/>
      <c r="SSK103" s="18"/>
      <c r="SSL103" s="29"/>
      <c r="SSM103" s="104"/>
      <c r="SSN103" s="198"/>
      <c r="SSO103" s="239"/>
      <c r="SSP103" s="243"/>
      <c r="SSQ103" s="243"/>
      <c r="SSR103" s="19"/>
      <c r="SSS103" s="320"/>
      <c r="SST103" s="17"/>
      <c r="SSU103" s="15"/>
      <c r="SSV103" s="15"/>
      <c r="SSW103" s="17"/>
      <c r="SSX103" s="17"/>
      <c r="SSY103" s="17"/>
      <c r="SSZ103" s="117"/>
      <c r="STA103" s="209"/>
      <c r="STB103" s="17"/>
      <c r="STC103" s="18"/>
      <c r="STD103" s="29"/>
      <c r="STE103" s="104"/>
      <c r="STF103" s="198"/>
      <c r="STG103" s="239"/>
      <c r="STH103" s="243"/>
      <c r="STI103" s="243"/>
      <c r="STJ103" s="19"/>
      <c r="STK103" s="320"/>
      <c r="STL103" s="17"/>
      <c r="STM103" s="15"/>
      <c r="STN103" s="15"/>
      <c r="STO103" s="17"/>
      <c r="STP103" s="17"/>
      <c r="STQ103" s="17"/>
      <c r="STR103" s="117"/>
      <c r="STS103" s="209"/>
      <c r="STT103" s="17"/>
      <c r="STU103" s="18"/>
      <c r="STV103" s="29"/>
      <c r="STW103" s="104"/>
      <c r="STX103" s="198"/>
      <c r="STY103" s="239"/>
      <c r="STZ103" s="243"/>
      <c r="SUA103" s="243"/>
      <c r="SUB103" s="19"/>
      <c r="SUC103" s="320"/>
      <c r="SUD103" s="17"/>
      <c r="SUE103" s="15"/>
      <c r="SUF103" s="15"/>
      <c r="SUG103" s="17"/>
      <c r="SUH103" s="17"/>
      <c r="SUI103" s="17"/>
      <c r="SUJ103" s="117"/>
      <c r="SUK103" s="209"/>
      <c r="SUL103" s="17"/>
      <c r="SUM103" s="18"/>
      <c r="SUN103" s="29"/>
      <c r="SUO103" s="104"/>
      <c r="SUP103" s="198"/>
      <c r="SUQ103" s="239"/>
      <c r="SUR103" s="243"/>
      <c r="SUS103" s="243"/>
      <c r="SUT103" s="19"/>
      <c r="SUU103" s="320"/>
      <c r="SUV103" s="17"/>
      <c r="SUW103" s="15"/>
      <c r="SUX103" s="15"/>
      <c r="SUY103" s="17"/>
      <c r="SUZ103" s="17"/>
      <c r="SVA103" s="17"/>
      <c r="SVB103" s="117"/>
      <c r="SVC103" s="209"/>
      <c r="SVD103" s="17"/>
      <c r="SVE103" s="18"/>
      <c r="SVF103" s="29"/>
      <c r="SVG103" s="104"/>
      <c r="SVH103" s="198"/>
      <c r="SVI103" s="239"/>
      <c r="SVJ103" s="243"/>
      <c r="SVK103" s="243"/>
      <c r="SVL103" s="19"/>
      <c r="SVM103" s="320"/>
      <c r="SVN103" s="17"/>
      <c r="SVO103" s="15"/>
      <c r="SVP103" s="15"/>
      <c r="SVQ103" s="17"/>
      <c r="SVR103" s="17"/>
      <c r="SVS103" s="17"/>
      <c r="SVT103" s="117"/>
      <c r="SVU103" s="209"/>
      <c r="SVV103" s="17"/>
      <c r="SVW103" s="18"/>
      <c r="SVX103" s="29"/>
      <c r="SVY103" s="104"/>
      <c r="SVZ103" s="198"/>
      <c r="SWA103" s="239"/>
      <c r="SWB103" s="243"/>
      <c r="SWC103" s="243"/>
      <c r="SWD103" s="19"/>
      <c r="SWE103" s="320"/>
      <c r="SWF103" s="17"/>
      <c r="SWG103" s="15"/>
      <c r="SWH103" s="15"/>
      <c r="SWI103" s="17"/>
      <c r="SWJ103" s="17"/>
      <c r="SWK103" s="17"/>
      <c r="SWL103" s="117"/>
      <c r="SWM103" s="209"/>
      <c r="SWN103" s="17"/>
      <c r="SWO103" s="18"/>
      <c r="SWP103" s="29"/>
      <c r="SWQ103" s="104"/>
      <c r="SWR103" s="198"/>
      <c r="SWS103" s="239"/>
      <c r="SWT103" s="243"/>
      <c r="SWU103" s="243"/>
      <c r="SWV103" s="19"/>
      <c r="SWW103" s="320"/>
      <c r="SWX103" s="17"/>
      <c r="SWY103" s="15"/>
      <c r="SWZ103" s="15"/>
      <c r="SXA103" s="17"/>
      <c r="SXB103" s="17"/>
      <c r="SXC103" s="17"/>
      <c r="SXD103" s="117"/>
      <c r="SXE103" s="209"/>
      <c r="SXF103" s="17"/>
      <c r="SXG103" s="18"/>
      <c r="SXH103" s="29"/>
      <c r="SXI103" s="104"/>
      <c r="SXJ103" s="198"/>
      <c r="SXK103" s="239"/>
      <c r="SXL103" s="243"/>
      <c r="SXM103" s="243"/>
      <c r="SXN103" s="19"/>
      <c r="SXO103" s="320"/>
      <c r="SXP103" s="17"/>
      <c r="SXQ103" s="15"/>
      <c r="SXR103" s="15"/>
      <c r="SXS103" s="17"/>
      <c r="SXT103" s="17"/>
      <c r="SXU103" s="17"/>
      <c r="SXV103" s="117"/>
      <c r="SXW103" s="209"/>
      <c r="SXX103" s="17"/>
      <c r="SXY103" s="18"/>
      <c r="SXZ103" s="29"/>
      <c r="SYA103" s="104"/>
      <c r="SYB103" s="198"/>
      <c r="SYC103" s="239"/>
      <c r="SYD103" s="243"/>
      <c r="SYE103" s="243"/>
      <c r="SYF103" s="19"/>
      <c r="SYG103" s="320"/>
      <c r="SYH103" s="17"/>
      <c r="SYI103" s="15"/>
      <c r="SYJ103" s="15"/>
      <c r="SYK103" s="17"/>
      <c r="SYL103" s="17"/>
      <c r="SYM103" s="17"/>
      <c r="SYN103" s="117"/>
      <c r="SYO103" s="209"/>
      <c r="SYP103" s="17"/>
      <c r="SYQ103" s="18"/>
      <c r="SYR103" s="29"/>
      <c r="SYS103" s="104"/>
      <c r="SYT103" s="198"/>
      <c r="SYU103" s="239"/>
      <c r="SYV103" s="243"/>
      <c r="SYW103" s="243"/>
      <c r="SYX103" s="19"/>
      <c r="SYY103" s="320"/>
      <c r="SYZ103" s="17"/>
      <c r="SZA103" s="15"/>
      <c r="SZB103" s="15"/>
      <c r="SZC103" s="17"/>
      <c r="SZD103" s="17"/>
      <c r="SZE103" s="17"/>
      <c r="SZF103" s="117"/>
      <c r="SZG103" s="209"/>
      <c r="SZH103" s="17"/>
      <c r="SZI103" s="18"/>
      <c r="SZJ103" s="29"/>
      <c r="SZK103" s="104"/>
      <c r="SZL103" s="198"/>
      <c r="SZM103" s="239"/>
      <c r="SZN103" s="243"/>
      <c r="SZO103" s="243"/>
      <c r="SZP103" s="19"/>
      <c r="SZQ103" s="320"/>
      <c r="SZR103" s="17"/>
      <c r="SZS103" s="15"/>
      <c r="SZT103" s="15"/>
      <c r="SZU103" s="17"/>
      <c r="SZV103" s="17"/>
      <c r="SZW103" s="17"/>
      <c r="SZX103" s="117"/>
      <c r="SZY103" s="209"/>
      <c r="SZZ103" s="17"/>
      <c r="TAA103" s="18"/>
      <c r="TAB103" s="29"/>
      <c r="TAC103" s="104"/>
      <c r="TAD103" s="198"/>
      <c r="TAE103" s="239"/>
      <c r="TAF103" s="243"/>
      <c r="TAG103" s="243"/>
      <c r="TAH103" s="19"/>
      <c r="TAI103" s="320"/>
      <c r="TAJ103" s="17"/>
      <c r="TAK103" s="15"/>
      <c r="TAL103" s="15"/>
      <c r="TAM103" s="17"/>
      <c r="TAN103" s="17"/>
      <c r="TAO103" s="17"/>
      <c r="TAP103" s="117"/>
      <c r="TAQ103" s="209"/>
      <c r="TAR103" s="17"/>
      <c r="TAS103" s="18"/>
      <c r="TAT103" s="29"/>
      <c r="TAU103" s="104"/>
      <c r="TAV103" s="198"/>
      <c r="TAW103" s="239"/>
      <c r="TAX103" s="243"/>
      <c r="TAY103" s="243"/>
      <c r="TAZ103" s="19"/>
      <c r="TBA103" s="320"/>
      <c r="TBB103" s="17"/>
      <c r="TBC103" s="15"/>
      <c r="TBD103" s="15"/>
      <c r="TBE103" s="17"/>
      <c r="TBF103" s="17"/>
      <c r="TBG103" s="17"/>
      <c r="TBH103" s="117"/>
      <c r="TBI103" s="209"/>
      <c r="TBJ103" s="17"/>
      <c r="TBK103" s="18"/>
      <c r="TBL103" s="29"/>
      <c r="TBM103" s="104"/>
      <c r="TBN103" s="198"/>
      <c r="TBO103" s="239"/>
      <c r="TBP103" s="243"/>
      <c r="TBQ103" s="243"/>
      <c r="TBR103" s="19"/>
      <c r="TBS103" s="320"/>
      <c r="TBT103" s="17"/>
      <c r="TBU103" s="15"/>
      <c r="TBV103" s="15"/>
      <c r="TBW103" s="17"/>
      <c r="TBX103" s="17"/>
      <c r="TBY103" s="17"/>
      <c r="TBZ103" s="117"/>
      <c r="TCA103" s="209"/>
      <c r="TCB103" s="17"/>
      <c r="TCC103" s="18"/>
      <c r="TCD103" s="29"/>
      <c r="TCE103" s="104"/>
      <c r="TCF103" s="198"/>
      <c r="TCG103" s="239"/>
      <c r="TCH103" s="243"/>
      <c r="TCI103" s="243"/>
      <c r="TCJ103" s="19"/>
      <c r="TCK103" s="320"/>
      <c r="TCL103" s="17"/>
      <c r="TCM103" s="15"/>
      <c r="TCN103" s="15"/>
      <c r="TCO103" s="17"/>
      <c r="TCP103" s="17"/>
      <c r="TCQ103" s="17"/>
      <c r="TCR103" s="117"/>
      <c r="TCS103" s="209"/>
      <c r="TCT103" s="17"/>
      <c r="TCU103" s="18"/>
      <c r="TCV103" s="29"/>
      <c r="TCW103" s="104"/>
      <c r="TCX103" s="198"/>
      <c r="TCY103" s="239"/>
      <c r="TCZ103" s="243"/>
      <c r="TDA103" s="243"/>
      <c r="TDB103" s="19"/>
      <c r="TDC103" s="320"/>
      <c r="TDD103" s="17"/>
      <c r="TDE103" s="15"/>
      <c r="TDF103" s="15"/>
      <c r="TDG103" s="17"/>
      <c r="TDH103" s="17"/>
      <c r="TDI103" s="17"/>
      <c r="TDJ103" s="117"/>
      <c r="TDK103" s="209"/>
      <c r="TDL103" s="17"/>
      <c r="TDM103" s="18"/>
      <c r="TDN103" s="29"/>
      <c r="TDO103" s="104"/>
      <c r="TDP103" s="198"/>
      <c r="TDQ103" s="239"/>
      <c r="TDR103" s="243"/>
      <c r="TDS103" s="243"/>
      <c r="TDT103" s="19"/>
      <c r="TDU103" s="320"/>
      <c r="TDV103" s="17"/>
      <c r="TDW103" s="15"/>
      <c r="TDX103" s="15"/>
      <c r="TDY103" s="17"/>
      <c r="TDZ103" s="17"/>
      <c r="TEA103" s="17"/>
      <c r="TEB103" s="117"/>
      <c r="TEC103" s="209"/>
      <c r="TED103" s="17"/>
      <c r="TEE103" s="18"/>
      <c r="TEF103" s="29"/>
      <c r="TEG103" s="104"/>
      <c r="TEH103" s="198"/>
      <c r="TEI103" s="239"/>
      <c r="TEJ103" s="243"/>
      <c r="TEK103" s="243"/>
      <c r="TEL103" s="19"/>
      <c r="TEM103" s="320"/>
      <c r="TEN103" s="17"/>
      <c r="TEO103" s="15"/>
      <c r="TEP103" s="15"/>
      <c r="TEQ103" s="17"/>
      <c r="TER103" s="17"/>
      <c r="TES103" s="17"/>
      <c r="TET103" s="117"/>
      <c r="TEU103" s="209"/>
      <c r="TEV103" s="17"/>
      <c r="TEW103" s="18"/>
      <c r="TEX103" s="29"/>
      <c r="TEY103" s="104"/>
      <c r="TEZ103" s="198"/>
      <c r="TFA103" s="239"/>
      <c r="TFB103" s="243"/>
      <c r="TFC103" s="243"/>
      <c r="TFD103" s="19"/>
      <c r="TFE103" s="320"/>
      <c r="TFF103" s="17"/>
      <c r="TFG103" s="15"/>
      <c r="TFH103" s="15"/>
      <c r="TFI103" s="17"/>
      <c r="TFJ103" s="17"/>
      <c r="TFK103" s="17"/>
      <c r="TFL103" s="117"/>
      <c r="TFM103" s="209"/>
      <c r="TFN103" s="17"/>
      <c r="TFO103" s="18"/>
      <c r="TFP103" s="29"/>
      <c r="TFQ103" s="104"/>
      <c r="TFR103" s="198"/>
      <c r="TFS103" s="239"/>
      <c r="TFT103" s="243"/>
      <c r="TFU103" s="243"/>
      <c r="TFV103" s="19"/>
      <c r="TFW103" s="320"/>
      <c r="TFX103" s="17"/>
      <c r="TFY103" s="15"/>
      <c r="TFZ103" s="15"/>
      <c r="TGA103" s="17"/>
      <c r="TGB103" s="17"/>
      <c r="TGC103" s="17"/>
      <c r="TGD103" s="117"/>
      <c r="TGE103" s="209"/>
      <c r="TGF103" s="17"/>
      <c r="TGG103" s="18"/>
      <c r="TGH103" s="29"/>
      <c r="TGI103" s="104"/>
      <c r="TGJ103" s="198"/>
      <c r="TGK103" s="239"/>
      <c r="TGL103" s="243"/>
      <c r="TGM103" s="243"/>
      <c r="TGN103" s="19"/>
      <c r="TGO103" s="320"/>
      <c r="TGP103" s="17"/>
      <c r="TGQ103" s="15"/>
      <c r="TGR103" s="15"/>
      <c r="TGS103" s="17"/>
      <c r="TGT103" s="17"/>
      <c r="TGU103" s="17"/>
      <c r="TGV103" s="117"/>
      <c r="TGW103" s="209"/>
      <c r="TGX103" s="17"/>
      <c r="TGY103" s="18"/>
      <c r="TGZ103" s="29"/>
      <c r="THA103" s="104"/>
      <c r="THB103" s="198"/>
      <c r="THC103" s="239"/>
      <c r="THD103" s="243"/>
      <c r="THE103" s="243"/>
      <c r="THF103" s="19"/>
      <c r="THG103" s="320"/>
      <c r="THH103" s="17"/>
      <c r="THI103" s="15"/>
      <c r="THJ103" s="15"/>
      <c r="THK103" s="17"/>
      <c r="THL103" s="17"/>
      <c r="THM103" s="17"/>
      <c r="THN103" s="117"/>
      <c r="THO103" s="209"/>
      <c r="THP103" s="17"/>
      <c r="THQ103" s="18"/>
      <c r="THR103" s="29"/>
      <c r="THS103" s="104"/>
      <c r="THT103" s="198"/>
      <c r="THU103" s="239"/>
      <c r="THV103" s="243"/>
      <c r="THW103" s="243"/>
      <c r="THX103" s="19"/>
      <c r="THY103" s="320"/>
      <c r="THZ103" s="17"/>
      <c r="TIA103" s="15"/>
      <c r="TIB103" s="15"/>
      <c r="TIC103" s="17"/>
      <c r="TID103" s="17"/>
      <c r="TIE103" s="17"/>
      <c r="TIF103" s="117"/>
      <c r="TIG103" s="209"/>
      <c r="TIH103" s="17"/>
      <c r="TII103" s="18"/>
      <c r="TIJ103" s="29"/>
      <c r="TIK103" s="104"/>
      <c r="TIL103" s="198"/>
      <c r="TIM103" s="239"/>
      <c r="TIN103" s="243"/>
      <c r="TIO103" s="243"/>
      <c r="TIP103" s="19"/>
      <c r="TIQ103" s="320"/>
      <c r="TIR103" s="17"/>
      <c r="TIS103" s="15"/>
      <c r="TIT103" s="15"/>
      <c r="TIU103" s="17"/>
      <c r="TIV103" s="17"/>
      <c r="TIW103" s="17"/>
      <c r="TIX103" s="117"/>
      <c r="TIY103" s="209"/>
      <c r="TIZ103" s="17"/>
      <c r="TJA103" s="18"/>
      <c r="TJB103" s="29"/>
      <c r="TJC103" s="104"/>
      <c r="TJD103" s="198"/>
      <c r="TJE103" s="239"/>
      <c r="TJF103" s="243"/>
      <c r="TJG103" s="243"/>
      <c r="TJH103" s="19"/>
      <c r="TJI103" s="320"/>
      <c r="TJJ103" s="17"/>
      <c r="TJK103" s="15"/>
      <c r="TJL103" s="15"/>
      <c r="TJM103" s="17"/>
      <c r="TJN103" s="17"/>
      <c r="TJO103" s="17"/>
      <c r="TJP103" s="117"/>
      <c r="TJQ103" s="209"/>
      <c r="TJR103" s="17"/>
      <c r="TJS103" s="18"/>
      <c r="TJT103" s="29"/>
      <c r="TJU103" s="104"/>
      <c r="TJV103" s="198"/>
      <c r="TJW103" s="239"/>
      <c r="TJX103" s="243"/>
      <c r="TJY103" s="243"/>
      <c r="TJZ103" s="19"/>
      <c r="TKA103" s="320"/>
      <c r="TKB103" s="17"/>
      <c r="TKC103" s="15"/>
      <c r="TKD103" s="15"/>
      <c r="TKE103" s="17"/>
      <c r="TKF103" s="17"/>
      <c r="TKG103" s="17"/>
      <c r="TKH103" s="117"/>
      <c r="TKI103" s="209"/>
      <c r="TKJ103" s="17"/>
      <c r="TKK103" s="18"/>
      <c r="TKL103" s="29"/>
      <c r="TKM103" s="104"/>
      <c r="TKN103" s="198"/>
      <c r="TKO103" s="239"/>
      <c r="TKP103" s="243"/>
      <c r="TKQ103" s="243"/>
      <c r="TKR103" s="19"/>
      <c r="TKS103" s="320"/>
      <c r="TKT103" s="17"/>
      <c r="TKU103" s="15"/>
      <c r="TKV103" s="15"/>
      <c r="TKW103" s="17"/>
      <c r="TKX103" s="17"/>
      <c r="TKY103" s="17"/>
      <c r="TKZ103" s="117"/>
      <c r="TLA103" s="209"/>
      <c r="TLB103" s="17"/>
      <c r="TLC103" s="18"/>
      <c r="TLD103" s="29"/>
      <c r="TLE103" s="104"/>
      <c r="TLF103" s="198"/>
      <c r="TLG103" s="239"/>
      <c r="TLH103" s="243"/>
      <c r="TLI103" s="243"/>
      <c r="TLJ103" s="19"/>
      <c r="TLK103" s="320"/>
      <c r="TLL103" s="17"/>
      <c r="TLM103" s="15"/>
      <c r="TLN103" s="15"/>
      <c r="TLO103" s="17"/>
      <c r="TLP103" s="17"/>
      <c r="TLQ103" s="17"/>
      <c r="TLR103" s="117"/>
      <c r="TLS103" s="209"/>
      <c r="TLT103" s="17"/>
      <c r="TLU103" s="18"/>
      <c r="TLV103" s="29"/>
      <c r="TLW103" s="104"/>
      <c r="TLX103" s="198"/>
      <c r="TLY103" s="239"/>
      <c r="TLZ103" s="243"/>
      <c r="TMA103" s="243"/>
      <c r="TMB103" s="19"/>
      <c r="TMC103" s="320"/>
      <c r="TMD103" s="17"/>
      <c r="TME103" s="15"/>
      <c r="TMF103" s="15"/>
      <c r="TMG103" s="17"/>
      <c r="TMH103" s="17"/>
      <c r="TMI103" s="17"/>
      <c r="TMJ103" s="117"/>
      <c r="TMK103" s="209"/>
      <c r="TML103" s="17"/>
      <c r="TMM103" s="18"/>
      <c r="TMN103" s="29"/>
      <c r="TMO103" s="104"/>
      <c r="TMP103" s="198"/>
      <c r="TMQ103" s="239"/>
      <c r="TMR103" s="243"/>
      <c r="TMS103" s="243"/>
      <c r="TMT103" s="19"/>
      <c r="TMU103" s="320"/>
      <c r="TMV103" s="17"/>
      <c r="TMW103" s="15"/>
      <c r="TMX103" s="15"/>
      <c r="TMY103" s="17"/>
      <c r="TMZ103" s="17"/>
      <c r="TNA103" s="17"/>
      <c r="TNB103" s="117"/>
      <c r="TNC103" s="209"/>
      <c r="TND103" s="17"/>
      <c r="TNE103" s="18"/>
      <c r="TNF103" s="29"/>
      <c r="TNG103" s="104"/>
      <c r="TNH103" s="198"/>
      <c r="TNI103" s="239"/>
      <c r="TNJ103" s="243"/>
      <c r="TNK103" s="243"/>
      <c r="TNL103" s="19"/>
      <c r="TNM103" s="320"/>
      <c r="TNN103" s="17"/>
      <c r="TNO103" s="15"/>
      <c r="TNP103" s="15"/>
      <c r="TNQ103" s="17"/>
      <c r="TNR103" s="17"/>
      <c r="TNS103" s="17"/>
      <c r="TNT103" s="117"/>
      <c r="TNU103" s="209"/>
      <c r="TNV103" s="17"/>
      <c r="TNW103" s="18"/>
      <c r="TNX103" s="29"/>
      <c r="TNY103" s="104"/>
      <c r="TNZ103" s="198"/>
      <c r="TOA103" s="239"/>
      <c r="TOB103" s="243"/>
      <c r="TOC103" s="243"/>
      <c r="TOD103" s="19"/>
      <c r="TOE103" s="320"/>
      <c r="TOF103" s="17"/>
      <c r="TOG103" s="15"/>
      <c r="TOH103" s="15"/>
      <c r="TOI103" s="17"/>
      <c r="TOJ103" s="17"/>
      <c r="TOK103" s="17"/>
      <c r="TOL103" s="117"/>
      <c r="TOM103" s="209"/>
      <c r="TON103" s="17"/>
      <c r="TOO103" s="18"/>
      <c r="TOP103" s="29"/>
      <c r="TOQ103" s="104"/>
      <c r="TOR103" s="198"/>
      <c r="TOS103" s="239"/>
      <c r="TOT103" s="243"/>
      <c r="TOU103" s="243"/>
      <c r="TOV103" s="19"/>
      <c r="TOW103" s="320"/>
      <c r="TOX103" s="17"/>
      <c r="TOY103" s="15"/>
      <c r="TOZ103" s="15"/>
      <c r="TPA103" s="17"/>
      <c r="TPB103" s="17"/>
      <c r="TPC103" s="17"/>
      <c r="TPD103" s="117"/>
      <c r="TPE103" s="209"/>
      <c r="TPF103" s="17"/>
      <c r="TPG103" s="18"/>
      <c r="TPH103" s="29"/>
      <c r="TPI103" s="104"/>
      <c r="TPJ103" s="198"/>
      <c r="TPK103" s="239"/>
      <c r="TPL103" s="243"/>
      <c r="TPM103" s="243"/>
      <c r="TPN103" s="19"/>
      <c r="TPO103" s="320"/>
      <c r="TPP103" s="17"/>
      <c r="TPQ103" s="15"/>
      <c r="TPR103" s="15"/>
      <c r="TPS103" s="17"/>
      <c r="TPT103" s="17"/>
      <c r="TPU103" s="17"/>
      <c r="TPV103" s="117"/>
      <c r="TPW103" s="209"/>
      <c r="TPX103" s="17"/>
      <c r="TPY103" s="18"/>
      <c r="TPZ103" s="29"/>
      <c r="TQA103" s="104"/>
      <c r="TQB103" s="198"/>
      <c r="TQC103" s="239"/>
      <c r="TQD103" s="243"/>
      <c r="TQE103" s="243"/>
      <c r="TQF103" s="19"/>
      <c r="TQG103" s="320"/>
      <c r="TQH103" s="17"/>
      <c r="TQI103" s="15"/>
      <c r="TQJ103" s="15"/>
      <c r="TQK103" s="17"/>
      <c r="TQL103" s="17"/>
      <c r="TQM103" s="17"/>
      <c r="TQN103" s="117"/>
      <c r="TQO103" s="209"/>
      <c r="TQP103" s="17"/>
      <c r="TQQ103" s="18"/>
      <c r="TQR103" s="29"/>
      <c r="TQS103" s="104"/>
      <c r="TQT103" s="198"/>
      <c r="TQU103" s="239"/>
      <c r="TQV103" s="243"/>
      <c r="TQW103" s="243"/>
      <c r="TQX103" s="19"/>
      <c r="TQY103" s="320"/>
      <c r="TQZ103" s="17"/>
      <c r="TRA103" s="15"/>
      <c r="TRB103" s="15"/>
      <c r="TRC103" s="17"/>
      <c r="TRD103" s="17"/>
      <c r="TRE103" s="17"/>
      <c r="TRF103" s="117"/>
      <c r="TRG103" s="209"/>
      <c r="TRH103" s="17"/>
      <c r="TRI103" s="18"/>
      <c r="TRJ103" s="29"/>
      <c r="TRK103" s="104"/>
      <c r="TRL103" s="198"/>
      <c r="TRM103" s="239"/>
      <c r="TRN103" s="243"/>
      <c r="TRO103" s="243"/>
      <c r="TRP103" s="19"/>
      <c r="TRQ103" s="320"/>
      <c r="TRR103" s="17"/>
      <c r="TRS103" s="15"/>
      <c r="TRT103" s="15"/>
      <c r="TRU103" s="17"/>
      <c r="TRV103" s="17"/>
      <c r="TRW103" s="17"/>
      <c r="TRX103" s="117"/>
      <c r="TRY103" s="209"/>
      <c r="TRZ103" s="17"/>
      <c r="TSA103" s="18"/>
      <c r="TSB103" s="29"/>
      <c r="TSC103" s="104"/>
      <c r="TSD103" s="198"/>
      <c r="TSE103" s="239"/>
      <c r="TSF103" s="243"/>
      <c r="TSG103" s="243"/>
      <c r="TSH103" s="19"/>
      <c r="TSI103" s="320"/>
      <c r="TSJ103" s="17"/>
      <c r="TSK103" s="15"/>
      <c r="TSL103" s="15"/>
      <c r="TSM103" s="17"/>
      <c r="TSN103" s="17"/>
      <c r="TSO103" s="17"/>
      <c r="TSP103" s="117"/>
      <c r="TSQ103" s="209"/>
      <c r="TSR103" s="17"/>
      <c r="TSS103" s="18"/>
      <c r="TST103" s="29"/>
      <c r="TSU103" s="104"/>
      <c r="TSV103" s="198"/>
      <c r="TSW103" s="239"/>
      <c r="TSX103" s="243"/>
      <c r="TSY103" s="243"/>
      <c r="TSZ103" s="19"/>
      <c r="TTA103" s="320"/>
      <c r="TTB103" s="17"/>
      <c r="TTC103" s="15"/>
      <c r="TTD103" s="15"/>
      <c r="TTE103" s="17"/>
      <c r="TTF103" s="17"/>
      <c r="TTG103" s="17"/>
      <c r="TTH103" s="117"/>
      <c r="TTI103" s="209"/>
      <c r="TTJ103" s="17"/>
      <c r="TTK103" s="18"/>
      <c r="TTL103" s="29"/>
      <c r="TTM103" s="104"/>
      <c r="TTN103" s="198"/>
      <c r="TTO103" s="239"/>
      <c r="TTP103" s="243"/>
      <c r="TTQ103" s="243"/>
      <c r="TTR103" s="19"/>
      <c r="TTS103" s="320"/>
      <c r="TTT103" s="17"/>
      <c r="TTU103" s="15"/>
      <c r="TTV103" s="15"/>
      <c r="TTW103" s="17"/>
      <c r="TTX103" s="17"/>
      <c r="TTY103" s="17"/>
      <c r="TTZ103" s="117"/>
      <c r="TUA103" s="209"/>
      <c r="TUB103" s="17"/>
      <c r="TUC103" s="18"/>
      <c r="TUD103" s="29"/>
      <c r="TUE103" s="104"/>
      <c r="TUF103" s="198"/>
      <c r="TUG103" s="239"/>
      <c r="TUH103" s="243"/>
      <c r="TUI103" s="243"/>
      <c r="TUJ103" s="19"/>
      <c r="TUK103" s="320"/>
      <c r="TUL103" s="17"/>
      <c r="TUM103" s="15"/>
      <c r="TUN103" s="15"/>
      <c r="TUO103" s="17"/>
      <c r="TUP103" s="17"/>
      <c r="TUQ103" s="17"/>
      <c r="TUR103" s="117"/>
      <c r="TUS103" s="209"/>
      <c r="TUT103" s="17"/>
      <c r="TUU103" s="18"/>
      <c r="TUV103" s="29"/>
      <c r="TUW103" s="104"/>
      <c r="TUX103" s="198"/>
      <c r="TUY103" s="239"/>
      <c r="TUZ103" s="243"/>
      <c r="TVA103" s="243"/>
      <c r="TVB103" s="19"/>
      <c r="TVC103" s="320"/>
      <c r="TVD103" s="17"/>
      <c r="TVE103" s="15"/>
      <c r="TVF103" s="15"/>
      <c r="TVG103" s="17"/>
      <c r="TVH103" s="17"/>
      <c r="TVI103" s="17"/>
      <c r="TVJ103" s="117"/>
      <c r="TVK103" s="209"/>
      <c r="TVL103" s="17"/>
      <c r="TVM103" s="18"/>
      <c r="TVN103" s="29"/>
      <c r="TVO103" s="104"/>
      <c r="TVP103" s="198"/>
      <c r="TVQ103" s="239"/>
      <c r="TVR103" s="243"/>
      <c r="TVS103" s="243"/>
      <c r="TVT103" s="19"/>
      <c r="TVU103" s="320"/>
      <c r="TVV103" s="17"/>
      <c r="TVW103" s="15"/>
      <c r="TVX103" s="15"/>
      <c r="TVY103" s="17"/>
      <c r="TVZ103" s="17"/>
      <c r="TWA103" s="17"/>
      <c r="TWB103" s="117"/>
      <c r="TWC103" s="209"/>
      <c r="TWD103" s="17"/>
      <c r="TWE103" s="18"/>
      <c r="TWF103" s="29"/>
      <c r="TWG103" s="104"/>
      <c r="TWH103" s="198"/>
      <c r="TWI103" s="239"/>
      <c r="TWJ103" s="243"/>
      <c r="TWK103" s="243"/>
      <c r="TWL103" s="19"/>
      <c r="TWM103" s="320"/>
      <c r="TWN103" s="17"/>
      <c r="TWO103" s="15"/>
      <c r="TWP103" s="15"/>
      <c r="TWQ103" s="17"/>
      <c r="TWR103" s="17"/>
      <c r="TWS103" s="17"/>
      <c r="TWT103" s="117"/>
      <c r="TWU103" s="209"/>
      <c r="TWV103" s="17"/>
      <c r="TWW103" s="18"/>
      <c r="TWX103" s="29"/>
      <c r="TWY103" s="104"/>
      <c r="TWZ103" s="198"/>
      <c r="TXA103" s="239"/>
      <c r="TXB103" s="243"/>
      <c r="TXC103" s="243"/>
      <c r="TXD103" s="19"/>
      <c r="TXE103" s="320"/>
      <c r="TXF103" s="17"/>
      <c r="TXG103" s="15"/>
      <c r="TXH103" s="15"/>
      <c r="TXI103" s="17"/>
      <c r="TXJ103" s="17"/>
      <c r="TXK103" s="17"/>
      <c r="TXL103" s="117"/>
      <c r="TXM103" s="209"/>
      <c r="TXN103" s="17"/>
      <c r="TXO103" s="18"/>
      <c r="TXP103" s="29"/>
      <c r="TXQ103" s="104"/>
      <c r="TXR103" s="198"/>
      <c r="TXS103" s="239"/>
      <c r="TXT103" s="243"/>
      <c r="TXU103" s="243"/>
      <c r="TXV103" s="19"/>
      <c r="TXW103" s="320"/>
      <c r="TXX103" s="17"/>
      <c r="TXY103" s="15"/>
      <c r="TXZ103" s="15"/>
      <c r="TYA103" s="17"/>
      <c r="TYB103" s="17"/>
      <c r="TYC103" s="17"/>
      <c r="TYD103" s="117"/>
      <c r="TYE103" s="209"/>
      <c r="TYF103" s="17"/>
      <c r="TYG103" s="18"/>
      <c r="TYH103" s="29"/>
      <c r="TYI103" s="104"/>
      <c r="TYJ103" s="198"/>
      <c r="TYK103" s="239"/>
      <c r="TYL103" s="243"/>
      <c r="TYM103" s="243"/>
      <c r="TYN103" s="19"/>
      <c r="TYO103" s="320"/>
      <c r="TYP103" s="17"/>
      <c r="TYQ103" s="15"/>
      <c r="TYR103" s="15"/>
      <c r="TYS103" s="17"/>
      <c r="TYT103" s="17"/>
      <c r="TYU103" s="17"/>
      <c r="TYV103" s="117"/>
      <c r="TYW103" s="209"/>
      <c r="TYX103" s="17"/>
      <c r="TYY103" s="18"/>
      <c r="TYZ103" s="29"/>
      <c r="TZA103" s="104"/>
      <c r="TZB103" s="198"/>
      <c r="TZC103" s="239"/>
      <c r="TZD103" s="243"/>
      <c r="TZE103" s="243"/>
      <c r="TZF103" s="19"/>
      <c r="TZG103" s="320"/>
      <c r="TZH103" s="17"/>
      <c r="TZI103" s="15"/>
      <c r="TZJ103" s="15"/>
      <c r="TZK103" s="17"/>
      <c r="TZL103" s="17"/>
      <c r="TZM103" s="17"/>
      <c r="TZN103" s="117"/>
      <c r="TZO103" s="209"/>
      <c r="TZP103" s="17"/>
      <c r="TZQ103" s="18"/>
      <c r="TZR103" s="29"/>
      <c r="TZS103" s="104"/>
      <c r="TZT103" s="198"/>
      <c r="TZU103" s="239"/>
      <c r="TZV103" s="243"/>
      <c r="TZW103" s="243"/>
      <c r="TZX103" s="19"/>
      <c r="TZY103" s="320"/>
      <c r="TZZ103" s="17"/>
      <c r="UAA103" s="15"/>
      <c r="UAB103" s="15"/>
      <c r="UAC103" s="17"/>
      <c r="UAD103" s="17"/>
      <c r="UAE103" s="17"/>
      <c r="UAF103" s="117"/>
      <c r="UAG103" s="209"/>
      <c r="UAH103" s="17"/>
      <c r="UAI103" s="18"/>
      <c r="UAJ103" s="29"/>
      <c r="UAK103" s="104"/>
      <c r="UAL103" s="198"/>
      <c r="UAM103" s="239"/>
      <c r="UAN103" s="243"/>
      <c r="UAO103" s="243"/>
      <c r="UAP103" s="19"/>
      <c r="UAQ103" s="320"/>
      <c r="UAR103" s="17"/>
      <c r="UAS103" s="15"/>
      <c r="UAT103" s="15"/>
      <c r="UAU103" s="17"/>
      <c r="UAV103" s="17"/>
      <c r="UAW103" s="17"/>
      <c r="UAX103" s="117"/>
      <c r="UAY103" s="209"/>
      <c r="UAZ103" s="17"/>
      <c r="UBA103" s="18"/>
      <c r="UBB103" s="29"/>
      <c r="UBC103" s="104"/>
      <c r="UBD103" s="198"/>
      <c r="UBE103" s="239"/>
      <c r="UBF103" s="243"/>
      <c r="UBG103" s="243"/>
      <c r="UBH103" s="19"/>
      <c r="UBI103" s="320"/>
      <c r="UBJ103" s="17"/>
      <c r="UBK103" s="15"/>
      <c r="UBL103" s="15"/>
      <c r="UBM103" s="17"/>
      <c r="UBN103" s="17"/>
      <c r="UBO103" s="17"/>
      <c r="UBP103" s="117"/>
      <c r="UBQ103" s="209"/>
      <c r="UBR103" s="17"/>
      <c r="UBS103" s="18"/>
      <c r="UBT103" s="29"/>
      <c r="UBU103" s="104"/>
      <c r="UBV103" s="198"/>
      <c r="UBW103" s="239"/>
      <c r="UBX103" s="243"/>
      <c r="UBY103" s="243"/>
      <c r="UBZ103" s="19"/>
      <c r="UCA103" s="320"/>
      <c r="UCB103" s="17"/>
      <c r="UCC103" s="15"/>
      <c r="UCD103" s="15"/>
      <c r="UCE103" s="17"/>
      <c r="UCF103" s="17"/>
      <c r="UCG103" s="17"/>
      <c r="UCH103" s="117"/>
      <c r="UCI103" s="209"/>
      <c r="UCJ103" s="17"/>
      <c r="UCK103" s="18"/>
      <c r="UCL103" s="29"/>
      <c r="UCM103" s="104"/>
      <c r="UCN103" s="198"/>
      <c r="UCO103" s="239"/>
      <c r="UCP103" s="243"/>
      <c r="UCQ103" s="243"/>
      <c r="UCR103" s="19"/>
      <c r="UCS103" s="320"/>
      <c r="UCT103" s="17"/>
      <c r="UCU103" s="15"/>
      <c r="UCV103" s="15"/>
      <c r="UCW103" s="17"/>
      <c r="UCX103" s="17"/>
      <c r="UCY103" s="17"/>
      <c r="UCZ103" s="117"/>
      <c r="UDA103" s="209"/>
      <c r="UDB103" s="17"/>
      <c r="UDC103" s="18"/>
      <c r="UDD103" s="29"/>
      <c r="UDE103" s="104"/>
      <c r="UDF103" s="198"/>
      <c r="UDG103" s="239"/>
      <c r="UDH103" s="243"/>
      <c r="UDI103" s="243"/>
      <c r="UDJ103" s="19"/>
      <c r="UDK103" s="320"/>
      <c r="UDL103" s="17"/>
      <c r="UDM103" s="15"/>
      <c r="UDN103" s="15"/>
      <c r="UDO103" s="17"/>
      <c r="UDP103" s="17"/>
      <c r="UDQ103" s="17"/>
      <c r="UDR103" s="117"/>
      <c r="UDS103" s="209"/>
      <c r="UDT103" s="17"/>
      <c r="UDU103" s="18"/>
      <c r="UDV103" s="29"/>
      <c r="UDW103" s="104"/>
      <c r="UDX103" s="198"/>
      <c r="UDY103" s="239"/>
      <c r="UDZ103" s="243"/>
      <c r="UEA103" s="243"/>
      <c r="UEB103" s="19"/>
      <c r="UEC103" s="320"/>
      <c r="UED103" s="17"/>
      <c r="UEE103" s="15"/>
      <c r="UEF103" s="15"/>
      <c r="UEG103" s="17"/>
      <c r="UEH103" s="17"/>
      <c r="UEI103" s="17"/>
      <c r="UEJ103" s="117"/>
      <c r="UEK103" s="209"/>
      <c r="UEL103" s="17"/>
      <c r="UEM103" s="18"/>
      <c r="UEN103" s="29"/>
      <c r="UEO103" s="104"/>
      <c r="UEP103" s="198"/>
      <c r="UEQ103" s="239"/>
      <c r="UER103" s="243"/>
      <c r="UES103" s="243"/>
      <c r="UET103" s="19"/>
      <c r="UEU103" s="320"/>
      <c r="UEV103" s="17"/>
      <c r="UEW103" s="15"/>
      <c r="UEX103" s="15"/>
      <c r="UEY103" s="17"/>
      <c r="UEZ103" s="17"/>
      <c r="UFA103" s="17"/>
      <c r="UFB103" s="117"/>
      <c r="UFC103" s="209"/>
      <c r="UFD103" s="17"/>
      <c r="UFE103" s="18"/>
      <c r="UFF103" s="29"/>
      <c r="UFG103" s="104"/>
      <c r="UFH103" s="198"/>
      <c r="UFI103" s="239"/>
      <c r="UFJ103" s="243"/>
      <c r="UFK103" s="243"/>
      <c r="UFL103" s="19"/>
      <c r="UFM103" s="320"/>
      <c r="UFN103" s="17"/>
      <c r="UFO103" s="15"/>
      <c r="UFP103" s="15"/>
      <c r="UFQ103" s="17"/>
      <c r="UFR103" s="17"/>
      <c r="UFS103" s="17"/>
      <c r="UFT103" s="117"/>
      <c r="UFU103" s="209"/>
      <c r="UFV103" s="17"/>
      <c r="UFW103" s="18"/>
      <c r="UFX103" s="29"/>
      <c r="UFY103" s="104"/>
      <c r="UFZ103" s="198"/>
      <c r="UGA103" s="239"/>
      <c r="UGB103" s="243"/>
      <c r="UGC103" s="243"/>
      <c r="UGD103" s="19"/>
      <c r="UGE103" s="320"/>
      <c r="UGF103" s="17"/>
      <c r="UGG103" s="15"/>
      <c r="UGH103" s="15"/>
      <c r="UGI103" s="17"/>
      <c r="UGJ103" s="17"/>
      <c r="UGK103" s="17"/>
      <c r="UGL103" s="117"/>
      <c r="UGM103" s="209"/>
      <c r="UGN103" s="17"/>
      <c r="UGO103" s="18"/>
      <c r="UGP103" s="29"/>
      <c r="UGQ103" s="104"/>
      <c r="UGR103" s="198"/>
      <c r="UGS103" s="239"/>
      <c r="UGT103" s="243"/>
      <c r="UGU103" s="243"/>
      <c r="UGV103" s="19"/>
      <c r="UGW103" s="320"/>
      <c r="UGX103" s="17"/>
      <c r="UGY103" s="15"/>
      <c r="UGZ103" s="15"/>
      <c r="UHA103" s="17"/>
      <c r="UHB103" s="17"/>
      <c r="UHC103" s="17"/>
      <c r="UHD103" s="117"/>
      <c r="UHE103" s="209"/>
      <c r="UHF103" s="17"/>
      <c r="UHG103" s="18"/>
      <c r="UHH103" s="29"/>
      <c r="UHI103" s="104"/>
      <c r="UHJ103" s="198"/>
      <c r="UHK103" s="239"/>
      <c r="UHL103" s="243"/>
      <c r="UHM103" s="243"/>
      <c r="UHN103" s="19"/>
      <c r="UHO103" s="320"/>
      <c r="UHP103" s="17"/>
      <c r="UHQ103" s="15"/>
      <c r="UHR103" s="15"/>
      <c r="UHS103" s="17"/>
      <c r="UHT103" s="17"/>
      <c r="UHU103" s="17"/>
      <c r="UHV103" s="117"/>
      <c r="UHW103" s="209"/>
      <c r="UHX103" s="17"/>
      <c r="UHY103" s="18"/>
      <c r="UHZ103" s="29"/>
      <c r="UIA103" s="104"/>
      <c r="UIB103" s="198"/>
      <c r="UIC103" s="239"/>
      <c r="UID103" s="243"/>
      <c r="UIE103" s="243"/>
      <c r="UIF103" s="19"/>
      <c r="UIG103" s="320"/>
      <c r="UIH103" s="17"/>
      <c r="UII103" s="15"/>
      <c r="UIJ103" s="15"/>
      <c r="UIK103" s="17"/>
      <c r="UIL103" s="17"/>
      <c r="UIM103" s="17"/>
      <c r="UIN103" s="117"/>
      <c r="UIO103" s="209"/>
      <c r="UIP103" s="17"/>
      <c r="UIQ103" s="18"/>
      <c r="UIR103" s="29"/>
      <c r="UIS103" s="104"/>
      <c r="UIT103" s="198"/>
      <c r="UIU103" s="239"/>
      <c r="UIV103" s="243"/>
      <c r="UIW103" s="243"/>
      <c r="UIX103" s="19"/>
      <c r="UIY103" s="320"/>
      <c r="UIZ103" s="17"/>
      <c r="UJA103" s="15"/>
      <c r="UJB103" s="15"/>
      <c r="UJC103" s="17"/>
      <c r="UJD103" s="17"/>
      <c r="UJE103" s="17"/>
      <c r="UJF103" s="117"/>
      <c r="UJG103" s="209"/>
      <c r="UJH103" s="17"/>
      <c r="UJI103" s="18"/>
      <c r="UJJ103" s="29"/>
      <c r="UJK103" s="104"/>
      <c r="UJL103" s="198"/>
      <c r="UJM103" s="239"/>
      <c r="UJN103" s="243"/>
      <c r="UJO103" s="243"/>
      <c r="UJP103" s="19"/>
      <c r="UJQ103" s="320"/>
      <c r="UJR103" s="17"/>
      <c r="UJS103" s="15"/>
      <c r="UJT103" s="15"/>
      <c r="UJU103" s="17"/>
      <c r="UJV103" s="17"/>
      <c r="UJW103" s="17"/>
      <c r="UJX103" s="117"/>
      <c r="UJY103" s="209"/>
      <c r="UJZ103" s="17"/>
      <c r="UKA103" s="18"/>
      <c r="UKB103" s="29"/>
      <c r="UKC103" s="104"/>
      <c r="UKD103" s="198"/>
      <c r="UKE103" s="239"/>
      <c r="UKF103" s="243"/>
      <c r="UKG103" s="243"/>
      <c r="UKH103" s="19"/>
      <c r="UKI103" s="320"/>
      <c r="UKJ103" s="17"/>
      <c r="UKK103" s="15"/>
      <c r="UKL103" s="15"/>
      <c r="UKM103" s="17"/>
      <c r="UKN103" s="17"/>
      <c r="UKO103" s="17"/>
      <c r="UKP103" s="117"/>
      <c r="UKQ103" s="209"/>
      <c r="UKR103" s="17"/>
      <c r="UKS103" s="18"/>
      <c r="UKT103" s="29"/>
      <c r="UKU103" s="104"/>
      <c r="UKV103" s="198"/>
      <c r="UKW103" s="239"/>
      <c r="UKX103" s="243"/>
      <c r="UKY103" s="243"/>
      <c r="UKZ103" s="19"/>
      <c r="ULA103" s="320"/>
      <c r="ULB103" s="17"/>
      <c r="ULC103" s="15"/>
      <c r="ULD103" s="15"/>
      <c r="ULE103" s="17"/>
      <c r="ULF103" s="17"/>
      <c r="ULG103" s="17"/>
      <c r="ULH103" s="117"/>
      <c r="ULI103" s="209"/>
      <c r="ULJ103" s="17"/>
      <c r="ULK103" s="18"/>
      <c r="ULL103" s="29"/>
      <c r="ULM103" s="104"/>
      <c r="ULN103" s="198"/>
      <c r="ULO103" s="239"/>
      <c r="ULP103" s="243"/>
      <c r="ULQ103" s="243"/>
      <c r="ULR103" s="19"/>
      <c r="ULS103" s="320"/>
      <c r="ULT103" s="17"/>
      <c r="ULU103" s="15"/>
      <c r="ULV103" s="15"/>
      <c r="ULW103" s="17"/>
      <c r="ULX103" s="17"/>
      <c r="ULY103" s="17"/>
      <c r="ULZ103" s="117"/>
      <c r="UMA103" s="209"/>
      <c r="UMB103" s="17"/>
      <c r="UMC103" s="18"/>
      <c r="UMD103" s="29"/>
      <c r="UME103" s="104"/>
      <c r="UMF103" s="198"/>
      <c r="UMG103" s="239"/>
      <c r="UMH103" s="243"/>
      <c r="UMI103" s="243"/>
      <c r="UMJ103" s="19"/>
      <c r="UMK103" s="320"/>
      <c r="UML103" s="17"/>
      <c r="UMM103" s="15"/>
      <c r="UMN103" s="15"/>
      <c r="UMO103" s="17"/>
      <c r="UMP103" s="17"/>
      <c r="UMQ103" s="17"/>
      <c r="UMR103" s="117"/>
      <c r="UMS103" s="209"/>
      <c r="UMT103" s="17"/>
      <c r="UMU103" s="18"/>
      <c r="UMV103" s="29"/>
      <c r="UMW103" s="104"/>
      <c r="UMX103" s="198"/>
      <c r="UMY103" s="239"/>
      <c r="UMZ103" s="243"/>
      <c r="UNA103" s="243"/>
      <c r="UNB103" s="19"/>
      <c r="UNC103" s="320"/>
      <c r="UND103" s="17"/>
      <c r="UNE103" s="15"/>
      <c r="UNF103" s="15"/>
      <c r="UNG103" s="17"/>
      <c r="UNH103" s="17"/>
      <c r="UNI103" s="17"/>
      <c r="UNJ103" s="117"/>
      <c r="UNK103" s="209"/>
      <c r="UNL103" s="17"/>
      <c r="UNM103" s="18"/>
      <c r="UNN103" s="29"/>
      <c r="UNO103" s="104"/>
      <c r="UNP103" s="198"/>
      <c r="UNQ103" s="239"/>
      <c r="UNR103" s="243"/>
      <c r="UNS103" s="243"/>
      <c r="UNT103" s="19"/>
      <c r="UNU103" s="320"/>
      <c r="UNV103" s="17"/>
      <c r="UNW103" s="15"/>
      <c r="UNX103" s="15"/>
      <c r="UNY103" s="17"/>
      <c r="UNZ103" s="17"/>
      <c r="UOA103" s="17"/>
      <c r="UOB103" s="117"/>
      <c r="UOC103" s="209"/>
      <c r="UOD103" s="17"/>
      <c r="UOE103" s="18"/>
      <c r="UOF103" s="29"/>
      <c r="UOG103" s="104"/>
      <c r="UOH103" s="198"/>
      <c r="UOI103" s="239"/>
      <c r="UOJ103" s="243"/>
      <c r="UOK103" s="243"/>
      <c r="UOL103" s="19"/>
      <c r="UOM103" s="320"/>
      <c r="UON103" s="17"/>
      <c r="UOO103" s="15"/>
      <c r="UOP103" s="15"/>
      <c r="UOQ103" s="17"/>
      <c r="UOR103" s="17"/>
      <c r="UOS103" s="17"/>
      <c r="UOT103" s="117"/>
      <c r="UOU103" s="209"/>
      <c r="UOV103" s="17"/>
      <c r="UOW103" s="18"/>
      <c r="UOX103" s="29"/>
      <c r="UOY103" s="104"/>
      <c r="UOZ103" s="198"/>
      <c r="UPA103" s="239"/>
      <c r="UPB103" s="243"/>
      <c r="UPC103" s="243"/>
      <c r="UPD103" s="19"/>
      <c r="UPE103" s="320"/>
      <c r="UPF103" s="17"/>
      <c r="UPG103" s="15"/>
      <c r="UPH103" s="15"/>
      <c r="UPI103" s="17"/>
      <c r="UPJ103" s="17"/>
      <c r="UPK103" s="17"/>
      <c r="UPL103" s="117"/>
      <c r="UPM103" s="209"/>
      <c r="UPN103" s="17"/>
      <c r="UPO103" s="18"/>
      <c r="UPP103" s="29"/>
      <c r="UPQ103" s="104"/>
      <c r="UPR103" s="198"/>
      <c r="UPS103" s="239"/>
      <c r="UPT103" s="243"/>
      <c r="UPU103" s="243"/>
      <c r="UPV103" s="19"/>
      <c r="UPW103" s="320"/>
      <c r="UPX103" s="17"/>
      <c r="UPY103" s="15"/>
      <c r="UPZ103" s="15"/>
      <c r="UQA103" s="17"/>
      <c r="UQB103" s="17"/>
      <c r="UQC103" s="17"/>
      <c r="UQD103" s="117"/>
      <c r="UQE103" s="209"/>
      <c r="UQF103" s="17"/>
      <c r="UQG103" s="18"/>
      <c r="UQH103" s="29"/>
      <c r="UQI103" s="104"/>
      <c r="UQJ103" s="198"/>
      <c r="UQK103" s="239"/>
      <c r="UQL103" s="243"/>
      <c r="UQM103" s="243"/>
      <c r="UQN103" s="19"/>
      <c r="UQO103" s="320"/>
      <c r="UQP103" s="17"/>
      <c r="UQQ103" s="15"/>
      <c r="UQR103" s="15"/>
      <c r="UQS103" s="17"/>
      <c r="UQT103" s="17"/>
      <c r="UQU103" s="17"/>
      <c r="UQV103" s="117"/>
      <c r="UQW103" s="209"/>
      <c r="UQX103" s="17"/>
      <c r="UQY103" s="18"/>
      <c r="UQZ103" s="29"/>
      <c r="URA103" s="104"/>
      <c r="URB103" s="198"/>
      <c r="URC103" s="239"/>
      <c r="URD103" s="243"/>
      <c r="URE103" s="243"/>
      <c r="URF103" s="19"/>
      <c r="URG103" s="320"/>
      <c r="URH103" s="17"/>
      <c r="URI103" s="15"/>
      <c r="URJ103" s="15"/>
      <c r="URK103" s="17"/>
      <c r="URL103" s="17"/>
      <c r="URM103" s="17"/>
      <c r="URN103" s="117"/>
      <c r="URO103" s="209"/>
      <c r="URP103" s="17"/>
      <c r="URQ103" s="18"/>
      <c r="URR103" s="29"/>
      <c r="URS103" s="104"/>
      <c r="URT103" s="198"/>
      <c r="URU103" s="239"/>
      <c r="URV103" s="243"/>
      <c r="URW103" s="243"/>
      <c r="URX103" s="19"/>
      <c r="URY103" s="320"/>
      <c r="URZ103" s="17"/>
      <c r="USA103" s="15"/>
      <c r="USB103" s="15"/>
      <c r="USC103" s="17"/>
      <c r="USD103" s="17"/>
      <c r="USE103" s="17"/>
      <c r="USF103" s="117"/>
      <c r="USG103" s="209"/>
      <c r="USH103" s="17"/>
      <c r="USI103" s="18"/>
      <c r="USJ103" s="29"/>
      <c r="USK103" s="104"/>
      <c r="USL103" s="198"/>
      <c r="USM103" s="239"/>
      <c r="USN103" s="243"/>
      <c r="USO103" s="243"/>
      <c r="USP103" s="19"/>
      <c r="USQ103" s="320"/>
      <c r="USR103" s="17"/>
      <c r="USS103" s="15"/>
      <c r="UST103" s="15"/>
      <c r="USU103" s="17"/>
      <c r="USV103" s="17"/>
      <c r="USW103" s="17"/>
      <c r="USX103" s="117"/>
      <c r="USY103" s="209"/>
      <c r="USZ103" s="17"/>
      <c r="UTA103" s="18"/>
      <c r="UTB103" s="29"/>
      <c r="UTC103" s="104"/>
      <c r="UTD103" s="198"/>
      <c r="UTE103" s="239"/>
      <c r="UTF103" s="243"/>
      <c r="UTG103" s="243"/>
      <c r="UTH103" s="19"/>
      <c r="UTI103" s="320"/>
      <c r="UTJ103" s="17"/>
      <c r="UTK103" s="15"/>
      <c r="UTL103" s="15"/>
      <c r="UTM103" s="17"/>
      <c r="UTN103" s="17"/>
      <c r="UTO103" s="17"/>
      <c r="UTP103" s="117"/>
      <c r="UTQ103" s="209"/>
      <c r="UTR103" s="17"/>
      <c r="UTS103" s="18"/>
      <c r="UTT103" s="29"/>
      <c r="UTU103" s="104"/>
      <c r="UTV103" s="198"/>
      <c r="UTW103" s="239"/>
      <c r="UTX103" s="243"/>
      <c r="UTY103" s="243"/>
      <c r="UTZ103" s="19"/>
      <c r="UUA103" s="320"/>
      <c r="UUB103" s="17"/>
      <c r="UUC103" s="15"/>
      <c r="UUD103" s="15"/>
      <c r="UUE103" s="17"/>
      <c r="UUF103" s="17"/>
      <c r="UUG103" s="17"/>
      <c r="UUH103" s="117"/>
      <c r="UUI103" s="209"/>
      <c r="UUJ103" s="17"/>
      <c r="UUK103" s="18"/>
      <c r="UUL103" s="29"/>
      <c r="UUM103" s="104"/>
      <c r="UUN103" s="198"/>
      <c r="UUO103" s="239"/>
      <c r="UUP103" s="243"/>
      <c r="UUQ103" s="243"/>
      <c r="UUR103" s="19"/>
      <c r="UUS103" s="320"/>
      <c r="UUT103" s="17"/>
      <c r="UUU103" s="15"/>
      <c r="UUV103" s="15"/>
      <c r="UUW103" s="17"/>
      <c r="UUX103" s="17"/>
      <c r="UUY103" s="17"/>
      <c r="UUZ103" s="117"/>
      <c r="UVA103" s="209"/>
      <c r="UVB103" s="17"/>
      <c r="UVC103" s="18"/>
      <c r="UVD103" s="29"/>
      <c r="UVE103" s="104"/>
      <c r="UVF103" s="198"/>
      <c r="UVG103" s="239"/>
      <c r="UVH103" s="243"/>
      <c r="UVI103" s="243"/>
      <c r="UVJ103" s="19"/>
      <c r="UVK103" s="320"/>
      <c r="UVL103" s="17"/>
      <c r="UVM103" s="15"/>
      <c r="UVN103" s="15"/>
      <c r="UVO103" s="17"/>
      <c r="UVP103" s="17"/>
      <c r="UVQ103" s="17"/>
      <c r="UVR103" s="117"/>
      <c r="UVS103" s="209"/>
      <c r="UVT103" s="17"/>
      <c r="UVU103" s="18"/>
      <c r="UVV103" s="29"/>
      <c r="UVW103" s="104"/>
      <c r="UVX103" s="198"/>
      <c r="UVY103" s="239"/>
      <c r="UVZ103" s="243"/>
      <c r="UWA103" s="243"/>
      <c r="UWB103" s="19"/>
      <c r="UWC103" s="320"/>
      <c r="UWD103" s="17"/>
      <c r="UWE103" s="15"/>
      <c r="UWF103" s="15"/>
      <c r="UWG103" s="17"/>
      <c r="UWH103" s="17"/>
      <c r="UWI103" s="17"/>
      <c r="UWJ103" s="117"/>
      <c r="UWK103" s="209"/>
      <c r="UWL103" s="17"/>
      <c r="UWM103" s="18"/>
      <c r="UWN103" s="29"/>
      <c r="UWO103" s="104"/>
      <c r="UWP103" s="198"/>
      <c r="UWQ103" s="239"/>
      <c r="UWR103" s="243"/>
      <c r="UWS103" s="243"/>
      <c r="UWT103" s="19"/>
      <c r="UWU103" s="320"/>
      <c r="UWV103" s="17"/>
      <c r="UWW103" s="15"/>
      <c r="UWX103" s="15"/>
      <c r="UWY103" s="17"/>
      <c r="UWZ103" s="17"/>
      <c r="UXA103" s="17"/>
      <c r="UXB103" s="117"/>
      <c r="UXC103" s="209"/>
      <c r="UXD103" s="17"/>
      <c r="UXE103" s="18"/>
      <c r="UXF103" s="29"/>
      <c r="UXG103" s="104"/>
      <c r="UXH103" s="198"/>
      <c r="UXI103" s="239"/>
      <c r="UXJ103" s="243"/>
      <c r="UXK103" s="243"/>
      <c r="UXL103" s="19"/>
      <c r="UXM103" s="320"/>
      <c r="UXN103" s="17"/>
      <c r="UXO103" s="15"/>
      <c r="UXP103" s="15"/>
      <c r="UXQ103" s="17"/>
      <c r="UXR103" s="17"/>
      <c r="UXS103" s="17"/>
      <c r="UXT103" s="117"/>
      <c r="UXU103" s="209"/>
      <c r="UXV103" s="17"/>
      <c r="UXW103" s="18"/>
      <c r="UXX103" s="29"/>
      <c r="UXY103" s="104"/>
      <c r="UXZ103" s="198"/>
      <c r="UYA103" s="239"/>
      <c r="UYB103" s="243"/>
      <c r="UYC103" s="243"/>
      <c r="UYD103" s="19"/>
      <c r="UYE103" s="320"/>
      <c r="UYF103" s="17"/>
      <c r="UYG103" s="15"/>
      <c r="UYH103" s="15"/>
      <c r="UYI103" s="17"/>
      <c r="UYJ103" s="17"/>
      <c r="UYK103" s="17"/>
      <c r="UYL103" s="117"/>
      <c r="UYM103" s="209"/>
      <c r="UYN103" s="17"/>
      <c r="UYO103" s="18"/>
      <c r="UYP103" s="29"/>
      <c r="UYQ103" s="104"/>
      <c r="UYR103" s="198"/>
      <c r="UYS103" s="239"/>
      <c r="UYT103" s="243"/>
      <c r="UYU103" s="243"/>
      <c r="UYV103" s="19"/>
      <c r="UYW103" s="320"/>
      <c r="UYX103" s="17"/>
      <c r="UYY103" s="15"/>
      <c r="UYZ103" s="15"/>
      <c r="UZA103" s="17"/>
      <c r="UZB103" s="17"/>
      <c r="UZC103" s="17"/>
      <c r="UZD103" s="117"/>
      <c r="UZE103" s="209"/>
      <c r="UZF103" s="17"/>
      <c r="UZG103" s="18"/>
      <c r="UZH103" s="29"/>
      <c r="UZI103" s="104"/>
      <c r="UZJ103" s="198"/>
      <c r="UZK103" s="239"/>
      <c r="UZL103" s="243"/>
      <c r="UZM103" s="243"/>
      <c r="UZN103" s="19"/>
      <c r="UZO103" s="320"/>
      <c r="UZP103" s="17"/>
      <c r="UZQ103" s="15"/>
      <c r="UZR103" s="15"/>
      <c r="UZS103" s="17"/>
      <c r="UZT103" s="17"/>
      <c r="UZU103" s="17"/>
      <c r="UZV103" s="117"/>
      <c r="UZW103" s="209"/>
      <c r="UZX103" s="17"/>
      <c r="UZY103" s="18"/>
      <c r="UZZ103" s="29"/>
      <c r="VAA103" s="104"/>
      <c r="VAB103" s="198"/>
      <c r="VAC103" s="239"/>
      <c r="VAD103" s="243"/>
      <c r="VAE103" s="243"/>
      <c r="VAF103" s="19"/>
      <c r="VAG103" s="320"/>
      <c r="VAH103" s="17"/>
      <c r="VAI103" s="15"/>
      <c r="VAJ103" s="15"/>
      <c r="VAK103" s="17"/>
      <c r="VAL103" s="17"/>
      <c r="VAM103" s="17"/>
      <c r="VAN103" s="117"/>
      <c r="VAO103" s="209"/>
      <c r="VAP103" s="17"/>
      <c r="VAQ103" s="18"/>
      <c r="VAR103" s="29"/>
      <c r="VAS103" s="104"/>
      <c r="VAT103" s="198"/>
      <c r="VAU103" s="239"/>
      <c r="VAV103" s="243"/>
      <c r="VAW103" s="243"/>
      <c r="VAX103" s="19"/>
      <c r="VAY103" s="320"/>
      <c r="VAZ103" s="17"/>
      <c r="VBA103" s="15"/>
      <c r="VBB103" s="15"/>
      <c r="VBC103" s="17"/>
      <c r="VBD103" s="17"/>
      <c r="VBE103" s="17"/>
      <c r="VBF103" s="117"/>
      <c r="VBG103" s="209"/>
      <c r="VBH103" s="17"/>
      <c r="VBI103" s="18"/>
      <c r="VBJ103" s="29"/>
      <c r="VBK103" s="104"/>
      <c r="VBL103" s="198"/>
      <c r="VBM103" s="239"/>
      <c r="VBN103" s="243"/>
      <c r="VBO103" s="243"/>
      <c r="VBP103" s="19"/>
      <c r="VBQ103" s="320"/>
      <c r="VBR103" s="17"/>
      <c r="VBS103" s="15"/>
      <c r="VBT103" s="15"/>
      <c r="VBU103" s="17"/>
      <c r="VBV103" s="17"/>
      <c r="VBW103" s="17"/>
      <c r="VBX103" s="117"/>
      <c r="VBY103" s="209"/>
      <c r="VBZ103" s="17"/>
      <c r="VCA103" s="18"/>
      <c r="VCB103" s="29"/>
      <c r="VCC103" s="104"/>
      <c r="VCD103" s="198"/>
      <c r="VCE103" s="239"/>
      <c r="VCF103" s="243"/>
      <c r="VCG103" s="243"/>
      <c r="VCH103" s="19"/>
      <c r="VCI103" s="320"/>
      <c r="VCJ103" s="17"/>
      <c r="VCK103" s="15"/>
      <c r="VCL103" s="15"/>
      <c r="VCM103" s="17"/>
      <c r="VCN103" s="17"/>
      <c r="VCO103" s="17"/>
      <c r="VCP103" s="117"/>
      <c r="VCQ103" s="209"/>
      <c r="VCR103" s="17"/>
      <c r="VCS103" s="18"/>
      <c r="VCT103" s="29"/>
      <c r="VCU103" s="104"/>
      <c r="VCV103" s="198"/>
      <c r="VCW103" s="239"/>
      <c r="VCX103" s="243"/>
      <c r="VCY103" s="243"/>
      <c r="VCZ103" s="19"/>
      <c r="VDA103" s="320"/>
      <c r="VDB103" s="17"/>
      <c r="VDC103" s="15"/>
      <c r="VDD103" s="15"/>
      <c r="VDE103" s="17"/>
      <c r="VDF103" s="17"/>
      <c r="VDG103" s="17"/>
      <c r="VDH103" s="117"/>
      <c r="VDI103" s="209"/>
      <c r="VDJ103" s="17"/>
      <c r="VDK103" s="18"/>
      <c r="VDL103" s="29"/>
      <c r="VDM103" s="104"/>
      <c r="VDN103" s="198"/>
      <c r="VDO103" s="239"/>
      <c r="VDP103" s="243"/>
      <c r="VDQ103" s="243"/>
      <c r="VDR103" s="19"/>
      <c r="VDS103" s="320"/>
      <c r="VDT103" s="17"/>
      <c r="VDU103" s="15"/>
      <c r="VDV103" s="15"/>
      <c r="VDW103" s="17"/>
      <c r="VDX103" s="17"/>
      <c r="VDY103" s="17"/>
      <c r="VDZ103" s="117"/>
      <c r="VEA103" s="209"/>
      <c r="VEB103" s="17"/>
      <c r="VEC103" s="18"/>
      <c r="VED103" s="29"/>
      <c r="VEE103" s="104"/>
      <c r="VEF103" s="198"/>
      <c r="VEG103" s="239"/>
      <c r="VEH103" s="243"/>
      <c r="VEI103" s="243"/>
      <c r="VEJ103" s="19"/>
      <c r="VEK103" s="320"/>
      <c r="VEL103" s="17"/>
      <c r="VEM103" s="15"/>
      <c r="VEN103" s="15"/>
      <c r="VEO103" s="17"/>
      <c r="VEP103" s="17"/>
      <c r="VEQ103" s="17"/>
      <c r="VER103" s="117"/>
      <c r="VES103" s="209"/>
      <c r="VET103" s="17"/>
      <c r="VEU103" s="18"/>
      <c r="VEV103" s="29"/>
      <c r="VEW103" s="104"/>
      <c r="VEX103" s="198"/>
      <c r="VEY103" s="239"/>
      <c r="VEZ103" s="243"/>
      <c r="VFA103" s="243"/>
      <c r="VFB103" s="19"/>
      <c r="VFC103" s="320"/>
      <c r="VFD103" s="17"/>
      <c r="VFE103" s="15"/>
      <c r="VFF103" s="15"/>
      <c r="VFG103" s="17"/>
      <c r="VFH103" s="17"/>
      <c r="VFI103" s="17"/>
      <c r="VFJ103" s="117"/>
      <c r="VFK103" s="209"/>
      <c r="VFL103" s="17"/>
      <c r="VFM103" s="18"/>
      <c r="VFN103" s="29"/>
      <c r="VFO103" s="104"/>
      <c r="VFP103" s="198"/>
      <c r="VFQ103" s="239"/>
      <c r="VFR103" s="243"/>
      <c r="VFS103" s="243"/>
      <c r="VFT103" s="19"/>
      <c r="VFU103" s="320"/>
      <c r="VFV103" s="17"/>
      <c r="VFW103" s="15"/>
      <c r="VFX103" s="15"/>
      <c r="VFY103" s="17"/>
      <c r="VFZ103" s="17"/>
      <c r="VGA103" s="17"/>
      <c r="VGB103" s="117"/>
      <c r="VGC103" s="209"/>
      <c r="VGD103" s="17"/>
      <c r="VGE103" s="18"/>
      <c r="VGF103" s="29"/>
      <c r="VGG103" s="104"/>
      <c r="VGH103" s="198"/>
      <c r="VGI103" s="239"/>
      <c r="VGJ103" s="243"/>
      <c r="VGK103" s="243"/>
      <c r="VGL103" s="19"/>
      <c r="VGM103" s="320"/>
      <c r="VGN103" s="17"/>
      <c r="VGO103" s="15"/>
      <c r="VGP103" s="15"/>
      <c r="VGQ103" s="17"/>
      <c r="VGR103" s="17"/>
      <c r="VGS103" s="17"/>
      <c r="VGT103" s="117"/>
      <c r="VGU103" s="209"/>
      <c r="VGV103" s="17"/>
      <c r="VGW103" s="18"/>
      <c r="VGX103" s="29"/>
      <c r="VGY103" s="104"/>
      <c r="VGZ103" s="198"/>
      <c r="VHA103" s="239"/>
      <c r="VHB103" s="243"/>
      <c r="VHC103" s="243"/>
      <c r="VHD103" s="19"/>
      <c r="VHE103" s="320"/>
      <c r="VHF103" s="17"/>
      <c r="VHG103" s="15"/>
      <c r="VHH103" s="15"/>
      <c r="VHI103" s="17"/>
      <c r="VHJ103" s="17"/>
      <c r="VHK103" s="17"/>
      <c r="VHL103" s="117"/>
      <c r="VHM103" s="209"/>
      <c r="VHN103" s="17"/>
      <c r="VHO103" s="18"/>
      <c r="VHP103" s="29"/>
      <c r="VHQ103" s="104"/>
      <c r="VHR103" s="198"/>
      <c r="VHS103" s="239"/>
      <c r="VHT103" s="243"/>
      <c r="VHU103" s="243"/>
      <c r="VHV103" s="19"/>
      <c r="VHW103" s="320"/>
      <c r="VHX103" s="17"/>
      <c r="VHY103" s="15"/>
      <c r="VHZ103" s="15"/>
      <c r="VIA103" s="17"/>
      <c r="VIB103" s="17"/>
      <c r="VIC103" s="17"/>
      <c r="VID103" s="117"/>
      <c r="VIE103" s="209"/>
      <c r="VIF103" s="17"/>
      <c r="VIG103" s="18"/>
      <c r="VIH103" s="29"/>
      <c r="VII103" s="104"/>
      <c r="VIJ103" s="198"/>
      <c r="VIK103" s="239"/>
      <c r="VIL103" s="243"/>
      <c r="VIM103" s="243"/>
      <c r="VIN103" s="19"/>
      <c r="VIO103" s="320"/>
      <c r="VIP103" s="17"/>
      <c r="VIQ103" s="15"/>
      <c r="VIR103" s="15"/>
      <c r="VIS103" s="17"/>
      <c r="VIT103" s="17"/>
      <c r="VIU103" s="17"/>
      <c r="VIV103" s="117"/>
      <c r="VIW103" s="209"/>
      <c r="VIX103" s="17"/>
      <c r="VIY103" s="18"/>
      <c r="VIZ103" s="29"/>
      <c r="VJA103" s="104"/>
      <c r="VJB103" s="198"/>
      <c r="VJC103" s="239"/>
      <c r="VJD103" s="243"/>
      <c r="VJE103" s="243"/>
      <c r="VJF103" s="19"/>
      <c r="VJG103" s="320"/>
      <c r="VJH103" s="17"/>
      <c r="VJI103" s="15"/>
      <c r="VJJ103" s="15"/>
      <c r="VJK103" s="17"/>
      <c r="VJL103" s="17"/>
      <c r="VJM103" s="17"/>
      <c r="VJN103" s="117"/>
      <c r="VJO103" s="209"/>
      <c r="VJP103" s="17"/>
      <c r="VJQ103" s="18"/>
      <c r="VJR103" s="29"/>
      <c r="VJS103" s="104"/>
      <c r="VJT103" s="198"/>
      <c r="VJU103" s="239"/>
      <c r="VJV103" s="243"/>
      <c r="VJW103" s="243"/>
      <c r="VJX103" s="19"/>
      <c r="VJY103" s="320"/>
      <c r="VJZ103" s="17"/>
      <c r="VKA103" s="15"/>
      <c r="VKB103" s="15"/>
      <c r="VKC103" s="17"/>
      <c r="VKD103" s="17"/>
      <c r="VKE103" s="17"/>
      <c r="VKF103" s="117"/>
      <c r="VKG103" s="209"/>
      <c r="VKH103" s="17"/>
      <c r="VKI103" s="18"/>
      <c r="VKJ103" s="29"/>
      <c r="VKK103" s="104"/>
      <c r="VKL103" s="198"/>
      <c r="VKM103" s="239"/>
      <c r="VKN103" s="243"/>
      <c r="VKO103" s="243"/>
      <c r="VKP103" s="19"/>
      <c r="VKQ103" s="320"/>
      <c r="VKR103" s="17"/>
      <c r="VKS103" s="15"/>
      <c r="VKT103" s="15"/>
      <c r="VKU103" s="17"/>
      <c r="VKV103" s="17"/>
      <c r="VKW103" s="17"/>
      <c r="VKX103" s="117"/>
      <c r="VKY103" s="209"/>
      <c r="VKZ103" s="17"/>
      <c r="VLA103" s="18"/>
      <c r="VLB103" s="29"/>
      <c r="VLC103" s="104"/>
      <c r="VLD103" s="198"/>
      <c r="VLE103" s="239"/>
      <c r="VLF103" s="243"/>
      <c r="VLG103" s="243"/>
      <c r="VLH103" s="19"/>
      <c r="VLI103" s="320"/>
      <c r="VLJ103" s="17"/>
      <c r="VLK103" s="15"/>
      <c r="VLL103" s="15"/>
      <c r="VLM103" s="17"/>
      <c r="VLN103" s="17"/>
      <c r="VLO103" s="17"/>
      <c r="VLP103" s="117"/>
      <c r="VLQ103" s="209"/>
      <c r="VLR103" s="17"/>
      <c r="VLS103" s="18"/>
      <c r="VLT103" s="29"/>
      <c r="VLU103" s="104"/>
      <c r="VLV103" s="198"/>
      <c r="VLW103" s="239"/>
      <c r="VLX103" s="243"/>
      <c r="VLY103" s="243"/>
      <c r="VLZ103" s="19"/>
      <c r="VMA103" s="320"/>
      <c r="VMB103" s="17"/>
      <c r="VMC103" s="15"/>
      <c r="VMD103" s="15"/>
      <c r="VME103" s="17"/>
      <c r="VMF103" s="17"/>
      <c r="VMG103" s="17"/>
      <c r="VMH103" s="117"/>
      <c r="VMI103" s="209"/>
      <c r="VMJ103" s="17"/>
      <c r="VMK103" s="18"/>
      <c r="VML103" s="29"/>
      <c r="VMM103" s="104"/>
      <c r="VMN103" s="198"/>
      <c r="VMO103" s="239"/>
      <c r="VMP103" s="243"/>
      <c r="VMQ103" s="243"/>
      <c r="VMR103" s="19"/>
      <c r="VMS103" s="320"/>
      <c r="VMT103" s="17"/>
      <c r="VMU103" s="15"/>
      <c r="VMV103" s="15"/>
      <c r="VMW103" s="17"/>
      <c r="VMX103" s="17"/>
      <c r="VMY103" s="17"/>
      <c r="VMZ103" s="117"/>
      <c r="VNA103" s="209"/>
      <c r="VNB103" s="17"/>
      <c r="VNC103" s="18"/>
      <c r="VND103" s="29"/>
      <c r="VNE103" s="104"/>
      <c r="VNF103" s="198"/>
      <c r="VNG103" s="239"/>
      <c r="VNH103" s="243"/>
      <c r="VNI103" s="243"/>
      <c r="VNJ103" s="19"/>
      <c r="VNK103" s="320"/>
      <c r="VNL103" s="17"/>
      <c r="VNM103" s="15"/>
      <c r="VNN103" s="15"/>
      <c r="VNO103" s="17"/>
      <c r="VNP103" s="17"/>
      <c r="VNQ103" s="17"/>
      <c r="VNR103" s="117"/>
      <c r="VNS103" s="209"/>
      <c r="VNT103" s="17"/>
      <c r="VNU103" s="18"/>
      <c r="VNV103" s="29"/>
      <c r="VNW103" s="104"/>
      <c r="VNX103" s="198"/>
      <c r="VNY103" s="239"/>
      <c r="VNZ103" s="243"/>
      <c r="VOA103" s="243"/>
      <c r="VOB103" s="19"/>
      <c r="VOC103" s="320"/>
      <c r="VOD103" s="17"/>
      <c r="VOE103" s="15"/>
      <c r="VOF103" s="15"/>
      <c r="VOG103" s="17"/>
      <c r="VOH103" s="17"/>
      <c r="VOI103" s="17"/>
      <c r="VOJ103" s="117"/>
      <c r="VOK103" s="209"/>
      <c r="VOL103" s="17"/>
      <c r="VOM103" s="18"/>
      <c r="VON103" s="29"/>
      <c r="VOO103" s="104"/>
      <c r="VOP103" s="198"/>
      <c r="VOQ103" s="239"/>
      <c r="VOR103" s="243"/>
      <c r="VOS103" s="243"/>
      <c r="VOT103" s="19"/>
      <c r="VOU103" s="320"/>
      <c r="VOV103" s="17"/>
      <c r="VOW103" s="15"/>
      <c r="VOX103" s="15"/>
      <c r="VOY103" s="17"/>
      <c r="VOZ103" s="17"/>
      <c r="VPA103" s="17"/>
      <c r="VPB103" s="117"/>
      <c r="VPC103" s="209"/>
      <c r="VPD103" s="17"/>
      <c r="VPE103" s="18"/>
      <c r="VPF103" s="29"/>
      <c r="VPG103" s="104"/>
      <c r="VPH103" s="198"/>
      <c r="VPI103" s="239"/>
      <c r="VPJ103" s="243"/>
      <c r="VPK103" s="243"/>
      <c r="VPL103" s="19"/>
      <c r="VPM103" s="320"/>
      <c r="VPN103" s="17"/>
      <c r="VPO103" s="15"/>
      <c r="VPP103" s="15"/>
      <c r="VPQ103" s="17"/>
      <c r="VPR103" s="17"/>
      <c r="VPS103" s="17"/>
      <c r="VPT103" s="117"/>
      <c r="VPU103" s="209"/>
      <c r="VPV103" s="17"/>
      <c r="VPW103" s="18"/>
      <c r="VPX103" s="29"/>
      <c r="VPY103" s="104"/>
      <c r="VPZ103" s="198"/>
      <c r="VQA103" s="239"/>
      <c r="VQB103" s="243"/>
      <c r="VQC103" s="243"/>
      <c r="VQD103" s="19"/>
      <c r="VQE103" s="320"/>
      <c r="VQF103" s="17"/>
      <c r="VQG103" s="15"/>
      <c r="VQH103" s="15"/>
      <c r="VQI103" s="17"/>
      <c r="VQJ103" s="17"/>
      <c r="VQK103" s="17"/>
      <c r="VQL103" s="117"/>
      <c r="VQM103" s="209"/>
      <c r="VQN103" s="17"/>
      <c r="VQO103" s="18"/>
      <c r="VQP103" s="29"/>
      <c r="VQQ103" s="104"/>
      <c r="VQR103" s="198"/>
      <c r="VQS103" s="239"/>
      <c r="VQT103" s="243"/>
      <c r="VQU103" s="243"/>
      <c r="VQV103" s="19"/>
      <c r="VQW103" s="320"/>
      <c r="VQX103" s="17"/>
      <c r="VQY103" s="15"/>
      <c r="VQZ103" s="15"/>
      <c r="VRA103" s="17"/>
      <c r="VRB103" s="17"/>
      <c r="VRC103" s="17"/>
      <c r="VRD103" s="117"/>
      <c r="VRE103" s="209"/>
      <c r="VRF103" s="17"/>
      <c r="VRG103" s="18"/>
      <c r="VRH103" s="29"/>
      <c r="VRI103" s="104"/>
      <c r="VRJ103" s="198"/>
      <c r="VRK103" s="239"/>
      <c r="VRL103" s="243"/>
      <c r="VRM103" s="243"/>
      <c r="VRN103" s="19"/>
      <c r="VRO103" s="320"/>
      <c r="VRP103" s="17"/>
      <c r="VRQ103" s="15"/>
      <c r="VRR103" s="15"/>
      <c r="VRS103" s="17"/>
      <c r="VRT103" s="17"/>
      <c r="VRU103" s="17"/>
      <c r="VRV103" s="117"/>
      <c r="VRW103" s="209"/>
      <c r="VRX103" s="17"/>
      <c r="VRY103" s="18"/>
      <c r="VRZ103" s="29"/>
      <c r="VSA103" s="104"/>
      <c r="VSB103" s="198"/>
      <c r="VSC103" s="239"/>
      <c r="VSD103" s="243"/>
      <c r="VSE103" s="243"/>
      <c r="VSF103" s="19"/>
      <c r="VSG103" s="320"/>
      <c r="VSH103" s="17"/>
      <c r="VSI103" s="15"/>
      <c r="VSJ103" s="15"/>
      <c r="VSK103" s="17"/>
      <c r="VSL103" s="17"/>
      <c r="VSM103" s="17"/>
      <c r="VSN103" s="117"/>
      <c r="VSO103" s="209"/>
      <c r="VSP103" s="17"/>
      <c r="VSQ103" s="18"/>
      <c r="VSR103" s="29"/>
      <c r="VSS103" s="104"/>
      <c r="VST103" s="198"/>
      <c r="VSU103" s="239"/>
      <c r="VSV103" s="243"/>
      <c r="VSW103" s="243"/>
      <c r="VSX103" s="19"/>
      <c r="VSY103" s="320"/>
      <c r="VSZ103" s="17"/>
      <c r="VTA103" s="15"/>
      <c r="VTB103" s="15"/>
      <c r="VTC103" s="17"/>
      <c r="VTD103" s="17"/>
      <c r="VTE103" s="17"/>
      <c r="VTF103" s="117"/>
      <c r="VTG103" s="209"/>
      <c r="VTH103" s="17"/>
      <c r="VTI103" s="18"/>
      <c r="VTJ103" s="29"/>
      <c r="VTK103" s="104"/>
      <c r="VTL103" s="198"/>
      <c r="VTM103" s="239"/>
      <c r="VTN103" s="243"/>
      <c r="VTO103" s="243"/>
      <c r="VTP103" s="19"/>
      <c r="VTQ103" s="320"/>
      <c r="VTR103" s="17"/>
      <c r="VTS103" s="15"/>
      <c r="VTT103" s="15"/>
      <c r="VTU103" s="17"/>
      <c r="VTV103" s="17"/>
      <c r="VTW103" s="17"/>
      <c r="VTX103" s="117"/>
      <c r="VTY103" s="209"/>
      <c r="VTZ103" s="17"/>
      <c r="VUA103" s="18"/>
      <c r="VUB103" s="29"/>
      <c r="VUC103" s="104"/>
      <c r="VUD103" s="198"/>
      <c r="VUE103" s="239"/>
      <c r="VUF103" s="243"/>
      <c r="VUG103" s="243"/>
      <c r="VUH103" s="19"/>
      <c r="VUI103" s="320"/>
      <c r="VUJ103" s="17"/>
      <c r="VUK103" s="15"/>
      <c r="VUL103" s="15"/>
      <c r="VUM103" s="17"/>
      <c r="VUN103" s="17"/>
      <c r="VUO103" s="17"/>
      <c r="VUP103" s="117"/>
      <c r="VUQ103" s="209"/>
      <c r="VUR103" s="17"/>
      <c r="VUS103" s="18"/>
      <c r="VUT103" s="29"/>
      <c r="VUU103" s="104"/>
      <c r="VUV103" s="198"/>
      <c r="VUW103" s="239"/>
      <c r="VUX103" s="243"/>
      <c r="VUY103" s="243"/>
      <c r="VUZ103" s="19"/>
      <c r="VVA103" s="320"/>
      <c r="VVB103" s="17"/>
      <c r="VVC103" s="15"/>
      <c r="VVD103" s="15"/>
      <c r="VVE103" s="17"/>
      <c r="VVF103" s="17"/>
      <c r="VVG103" s="17"/>
      <c r="VVH103" s="117"/>
      <c r="VVI103" s="209"/>
      <c r="VVJ103" s="17"/>
      <c r="VVK103" s="18"/>
      <c r="VVL103" s="29"/>
      <c r="VVM103" s="104"/>
      <c r="VVN103" s="198"/>
      <c r="VVO103" s="239"/>
      <c r="VVP103" s="243"/>
      <c r="VVQ103" s="243"/>
      <c r="VVR103" s="19"/>
      <c r="VVS103" s="320"/>
      <c r="VVT103" s="17"/>
      <c r="VVU103" s="15"/>
      <c r="VVV103" s="15"/>
      <c r="VVW103" s="17"/>
      <c r="VVX103" s="17"/>
      <c r="VVY103" s="17"/>
      <c r="VVZ103" s="117"/>
      <c r="VWA103" s="209"/>
      <c r="VWB103" s="17"/>
      <c r="VWC103" s="18"/>
      <c r="VWD103" s="29"/>
      <c r="VWE103" s="104"/>
      <c r="VWF103" s="198"/>
      <c r="VWG103" s="239"/>
      <c r="VWH103" s="243"/>
      <c r="VWI103" s="243"/>
      <c r="VWJ103" s="19"/>
      <c r="VWK103" s="320"/>
      <c r="VWL103" s="17"/>
      <c r="VWM103" s="15"/>
      <c r="VWN103" s="15"/>
      <c r="VWO103" s="17"/>
      <c r="VWP103" s="17"/>
      <c r="VWQ103" s="17"/>
      <c r="VWR103" s="117"/>
      <c r="VWS103" s="209"/>
      <c r="VWT103" s="17"/>
      <c r="VWU103" s="18"/>
      <c r="VWV103" s="29"/>
      <c r="VWW103" s="104"/>
      <c r="VWX103" s="198"/>
      <c r="VWY103" s="239"/>
      <c r="VWZ103" s="243"/>
      <c r="VXA103" s="243"/>
      <c r="VXB103" s="19"/>
      <c r="VXC103" s="320"/>
      <c r="VXD103" s="17"/>
      <c r="VXE103" s="15"/>
      <c r="VXF103" s="15"/>
      <c r="VXG103" s="17"/>
      <c r="VXH103" s="17"/>
      <c r="VXI103" s="17"/>
      <c r="VXJ103" s="117"/>
      <c r="VXK103" s="209"/>
      <c r="VXL103" s="17"/>
      <c r="VXM103" s="18"/>
      <c r="VXN103" s="29"/>
      <c r="VXO103" s="104"/>
      <c r="VXP103" s="198"/>
      <c r="VXQ103" s="239"/>
      <c r="VXR103" s="243"/>
      <c r="VXS103" s="243"/>
      <c r="VXT103" s="19"/>
      <c r="VXU103" s="320"/>
      <c r="VXV103" s="17"/>
      <c r="VXW103" s="15"/>
      <c r="VXX103" s="15"/>
      <c r="VXY103" s="17"/>
      <c r="VXZ103" s="17"/>
      <c r="VYA103" s="17"/>
      <c r="VYB103" s="117"/>
      <c r="VYC103" s="209"/>
      <c r="VYD103" s="17"/>
      <c r="VYE103" s="18"/>
      <c r="VYF103" s="29"/>
      <c r="VYG103" s="104"/>
      <c r="VYH103" s="198"/>
      <c r="VYI103" s="239"/>
      <c r="VYJ103" s="243"/>
      <c r="VYK103" s="243"/>
      <c r="VYL103" s="19"/>
      <c r="VYM103" s="320"/>
      <c r="VYN103" s="17"/>
      <c r="VYO103" s="15"/>
      <c r="VYP103" s="15"/>
      <c r="VYQ103" s="17"/>
      <c r="VYR103" s="17"/>
      <c r="VYS103" s="17"/>
      <c r="VYT103" s="117"/>
      <c r="VYU103" s="209"/>
      <c r="VYV103" s="17"/>
      <c r="VYW103" s="18"/>
      <c r="VYX103" s="29"/>
      <c r="VYY103" s="104"/>
      <c r="VYZ103" s="198"/>
      <c r="VZA103" s="239"/>
      <c r="VZB103" s="243"/>
      <c r="VZC103" s="243"/>
      <c r="VZD103" s="19"/>
      <c r="VZE103" s="320"/>
      <c r="VZF103" s="17"/>
      <c r="VZG103" s="15"/>
      <c r="VZH103" s="15"/>
      <c r="VZI103" s="17"/>
      <c r="VZJ103" s="17"/>
      <c r="VZK103" s="17"/>
      <c r="VZL103" s="117"/>
      <c r="VZM103" s="209"/>
      <c r="VZN103" s="17"/>
      <c r="VZO103" s="18"/>
      <c r="VZP103" s="29"/>
      <c r="VZQ103" s="104"/>
      <c r="VZR103" s="198"/>
      <c r="VZS103" s="239"/>
      <c r="VZT103" s="243"/>
      <c r="VZU103" s="243"/>
      <c r="VZV103" s="19"/>
      <c r="VZW103" s="320"/>
      <c r="VZX103" s="17"/>
      <c r="VZY103" s="15"/>
      <c r="VZZ103" s="15"/>
      <c r="WAA103" s="17"/>
      <c r="WAB103" s="17"/>
      <c r="WAC103" s="17"/>
      <c r="WAD103" s="117"/>
      <c r="WAE103" s="209"/>
      <c r="WAF103" s="17"/>
      <c r="WAG103" s="18"/>
      <c r="WAH103" s="29"/>
      <c r="WAI103" s="104"/>
      <c r="WAJ103" s="198"/>
      <c r="WAK103" s="239"/>
      <c r="WAL103" s="243"/>
      <c r="WAM103" s="243"/>
      <c r="WAN103" s="19"/>
      <c r="WAO103" s="320"/>
      <c r="WAP103" s="17"/>
      <c r="WAQ103" s="15"/>
      <c r="WAR103" s="15"/>
      <c r="WAS103" s="17"/>
      <c r="WAT103" s="17"/>
      <c r="WAU103" s="17"/>
      <c r="WAV103" s="117"/>
      <c r="WAW103" s="209"/>
      <c r="WAX103" s="17"/>
      <c r="WAY103" s="18"/>
      <c r="WAZ103" s="29"/>
      <c r="WBA103" s="104"/>
      <c r="WBB103" s="198"/>
      <c r="WBC103" s="239"/>
      <c r="WBD103" s="243"/>
      <c r="WBE103" s="243"/>
      <c r="WBF103" s="19"/>
      <c r="WBG103" s="320"/>
      <c r="WBH103" s="17"/>
      <c r="WBI103" s="15"/>
      <c r="WBJ103" s="15"/>
      <c r="WBK103" s="17"/>
      <c r="WBL103" s="17"/>
      <c r="WBM103" s="17"/>
      <c r="WBN103" s="117"/>
      <c r="WBO103" s="209"/>
      <c r="WBP103" s="17"/>
      <c r="WBQ103" s="18"/>
      <c r="WBR103" s="29"/>
      <c r="WBS103" s="104"/>
      <c r="WBT103" s="198"/>
      <c r="WBU103" s="239"/>
      <c r="WBV103" s="243"/>
      <c r="WBW103" s="243"/>
      <c r="WBX103" s="19"/>
      <c r="WBY103" s="320"/>
      <c r="WBZ103" s="17"/>
      <c r="WCA103" s="15"/>
      <c r="WCB103" s="15"/>
      <c r="WCC103" s="17"/>
      <c r="WCD103" s="17"/>
      <c r="WCE103" s="17"/>
      <c r="WCF103" s="117"/>
      <c r="WCG103" s="209"/>
      <c r="WCH103" s="17"/>
      <c r="WCI103" s="18"/>
      <c r="WCJ103" s="29"/>
      <c r="WCK103" s="104"/>
      <c r="WCL103" s="198"/>
      <c r="WCM103" s="239"/>
      <c r="WCN103" s="243"/>
      <c r="WCO103" s="243"/>
      <c r="WCP103" s="19"/>
      <c r="WCQ103" s="320"/>
      <c r="WCR103" s="17"/>
      <c r="WCS103" s="15"/>
      <c r="WCT103" s="15"/>
      <c r="WCU103" s="17"/>
      <c r="WCV103" s="17"/>
      <c r="WCW103" s="17"/>
      <c r="WCX103" s="117"/>
      <c r="WCY103" s="209"/>
      <c r="WCZ103" s="17"/>
      <c r="WDA103" s="18"/>
      <c r="WDB103" s="29"/>
      <c r="WDC103" s="104"/>
      <c r="WDD103" s="198"/>
      <c r="WDE103" s="239"/>
      <c r="WDF103" s="243"/>
      <c r="WDG103" s="243"/>
      <c r="WDH103" s="19"/>
      <c r="WDI103" s="320"/>
      <c r="WDJ103" s="17"/>
      <c r="WDK103" s="15"/>
      <c r="WDL103" s="15"/>
      <c r="WDM103" s="17"/>
      <c r="WDN103" s="17"/>
      <c r="WDO103" s="17"/>
      <c r="WDP103" s="117"/>
      <c r="WDQ103" s="209"/>
      <c r="WDR103" s="17"/>
      <c r="WDS103" s="18"/>
      <c r="WDT103" s="29"/>
      <c r="WDU103" s="104"/>
      <c r="WDV103" s="198"/>
      <c r="WDW103" s="239"/>
      <c r="WDX103" s="243"/>
      <c r="WDY103" s="243"/>
      <c r="WDZ103" s="19"/>
      <c r="WEA103" s="320"/>
      <c r="WEB103" s="17"/>
      <c r="WEC103" s="15"/>
      <c r="WED103" s="15"/>
      <c r="WEE103" s="17"/>
      <c r="WEF103" s="17"/>
      <c r="WEG103" s="17"/>
      <c r="WEH103" s="117"/>
      <c r="WEI103" s="209"/>
      <c r="WEJ103" s="17"/>
      <c r="WEK103" s="18"/>
      <c r="WEL103" s="29"/>
      <c r="WEM103" s="104"/>
      <c r="WEN103" s="198"/>
      <c r="WEO103" s="239"/>
      <c r="WEP103" s="243"/>
      <c r="WEQ103" s="243"/>
      <c r="WER103" s="19"/>
      <c r="WES103" s="320"/>
      <c r="WET103" s="17"/>
      <c r="WEU103" s="15"/>
      <c r="WEV103" s="15"/>
      <c r="WEW103" s="17"/>
      <c r="WEX103" s="17"/>
      <c r="WEY103" s="17"/>
      <c r="WEZ103" s="117"/>
      <c r="WFA103" s="209"/>
      <c r="WFB103" s="17"/>
      <c r="WFC103" s="18"/>
      <c r="WFD103" s="29"/>
      <c r="WFE103" s="104"/>
      <c r="WFF103" s="198"/>
      <c r="WFG103" s="239"/>
      <c r="WFH103" s="243"/>
      <c r="WFI103" s="243"/>
      <c r="WFJ103" s="19"/>
      <c r="WFK103" s="320"/>
      <c r="WFL103" s="17"/>
      <c r="WFM103" s="15"/>
      <c r="WFN103" s="15"/>
      <c r="WFO103" s="17"/>
      <c r="WFP103" s="17"/>
      <c r="WFQ103" s="17"/>
      <c r="WFR103" s="117"/>
      <c r="WFS103" s="209"/>
      <c r="WFT103" s="17"/>
      <c r="WFU103" s="18"/>
      <c r="WFV103" s="29"/>
      <c r="WFW103" s="104"/>
      <c r="WFX103" s="198"/>
      <c r="WFY103" s="239"/>
      <c r="WFZ103" s="243"/>
      <c r="WGA103" s="243"/>
      <c r="WGB103" s="19"/>
      <c r="WGC103" s="320"/>
      <c r="WGD103" s="17"/>
      <c r="WGE103" s="15"/>
      <c r="WGF103" s="15"/>
      <c r="WGG103" s="17"/>
      <c r="WGH103" s="17"/>
      <c r="WGI103" s="17"/>
      <c r="WGJ103" s="117"/>
      <c r="WGK103" s="209"/>
      <c r="WGL103" s="17"/>
      <c r="WGM103" s="18"/>
      <c r="WGN103" s="29"/>
      <c r="WGO103" s="104"/>
      <c r="WGP103" s="198"/>
      <c r="WGQ103" s="239"/>
      <c r="WGR103" s="243"/>
      <c r="WGS103" s="243"/>
      <c r="WGT103" s="19"/>
      <c r="WGU103" s="320"/>
      <c r="WGV103" s="17"/>
      <c r="WGW103" s="15"/>
      <c r="WGX103" s="15"/>
      <c r="WGY103" s="17"/>
      <c r="WGZ103" s="17"/>
      <c r="WHA103" s="17"/>
      <c r="WHB103" s="117"/>
      <c r="WHC103" s="209"/>
      <c r="WHD103" s="17"/>
      <c r="WHE103" s="18"/>
      <c r="WHF103" s="29"/>
      <c r="WHG103" s="104"/>
      <c r="WHH103" s="198"/>
      <c r="WHI103" s="239"/>
      <c r="WHJ103" s="243"/>
      <c r="WHK103" s="243"/>
      <c r="WHL103" s="19"/>
      <c r="WHM103" s="320"/>
      <c r="WHN103" s="17"/>
      <c r="WHO103" s="15"/>
      <c r="WHP103" s="15"/>
      <c r="WHQ103" s="17"/>
      <c r="WHR103" s="17"/>
      <c r="WHS103" s="17"/>
      <c r="WHT103" s="117"/>
      <c r="WHU103" s="209"/>
      <c r="WHV103" s="17"/>
      <c r="WHW103" s="18"/>
      <c r="WHX103" s="29"/>
      <c r="WHY103" s="104"/>
      <c r="WHZ103" s="198"/>
      <c r="WIA103" s="239"/>
      <c r="WIB103" s="243"/>
      <c r="WIC103" s="243"/>
      <c r="WID103" s="19"/>
      <c r="WIE103" s="320"/>
      <c r="WIF103" s="17"/>
      <c r="WIG103" s="15"/>
      <c r="WIH103" s="15"/>
      <c r="WII103" s="17"/>
      <c r="WIJ103" s="17"/>
      <c r="WIK103" s="17"/>
      <c r="WIL103" s="117"/>
      <c r="WIM103" s="209"/>
      <c r="WIN103" s="17"/>
      <c r="WIO103" s="18"/>
      <c r="WIP103" s="29"/>
      <c r="WIQ103" s="104"/>
      <c r="WIR103" s="198"/>
      <c r="WIS103" s="239"/>
      <c r="WIT103" s="243"/>
      <c r="WIU103" s="243"/>
      <c r="WIV103" s="19"/>
      <c r="WIW103" s="320"/>
      <c r="WIX103" s="17"/>
      <c r="WIY103" s="15"/>
      <c r="WIZ103" s="15"/>
      <c r="WJA103" s="17"/>
      <c r="WJB103" s="17"/>
      <c r="WJC103" s="17"/>
      <c r="WJD103" s="117"/>
      <c r="WJE103" s="209"/>
      <c r="WJF103" s="17"/>
      <c r="WJG103" s="18"/>
      <c r="WJH103" s="29"/>
      <c r="WJI103" s="104"/>
      <c r="WJJ103" s="198"/>
      <c r="WJK103" s="239"/>
      <c r="WJL103" s="243"/>
      <c r="WJM103" s="243"/>
      <c r="WJN103" s="19"/>
      <c r="WJO103" s="320"/>
      <c r="WJP103" s="17"/>
      <c r="WJQ103" s="15"/>
      <c r="WJR103" s="15"/>
      <c r="WJS103" s="17"/>
      <c r="WJT103" s="17"/>
      <c r="WJU103" s="17"/>
      <c r="WJV103" s="117"/>
      <c r="WJW103" s="209"/>
      <c r="WJX103" s="17"/>
      <c r="WJY103" s="18"/>
      <c r="WJZ103" s="29"/>
      <c r="WKA103" s="104"/>
      <c r="WKB103" s="198"/>
      <c r="WKC103" s="239"/>
      <c r="WKD103" s="243"/>
      <c r="WKE103" s="243"/>
      <c r="WKF103" s="19"/>
      <c r="WKG103" s="320"/>
      <c r="WKH103" s="17"/>
      <c r="WKI103" s="15"/>
      <c r="WKJ103" s="15"/>
      <c r="WKK103" s="17"/>
      <c r="WKL103" s="17"/>
      <c r="WKM103" s="17"/>
      <c r="WKN103" s="117"/>
      <c r="WKO103" s="209"/>
      <c r="WKP103" s="17"/>
      <c r="WKQ103" s="18"/>
      <c r="WKR103" s="29"/>
      <c r="WKS103" s="104"/>
      <c r="WKT103" s="198"/>
      <c r="WKU103" s="239"/>
      <c r="WKV103" s="243"/>
      <c r="WKW103" s="243"/>
      <c r="WKX103" s="19"/>
      <c r="WKY103" s="320"/>
      <c r="WKZ103" s="17"/>
      <c r="WLA103" s="15"/>
      <c r="WLB103" s="15"/>
      <c r="WLC103" s="17"/>
      <c r="WLD103" s="17"/>
      <c r="WLE103" s="17"/>
      <c r="WLF103" s="117"/>
      <c r="WLG103" s="209"/>
      <c r="WLH103" s="17"/>
      <c r="WLI103" s="18"/>
      <c r="WLJ103" s="29"/>
      <c r="WLK103" s="104"/>
      <c r="WLL103" s="198"/>
      <c r="WLM103" s="239"/>
      <c r="WLN103" s="243"/>
      <c r="WLO103" s="243"/>
      <c r="WLP103" s="19"/>
      <c r="WLQ103" s="320"/>
      <c r="WLR103" s="17"/>
      <c r="WLS103" s="15"/>
      <c r="WLT103" s="15"/>
      <c r="WLU103" s="17"/>
      <c r="WLV103" s="17"/>
      <c r="WLW103" s="17"/>
      <c r="WLX103" s="117"/>
      <c r="WLY103" s="209"/>
      <c r="WLZ103" s="17"/>
      <c r="WMA103" s="18"/>
      <c r="WMB103" s="29"/>
      <c r="WMC103" s="104"/>
      <c r="WMD103" s="198"/>
      <c r="WME103" s="239"/>
      <c r="WMF103" s="243"/>
      <c r="WMG103" s="243"/>
      <c r="WMH103" s="19"/>
      <c r="WMI103" s="320"/>
      <c r="WMJ103" s="17"/>
      <c r="WMK103" s="15"/>
      <c r="WML103" s="15"/>
      <c r="WMM103" s="17"/>
      <c r="WMN103" s="17"/>
      <c r="WMO103" s="17"/>
      <c r="WMP103" s="117"/>
      <c r="WMQ103" s="209"/>
      <c r="WMR103" s="17"/>
      <c r="WMS103" s="18"/>
      <c r="WMT103" s="29"/>
      <c r="WMU103" s="104"/>
      <c r="WMV103" s="198"/>
      <c r="WMW103" s="239"/>
      <c r="WMX103" s="243"/>
      <c r="WMY103" s="243"/>
      <c r="WMZ103" s="19"/>
      <c r="WNA103" s="320"/>
      <c r="WNB103" s="17"/>
      <c r="WNC103" s="15"/>
      <c r="WND103" s="15"/>
      <c r="WNE103" s="17"/>
      <c r="WNF103" s="17"/>
      <c r="WNG103" s="17"/>
      <c r="WNH103" s="117"/>
      <c r="WNI103" s="209"/>
      <c r="WNJ103" s="17"/>
      <c r="WNK103" s="18"/>
      <c r="WNL103" s="29"/>
      <c r="WNM103" s="104"/>
      <c r="WNN103" s="198"/>
      <c r="WNO103" s="239"/>
      <c r="WNP103" s="243"/>
      <c r="WNQ103" s="243"/>
      <c r="WNR103" s="19"/>
      <c r="WNS103" s="320"/>
      <c r="WNT103" s="17"/>
      <c r="WNU103" s="15"/>
      <c r="WNV103" s="15"/>
      <c r="WNW103" s="17"/>
      <c r="WNX103" s="17"/>
      <c r="WNY103" s="17"/>
      <c r="WNZ103" s="117"/>
      <c r="WOA103" s="209"/>
      <c r="WOB103" s="17"/>
      <c r="WOC103" s="18"/>
      <c r="WOD103" s="29"/>
      <c r="WOE103" s="104"/>
      <c r="WOF103" s="198"/>
      <c r="WOG103" s="239"/>
      <c r="WOH103" s="243"/>
      <c r="WOI103" s="243"/>
      <c r="WOJ103" s="19"/>
      <c r="WOK103" s="320"/>
      <c r="WOL103" s="17"/>
      <c r="WOM103" s="15"/>
      <c r="WON103" s="15"/>
      <c r="WOO103" s="17"/>
      <c r="WOP103" s="17"/>
      <c r="WOQ103" s="17"/>
      <c r="WOR103" s="117"/>
      <c r="WOS103" s="209"/>
      <c r="WOT103" s="17"/>
      <c r="WOU103" s="18"/>
      <c r="WOV103" s="29"/>
      <c r="WOW103" s="104"/>
      <c r="WOX103" s="198"/>
      <c r="WOY103" s="239"/>
      <c r="WOZ103" s="243"/>
      <c r="WPA103" s="243"/>
      <c r="WPB103" s="19"/>
      <c r="WPC103" s="320"/>
      <c r="WPD103" s="17"/>
      <c r="WPE103" s="15"/>
      <c r="WPF103" s="15"/>
      <c r="WPG103" s="17"/>
      <c r="WPH103" s="17"/>
      <c r="WPI103" s="17"/>
      <c r="WPJ103" s="117"/>
      <c r="WPK103" s="209"/>
      <c r="WPL103" s="17"/>
      <c r="WPM103" s="18"/>
      <c r="WPN103" s="29"/>
      <c r="WPO103" s="104"/>
      <c r="WPP103" s="198"/>
      <c r="WPQ103" s="239"/>
      <c r="WPR103" s="243"/>
      <c r="WPS103" s="243"/>
      <c r="WPT103" s="19"/>
      <c r="WPU103" s="320"/>
      <c r="WPV103" s="17"/>
      <c r="WPW103" s="15"/>
      <c r="WPX103" s="15"/>
      <c r="WPY103" s="17"/>
      <c r="WPZ103" s="17"/>
      <c r="WQA103" s="17"/>
      <c r="WQB103" s="117"/>
      <c r="WQC103" s="209"/>
      <c r="WQD103" s="17"/>
      <c r="WQE103" s="18"/>
      <c r="WQF103" s="29"/>
      <c r="WQG103" s="104"/>
      <c r="WQH103" s="198"/>
      <c r="WQI103" s="239"/>
      <c r="WQJ103" s="243"/>
      <c r="WQK103" s="243"/>
      <c r="WQL103" s="19"/>
      <c r="WQM103" s="320"/>
      <c r="WQN103" s="17"/>
      <c r="WQO103" s="15"/>
      <c r="WQP103" s="15"/>
      <c r="WQQ103" s="17"/>
      <c r="WQR103" s="17"/>
      <c r="WQS103" s="17"/>
      <c r="WQT103" s="117"/>
      <c r="WQU103" s="209"/>
      <c r="WQV103" s="17"/>
      <c r="WQW103" s="18"/>
      <c r="WQX103" s="29"/>
      <c r="WQY103" s="104"/>
      <c r="WQZ103" s="198"/>
      <c r="WRA103" s="239"/>
      <c r="WRB103" s="243"/>
      <c r="WRC103" s="243"/>
      <c r="WRD103" s="19"/>
      <c r="WRE103" s="320"/>
      <c r="WRF103" s="17"/>
      <c r="WRG103" s="15"/>
      <c r="WRH103" s="15"/>
      <c r="WRI103" s="17"/>
      <c r="WRJ103" s="17"/>
      <c r="WRK103" s="17"/>
      <c r="WRL103" s="117"/>
      <c r="WRM103" s="209"/>
      <c r="WRN103" s="17"/>
      <c r="WRO103" s="18"/>
      <c r="WRP103" s="29"/>
      <c r="WRQ103" s="104"/>
      <c r="WRR103" s="198"/>
      <c r="WRS103" s="239"/>
      <c r="WRT103" s="243"/>
      <c r="WRU103" s="243"/>
      <c r="WRV103" s="19"/>
      <c r="WRW103" s="320"/>
      <c r="WRX103" s="17"/>
      <c r="WRY103" s="15"/>
      <c r="WRZ103" s="15"/>
      <c r="WSA103" s="17"/>
      <c r="WSB103" s="17"/>
      <c r="WSC103" s="17"/>
      <c r="WSD103" s="117"/>
      <c r="WSE103" s="209"/>
      <c r="WSF103" s="17"/>
      <c r="WSG103" s="18"/>
      <c r="WSH103" s="29"/>
      <c r="WSI103" s="104"/>
      <c r="WSJ103" s="198"/>
      <c r="WSK103" s="239"/>
      <c r="WSL103" s="243"/>
      <c r="WSM103" s="243"/>
      <c r="WSN103" s="19"/>
      <c r="WSO103" s="320"/>
      <c r="WSP103" s="17"/>
      <c r="WSQ103" s="15"/>
      <c r="WSR103" s="15"/>
      <c r="WSS103" s="17"/>
      <c r="WST103" s="17"/>
      <c r="WSU103" s="17"/>
      <c r="WSV103" s="117"/>
      <c r="WSW103" s="209"/>
      <c r="WSX103" s="17"/>
      <c r="WSY103" s="18"/>
      <c r="WSZ103" s="29"/>
      <c r="WTA103" s="104"/>
      <c r="WTB103" s="198"/>
      <c r="WTC103" s="239"/>
      <c r="WTD103" s="243"/>
      <c r="WTE103" s="243"/>
      <c r="WTF103" s="19"/>
      <c r="WTG103" s="320"/>
      <c r="WTH103" s="17"/>
      <c r="WTI103" s="15"/>
      <c r="WTJ103" s="15"/>
      <c r="WTK103" s="17"/>
      <c r="WTL103" s="17"/>
      <c r="WTM103" s="17"/>
      <c r="WTN103" s="117"/>
      <c r="WTO103" s="209"/>
      <c r="WTP103" s="17"/>
      <c r="WTQ103" s="18"/>
      <c r="WTR103" s="29"/>
      <c r="WTS103" s="104"/>
      <c r="WTT103" s="198"/>
      <c r="WTU103" s="239"/>
      <c r="WTV103" s="243"/>
      <c r="WTW103" s="243"/>
      <c r="WTX103" s="19"/>
      <c r="WTY103" s="320"/>
      <c r="WTZ103" s="17"/>
      <c r="WUA103" s="15"/>
      <c r="WUB103" s="15"/>
      <c r="WUC103" s="17"/>
      <c r="WUD103" s="17"/>
      <c r="WUE103" s="17"/>
      <c r="WUF103" s="117"/>
      <c r="WUG103" s="209"/>
      <c r="WUH103" s="17"/>
      <c r="WUI103" s="18"/>
      <c r="WUJ103" s="29"/>
      <c r="WUK103" s="104"/>
      <c r="WUL103" s="198"/>
      <c r="WUM103" s="239"/>
      <c r="WUN103" s="243"/>
      <c r="WUO103" s="243"/>
      <c r="WUP103" s="19"/>
      <c r="WUQ103" s="320"/>
      <c r="WUR103" s="17"/>
      <c r="WUS103" s="15"/>
      <c r="WUT103" s="15"/>
      <c r="WUU103" s="17"/>
      <c r="WUV103" s="17"/>
      <c r="WUW103" s="17"/>
      <c r="WUX103" s="117"/>
      <c r="WUY103" s="209"/>
      <c r="WUZ103" s="17"/>
      <c r="WVA103" s="18"/>
      <c r="WVB103" s="29"/>
      <c r="WVC103" s="104"/>
      <c r="WVD103" s="198"/>
      <c r="WVE103" s="239"/>
      <c r="WVF103" s="243"/>
      <c r="WVG103" s="243"/>
      <c r="WVH103" s="19"/>
      <c r="WVI103" s="320"/>
      <c r="WVJ103" s="17"/>
      <c r="WVK103" s="15"/>
      <c r="WVL103" s="15"/>
      <c r="WVM103" s="17"/>
      <c r="WVN103" s="17"/>
      <c r="WVO103" s="17"/>
      <c r="WVP103" s="117"/>
      <c r="WVQ103" s="209"/>
      <c r="WVR103" s="17"/>
      <c r="WVS103" s="18"/>
      <c r="WVT103" s="29"/>
      <c r="WVU103" s="104"/>
      <c r="WVV103" s="198"/>
      <c r="WVW103" s="239"/>
      <c r="WVX103" s="243"/>
      <c r="WVY103" s="243"/>
      <c r="WVZ103" s="19"/>
      <c r="WWA103" s="320"/>
      <c r="WWB103" s="17"/>
      <c r="WWC103" s="15"/>
      <c r="WWD103" s="15"/>
      <c r="WWE103" s="17"/>
      <c r="WWF103" s="17"/>
      <c r="WWG103" s="17"/>
      <c r="WWH103" s="117"/>
      <c r="WWI103" s="209"/>
      <c r="WWJ103" s="17"/>
      <c r="WWK103" s="18"/>
      <c r="WWL103" s="29"/>
      <c r="WWM103" s="104"/>
      <c r="WWN103" s="198"/>
      <c r="WWO103" s="239"/>
      <c r="WWP103" s="243"/>
      <c r="WWQ103" s="243"/>
      <c r="WWR103" s="19"/>
      <c r="WWS103" s="320"/>
      <c r="WWT103" s="17"/>
      <c r="WWU103" s="15"/>
      <c r="WWV103" s="15"/>
      <c r="WWW103" s="17"/>
      <c r="WWX103" s="17"/>
      <c r="WWY103" s="17"/>
      <c r="WWZ103" s="117"/>
      <c r="WXA103" s="209"/>
      <c r="WXB103" s="17"/>
      <c r="WXC103" s="18"/>
      <c r="WXD103" s="29"/>
      <c r="WXE103" s="104"/>
      <c r="WXF103" s="198"/>
      <c r="WXG103" s="239"/>
      <c r="WXH103" s="243"/>
      <c r="WXI103" s="243"/>
      <c r="WXJ103" s="19"/>
      <c r="WXK103" s="320"/>
      <c r="WXL103" s="17"/>
      <c r="WXM103" s="15"/>
      <c r="WXN103" s="15"/>
      <c r="WXO103" s="17"/>
      <c r="WXP103" s="17"/>
      <c r="WXQ103" s="17"/>
      <c r="WXR103" s="117"/>
      <c r="WXS103" s="209"/>
      <c r="WXT103" s="17"/>
      <c r="WXU103" s="18"/>
      <c r="WXV103" s="29"/>
      <c r="WXW103" s="104"/>
      <c r="WXX103" s="198"/>
      <c r="WXY103" s="239"/>
      <c r="WXZ103" s="243"/>
      <c r="WYA103" s="243"/>
      <c r="WYB103" s="19"/>
      <c r="WYC103" s="320"/>
      <c r="WYD103" s="17"/>
      <c r="WYE103" s="15"/>
      <c r="WYF103" s="15"/>
      <c r="WYG103" s="17"/>
      <c r="WYH103" s="17"/>
      <c r="WYI103" s="17"/>
      <c r="WYJ103" s="117"/>
      <c r="WYK103" s="209"/>
      <c r="WYL103" s="17"/>
      <c r="WYM103" s="18"/>
      <c r="WYN103" s="29"/>
      <c r="WYO103" s="104"/>
      <c r="WYP103" s="198"/>
      <c r="WYQ103" s="239"/>
      <c r="WYR103" s="243"/>
      <c r="WYS103" s="243"/>
      <c r="WYT103" s="19"/>
      <c r="WYU103" s="320"/>
      <c r="WYV103" s="17"/>
      <c r="WYW103" s="15"/>
      <c r="WYX103" s="15"/>
      <c r="WYY103" s="17"/>
      <c r="WYZ103" s="17"/>
      <c r="WZA103" s="17"/>
      <c r="WZB103" s="117"/>
      <c r="WZC103" s="209"/>
      <c r="WZD103" s="17"/>
      <c r="WZE103" s="18"/>
      <c r="WZF103" s="29"/>
      <c r="WZG103" s="104"/>
      <c r="WZH103" s="198"/>
      <c r="WZI103" s="239"/>
      <c r="WZJ103" s="243"/>
      <c r="WZK103" s="243"/>
      <c r="WZL103" s="19"/>
      <c r="WZM103" s="320"/>
      <c r="WZN103" s="17"/>
      <c r="WZO103" s="15"/>
      <c r="WZP103" s="15"/>
      <c r="WZQ103" s="17"/>
      <c r="WZR103" s="17"/>
      <c r="WZS103" s="17"/>
      <c r="WZT103" s="117"/>
      <c r="WZU103" s="209"/>
      <c r="WZV103" s="17"/>
      <c r="WZW103" s="18"/>
      <c r="WZX103" s="29"/>
      <c r="WZY103" s="104"/>
      <c r="WZZ103" s="198"/>
      <c r="XAA103" s="239"/>
      <c r="XAB103" s="243"/>
      <c r="XAC103" s="243"/>
      <c r="XAD103" s="19"/>
      <c r="XAE103" s="320"/>
      <c r="XAF103" s="17"/>
      <c r="XAG103" s="15"/>
      <c r="XAH103" s="15"/>
      <c r="XAI103" s="17"/>
      <c r="XAJ103" s="17"/>
      <c r="XAK103" s="17"/>
      <c r="XAL103" s="117"/>
      <c r="XAM103" s="209"/>
      <c r="XAN103" s="17"/>
      <c r="XAO103" s="18"/>
      <c r="XAP103" s="29"/>
      <c r="XAQ103" s="104"/>
      <c r="XAR103" s="198"/>
      <c r="XAS103" s="239"/>
      <c r="XAT103" s="243"/>
      <c r="XAU103" s="243"/>
      <c r="XAV103" s="19"/>
      <c r="XAW103" s="320"/>
      <c r="XAX103" s="17"/>
      <c r="XAY103" s="15"/>
      <c r="XAZ103" s="15"/>
      <c r="XBA103" s="17"/>
      <c r="XBB103" s="17"/>
      <c r="XBC103" s="17"/>
      <c r="XBD103" s="117"/>
      <c r="XBE103" s="209"/>
      <c r="XBF103" s="17"/>
      <c r="XBG103" s="18"/>
      <c r="XBH103" s="29"/>
      <c r="XBI103" s="104"/>
      <c r="XBJ103" s="198"/>
      <c r="XBK103" s="239"/>
      <c r="XBL103" s="243"/>
      <c r="XBM103" s="243"/>
      <c r="XBN103" s="19"/>
      <c r="XBO103" s="320"/>
      <c r="XBP103" s="17"/>
      <c r="XBQ103" s="15"/>
      <c r="XBR103" s="15"/>
      <c r="XBS103" s="17"/>
      <c r="XBT103" s="17"/>
      <c r="XBU103" s="17"/>
      <c r="XBV103" s="117"/>
      <c r="XBW103" s="209"/>
      <c r="XBX103" s="17"/>
      <c r="XBY103" s="18"/>
      <c r="XBZ103" s="29"/>
      <c r="XCA103" s="104"/>
      <c r="XCB103" s="198"/>
      <c r="XCC103" s="239"/>
      <c r="XCD103" s="243"/>
      <c r="XCE103" s="243"/>
      <c r="XCF103" s="19"/>
      <c r="XCG103" s="320"/>
      <c r="XCH103" s="17"/>
      <c r="XCI103" s="15"/>
      <c r="XCJ103" s="15"/>
      <c r="XCK103" s="17"/>
      <c r="XCL103" s="17"/>
      <c r="XCM103" s="17"/>
      <c r="XCN103" s="117"/>
      <c r="XCO103" s="209"/>
      <c r="XCP103" s="17"/>
      <c r="XCQ103" s="18"/>
      <c r="XCR103" s="29"/>
      <c r="XCS103" s="104"/>
      <c r="XCT103" s="198"/>
      <c r="XCU103" s="239"/>
      <c r="XCV103" s="243"/>
      <c r="XCW103" s="243"/>
      <c r="XCX103" s="19"/>
      <c r="XCY103" s="320"/>
      <c r="XCZ103" s="17"/>
      <c r="XDA103" s="15"/>
      <c r="XDB103" s="15"/>
      <c r="XDC103" s="17"/>
      <c r="XDD103" s="17"/>
      <c r="XDE103" s="17"/>
      <c r="XDF103" s="117"/>
      <c r="XDG103" s="209"/>
      <c r="XDH103" s="17"/>
      <c r="XDI103" s="18"/>
      <c r="XDJ103" s="29"/>
      <c r="XDK103" s="104"/>
      <c r="XDL103" s="198"/>
      <c r="XDM103" s="239"/>
      <c r="XDN103" s="243"/>
      <c r="XDO103" s="243"/>
      <c r="XDP103" s="19"/>
      <c r="XDQ103" s="320"/>
      <c r="XDR103" s="17"/>
      <c r="XDS103" s="15"/>
      <c r="XDT103" s="15"/>
      <c r="XDU103" s="17"/>
      <c r="XDV103" s="17"/>
      <c r="XDW103" s="17"/>
      <c r="XDX103" s="117"/>
      <c r="XDY103" s="209"/>
      <c r="XDZ103" s="17"/>
      <c r="XEA103" s="18"/>
      <c r="XEB103" s="29"/>
      <c r="XEC103" s="104"/>
      <c r="XED103" s="198"/>
      <c r="XEE103" s="239"/>
      <c r="XEF103" s="243"/>
      <c r="XEG103" s="243"/>
      <c r="XEH103" s="19"/>
      <c r="XEI103" s="320"/>
      <c r="XEJ103" s="17"/>
      <c r="XEK103" s="15"/>
      <c r="XEL103" s="15"/>
      <c r="XEM103" s="17"/>
      <c r="XEN103" s="17"/>
      <c r="XEO103" s="17"/>
      <c r="XEP103" s="117"/>
      <c r="XEQ103" s="209"/>
      <c r="XER103" s="17"/>
      <c r="XES103" s="18"/>
      <c r="XET103" s="29"/>
      <c r="XEU103" s="104"/>
      <c r="XEV103" s="198"/>
      <c r="XEW103" s="239"/>
      <c r="XEX103" s="243"/>
      <c r="XEY103" s="243"/>
      <c r="XEZ103" s="19"/>
      <c r="XFA103" s="320"/>
      <c r="XFB103" s="17"/>
      <c r="XFC103" s="15"/>
      <c r="XFD103" s="15"/>
    </row>
    <row r="104" spans="1:16384" customFormat="1">
      <c r="A104" s="320">
        <v>45778</v>
      </c>
      <c r="B104" s="17">
        <v>30000000</v>
      </c>
      <c r="C104" s="15">
        <v>45785</v>
      </c>
      <c r="D104" s="15">
        <v>49871</v>
      </c>
      <c r="E104" s="17">
        <v>22030000</v>
      </c>
      <c r="F104" s="17">
        <v>-7970000</v>
      </c>
      <c r="G104" s="17">
        <v>21230000</v>
      </c>
      <c r="H104" s="117">
        <v>-26.566666666666666</v>
      </c>
      <c r="I104" s="209">
        <v>0</v>
      </c>
      <c r="J104" s="17">
        <v>21230000</v>
      </c>
      <c r="K104" s="18">
        <v>1869710000</v>
      </c>
      <c r="L104" s="29">
        <v>93.005080000000007</v>
      </c>
      <c r="M104" s="104">
        <v>5.6526800000000001</v>
      </c>
      <c r="N104" s="198">
        <v>5.6970000000000001</v>
      </c>
      <c r="O104" s="239"/>
      <c r="P104" s="243"/>
      <c r="Q104" s="243"/>
      <c r="R104" s="19"/>
      <c r="S104" s="320"/>
      <c r="T104" s="17"/>
      <c r="U104" s="15"/>
      <c r="V104" s="15"/>
      <c r="W104" s="17"/>
      <c r="X104" s="17"/>
      <c r="Y104" s="17"/>
      <c r="Z104" s="117"/>
      <c r="AA104" s="209"/>
      <c r="AB104" s="17"/>
      <c r="AC104" s="18"/>
      <c r="AD104" s="29"/>
      <c r="AE104" s="104"/>
      <c r="AF104" s="198"/>
      <c r="AG104" s="239"/>
      <c r="AH104" s="243"/>
      <c r="AI104" s="243"/>
      <c r="AJ104" s="19"/>
      <c r="AK104" s="320"/>
      <c r="AL104" s="17"/>
      <c r="AM104" s="15"/>
      <c r="AN104" s="15"/>
      <c r="AO104" s="17"/>
      <c r="AP104" s="17"/>
      <c r="AQ104" s="17"/>
      <c r="AR104" s="117"/>
      <c r="AS104" s="209"/>
      <c r="AT104" s="17"/>
      <c r="AU104" s="18"/>
      <c r="AV104" s="29"/>
      <c r="AW104" s="104"/>
      <c r="AX104" s="198"/>
      <c r="AY104" s="239"/>
      <c r="AZ104" s="243"/>
      <c r="BA104" s="243"/>
      <c r="BB104" s="19"/>
      <c r="BC104" s="320"/>
      <c r="BD104" s="17"/>
      <c r="BE104" s="15"/>
      <c r="BF104" s="15"/>
      <c r="BG104" s="17"/>
      <c r="BH104" s="17"/>
      <c r="BI104" s="17"/>
      <c r="BJ104" s="117"/>
      <c r="BK104" s="209"/>
      <c r="BL104" s="17"/>
      <c r="BM104" s="18"/>
      <c r="BN104" s="29"/>
      <c r="BO104" s="104"/>
      <c r="BP104" s="198"/>
      <c r="BQ104" s="239"/>
      <c r="BR104" s="243"/>
      <c r="BS104" s="243"/>
      <c r="BT104" s="19"/>
      <c r="BU104" s="320"/>
      <c r="BV104" s="17"/>
      <c r="BW104" s="15"/>
      <c r="BX104" s="15"/>
      <c r="BY104" s="17"/>
      <c r="BZ104" s="17"/>
      <c r="CA104" s="17"/>
      <c r="CB104" s="117"/>
      <c r="CC104" s="209"/>
      <c r="CD104" s="17"/>
      <c r="CE104" s="18"/>
      <c r="CF104" s="29"/>
      <c r="CG104" s="104"/>
      <c r="CH104" s="198"/>
      <c r="CI104" s="239"/>
      <c r="CJ104" s="243"/>
      <c r="CK104" s="243"/>
      <c r="CL104" s="19"/>
      <c r="CM104" s="320"/>
      <c r="CN104" s="17"/>
      <c r="CO104" s="15"/>
      <c r="CP104" s="15"/>
      <c r="CQ104" s="17"/>
      <c r="CR104" s="17"/>
      <c r="CS104" s="17"/>
      <c r="CT104" s="117"/>
      <c r="CU104" s="209"/>
      <c r="CV104" s="17"/>
      <c r="CW104" s="18"/>
      <c r="CX104" s="29"/>
      <c r="CY104" s="104"/>
      <c r="CZ104" s="198"/>
      <c r="DA104" s="239"/>
      <c r="DB104" s="243"/>
      <c r="DC104" s="243"/>
      <c r="DD104" s="19"/>
      <c r="DE104" s="320"/>
      <c r="DF104" s="17"/>
      <c r="DG104" s="15"/>
      <c r="DH104" s="15"/>
      <c r="DI104" s="17"/>
      <c r="DJ104" s="17"/>
      <c r="DK104" s="17"/>
      <c r="DL104" s="117"/>
      <c r="DM104" s="209"/>
      <c r="DN104" s="17"/>
      <c r="DO104" s="18"/>
      <c r="DP104" s="29"/>
      <c r="DQ104" s="104"/>
      <c r="DR104" s="198"/>
      <c r="DS104" s="239"/>
      <c r="DT104" s="243"/>
      <c r="DU104" s="243"/>
      <c r="DV104" s="19"/>
      <c r="DW104" s="320"/>
      <c r="DX104" s="17"/>
      <c r="DY104" s="15"/>
      <c r="DZ104" s="15"/>
      <c r="EA104" s="17"/>
      <c r="EB104" s="17"/>
      <c r="EC104" s="17"/>
      <c r="ED104" s="117"/>
      <c r="EE104" s="209"/>
      <c r="EF104" s="17"/>
      <c r="EG104" s="18"/>
      <c r="EH104" s="29"/>
      <c r="EI104" s="104"/>
      <c r="EJ104" s="198"/>
      <c r="EK104" s="239"/>
      <c r="EL104" s="243"/>
      <c r="EM104" s="243"/>
      <c r="EN104" s="19"/>
      <c r="EO104" s="320"/>
      <c r="EP104" s="17"/>
      <c r="EQ104" s="15"/>
      <c r="ER104" s="15"/>
      <c r="ES104" s="17"/>
      <c r="ET104" s="17"/>
      <c r="EU104" s="17"/>
      <c r="EV104" s="117"/>
      <c r="EW104" s="209"/>
      <c r="EX104" s="17"/>
      <c r="EY104" s="18"/>
      <c r="EZ104" s="29"/>
      <c r="FA104" s="104"/>
      <c r="FB104" s="198"/>
      <c r="FC104" s="239"/>
      <c r="FD104" s="243"/>
      <c r="FE104" s="243"/>
      <c r="FF104" s="19"/>
      <c r="FG104" s="320"/>
      <c r="FH104" s="17"/>
      <c r="FI104" s="15"/>
      <c r="FJ104" s="15"/>
      <c r="FK104" s="17"/>
      <c r="FL104" s="17"/>
      <c r="FM104" s="17"/>
      <c r="FN104" s="117"/>
      <c r="FO104" s="209"/>
      <c r="FP104" s="17"/>
      <c r="FQ104" s="18"/>
      <c r="FR104" s="29"/>
      <c r="FS104" s="104"/>
      <c r="FT104" s="198"/>
      <c r="FU104" s="239"/>
      <c r="FV104" s="243"/>
      <c r="FW104" s="243"/>
      <c r="FX104" s="19"/>
      <c r="FY104" s="320"/>
      <c r="FZ104" s="17"/>
      <c r="GA104" s="15"/>
      <c r="GB104" s="15"/>
      <c r="GC104" s="17"/>
      <c r="GD104" s="17"/>
      <c r="GE104" s="17"/>
      <c r="GF104" s="117"/>
      <c r="GG104" s="209"/>
      <c r="GH104" s="17"/>
      <c r="GI104" s="18"/>
      <c r="GJ104" s="29"/>
      <c r="GK104" s="104"/>
      <c r="GL104" s="198"/>
      <c r="GM104" s="239"/>
      <c r="GN104" s="243"/>
      <c r="GO104" s="243"/>
      <c r="GP104" s="19"/>
      <c r="GQ104" s="320"/>
      <c r="GR104" s="17"/>
      <c r="GS104" s="15"/>
      <c r="GT104" s="15"/>
      <c r="GU104" s="17"/>
      <c r="GV104" s="17"/>
      <c r="GW104" s="17"/>
      <c r="GX104" s="117"/>
      <c r="GY104" s="209"/>
      <c r="GZ104" s="17"/>
      <c r="HA104" s="18"/>
      <c r="HB104" s="29"/>
      <c r="HC104" s="104"/>
      <c r="HD104" s="198"/>
      <c r="HE104" s="239"/>
      <c r="HF104" s="243"/>
      <c r="HG104" s="243"/>
      <c r="HH104" s="19"/>
      <c r="HI104" s="320"/>
      <c r="HJ104" s="17"/>
      <c r="HK104" s="15"/>
      <c r="HL104" s="15"/>
      <c r="HM104" s="17"/>
      <c r="HN104" s="17"/>
      <c r="HO104" s="17"/>
      <c r="HP104" s="117"/>
      <c r="HQ104" s="209"/>
      <c r="HR104" s="17"/>
      <c r="HS104" s="18"/>
      <c r="HT104" s="29"/>
      <c r="HU104" s="104"/>
      <c r="HV104" s="198"/>
      <c r="HW104" s="239"/>
      <c r="HX104" s="243"/>
      <c r="HY104" s="243"/>
      <c r="HZ104" s="19"/>
      <c r="IA104" s="320"/>
      <c r="IB104" s="17"/>
      <c r="IC104" s="15"/>
      <c r="ID104" s="15"/>
      <c r="IE104" s="17"/>
      <c r="IF104" s="17"/>
      <c r="IG104" s="17"/>
      <c r="IH104" s="117"/>
      <c r="II104" s="209"/>
      <c r="IJ104" s="17"/>
      <c r="IK104" s="18"/>
      <c r="IL104" s="29"/>
      <c r="IM104" s="104"/>
      <c r="IN104" s="198"/>
      <c r="IO104" s="239"/>
      <c r="IP104" s="243"/>
      <c r="IQ104" s="243"/>
      <c r="IR104" s="19"/>
      <c r="IS104" s="320"/>
      <c r="IT104" s="17"/>
      <c r="IU104" s="15"/>
      <c r="IV104" s="15"/>
      <c r="IW104" s="17"/>
      <c r="IX104" s="17"/>
      <c r="IY104" s="17"/>
      <c r="IZ104" s="117"/>
      <c r="JA104" s="209"/>
      <c r="JB104" s="17"/>
      <c r="JC104" s="18"/>
      <c r="JD104" s="29"/>
      <c r="JE104" s="104"/>
      <c r="JF104" s="198"/>
      <c r="JG104" s="239"/>
      <c r="JH104" s="243"/>
      <c r="JI104" s="243"/>
      <c r="JJ104" s="19"/>
      <c r="JK104" s="320"/>
      <c r="JL104" s="17"/>
      <c r="JM104" s="15"/>
      <c r="JN104" s="15"/>
      <c r="JO104" s="17"/>
      <c r="JP104" s="17"/>
      <c r="JQ104" s="17"/>
      <c r="JR104" s="117"/>
      <c r="JS104" s="209"/>
      <c r="JT104" s="17"/>
      <c r="JU104" s="18"/>
      <c r="JV104" s="29"/>
      <c r="JW104" s="104"/>
      <c r="JX104" s="198"/>
      <c r="JY104" s="239"/>
      <c r="JZ104" s="243"/>
      <c r="KA104" s="243"/>
      <c r="KB104" s="19"/>
      <c r="KC104" s="320"/>
      <c r="KD104" s="17"/>
      <c r="KE104" s="15"/>
      <c r="KF104" s="15"/>
      <c r="KG104" s="17"/>
      <c r="KH104" s="17"/>
      <c r="KI104" s="17"/>
      <c r="KJ104" s="117"/>
      <c r="KK104" s="209"/>
      <c r="KL104" s="17"/>
      <c r="KM104" s="18"/>
      <c r="KN104" s="29"/>
      <c r="KO104" s="104"/>
      <c r="KP104" s="198"/>
      <c r="KQ104" s="239"/>
      <c r="KR104" s="243"/>
      <c r="KS104" s="243"/>
      <c r="KT104" s="19"/>
      <c r="KU104" s="320"/>
      <c r="KV104" s="17"/>
      <c r="KW104" s="15"/>
      <c r="KX104" s="15"/>
      <c r="KY104" s="17"/>
      <c r="KZ104" s="17"/>
      <c r="LA104" s="17"/>
      <c r="LB104" s="117"/>
      <c r="LC104" s="209"/>
      <c r="LD104" s="17"/>
      <c r="LE104" s="18"/>
      <c r="LF104" s="29"/>
      <c r="LG104" s="104"/>
      <c r="LH104" s="198"/>
      <c r="LI104" s="239"/>
      <c r="LJ104" s="243"/>
      <c r="LK104" s="243"/>
      <c r="LL104" s="19"/>
      <c r="LM104" s="320"/>
      <c r="LN104" s="17"/>
      <c r="LO104" s="15"/>
      <c r="LP104" s="15"/>
      <c r="LQ104" s="17"/>
      <c r="LR104" s="17"/>
      <c r="LS104" s="17"/>
      <c r="LT104" s="117"/>
      <c r="LU104" s="209"/>
      <c r="LV104" s="17"/>
      <c r="LW104" s="18"/>
      <c r="LX104" s="29"/>
      <c r="LY104" s="104"/>
      <c r="LZ104" s="198"/>
      <c r="MA104" s="239"/>
      <c r="MB104" s="243"/>
      <c r="MC104" s="243"/>
      <c r="MD104" s="19"/>
      <c r="ME104" s="320"/>
      <c r="MF104" s="17"/>
      <c r="MG104" s="15"/>
      <c r="MH104" s="15"/>
      <c r="MI104" s="17"/>
      <c r="MJ104" s="17"/>
      <c r="MK104" s="17"/>
      <c r="ML104" s="117"/>
      <c r="MM104" s="209"/>
      <c r="MN104" s="17"/>
      <c r="MO104" s="18"/>
      <c r="MP104" s="29"/>
      <c r="MQ104" s="104"/>
      <c r="MR104" s="198"/>
      <c r="MS104" s="239"/>
      <c r="MT104" s="243"/>
      <c r="MU104" s="243"/>
      <c r="MV104" s="19"/>
      <c r="MW104" s="320"/>
      <c r="MX104" s="17"/>
      <c r="MY104" s="15"/>
      <c r="MZ104" s="15"/>
      <c r="NA104" s="17"/>
      <c r="NB104" s="17"/>
      <c r="NC104" s="17"/>
      <c r="ND104" s="117"/>
      <c r="NE104" s="209"/>
      <c r="NF104" s="17"/>
      <c r="NG104" s="18"/>
      <c r="NH104" s="29"/>
      <c r="NI104" s="104"/>
      <c r="NJ104" s="198"/>
      <c r="NK104" s="239"/>
      <c r="NL104" s="243"/>
      <c r="NM104" s="243"/>
      <c r="NN104" s="19"/>
      <c r="NO104" s="320"/>
      <c r="NP104" s="17"/>
      <c r="NQ104" s="15"/>
      <c r="NR104" s="15"/>
      <c r="NS104" s="17"/>
      <c r="NT104" s="17"/>
      <c r="NU104" s="17"/>
      <c r="NV104" s="117"/>
      <c r="NW104" s="209"/>
      <c r="NX104" s="17"/>
      <c r="NY104" s="18"/>
      <c r="NZ104" s="29"/>
      <c r="OA104" s="104"/>
      <c r="OB104" s="198"/>
      <c r="OC104" s="239"/>
      <c r="OD104" s="243"/>
      <c r="OE104" s="243"/>
      <c r="OF104" s="19"/>
      <c r="OG104" s="320"/>
      <c r="OH104" s="17"/>
      <c r="OI104" s="15"/>
      <c r="OJ104" s="15"/>
      <c r="OK104" s="17"/>
      <c r="OL104" s="17"/>
      <c r="OM104" s="17"/>
      <c r="ON104" s="117"/>
      <c r="OO104" s="209"/>
      <c r="OP104" s="17"/>
      <c r="OQ104" s="18"/>
      <c r="OR104" s="29"/>
      <c r="OS104" s="104"/>
      <c r="OT104" s="198"/>
      <c r="OU104" s="239"/>
      <c r="OV104" s="243"/>
      <c r="OW104" s="243"/>
      <c r="OX104" s="19"/>
      <c r="OY104" s="320"/>
      <c r="OZ104" s="17"/>
      <c r="PA104" s="15"/>
      <c r="PB104" s="15"/>
      <c r="PC104" s="17"/>
      <c r="PD104" s="17"/>
      <c r="PE104" s="17"/>
      <c r="PF104" s="117"/>
      <c r="PG104" s="209"/>
      <c r="PH104" s="17"/>
      <c r="PI104" s="18"/>
      <c r="PJ104" s="29"/>
      <c r="PK104" s="104"/>
      <c r="PL104" s="198"/>
      <c r="PM104" s="239"/>
      <c r="PN104" s="243"/>
      <c r="PO104" s="243"/>
      <c r="PP104" s="19"/>
      <c r="PQ104" s="320"/>
      <c r="PR104" s="17"/>
      <c r="PS104" s="15"/>
      <c r="PT104" s="15"/>
      <c r="PU104" s="17"/>
      <c r="PV104" s="17"/>
      <c r="PW104" s="17"/>
      <c r="PX104" s="117"/>
      <c r="PY104" s="209"/>
      <c r="PZ104" s="17"/>
      <c r="QA104" s="18"/>
      <c r="QB104" s="29"/>
      <c r="QC104" s="104"/>
      <c r="QD104" s="198"/>
      <c r="QE104" s="239"/>
      <c r="QF104" s="243"/>
      <c r="QG104" s="243"/>
      <c r="QH104" s="19"/>
      <c r="QI104" s="320"/>
      <c r="QJ104" s="17"/>
      <c r="QK104" s="15"/>
      <c r="QL104" s="15"/>
      <c r="QM104" s="17"/>
      <c r="QN104" s="17"/>
      <c r="QO104" s="17"/>
      <c r="QP104" s="117"/>
      <c r="QQ104" s="209"/>
      <c r="QR104" s="17"/>
      <c r="QS104" s="18"/>
      <c r="QT104" s="29"/>
      <c r="QU104" s="104"/>
      <c r="QV104" s="198"/>
      <c r="QW104" s="239"/>
      <c r="QX104" s="243"/>
      <c r="QY104" s="243"/>
      <c r="QZ104" s="19"/>
      <c r="RA104" s="320"/>
      <c r="RB104" s="17"/>
      <c r="RC104" s="15"/>
      <c r="RD104" s="15"/>
      <c r="RE104" s="17"/>
      <c r="RF104" s="17"/>
      <c r="RG104" s="17"/>
      <c r="RH104" s="117"/>
      <c r="RI104" s="209"/>
      <c r="RJ104" s="17"/>
      <c r="RK104" s="18"/>
      <c r="RL104" s="29"/>
      <c r="RM104" s="104"/>
      <c r="RN104" s="198"/>
      <c r="RO104" s="239"/>
      <c r="RP104" s="243"/>
      <c r="RQ104" s="243"/>
      <c r="RR104" s="19"/>
      <c r="RS104" s="320"/>
      <c r="RT104" s="17"/>
      <c r="RU104" s="15"/>
      <c r="RV104" s="15"/>
      <c r="RW104" s="17"/>
      <c r="RX104" s="17"/>
      <c r="RY104" s="17"/>
      <c r="RZ104" s="117"/>
      <c r="SA104" s="209"/>
      <c r="SB104" s="17"/>
      <c r="SC104" s="18"/>
      <c r="SD104" s="29"/>
      <c r="SE104" s="104"/>
      <c r="SF104" s="198"/>
      <c r="SG104" s="239"/>
      <c r="SH104" s="243"/>
      <c r="SI104" s="243"/>
      <c r="SJ104" s="19"/>
      <c r="SK104" s="320"/>
      <c r="SL104" s="17"/>
      <c r="SM104" s="15"/>
      <c r="SN104" s="15"/>
      <c r="SO104" s="17"/>
      <c r="SP104" s="17"/>
      <c r="SQ104" s="17"/>
      <c r="SR104" s="117"/>
      <c r="SS104" s="209"/>
      <c r="ST104" s="17"/>
      <c r="SU104" s="18"/>
      <c r="SV104" s="29"/>
      <c r="SW104" s="104"/>
      <c r="SX104" s="198"/>
      <c r="SY104" s="239"/>
      <c r="SZ104" s="243"/>
      <c r="TA104" s="243"/>
      <c r="TB104" s="19"/>
      <c r="TC104" s="320"/>
      <c r="TD104" s="17"/>
      <c r="TE104" s="15"/>
      <c r="TF104" s="15"/>
      <c r="TG104" s="17"/>
      <c r="TH104" s="17"/>
      <c r="TI104" s="17"/>
      <c r="TJ104" s="117"/>
      <c r="TK104" s="209"/>
      <c r="TL104" s="17"/>
      <c r="TM104" s="18"/>
      <c r="TN104" s="29"/>
      <c r="TO104" s="104"/>
      <c r="TP104" s="198"/>
      <c r="TQ104" s="239"/>
      <c r="TR104" s="243"/>
      <c r="TS104" s="243"/>
      <c r="TT104" s="19"/>
      <c r="TU104" s="320"/>
      <c r="TV104" s="17"/>
      <c r="TW104" s="15"/>
      <c r="TX104" s="15"/>
      <c r="TY104" s="17"/>
      <c r="TZ104" s="17"/>
      <c r="UA104" s="17"/>
      <c r="UB104" s="117"/>
      <c r="UC104" s="209"/>
      <c r="UD104" s="17"/>
      <c r="UE104" s="18"/>
      <c r="UF104" s="29"/>
      <c r="UG104" s="104"/>
      <c r="UH104" s="198"/>
      <c r="UI104" s="239"/>
      <c r="UJ104" s="243"/>
      <c r="UK104" s="243"/>
      <c r="UL104" s="19"/>
      <c r="UM104" s="320"/>
      <c r="UN104" s="17"/>
      <c r="UO104" s="15"/>
      <c r="UP104" s="15"/>
      <c r="UQ104" s="17"/>
      <c r="UR104" s="17"/>
      <c r="US104" s="17"/>
      <c r="UT104" s="117"/>
      <c r="UU104" s="209"/>
      <c r="UV104" s="17"/>
      <c r="UW104" s="18"/>
      <c r="UX104" s="29"/>
      <c r="UY104" s="104"/>
      <c r="UZ104" s="198"/>
      <c r="VA104" s="239"/>
      <c r="VB104" s="243"/>
      <c r="VC104" s="243"/>
      <c r="VD104" s="19"/>
      <c r="VE104" s="320"/>
      <c r="VF104" s="17"/>
      <c r="VG104" s="15"/>
      <c r="VH104" s="15"/>
      <c r="VI104" s="17"/>
      <c r="VJ104" s="17"/>
      <c r="VK104" s="17"/>
      <c r="VL104" s="117"/>
      <c r="VM104" s="209"/>
      <c r="VN104" s="17"/>
      <c r="VO104" s="18"/>
      <c r="VP104" s="29"/>
      <c r="VQ104" s="104"/>
      <c r="VR104" s="198"/>
      <c r="VS104" s="239"/>
      <c r="VT104" s="243"/>
      <c r="VU104" s="243"/>
      <c r="VV104" s="19"/>
      <c r="VW104" s="320"/>
      <c r="VX104" s="17"/>
      <c r="VY104" s="15"/>
      <c r="VZ104" s="15"/>
      <c r="WA104" s="17"/>
      <c r="WB104" s="17"/>
      <c r="WC104" s="17"/>
      <c r="WD104" s="117"/>
      <c r="WE104" s="209"/>
      <c r="WF104" s="17"/>
      <c r="WG104" s="18"/>
      <c r="WH104" s="29"/>
      <c r="WI104" s="104"/>
      <c r="WJ104" s="198"/>
      <c r="WK104" s="239"/>
      <c r="WL104" s="243"/>
      <c r="WM104" s="243"/>
      <c r="WN104" s="19"/>
      <c r="WO104" s="320"/>
      <c r="WP104" s="17"/>
      <c r="WQ104" s="15"/>
      <c r="WR104" s="15"/>
      <c r="WS104" s="17"/>
      <c r="WT104" s="17"/>
      <c r="WU104" s="17"/>
      <c r="WV104" s="117"/>
      <c r="WW104" s="209"/>
      <c r="WX104" s="17"/>
      <c r="WY104" s="18"/>
      <c r="WZ104" s="29"/>
      <c r="XA104" s="104"/>
      <c r="XB104" s="198"/>
      <c r="XC104" s="239"/>
      <c r="XD104" s="243"/>
      <c r="XE104" s="243"/>
      <c r="XF104" s="19"/>
      <c r="XG104" s="320"/>
      <c r="XH104" s="17"/>
      <c r="XI104" s="15"/>
      <c r="XJ104" s="15"/>
      <c r="XK104" s="17"/>
      <c r="XL104" s="17"/>
      <c r="XM104" s="17"/>
      <c r="XN104" s="117"/>
      <c r="XO104" s="209"/>
      <c r="XP104" s="17"/>
      <c r="XQ104" s="18"/>
      <c r="XR104" s="29"/>
      <c r="XS104" s="104"/>
      <c r="XT104" s="198"/>
      <c r="XU104" s="239"/>
      <c r="XV104" s="243"/>
      <c r="XW104" s="243"/>
      <c r="XX104" s="19"/>
      <c r="XY104" s="320"/>
      <c r="XZ104" s="17"/>
      <c r="YA104" s="15"/>
      <c r="YB104" s="15"/>
      <c r="YC104" s="17"/>
      <c r="YD104" s="17"/>
      <c r="YE104" s="17"/>
      <c r="YF104" s="117"/>
      <c r="YG104" s="209"/>
      <c r="YH104" s="17"/>
      <c r="YI104" s="18"/>
      <c r="YJ104" s="29"/>
      <c r="YK104" s="104"/>
      <c r="YL104" s="198"/>
      <c r="YM104" s="239"/>
      <c r="YN104" s="243"/>
      <c r="YO104" s="243"/>
      <c r="YP104" s="19"/>
      <c r="YQ104" s="320"/>
      <c r="YR104" s="17"/>
      <c r="YS104" s="15"/>
      <c r="YT104" s="15"/>
      <c r="YU104" s="17"/>
      <c r="YV104" s="17"/>
      <c r="YW104" s="17"/>
      <c r="YX104" s="117"/>
      <c r="YY104" s="209"/>
      <c r="YZ104" s="17"/>
      <c r="ZA104" s="18"/>
      <c r="ZB104" s="29"/>
      <c r="ZC104" s="104"/>
      <c r="ZD104" s="198"/>
      <c r="ZE104" s="239"/>
      <c r="ZF104" s="243"/>
      <c r="ZG104" s="243"/>
      <c r="ZH104" s="19"/>
      <c r="ZI104" s="320"/>
      <c r="ZJ104" s="17"/>
      <c r="ZK104" s="15"/>
      <c r="ZL104" s="15"/>
      <c r="ZM104" s="17"/>
      <c r="ZN104" s="17"/>
      <c r="ZO104" s="17"/>
      <c r="ZP104" s="117"/>
      <c r="ZQ104" s="209"/>
      <c r="ZR104" s="17"/>
      <c r="ZS104" s="18"/>
      <c r="ZT104" s="29"/>
      <c r="ZU104" s="104"/>
      <c r="ZV104" s="198"/>
      <c r="ZW104" s="239"/>
      <c r="ZX104" s="243"/>
      <c r="ZY104" s="243"/>
      <c r="ZZ104" s="19"/>
      <c r="AAA104" s="320"/>
      <c r="AAB104" s="17"/>
      <c r="AAC104" s="15"/>
      <c r="AAD104" s="15"/>
      <c r="AAE104" s="17"/>
      <c r="AAF104" s="17"/>
      <c r="AAG104" s="17"/>
      <c r="AAH104" s="117"/>
      <c r="AAI104" s="209"/>
      <c r="AAJ104" s="17"/>
      <c r="AAK104" s="18"/>
      <c r="AAL104" s="29"/>
      <c r="AAM104" s="104"/>
      <c r="AAN104" s="198"/>
      <c r="AAO104" s="239"/>
      <c r="AAP104" s="243"/>
      <c r="AAQ104" s="243"/>
      <c r="AAR104" s="19"/>
      <c r="AAS104" s="320"/>
      <c r="AAT104" s="17"/>
      <c r="AAU104" s="15"/>
      <c r="AAV104" s="15"/>
      <c r="AAW104" s="17"/>
      <c r="AAX104" s="17"/>
      <c r="AAY104" s="17"/>
      <c r="AAZ104" s="117"/>
      <c r="ABA104" s="209"/>
      <c r="ABB104" s="17"/>
      <c r="ABC104" s="18"/>
      <c r="ABD104" s="29"/>
      <c r="ABE104" s="104"/>
      <c r="ABF104" s="198"/>
      <c r="ABG104" s="239"/>
      <c r="ABH104" s="243"/>
      <c r="ABI104" s="243"/>
      <c r="ABJ104" s="19"/>
      <c r="ABK104" s="320"/>
      <c r="ABL104" s="17"/>
      <c r="ABM104" s="15"/>
      <c r="ABN104" s="15"/>
      <c r="ABO104" s="17"/>
      <c r="ABP104" s="17"/>
      <c r="ABQ104" s="17"/>
      <c r="ABR104" s="117"/>
      <c r="ABS104" s="209"/>
      <c r="ABT104" s="17"/>
      <c r="ABU104" s="18"/>
      <c r="ABV104" s="29"/>
      <c r="ABW104" s="104"/>
      <c r="ABX104" s="198"/>
      <c r="ABY104" s="239"/>
      <c r="ABZ104" s="243"/>
      <c r="ACA104" s="243"/>
      <c r="ACB104" s="19"/>
      <c r="ACC104" s="320"/>
      <c r="ACD104" s="17"/>
      <c r="ACE104" s="15"/>
      <c r="ACF104" s="15"/>
      <c r="ACG104" s="17"/>
      <c r="ACH104" s="17"/>
      <c r="ACI104" s="17"/>
      <c r="ACJ104" s="117"/>
      <c r="ACK104" s="209"/>
      <c r="ACL104" s="17"/>
      <c r="ACM104" s="18"/>
      <c r="ACN104" s="29"/>
      <c r="ACO104" s="104"/>
      <c r="ACP104" s="198"/>
      <c r="ACQ104" s="239"/>
      <c r="ACR104" s="243"/>
      <c r="ACS104" s="243"/>
      <c r="ACT104" s="19"/>
      <c r="ACU104" s="320"/>
      <c r="ACV104" s="17"/>
      <c r="ACW104" s="15"/>
      <c r="ACX104" s="15"/>
      <c r="ACY104" s="17"/>
      <c r="ACZ104" s="17"/>
      <c r="ADA104" s="17"/>
      <c r="ADB104" s="117"/>
      <c r="ADC104" s="209"/>
      <c r="ADD104" s="17"/>
      <c r="ADE104" s="18"/>
      <c r="ADF104" s="29"/>
      <c r="ADG104" s="104"/>
      <c r="ADH104" s="198"/>
      <c r="ADI104" s="239"/>
      <c r="ADJ104" s="243"/>
      <c r="ADK104" s="243"/>
      <c r="ADL104" s="19"/>
      <c r="ADM104" s="320"/>
      <c r="ADN104" s="17"/>
      <c r="ADO104" s="15"/>
      <c r="ADP104" s="15"/>
      <c r="ADQ104" s="17"/>
      <c r="ADR104" s="17"/>
      <c r="ADS104" s="17"/>
      <c r="ADT104" s="117"/>
      <c r="ADU104" s="209"/>
      <c r="ADV104" s="17"/>
      <c r="ADW104" s="18"/>
      <c r="ADX104" s="29"/>
      <c r="ADY104" s="104"/>
      <c r="ADZ104" s="198"/>
      <c r="AEA104" s="239"/>
      <c r="AEB104" s="243"/>
      <c r="AEC104" s="243"/>
      <c r="AED104" s="19"/>
      <c r="AEE104" s="320"/>
      <c r="AEF104" s="17"/>
      <c r="AEG104" s="15"/>
      <c r="AEH104" s="15"/>
      <c r="AEI104" s="17"/>
      <c r="AEJ104" s="17"/>
      <c r="AEK104" s="17"/>
      <c r="AEL104" s="117"/>
      <c r="AEM104" s="209"/>
      <c r="AEN104" s="17"/>
      <c r="AEO104" s="18"/>
      <c r="AEP104" s="29"/>
      <c r="AEQ104" s="104"/>
      <c r="AER104" s="198"/>
      <c r="AES104" s="239"/>
      <c r="AET104" s="243"/>
      <c r="AEU104" s="243"/>
      <c r="AEV104" s="19"/>
      <c r="AEW104" s="320"/>
      <c r="AEX104" s="17"/>
      <c r="AEY104" s="15"/>
      <c r="AEZ104" s="15"/>
      <c r="AFA104" s="17"/>
      <c r="AFB104" s="17"/>
      <c r="AFC104" s="17"/>
      <c r="AFD104" s="117"/>
      <c r="AFE104" s="209"/>
      <c r="AFF104" s="17"/>
      <c r="AFG104" s="18"/>
      <c r="AFH104" s="29"/>
      <c r="AFI104" s="104"/>
      <c r="AFJ104" s="198"/>
      <c r="AFK104" s="239"/>
      <c r="AFL104" s="243"/>
      <c r="AFM104" s="243"/>
      <c r="AFN104" s="19"/>
      <c r="AFO104" s="320"/>
      <c r="AFP104" s="17"/>
      <c r="AFQ104" s="15"/>
      <c r="AFR104" s="15"/>
      <c r="AFS104" s="17"/>
      <c r="AFT104" s="17"/>
      <c r="AFU104" s="17"/>
      <c r="AFV104" s="117"/>
      <c r="AFW104" s="209"/>
      <c r="AFX104" s="17"/>
      <c r="AFY104" s="18"/>
      <c r="AFZ104" s="29"/>
      <c r="AGA104" s="104"/>
      <c r="AGB104" s="198"/>
      <c r="AGC104" s="239"/>
      <c r="AGD104" s="243"/>
      <c r="AGE104" s="243"/>
      <c r="AGF104" s="19"/>
      <c r="AGG104" s="320"/>
      <c r="AGH104" s="17"/>
      <c r="AGI104" s="15"/>
      <c r="AGJ104" s="15"/>
      <c r="AGK104" s="17"/>
      <c r="AGL104" s="17"/>
      <c r="AGM104" s="17"/>
      <c r="AGN104" s="117"/>
      <c r="AGO104" s="209"/>
      <c r="AGP104" s="17"/>
      <c r="AGQ104" s="18"/>
      <c r="AGR104" s="29"/>
      <c r="AGS104" s="104"/>
      <c r="AGT104" s="198"/>
      <c r="AGU104" s="239"/>
      <c r="AGV104" s="243"/>
      <c r="AGW104" s="243"/>
      <c r="AGX104" s="19"/>
      <c r="AGY104" s="320"/>
      <c r="AGZ104" s="17"/>
      <c r="AHA104" s="15"/>
      <c r="AHB104" s="15"/>
      <c r="AHC104" s="17"/>
      <c r="AHD104" s="17"/>
      <c r="AHE104" s="17"/>
      <c r="AHF104" s="117"/>
      <c r="AHG104" s="209"/>
      <c r="AHH104" s="17"/>
      <c r="AHI104" s="18"/>
      <c r="AHJ104" s="29"/>
      <c r="AHK104" s="104"/>
      <c r="AHL104" s="198"/>
      <c r="AHM104" s="239"/>
      <c r="AHN104" s="243"/>
      <c r="AHO104" s="243"/>
      <c r="AHP104" s="19"/>
      <c r="AHQ104" s="320"/>
      <c r="AHR104" s="17"/>
      <c r="AHS104" s="15"/>
      <c r="AHT104" s="15"/>
      <c r="AHU104" s="17"/>
      <c r="AHV104" s="17"/>
      <c r="AHW104" s="17"/>
      <c r="AHX104" s="117"/>
      <c r="AHY104" s="209"/>
      <c r="AHZ104" s="17"/>
      <c r="AIA104" s="18"/>
      <c r="AIB104" s="29"/>
      <c r="AIC104" s="104"/>
      <c r="AID104" s="198"/>
      <c r="AIE104" s="239"/>
      <c r="AIF104" s="243"/>
      <c r="AIG104" s="243"/>
      <c r="AIH104" s="19"/>
      <c r="AII104" s="320"/>
      <c r="AIJ104" s="17"/>
      <c r="AIK104" s="15"/>
      <c r="AIL104" s="15"/>
      <c r="AIM104" s="17"/>
      <c r="AIN104" s="17"/>
      <c r="AIO104" s="17"/>
      <c r="AIP104" s="117"/>
      <c r="AIQ104" s="209"/>
      <c r="AIR104" s="17"/>
      <c r="AIS104" s="18"/>
      <c r="AIT104" s="29"/>
      <c r="AIU104" s="104"/>
      <c r="AIV104" s="198"/>
      <c r="AIW104" s="239"/>
      <c r="AIX104" s="243"/>
      <c r="AIY104" s="243"/>
      <c r="AIZ104" s="19"/>
      <c r="AJA104" s="320"/>
      <c r="AJB104" s="17"/>
      <c r="AJC104" s="15"/>
      <c r="AJD104" s="15"/>
      <c r="AJE104" s="17"/>
      <c r="AJF104" s="17"/>
      <c r="AJG104" s="17"/>
      <c r="AJH104" s="117"/>
      <c r="AJI104" s="209"/>
      <c r="AJJ104" s="17"/>
      <c r="AJK104" s="18"/>
      <c r="AJL104" s="29"/>
      <c r="AJM104" s="104"/>
      <c r="AJN104" s="198"/>
      <c r="AJO104" s="239"/>
      <c r="AJP104" s="243"/>
      <c r="AJQ104" s="243"/>
      <c r="AJR104" s="19"/>
      <c r="AJS104" s="320"/>
      <c r="AJT104" s="17"/>
      <c r="AJU104" s="15"/>
      <c r="AJV104" s="15"/>
      <c r="AJW104" s="17"/>
      <c r="AJX104" s="17"/>
      <c r="AJY104" s="17"/>
      <c r="AJZ104" s="117"/>
      <c r="AKA104" s="209"/>
      <c r="AKB104" s="17"/>
      <c r="AKC104" s="18"/>
      <c r="AKD104" s="29"/>
      <c r="AKE104" s="104"/>
      <c r="AKF104" s="198"/>
      <c r="AKG104" s="239"/>
      <c r="AKH104" s="243"/>
      <c r="AKI104" s="243"/>
      <c r="AKJ104" s="19"/>
      <c r="AKK104" s="320"/>
      <c r="AKL104" s="17"/>
      <c r="AKM104" s="15"/>
      <c r="AKN104" s="15"/>
      <c r="AKO104" s="17"/>
      <c r="AKP104" s="17"/>
      <c r="AKQ104" s="17"/>
      <c r="AKR104" s="117"/>
      <c r="AKS104" s="209"/>
      <c r="AKT104" s="17"/>
      <c r="AKU104" s="18"/>
      <c r="AKV104" s="29"/>
      <c r="AKW104" s="104"/>
      <c r="AKX104" s="198"/>
      <c r="AKY104" s="239"/>
      <c r="AKZ104" s="243"/>
      <c r="ALA104" s="243"/>
      <c r="ALB104" s="19"/>
      <c r="ALC104" s="320"/>
      <c r="ALD104" s="17"/>
      <c r="ALE104" s="15"/>
      <c r="ALF104" s="15"/>
      <c r="ALG104" s="17"/>
      <c r="ALH104" s="17"/>
      <c r="ALI104" s="17"/>
      <c r="ALJ104" s="117"/>
      <c r="ALK104" s="209"/>
      <c r="ALL104" s="17"/>
      <c r="ALM104" s="18"/>
      <c r="ALN104" s="29"/>
      <c r="ALO104" s="104"/>
      <c r="ALP104" s="198"/>
      <c r="ALQ104" s="239"/>
      <c r="ALR104" s="243"/>
      <c r="ALS104" s="243"/>
      <c r="ALT104" s="19"/>
      <c r="ALU104" s="320"/>
      <c r="ALV104" s="17"/>
      <c r="ALW104" s="15"/>
      <c r="ALX104" s="15"/>
      <c r="ALY104" s="17"/>
      <c r="ALZ104" s="17"/>
      <c r="AMA104" s="17"/>
      <c r="AMB104" s="117"/>
      <c r="AMC104" s="209"/>
      <c r="AMD104" s="17"/>
      <c r="AME104" s="18"/>
      <c r="AMF104" s="29"/>
      <c r="AMG104" s="104"/>
      <c r="AMH104" s="198"/>
      <c r="AMI104" s="239"/>
      <c r="AMJ104" s="243"/>
      <c r="AMK104" s="243"/>
      <c r="AML104" s="19"/>
      <c r="AMM104" s="320"/>
      <c r="AMN104" s="17"/>
      <c r="AMO104" s="15"/>
      <c r="AMP104" s="15"/>
      <c r="AMQ104" s="17"/>
      <c r="AMR104" s="17"/>
      <c r="AMS104" s="17"/>
      <c r="AMT104" s="117"/>
      <c r="AMU104" s="209"/>
      <c r="AMV104" s="17"/>
      <c r="AMW104" s="18"/>
      <c r="AMX104" s="29"/>
      <c r="AMY104" s="104"/>
      <c r="AMZ104" s="198"/>
      <c r="ANA104" s="239"/>
      <c r="ANB104" s="243"/>
      <c r="ANC104" s="243"/>
      <c r="AND104" s="19"/>
      <c r="ANE104" s="320"/>
      <c r="ANF104" s="17"/>
      <c r="ANG104" s="15"/>
      <c r="ANH104" s="15"/>
      <c r="ANI104" s="17"/>
      <c r="ANJ104" s="17"/>
      <c r="ANK104" s="17"/>
      <c r="ANL104" s="117"/>
      <c r="ANM104" s="209"/>
      <c r="ANN104" s="17"/>
      <c r="ANO104" s="18"/>
      <c r="ANP104" s="29"/>
      <c r="ANQ104" s="104"/>
      <c r="ANR104" s="198"/>
      <c r="ANS104" s="239"/>
      <c r="ANT104" s="243"/>
      <c r="ANU104" s="243"/>
      <c r="ANV104" s="19"/>
      <c r="ANW104" s="320"/>
      <c r="ANX104" s="17"/>
      <c r="ANY104" s="15"/>
      <c r="ANZ104" s="15"/>
      <c r="AOA104" s="17"/>
      <c r="AOB104" s="17"/>
      <c r="AOC104" s="17"/>
      <c r="AOD104" s="117"/>
      <c r="AOE104" s="209"/>
      <c r="AOF104" s="17"/>
      <c r="AOG104" s="18"/>
      <c r="AOH104" s="29"/>
      <c r="AOI104" s="104"/>
      <c r="AOJ104" s="198"/>
      <c r="AOK104" s="239"/>
      <c r="AOL104" s="243"/>
      <c r="AOM104" s="243"/>
      <c r="AON104" s="19"/>
      <c r="AOO104" s="320"/>
      <c r="AOP104" s="17"/>
      <c r="AOQ104" s="15"/>
      <c r="AOR104" s="15"/>
      <c r="AOS104" s="17"/>
      <c r="AOT104" s="17"/>
      <c r="AOU104" s="17"/>
      <c r="AOV104" s="117"/>
      <c r="AOW104" s="209"/>
      <c r="AOX104" s="17"/>
      <c r="AOY104" s="18"/>
      <c r="AOZ104" s="29"/>
      <c r="APA104" s="104"/>
      <c r="APB104" s="198"/>
      <c r="APC104" s="239"/>
      <c r="APD104" s="243"/>
      <c r="APE104" s="243"/>
      <c r="APF104" s="19"/>
      <c r="APG104" s="320"/>
      <c r="APH104" s="17"/>
      <c r="API104" s="15"/>
      <c r="APJ104" s="15"/>
      <c r="APK104" s="17"/>
      <c r="APL104" s="17"/>
      <c r="APM104" s="17"/>
      <c r="APN104" s="117"/>
      <c r="APO104" s="209"/>
      <c r="APP104" s="17"/>
      <c r="APQ104" s="18"/>
      <c r="APR104" s="29"/>
      <c r="APS104" s="104"/>
      <c r="APT104" s="198"/>
      <c r="APU104" s="239"/>
      <c r="APV104" s="243"/>
      <c r="APW104" s="243"/>
      <c r="APX104" s="19"/>
      <c r="APY104" s="320"/>
      <c r="APZ104" s="17"/>
      <c r="AQA104" s="15"/>
      <c r="AQB104" s="15"/>
      <c r="AQC104" s="17"/>
      <c r="AQD104" s="17"/>
      <c r="AQE104" s="17"/>
      <c r="AQF104" s="117"/>
      <c r="AQG104" s="209"/>
      <c r="AQH104" s="17"/>
      <c r="AQI104" s="18"/>
      <c r="AQJ104" s="29"/>
      <c r="AQK104" s="104"/>
      <c r="AQL104" s="198"/>
      <c r="AQM104" s="239"/>
      <c r="AQN104" s="243"/>
      <c r="AQO104" s="243"/>
      <c r="AQP104" s="19"/>
      <c r="AQQ104" s="320"/>
      <c r="AQR104" s="17"/>
      <c r="AQS104" s="15"/>
      <c r="AQT104" s="15"/>
      <c r="AQU104" s="17"/>
      <c r="AQV104" s="17"/>
      <c r="AQW104" s="17"/>
      <c r="AQX104" s="117"/>
      <c r="AQY104" s="209"/>
      <c r="AQZ104" s="17"/>
      <c r="ARA104" s="18"/>
      <c r="ARB104" s="29"/>
      <c r="ARC104" s="104"/>
      <c r="ARD104" s="198"/>
      <c r="ARE104" s="239"/>
      <c r="ARF104" s="243"/>
      <c r="ARG104" s="243"/>
      <c r="ARH104" s="19"/>
      <c r="ARI104" s="320"/>
      <c r="ARJ104" s="17"/>
      <c r="ARK104" s="15"/>
      <c r="ARL104" s="15"/>
      <c r="ARM104" s="17"/>
      <c r="ARN104" s="17"/>
      <c r="ARO104" s="17"/>
      <c r="ARP104" s="117"/>
      <c r="ARQ104" s="209"/>
      <c r="ARR104" s="17"/>
      <c r="ARS104" s="18"/>
      <c r="ART104" s="29"/>
      <c r="ARU104" s="104"/>
      <c r="ARV104" s="198"/>
      <c r="ARW104" s="239"/>
      <c r="ARX104" s="243"/>
      <c r="ARY104" s="243"/>
      <c r="ARZ104" s="19"/>
      <c r="ASA104" s="320"/>
      <c r="ASB104" s="17"/>
      <c r="ASC104" s="15"/>
      <c r="ASD104" s="15"/>
      <c r="ASE104" s="17"/>
      <c r="ASF104" s="17"/>
      <c r="ASG104" s="17"/>
      <c r="ASH104" s="117"/>
      <c r="ASI104" s="209"/>
      <c r="ASJ104" s="17"/>
      <c r="ASK104" s="18"/>
      <c r="ASL104" s="29"/>
      <c r="ASM104" s="104"/>
      <c r="ASN104" s="198"/>
      <c r="ASO104" s="239"/>
      <c r="ASP104" s="243"/>
      <c r="ASQ104" s="243"/>
      <c r="ASR104" s="19"/>
      <c r="ASS104" s="320"/>
      <c r="AST104" s="17"/>
      <c r="ASU104" s="15"/>
      <c r="ASV104" s="15"/>
      <c r="ASW104" s="17"/>
      <c r="ASX104" s="17"/>
      <c r="ASY104" s="17"/>
      <c r="ASZ104" s="117"/>
      <c r="ATA104" s="209"/>
      <c r="ATB104" s="17"/>
      <c r="ATC104" s="18"/>
      <c r="ATD104" s="29"/>
      <c r="ATE104" s="104"/>
      <c r="ATF104" s="198"/>
      <c r="ATG104" s="239"/>
      <c r="ATH104" s="243"/>
      <c r="ATI104" s="243"/>
      <c r="ATJ104" s="19"/>
      <c r="ATK104" s="320"/>
      <c r="ATL104" s="17"/>
      <c r="ATM104" s="15"/>
      <c r="ATN104" s="15"/>
      <c r="ATO104" s="17"/>
      <c r="ATP104" s="17"/>
      <c r="ATQ104" s="17"/>
      <c r="ATR104" s="117"/>
      <c r="ATS104" s="209"/>
      <c r="ATT104" s="17"/>
      <c r="ATU104" s="18"/>
      <c r="ATV104" s="29"/>
      <c r="ATW104" s="104"/>
      <c r="ATX104" s="198"/>
      <c r="ATY104" s="239"/>
      <c r="ATZ104" s="243"/>
      <c r="AUA104" s="243"/>
      <c r="AUB104" s="19"/>
      <c r="AUC104" s="320"/>
      <c r="AUD104" s="17"/>
      <c r="AUE104" s="15"/>
      <c r="AUF104" s="15"/>
      <c r="AUG104" s="17"/>
      <c r="AUH104" s="17"/>
      <c r="AUI104" s="17"/>
      <c r="AUJ104" s="117"/>
      <c r="AUK104" s="209"/>
      <c r="AUL104" s="17"/>
      <c r="AUM104" s="18"/>
      <c r="AUN104" s="29"/>
      <c r="AUO104" s="104"/>
      <c r="AUP104" s="198"/>
      <c r="AUQ104" s="239"/>
      <c r="AUR104" s="243"/>
      <c r="AUS104" s="243"/>
      <c r="AUT104" s="19"/>
      <c r="AUU104" s="320"/>
      <c r="AUV104" s="17"/>
      <c r="AUW104" s="15"/>
      <c r="AUX104" s="15"/>
      <c r="AUY104" s="17"/>
      <c r="AUZ104" s="17"/>
      <c r="AVA104" s="17"/>
      <c r="AVB104" s="117"/>
      <c r="AVC104" s="209"/>
      <c r="AVD104" s="17"/>
      <c r="AVE104" s="18"/>
      <c r="AVF104" s="29"/>
      <c r="AVG104" s="104"/>
      <c r="AVH104" s="198"/>
      <c r="AVI104" s="239"/>
      <c r="AVJ104" s="243"/>
      <c r="AVK104" s="243"/>
      <c r="AVL104" s="19"/>
      <c r="AVM104" s="320"/>
      <c r="AVN104" s="17"/>
      <c r="AVO104" s="15"/>
      <c r="AVP104" s="15"/>
      <c r="AVQ104" s="17"/>
      <c r="AVR104" s="17"/>
      <c r="AVS104" s="17"/>
      <c r="AVT104" s="117"/>
      <c r="AVU104" s="209"/>
      <c r="AVV104" s="17"/>
      <c r="AVW104" s="18"/>
      <c r="AVX104" s="29"/>
      <c r="AVY104" s="104"/>
      <c r="AVZ104" s="198"/>
      <c r="AWA104" s="239"/>
      <c r="AWB104" s="243"/>
      <c r="AWC104" s="243"/>
      <c r="AWD104" s="19"/>
      <c r="AWE104" s="320"/>
      <c r="AWF104" s="17"/>
      <c r="AWG104" s="15"/>
      <c r="AWH104" s="15"/>
      <c r="AWI104" s="17"/>
      <c r="AWJ104" s="17"/>
      <c r="AWK104" s="17"/>
      <c r="AWL104" s="117"/>
      <c r="AWM104" s="209"/>
      <c r="AWN104" s="17"/>
      <c r="AWO104" s="18"/>
      <c r="AWP104" s="29"/>
      <c r="AWQ104" s="104"/>
      <c r="AWR104" s="198"/>
      <c r="AWS104" s="239"/>
      <c r="AWT104" s="243"/>
      <c r="AWU104" s="243"/>
      <c r="AWV104" s="19"/>
      <c r="AWW104" s="320"/>
      <c r="AWX104" s="17"/>
      <c r="AWY104" s="15"/>
      <c r="AWZ104" s="15"/>
      <c r="AXA104" s="17"/>
      <c r="AXB104" s="17"/>
      <c r="AXC104" s="17"/>
      <c r="AXD104" s="117"/>
      <c r="AXE104" s="209"/>
      <c r="AXF104" s="17"/>
      <c r="AXG104" s="18"/>
      <c r="AXH104" s="29"/>
      <c r="AXI104" s="104"/>
      <c r="AXJ104" s="198"/>
      <c r="AXK104" s="239"/>
      <c r="AXL104" s="243"/>
      <c r="AXM104" s="243"/>
      <c r="AXN104" s="19"/>
      <c r="AXO104" s="320"/>
      <c r="AXP104" s="17"/>
      <c r="AXQ104" s="15"/>
      <c r="AXR104" s="15"/>
      <c r="AXS104" s="17"/>
      <c r="AXT104" s="17"/>
      <c r="AXU104" s="17"/>
      <c r="AXV104" s="117"/>
      <c r="AXW104" s="209"/>
      <c r="AXX104" s="17"/>
      <c r="AXY104" s="18"/>
      <c r="AXZ104" s="29"/>
      <c r="AYA104" s="104"/>
      <c r="AYB104" s="198"/>
      <c r="AYC104" s="239"/>
      <c r="AYD104" s="243"/>
      <c r="AYE104" s="243"/>
      <c r="AYF104" s="19"/>
      <c r="AYG104" s="320"/>
      <c r="AYH104" s="17"/>
      <c r="AYI104" s="15"/>
      <c r="AYJ104" s="15"/>
      <c r="AYK104" s="17"/>
      <c r="AYL104" s="17"/>
      <c r="AYM104" s="17"/>
      <c r="AYN104" s="117"/>
      <c r="AYO104" s="209"/>
      <c r="AYP104" s="17"/>
      <c r="AYQ104" s="18"/>
      <c r="AYR104" s="29"/>
      <c r="AYS104" s="104"/>
      <c r="AYT104" s="198"/>
      <c r="AYU104" s="239"/>
      <c r="AYV104" s="243"/>
      <c r="AYW104" s="243"/>
      <c r="AYX104" s="19"/>
      <c r="AYY104" s="320"/>
      <c r="AYZ104" s="17"/>
      <c r="AZA104" s="15"/>
      <c r="AZB104" s="15"/>
      <c r="AZC104" s="17"/>
      <c r="AZD104" s="17"/>
      <c r="AZE104" s="17"/>
      <c r="AZF104" s="117"/>
      <c r="AZG104" s="209"/>
      <c r="AZH104" s="17"/>
      <c r="AZI104" s="18"/>
      <c r="AZJ104" s="29"/>
      <c r="AZK104" s="104"/>
      <c r="AZL104" s="198"/>
      <c r="AZM104" s="239"/>
      <c r="AZN104" s="243"/>
      <c r="AZO104" s="243"/>
      <c r="AZP104" s="19"/>
      <c r="AZQ104" s="320"/>
      <c r="AZR104" s="17"/>
      <c r="AZS104" s="15"/>
      <c r="AZT104" s="15"/>
      <c r="AZU104" s="17"/>
      <c r="AZV104" s="17"/>
      <c r="AZW104" s="17"/>
      <c r="AZX104" s="117"/>
      <c r="AZY104" s="209"/>
      <c r="AZZ104" s="17"/>
      <c r="BAA104" s="18"/>
      <c r="BAB104" s="29"/>
      <c r="BAC104" s="104"/>
      <c r="BAD104" s="198"/>
      <c r="BAE104" s="239"/>
      <c r="BAF104" s="243"/>
      <c r="BAG104" s="243"/>
      <c r="BAH104" s="19"/>
      <c r="BAI104" s="320"/>
      <c r="BAJ104" s="17"/>
      <c r="BAK104" s="15"/>
      <c r="BAL104" s="15"/>
      <c r="BAM104" s="17"/>
      <c r="BAN104" s="17"/>
      <c r="BAO104" s="17"/>
      <c r="BAP104" s="117"/>
      <c r="BAQ104" s="209"/>
      <c r="BAR104" s="17"/>
      <c r="BAS104" s="18"/>
      <c r="BAT104" s="29"/>
      <c r="BAU104" s="104"/>
      <c r="BAV104" s="198"/>
      <c r="BAW104" s="239"/>
      <c r="BAX104" s="243"/>
      <c r="BAY104" s="243"/>
      <c r="BAZ104" s="19"/>
      <c r="BBA104" s="320"/>
      <c r="BBB104" s="17"/>
      <c r="BBC104" s="15"/>
      <c r="BBD104" s="15"/>
      <c r="BBE104" s="17"/>
      <c r="BBF104" s="17"/>
      <c r="BBG104" s="17"/>
      <c r="BBH104" s="117"/>
      <c r="BBI104" s="209"/>
      <c r="BBJ104" s="17"/>
      <c r="BBK104" s="18"/>
      <c r="BBL104" s="29"/>
      <c r="BBM104" s="104"/>
      <c r="BBN104" s="198"/>
      <c r="BBO104" s="239"/>
      <c r="BBP104" s="243"/>
      <c r="BBQ104" s="243"/>
      <c r="BBR104" s="19"/>
      <c r="BBS104" s="320"/>
      <c r="BBT104" s="17"/>
      <c r="BBU104" s="15"/>
      <c r="BBV104" s="15"/>
      <c r="BBW104" s="17"/>
      <c r="BBX104" s="17"/>
      <c r="BBY104" s="17"/>
      <c r="BBZ104" s="117"/>
      <c r="BCA104" s="209"/>
      <c r="BCB104" s="17"/>
      <c r="BCC104" s="18"/>
      <c r="BCD104" s="29"/>
      <c r="BCE104" s="104"/>
      <c r="BCF104" s="198"/>
      <c r="BCG104" s="239"/>
      <c r="BCH104" s="243"/>
      <c r="BCI104" s="243"/>
      <c r="BCJ104" s="19"/>
      <c r="BCK104" s="320"/>
      <c r="BCL104" s="17"/>
      <c r="BCM104" s="15"/>
      <c r="BCN104" s="15"/>
      <c r="BCO104" s="17"/>
      <c r="BCP104" s="17"/>
      <c r="BCQ104" s="17"/>
      <c r="BCR104" s="117"/>
      <c r="BCS104" s="209"/>
      <c r="BCT104" s="17"/>
      <c r="BCU104" s="18"/>
      <c r="BCV104" s="29"/>
      <c r="BCW104" s="104"/>
      <c r="BCX104" s="198"/>
      <c r="BCY104" s="239"/>
      <c r="BCZ104" s="243"/>
      <c r="BDA104" s="243"/>
      <c r="BDB104" s="19"/>
      <c r="BDC104" s="320"/>
      <c r="BDD104" s="17"/>
      <c r="BDE104" s="15"/>
      <c r="BDF104" s="15"/>
      <c r="BDG104" s="17"/>
      <c r="BDH104" s="17"/>
      <c r="BDI104" s="17"/>
      <c r="BDJ104" s="117"/>
      <c r="BDK104" s="209"/>
      <c r="BDL104" s="17"/>
      <c r="BDM104" s="18"/>
      <c r="BDN104" s="29"/>
      <c r="BDO104" s="104"/>
      <c r="BDP104" s="198"/>
      <c r="BDQ104" s="239"/>
      <c r="BDR104" s="243"/>
      <c r="BDS104" s="243"/>
      <c r="BDT104" s="19"/>
      <c r="BDU104" s="320"/>
      <c r="BDV104" s="17"/>
      <c r="BDW104" s="15"/>
      <c r="BDX104" s="15"/>
      <c r="BDY104" s="17"/>
      <c r="BDZ104" s="17"/>
      <c r="BEA104" s="17"/>
      <c r="BEB104" s="117"/>
      <c r="BEC104" s="209"/>
      <c r="BED104" s="17"/>
      <c r="BEE104" s="18"/>
      <c r="BEF104" s="29"/>
      <c r="BEG104" s="104"/>
      <c r="BEH104" s="198"/>
      <c r="BEI104" s="239"/>
      <c r="BEJ104" s="243"/>
      <c r="BEK104" s="243"/>
      <c r="BEL104" s="19"/>
      <c r="BEM104" s="320"/>
      <c r="BEN104" s="17"/>
      <c r="BEO104" s="15"/>
      <c r="BEP104" s="15"/>
      <c r="BEQ104" s="17"/>
      <c r="BER104" s="17"/>
      <c r="BES104" s="17"/>
      <c r="BET104" s="117"/>
      <c r="BEU104" s="209"/>
      <c r="BEV104" s="17"/>
      <c r="BEW104" s="18"/>
      <c r="BEX104" s="29"/>
      <c r="BEY104" s="104"/>
      <c r="BEZ104" s="198"/>
      <c r="BFA104" s="239"/>
      <c r="BFB104" s="243"/>
      <c r="BFC104" s="243"/>
      <c r="BFD104" s="19"/>
      <c r="BFE104" s="320"/>
      <c r="BFF104" s="17"/>
      <c r="BFG104" s="15"/>
      <c r="BFH104" s="15"/>
      <c r="BFI104" s="17"/>
      <c r="BFJ104" s="17"/>
      <c r="BFK104" s="17"/>
      <c r="BFL104" s="117"/>
      <c r="BFM104" s="209"/>
      <c r="BFN104" s="17"/>
      <c r="BFO104" s="18"/>
      <c r="BFP104" s="29"/>
      <c r="BFQ104" s="104"/>
      <c r="BFR104" s="198"/>
      <c r="BFS104" s="239"/>
      <c r="BFT104" s="243"/>
      <c r="BFU104" s="243"/>
      <c r="BFV104" s="19"/>
      <c r="BFW104" s="320"/>
      <c r="BFX104" s="17"/>
      <c r="BFY104" s="15"/>
      <c r="BFZ104" s="15"/>
      <c r="BGA104" s="17"/>
      <c r="BGB104" s="17"/>
      <c r="BGC104" s="17"/>
      <c r="BGD104" s="117"/>
      <c r="BGE104" s="209"/>
      <c r="BGF104" s="17"/>
      <c r="BGG104" s="18"/>
      <c r="BGH104" s="29"/>
      <c r="BGI104" s="104"/>
      <c r="BGJ104" s="198"/>
      <c r="BGK104" s="239"/>
      <c r="BGL104" s="243"/>
      <c r="BGM104" s="243"/>
      <c r="BGN104" s="19"/>
      <c r="BGO104" s="320"/>
      <c r="BGP104" s="17"/>
      <c r="BGQ104" s="15"/>
      <c r="BGR104" s="15"/>
      <c r="BGS104" s="17"/>
      <c r="BGT104" s="17"/>
      <c r="BGU104" s="17"/>
      <c r="BGV104" s="117"/>
      <c r="BGW104" s="209"/>
      <c r="BGX104" s="17"/>
      <c r="BGY104" s="18"/>
      <c r="BGZ104" s="29"/>
      <c r="BHA104" s="104"/>
      <c r="BHB104" s="198"/>
      <c r="BHC104" s="239"/>
      <c r="BHD104" s="243"/>
      <c r="BHE104" s="243"/>
      <c r="BHF104" s="19"/>
      <c r="BHG104" s="320"/>
      <c r="BHH104" s="17"/>
      <c r="BHI104" s="15"/>
      <c r="BHJ104" s="15"/>
      <c r="BHK104" s="17"/>
      <c r="BHL104" s="17"/>
      <c r="BHM104" s="17"/>
      <c r="BHN104" s="117"/>
      <c r="BHO104" s="209"/>
      <c r="BHP104" s="17"/>
      <c r="BHQ104" s="18"/>
      <c r="BHR104" s="29"/>
      <c r="BHS104" s="104"/>
      <c r="BHT104" s="198"/>
      <c r="BHU104" s="239"/>
      <c r="BHV104" s="243"/>
      <c r="BHW104" s="243"/>
      <c r="BHX104" s="19"/>
      <c r="BHY104" s="320"/>
      <c r="BHZ104" s="17"/>
      <c r="BIA104" s="15"/>
      <c r="BIB104" s="15"/>
      <c r="BIC104" s="17"/>
      <c r="BID104" s="17"/>
      <c r="BIE104" s="17"/>
      <c r="BIF104" s="117"/>
      <c r="BIG104" s="209"/>
      <c r="BIH104" s="17"/>
      <c r="BII104" s="18"/>
      <c r="BIJ104" s="29"/>
      <c r="BIK104" s="104"/>
      <c r="BIL104" s="198"/>
      <c r="BIM104" s="239"/>
      <c r="BIN104" s="243"/>
      <c r="BIO104" s="243"/>
      <c r="BIP104" s="19"/>
      <c r="BIQ104" s="320"/>
      <c r="BIR104" s="17"/>
      <c r="BIS104" s="15"/>
      <c r="BIT104" s="15"/>
      <c r="BIU104" s="17"/>
      <c r="BIV104" s="17"/>
      <c r="BIW104" s="17"/>
      <c r="BIX104" s="117"/>
      <c r="BIY104" s="209"/>
      <c r="BIZ104" s="17"/>
      <c r="BJA104" s="18"/>
      <c r="BJB104" s="29"/>
      <c r="BJC104" s="104"/>
      <c r="BJD104" s="198"/>
      <c r="BJE104" s="239"/>
      <c r="BJF104" s="243"/>
      <c r="BJG104" s="243"/>
      <c r="BJH104" s="19"/>
      <c r="BJI104" s="320"/>
      <c r="BJJ104" s="17"/>
      <c r="BJK104" s="15"/>
      <c r="BJL104" s="15"/>
      <c r="BJM104" s="17"/>
      <c r="BJN104" s="17"/>
      <c r="BJO104" s="17"/>
      <c r="BJP104" s="117"/>
      <c r="BJQ104" s="209"/>
      <c r="BJR104" s="17"/>
      <c r="BJS104" s="18"/>
      <c r="BJT104" s="29"/>
      <c r="BJU104" s="104"/>
      <c r="BJV104" s="198"/>
      <c r="BJW104" s="239"/>
      <c r="BJX104" s="243"/>
      <c r="BJY104" s="243"/>
      <c r="BJZ104" s="19"/>
      <c r="BKA104" s="320"/>
      <c r="BKB104" s="17"/>
      <c r="BKC104" s="15"/>
      <c r="BKD104" s="15"/>
      <c r="BKE104" s="17"/>
      <c r="BKF104" s="17"/>
      <c r="BKG104" s="17"/>
      <c r="BKH104" s="117"/>
      <c r="BKI104" s="209"/>
      <c r="BKJ104" s="17"/>
      <c r="BKK104" s="18"/>
      <c r="BKL104" s="29"/>
      <c r="BKM104" s="104"/>
      <c r="BKN104" s="198"/>
      <c r="BKO104" s="239"/>
      <c r="BKP104" s="243"/>
      <c r="BKQ104" s="243"/>
      <c r="BKR104" s="19"/>
      <c r="BKS104" s="320"/>
      <c r="BKT104" s="17"/>
      <c r="BKU104" s="15"/>
      <c r="BKV104" s="15"/>
      <c r="BKW104" s="17"/>
      <c r="BKX104" s="17"/>
      <c r="BKY104" s="17"/>
      <c r="BKZ104" s="117"/>
      <c r="BLA104" s="209"/>
      <c r="BLB104" s="17"/>
      <c r="BLC104" s="18"/>
      <c r="BLD104" s="29"/>
      <c r="BLE104" s="104"/>
      <c r="BLF104" s="198"/>
      <c r="BLG104" s="239"/>
      <c r="BLH104" s="243"/>
      <c r="BLI104" s="243"/>
      <c r="BLJ104" s="19"/>
      <c r="BLK104" s="320"/>
      <c r="BLL104" s="17"/>
      <c r="BLM104" s="15"/>
      <c r="BLN104" s="15"/>
      <c r="BLO104" s="17"/>
      <c r="BLP104" s="17"/>
      <c r="BLQ104" s="17"/>
      <c r="BLR104" s="117"/>
      <c r="BLS104" s="209"/>
      <c r="BLT104" s="17"/>
      <c r="BLU104" s="18"/>
      <c r="BLV104" s="29"/>
      <c r="BLW104" s="104"/>
      <c r="BLX104" s="198"/>
      <c r="BLY104" s="239"/>
      <c r="BLZ104" s="243"/>
      <c r="BMA104" s="243"/>
      <c r="BMB104" s="19"/>
      <c r="BMC104" s="320"/>
      <c r="BMD104" s="17"/>
      <c r="BME104" s="15"/>
      <c r="BMF104" s="15"/>
      <c r="BMG104" s="17"/>
      <c r="BMH104" s="17"/>
      <c r="BMI104" s="17"/>
      <c r="BMJ104" s="117"/>
      <c r="BMK104" s="209"/>
      <c r="BML104" s="17"/>
      <c r="BMM104" s="18"/>
      <c r="BMN104" s="29"/>
      <c r="BMO104" s="104"/>
      <c r="BMP104" s="198"/>
      <c r="BMQ104" s="239"/>
      <c r="BMR104" s="243"/>
      <c r="BMS104" s="243"/>
      <c r="BMT104" s="19"/>
      <c r="BMU104" s="320"/>
      <c r="BMV104" s="17"/>
      <c r="BMW104" s="15"/>
      <c r="BMX104" s="15"/>
      <c r="BMY104" s="17"/>
      <c r="BMZ104" s="17"/>
      <c r="BNA104" s="17"/>
      <c r="BNB104" s="117"/>
      <c r="BNC104" s="209"/>
      <c r="BND104" s="17"/>
      <c r="BNE104" s="18"/>
      <c r="BNF104" s="29"/>
      <c r="BNG104" s="104"/>
      <c r="BNH104" s="198"/>
      <c r="BNI104" s="239"/>
      <c r="BNJ104" s="243"/>
      <c r="BNK104" s="243"/>
      <c r="BNL104" s="19"/>
      <c r="BNM104" s="320"/>
      <c r="BNN104" s="17"/>
      <c r="BNO104" s="15"/>
      <c r="BNP104" s="15"/>
      <c r="BNQ104" s="17"/>
      <c r="BNR104" s="17"/>
      <c r="BNS104" s="17"/>
      <c r="BNT104" s="117"/>
      <c r="BNU104" s="209"/>
      <c r="BNV104" s="17"/>
      <c r="BNW104" s="18"/>
      <c r="BNX104" s="29"/>
      <c r="BNY104" s="104"/>
      <c r="BNZ104" s="198"/>
      <c r="BOA104" s="239"/>
      <c r="BOB104" s="243"/>
      <c r="BOC104" s="243"/>
      <c r="BOD104" s="19"/>
      <c r="BOE104" s="320"/>
      <c r="BOF104" s="17"/>
      <c r="BOG104" s="15"/>
      <c r="BOH104" s="15"/>
      <c r="BOI104" s="17"/>
      <c r="BOJ104" s="17"/>
      <c r="BOK104" s="17"/>
      <c r="BOL104" s="117"/>
      <c r="BOM104" s="209"/>
      <c r="BON104" s="17"/>
      <c r="BOO104" s="18"/>
      <c r="BOP104" s="29"/>
      <c r="BOQ104" s="104"/>
      <c r="BOR104" s="198"/>
      <c r="BOS104" s="239"/>
      <c r="BOT104" s="243"/>
      <c r="BOU104" s="243"/>
      <c r="BOV104" s="19"/>
      <c r="BOW104" s="320"/>
      <c r="BOX104" s="17"/>
      <c r="BOY104" s="15"/>
      <c r="BOZ104" s="15"/>
      <c r="BPA104" s="17"/>
      <c r="BPB104" s="17"/>
      <c r="BPC104" s="17"/>
      <c r="BPD104" s="117"/>
      <c r="BPE104" s="209"/>
      <c r="BPF104" s="17"/>
      <c r="BPG104" s="18"/>
      <c r="BPH104" s="29"/>
      <c r="BPI104" s="104"/>
      <c r="BPJ104" s="198"/>
      <c r="BPK104" s="239"/>
      <c r="BPL104" s="243"/>
      <c r="BPM104" s="243"/>
      <c r="BPN104" s="19"/>
      <c r="BPO104" s="320"/>
      <c r="BPP104" s="17"/>
      <c r="BPQ104" s="15"/>
      <c r="BPR104" s="15"/>
      <c r="BPS104" s="17"/>
      <c r="BPT104" s="17"/>
      <c r="BPU104" s="17"/>
      <c r="BPV104" s="117"/>
      <c r="BPW104" s="209"/>
      <c r="BPX104" s="17"/>
      <c r="BPY104" s="18"/>
      <c r="BPZ104" s="29"/>
      <c r="BQA104" s="104"/>
      <c r="BQB104" s="198"/>
      <c r="BQC104" s="239"/>
      <c r="BQD104" s="243"/>
      <c r="BQE104" s="243"/>
      <c r="BQF104" s="19"/>
      <c r="BQG104" s="320"/>
      <c r="BQH104" s="17"/>
      <c r="BQI104" s="15"/>
      <c r="BQJ104" s="15"/>
      <c r="BQK104" s="17"/>
      <c r="BQL104" s="17"/>
      <c r="BQM104" s="17"/>
      <c r="BQN104" s="117"/>
      <c r="BQO104" s="209"/>
      <c r="BQP104" s="17"/>
      <c r="BQQ104" s="18"/>
      <c r="BQR104" s="29"/>
      <c r="BQS104" s="104"/>
      <c r="BQT104" s="198"/>
      <c r="BQU104" s="239"/>
      <c r="BQV104" s="243"/>
      <c r="BQW104" s="243"/>
      <c r="BQX104" s="19"/>
      <c r="BQY104" s="320"/>
      <c r="BQZ104" s="17"/>
      <c r="BRA104" s="15"/>
      <c r="BRB104" s="15"/>
      <c r="BRC104" s="17"/>
      <c r="BRD104" s="17"/>
      <c r="BRE104" s="17"/>
      <c r="BRF104" s="117"/>
      <c r="BRG104" s="209"/>
      <c r="BRH104" s="17"/>
      <c r="BRI104" s="18"/>
      <c r="BRJ104" s="29"/>
      <c r="BRK104" s="104"/>
      <c r="BRL104" s="198"/>
      <c r="BRM104" s="239"/>
      <c r="BRN104" s="243"/>
      <c r="BRO104" s="243"/>
      <c r="BRP104" s="19"/>
      <c r="BRQ104" s="320"/>
      <c r="BRR104" s="17"/>
      <c r="BRS104" s="15"/>
      <c r="BRT104" s="15"/>
      <c r="BRU104" s="17"/>
      <c r="BRV104" s="17"/>
      <c r="BRW104" s="17"/>
      <c r="BRX104" s="117"/>
      <c r="BRY104" s="209"/>
      <c r="BRZ104" s="17"/>
      <c r="BSA104" s="18"/>
      <c r="BSB104" s="29"/>
      <c r="BSC104" s="104"/>
      <c r="BSD104" s="198"/>
      <c r="BSE104" s="239"/>
      <c r="BSF104" s="243"/>
      <c r="BSG104" s="243"/>
      <c r="BSH104" s="19"/>
      <c r="BSI104" s="320"/>
      <c r="BSJ104" s="17"/>
      <c r="BSK104" s="15"/>
      <c r="BSL104" s="15"/>
      <c r="BSM104" s="17"/>
      <c r="BSN104" s="17"/>
      <c r="BSO104" s="17"/>
      <c r="BSP104" s="117"/>
      <c r="BSQ104" s="209"/>
      <c r="BSR104" s="17"/>
      <c r="BSS104" s="18"/>
      <c r="BST104" s="29"/>
      <c r="BSU104" s="104"/>
      <c r="BSV104" s="198"/>
      <c r="BSW104" s="239"/>
      <c r="BSX104" s="243"/>
      <c r="BSY104" s="243"/>
      <c r="BSZ104" s="19"/>
      <c r="BTA104" s="320"/>
      <c r="BTB104" s="17"/>
      <c r="BTC104" s="15"/>
      <c r="BTD104" s="15"/>
      <c r="BTE104" s="17"/>
      <c r="BTF104" s="17"/>
      <c r="BTG104" s="17"/>
      <c r="BTH104" s="117"/>
      <c r="BTI104" s="209"/>
      <c r="BTJ104" s="17"/>
      <c r="BTK104" s="18"/>
      <c r="BTL104" s="29"/>
      <c r="BTM104" s="104"/>
      <c r="BTN104" s="198"/>
      <c r="BTO104" s="239"/>
      <c r="BTP104" s="243"/>
      <c r="BTQ104" s="243"/>
      <c r="BTR104" s="19"/>
      <c r="BTS104" s="320"/>
      <c r="BTT104" s="17"/>
      <c r="BTU104" s="15"/>
      <c r="BTV104" s="15"/>
      <c r="BTW104" s="17"/>
      <c r="BTX104" s="17"/>
      <c r="BTY104" s="17"/>
      <c r="BTZ104" s="117"/>
      <c r="BUA104" s="209"/>
      <c r="BUB104" s="17"/>
      <c r="BUC104" s="18"/>
      <c r="BUD104" s="29"/>
      <c r="BUE104" s="104"/>
      <c r="BUF104" s="198"/>
      <c r="BUG104" s="239"/>
      <c r="BUH104" s="243"/>
      <c r="BUI104" s="243"/>
      <c r="BUJ104" s="19"/>
      <c r="BUK104" s="320"/>
      <c r="BUL104" s="17"/>
      <c r="BUM104" s="15"/>
      <c r="BUN104" s="15"/>
      <c r="BUO104" s="17"/>
      <c r="BUP104" s="17"/>
      <c r="BUQ104" s="17"/>
      <c r="BUR104" s="117"/>
      <c r="BUS104" s="209"/>
      <c r="BUT104" s="17"/>
      <c r="BUU104" s="18"/>
      <c r="BUV104" s="29"/>
      <c r="BUW104" s="104"/>
      <c r="BUX104" s="198"/>
      <c r="BUY104" s="239"/>
      <c r="BUZ104" s="243"/>
      <c r="BVA104" s="243"/>
      <c r="BVB104" s="19"/>
      <c r="BVC104" s="320"/>
      <c r="BVD104" s="17"/>
      <c r="BVE104" s="15"/>
      <c r="BVF104" s="15"/>
      <c r="BVG104" s="17"/>
      <c r="BVH104" s="17"/>
      <c r="BVI104" s="17"/>
      <c r="BVJ104" s="117"/>
      <c r="BVK104" s="209"/>
      <c r="BVL104" s="17"/>
      <c r="BVM104" s="18"/>
      <c r="BVN104" s="29"/>
      <c r="BVO104" s="104"/>
      <c r="BVP104" s="198"/>
      <c r="BVQ104" s="239"/>
      <c r="BVR104" s="243"/>
      <c r="BVS104" s="243"/>
      <c r="BVT104" s="19"/>
      <c r="BVU104" s="320"/>
      <c r="BVV104" s="17"/>
      <c r="BVW104" s="15"/>
      <c r="BVX104" s="15"/>
      <c r="BVY104" s="17"/>
      <c r="BVZ104" s="17"/>
      <c r="BWA104" s="17"/>
      <c r="BWB104" s="117"/>
      <c r="BWC104" s="209"/>
      <c r="BWD104" s="17"/>
      <c r="BWE104" s="18"/>
      <c r="BWF104" s="29"/>
      <c r="BWG104" s="104"/>
      <c r="BWH104" s="198"/>
      <c r="BWI104" s="239"/>
      <c r="BWJ104" s="243"/>
      <c r="BWK104" s="243"/>
      <c r="BWL104" s="19"/>
      <c r="BWM104" s="320"/>
      <c r="BWN104" s="17"/>
      <c r="BWO104" s="15"/>
      <c r="BWP104" s="15"/>
      <c r="BWQ104" s="17"/>
      <c r="BWR104" s="17"/>
      <c r="BWS104" s="17"/>
      <c r="BWT104" s="117"/>
      <c r="BWU104" s="209"/>
      <c r="BWV104" s="17"/>
      <c r="BWW104" s="18"/>
      <c r="BWX104" s="29"/>
      <c r="BWY104" s="104"/>
      <c r="BWZ104" s="198"/>
      <c r="BXA104" s="239"/>
      <c r="BXB104" s="243"/>
      <c r="BXC104" s="243"/>
      <c r="BXD104" s="19"/>
      <c r="BXE104" s="320"/>
      <c r="BXF104" s="17"/>
      <c r="BXG104" s="15"/>
      <c r="BXH104" s="15"/>
      <c r="BXI104" s="17"/>
      <c r="BXJ104" s="17"/>
      <c r="BXK104" s="17"/>
      <c r="BXL104" s="117"/>
      <c r="BXM104" s="209"/>
      <c r="BXN104" s="17"/>
      <c r="BXO104" s="18"/>
      <c r="BXP104" s="29"/>
      <c r="BXQ104" s="104"/>
      <c r="BXR104" s="198"/>
      <c r="BXS104" s="239"/>
      <c r="BXT104" s="243"/>
      <c r="BXU104" s="243"/>
      <c r="BXV104" s="19"/>
      <c r="BXW104" s="320"/>
      <c r="BXX104" s="17"/>
      <c r="BXY104" s="15"/>
      <c r="BXZ104" s="15"/>
      <c r="BYA104" s="17"/>
      <c r="BYB104" s="17"/>
      <c r="BYC104" s="17"/>
      <c r="BYD104" s="117"/>
      <c r="BYE104" s="209"/>
      <c r="BYF104" s="17"/>
      <c r="BYG104" s="18"/>
      <c r="BYH104" s="29"/>
      <c r="BYI104" s="104"/>
      <c r="BYJ104" s="198"/>
      <c r="BYK104" s="239"/>
      <c r="BYL104" s="243"/>
      <c r="BYM104" s="243"/>
      <c r="BYN104" s="19"/>
      <c r="BYO104" s="320"/>
      <c r="BYP104" s="17"/>
      <c r="BYQ104" s="15"/>
      <c r="BYR104" s="15"/>
      <c r="BYS104" s="17"/>
      <c r="BYT104" s="17"/>
      <c r="BYU104" s="17"/>
      <c r="BYV104" s="117"/>
      <c r="BYW104" s="209"/>
      <c r="BYX104" s="17"/>
      <c r="BYY104" s="18"/>
      <c r="BYZ104" s="29"/>
      <c r="BZA104" s="104"/>
      <c r="BZB104" s="198"/>
      <c r="BZC104" s="239"/>
      <c r="BZD104" s="243"/>
      <c r="BZE104" s="243"/>
      <c r="BZF104" s="19"/>
      <c r="BZG104" s="320"/>
      <c r="BZH104" s="17"/>
      <c r="BZI104" s="15"/>
      <c r="BZJ104" s="15"/>
      <c r="BZK104" s="17"/>
      <c r="BZL104" s="17"/>
      <c r="BZM104" s="17"/>
      <c r="BZN104" s="117"/>
      <c r="BZO104" s="209"/>
      <c r="BZP104" s="17"/>
      <c r="BZQ104" s="18"/>
      <c r="BZR104" s="29"/>
      <c r="BZS104" s="104"/>
      <c r="BZT104" s="198"/>
      <c r="BZU104" s="239"/>
      <c r="BZV104" s="243"/>
      <c r="BZW104" s="243"/>
      <c r="BZX104" s="19"/>
      <c r="BZY104" s="320"/>
      <c r="BZZ104" s="17"/>
      <c r="CAA104" s="15"/>
      <c r="CAB104" s="15"/>
      <c r="CAC104" s="17"/>
      <c r="CAD104" s="17"/>
      <c r="CAE104" s="17"/>
      <c r="CAF104" s="117"/>
      <c r="CAG104" s="209"/>
      <c r="CAH104" s="17"/>
      <c r="CAI104" s="18"/>
      <c r="CAJ104" s="29"/>
      <c r="CAK104" s="104"/>
      <c r="CAL104" s="198"/>
      <c r="CAM104" s="239"/>
      <c r="CAN104" s="243"/>
      <c r="CAO104" s="243"/>
      <c r="CAP104" s="19"/>
      <c r="CAQ104" s="320"/>
      <c r="CAR104" s="17"/>
      <c r="CAS104" s="15"/>
      <c r="CAT104" s="15"/>
      <c r="CAU104" s="17"/>
      <c r="CAV104" s="17"/>
      <c r="CAW104" s="17"/>
      <c r="CAX104" s="117"/>
      <c r="CAY104" s="209"/>
      <c r="CAZ104" s="17"/>
      <c r="CBA104" s="18"/>
      <c r="CBB104" s="29"/>
      <c r="CBC104" s="104"/>
      <c r="CBD104" s="198"/>
      <c r="CBE104" s="239"/>
      <c r="CBF104" s="243"/>
      <c r="CBG104" s="243"/>
      <c r="CBH104" s="19"/>
      <c r="CBI104" s="320"/>
      <c r="CBJ104" s="17"/>
      <c r="CBK104" s="15"/>
      <c r="CBL104" s="15"/>
      <c r="CBM104" s="17"/>
      <c r="CBN104" s="17"/>
      <c r="CBO104" s="17"/>
      <c r="CBP104" s="117"/>
      <c r="CBQ104" s="209"/>
      <c r="CBR104" s="17"/>
      <c r="CBS104" s="18"/>
      <c r="CBT104" s="29"/>
      <c r="CBU104" s="104"/>
      <c r="CBV104" s="198"/>
      <c r="CBW104" s="239"/>
      <c r="CBX104" s="243"/>
      <c r="CBY104" s="243"/>
      <c r="CBZ104" s="19"/>
      <c r="CCA104" s="320"/>
      <c r="CCB104" s="17"/>
      <c r="CCC104" s="15"/>
      <c r="CCD104" s="15"/>
      <c r="CCE104" s="17"/>
      <c r="CCF104" s="17"/>
      <c r="CCG104" s="17"/>
      <c r="CCH104" s="117"/>
      <c r="CCI104" s="209"/>
      <c r="CCJ104" s="17"/>
      <c r="CCK104" s="18"/>
      <c r="CCL104" s="29"/>
      <c r="CCM104" s="104"/>
      <c r="CCN104" s="198"/>
      <c r="CCO104" s="239"/>
      <c r="CCP104" s="243"/>
      <c r="CCQ104" s="243"/>
      <c r="CCR104" s="19"/>
      <c r="CCS104" s="320"/>
      <c r="CCT104" s="17"/>
      <c r="CCU104" s="15"/>
      <c r="CCV104" s="15"/>
      <c r="CCW104" s="17"/>
      <c r="CCX104" s="17"/>
      <c r="CCY104" s="17"/>
      <c r="CCZ104" s="117"/>
      <c r="CDA104" s="209"/>
      <c r="CDB104" s="17"/>
      <c r="CDC104" s="18"/>
      <c r="CDD104" s="29"/>
      <c r="CDE104" s="104"/>
      <c r="CDF104" s="198"/>
      <c r="CDG104" s="239"/>
      <c r="CDH104" s="243"/>
      <c r="CDI104" s="243"/>
      <c r="CDJ104" s="19"/>
      <c r="CDK104" s="320"/>
      <c r="CDL104" s="17"/>
      <c r="CDM104" s="15"/>
      <c r="CDN104" s="15"/>
      <c r="CDO104" s="17"/>
      <c r="CDP104" s="17"/>
      <c r="CDQ104" s="17"/>
      <c r="CDR104" s="117"/>
      <c r="CDS104" s="209"/>
      <c r="CDT104" s="17"/>
      <c r="CDU104" s="18"/>
      <c r="CDV104" s="29"/>
      <c r="CDW104" s="104"/>
      <c r="CDX104" s="198"/>
      <c r="CDY104" s="239"/>
      <c r="CDZ104" s="243"/>
      <c r="CEA104" s="243"/>
      <c r="CEB104" s="19"/>
      <c r="CEC104" s="320"/>
      <c r="CED104" s="17"/>
      <c r="CEE104" s="15"/>
      <c r="CEF104" s="15"/>
      <c r="CEG104" s="17"/>
      <c r="CEH104" s="17"/>
      <c r="CEI104" s="17"/>
      <c r="CEJ104" s="117"/>
      <c r="CEK104" s="209"/>
      <c r="CEL104" s="17"/>
      <c r="CEM104" s="18"/>
      <c r="CEN104" s="29"/>
      <c r="CEO104" s="104"/>
      <c r="CEP104" s="198"/>
      <c r="CEQ104" s="239"/>
      <c r="CER104" s="243"/>
      <c r="CES104" s="243"/>
      <c r="CET104" s="19"/>
      <c r="CEU104" s="320"/>
      <c r="CEV104" s="17"/>
      <c r="CEW104" s="15"/>
      <c r="CEX104" s="15"/>
      <c r="CEY104" s="17"/>
      <c r="CEZ104" s="17"/>
      <c r="CFA104" s="17"/>
      <c r="CFB104" s="117"/>
      <c r="CFC104" s="209"/>
      <c r="CFD104" s="17"/>
      <c r="CFE104" s="18"/>
      <c r="CFF104" s="29"/>
      <c r="CFG104" s="104"/>
      <c r="CFH104" s="198"/>
      <c r="CFI104" s="239"/>
      <c r="CFJ104" s="243"/>
      <c r="CFK104" s="243"/>
      <c r="CFL104" s="19"/>
      <c r="CFM104" s="320"/>
      <c r="CFN104" s="17"/>
      <c r="CFO104" s="15"/>
      <c r="CFP104" s="15"/>
      <c r="CFQ104" s="17"/>
      <c r="CFR104" s="17"/>
      <c r="CFS104" s="17"/>
      <c r="CFT104" s="117"/>
      <c r="CFU104" s="209"/>
      <c r="CFV104" s="17"/>
      <c r="CFW104" s="18"/>
      <c r="CFX104" s="29"/>
      <c r="CFY104" s="104"/>
      <c r="CFZ104" s="198"/>
      <c r="CGA104" s="239"/>
      <c r="CGB104" s="243"/>
      <c r="CGC104" s="243"/>
      <c r="CGD104" s="19"/>
      <c r="CGE104" s="320"/>
      <c r="CGF104" s="17"/>
      <c r="CGG104" s="15"/>
      <c r="CGH104" s="15"/>
      <c r="CGI104" s="17"/>
      <c r="CGJ104" s="17"/>
      <c r="CGK104" s="17"/>
      <c r="CGL104" s="117"/>
      <c r="CGM104" s="209"/>
      <c r="CGN104" s="17"/>
      <c r="CGO104" s="18"/>
      <c r="CGP104" s="29"/>
      <c r="CGQ104" s="104"/>
      <c r="CGR104" s="198"/>
      <c r="CGS104" s="239"/>
      <c r="CGT104" s="243"/>
      <c r="CGU104" s="243"/>
      <c r="CGV104" s="19"/>
      <c r="CGW104" s="320"/>
      <c r="CGX104" s="17"/>
      <c r="CGY104" s="15"/>
      <c r="CGZ104" s="15"/>
      <c r="CHA104" s="17"/>
      <c r="CHB104" s="17"/>
      <c r="CHC104" s="17"/>
      <c r="CHD104" s="117"/>
      <c r="CHE104" s="209"/>
      <c r="CHF104" s="17"/>
      <c r="CHG104" s="18"/>
      <c r="CHH104" s="29"/>
      <c r="CHI104" s="104"/>
      <c r="CHJ104" s="198"/>
      <c r="CHK104" s="239"/>
      <c r="CHL104" s="243"/>
      <c r="CHM104" s="243"/>
      <c r="CHN104" s="19"/>
      <c r="CHO104" s="320"/>
      <c r="CHP104" s="17"/>
      <c r="CHQ104" s="15"/>
      <c r="CHR104" s="15"/>
      <c r="CHS104" s="17"/>
      <c r="CHT104" s="17"/>
      <c r="CHU104" s="17"/>
      <c r="CHV104" s="117"/>
      <c r="CHW104" s="209"/>
      <c r="CHX104" s="17"/>
      <c r="CHY104" s="18"/>
      <c r="CHZ104" s="29"/>
      <c r="CIA104" s="104"/>
      <c r="CIB104" s="198"/>
      <c r="CIC104" s="239"/>
      <c r="CID104" s="243"/>
      <c r="CIE104" s="243"/>
      <c r="CIF104" s="19"/>
      <c r="CIG104" s="320"/>
      <c r="CIH104" s="17"/>
      <c r="CII104" s="15"/>
      <c r="CIJ104" s="15"/>
      <c r="CIK104" s="17"/>
      <c r="CIL104" s="17"/>
      <c r="CIM104" s="17"/>
      <c r="CIN104" s="117"/>
      <c r="CIO104" s="209"/>
      <c r="CIP104" s="17"/>
      <c r="CIQ104" s="18"/>
      <c r="CIR104" s="29"/>
      <c r="CIS104" s="104"/>
      <c r="CIT104" s="198"/>
      <c r="CIU104" s="239"/>
      <c r="CIV104" s="243"/>
      <c r="CIW104" s="243"/>
      <c r="CIX104" s="19"/>
      <c r="CIY104" s="320"/>
      <c r="CIZ104" s="17"/>
      <c r="CJA104" s="15"/>
      <c r="CJB104" s="15"/>
      <c r="CJC104" s="17"/>
      <c r="CJD104" s="17"/>
      <c r="CJE104" s="17"/>
      <c r="CJF104" s="117"/>
      <c r="CJG104" s="209"/>
      <c r="CJH104" s="17"/>
      <c r="CJI104" s="18"/>
      <c r="CJJ104" s="29"/>
      <c r="CJK104" s="104"/>
      <c r="CJL104" s="198"/>
      <c r="CJM104" s="239"/>
      <c r="CJN104" s="243"/>
      <c r="CJO104" s="243"/>
      <c r="CJP104" s="19"/>
      <c r="CJQ104" s="320"/>
      <c r="CJR104" s="17"/>
      <c r="CJS104" s="15"/>
      <c r="CJT104" s="15"/>
      <c r="CJU104" s="17"/>
      <c r="CJV104" s="17"/>
      <c r="CJW104" s="17"/>
      <c r="CJX104" s="117"/>
      <c r="CJY104" s="209"/>
      <c r="CJZ104" s="17"/>
      <c r="CKA104" s="18"/>
      <c r="CKB104" s="29"/>
      <c r="CKC104" s="104"/>
      <c r="CKD104" s="198"/>
      <c r="CKE104" s="239"/>
      <c r="CKF104" s="243"/>
      <c r="CKG104" s="243"/>
      <c r="CKH104" s="19"/>
      <c r="CKI104" s="320"/>
      <c r="CKJ104" s="17"/>
      <c r="CKK104" s="15"/>
      <c r="CKL104" s="15"/>
      <c r="CKM104" s="17"/>
      <c r="CKN104" s="17"/>
      <c r="CKO104" s="17"/>
      <c r="CKP104" s="117"/>
      <c r="CKQ104" s="209"/>
      <c r="CKR104" s="17"/>
      <c r="CKS104" s="18"/>
      <c r="CKT104" s="29"/>
      <c r="CKU104" s="104"/>
      <c r="CKV104" s="198"/>
      <c r="CKW104" s="239"/>
      <c r="CKX104" s="243"/>
      <c r="CKY104" s="243"/>
      <c r="CKZ104" s="19"/>
      <c r="CLA104" s="320"/>
      <c r="CLB104" s="17"/>
      <c r="CLC104" s="15"/>
      <c r="CLD104" s="15"/>
      <c r="CLE104" s="17"/>
      <c r="CLF104" s="17"/>
      <c r="CLG104" s="17"/>
      <c r="CLH104" s="117"/>
      <c r="CLI104" s="209"/>
      <c r="CLJ104" s="17"/>
      <c r="CLK104" s="18"/>
      <c r="CLL104" s="29"/>
      <c r="CLM104" s="104"/>
      <c r="CLN104" s="198"/>
      <c r="CLO104" s="239"/>
      <c r="CLP104" s="243"/>
      <c r="CLQ104" s="243"/>
      <c r="CLR104" s="19"/>
      <c r="CLS104" s="320"/>
      <c r="CLT104" s="17"/>
      <c r="CLU104" s="15"/>
      <c r="CLV104" s="15"/>
      <c r="CLW104" s="17"/>
      <c r="CLX104" s="17"/>
      <c r="CLY104" s="17"/>
      <c r="CLZ104" s="117"/>
      <c r="CMA104" s="209"/>
      <c r="CMB104" s="17"/>
      <c r="CMC104" s="18"/>
      <c r="CMD104" s="29"/>
      <c r="CME104" s="104"/>
      <c r="CMF104" s="198"/>
      <c r="CMG104" s="239"/>
      <c r="CMH104" s="243"/>
      <c r="CMI104" s="243"/>
      <c r="CMJ104" s="19"/>
      <c r="CMK104" s="320"/>
      <c r="CML104" s="17"/>
      <c r="CMM104" s="15"/>
      <c r="CMN104" s="15"/>
      <c r="CMO104" s="17"/>
      <c r="CMP104" s="17"/>
      <c r="CMQ104" s="17"/>
      <c r="CMR104" s="117"/>
      <c r="CMS104" s="209"/>
      <c r="CMT104" s="17"/>
      <c r="CMU104" s="18"/>
      <c r="CMV104" s="29"/>
      <c r="CMW104" s="104"/>
      <c r="CMX104" s="198"/>
      <c r="CMY104" s="239"/>
      <c r="CMZ104" s="243"/>
      <c r="CNA104" s="243"/>
      <c r="CNB104" s="19"/>
      <c r="CNC104" s="320"/>
      <c r="CND104" s="17"/>
      <c r="CNE104" s="15"/>
      <c r="CNF104" s="15"/>
      <c r="CNG104" s="17"/>
      <c r="CNH104" s="17"/>
      <c r="CNI104" s="17"/>
      <c r="CNJ104" s="117"/>
      <c r="CNK104" s="209"/>
      <c r="CNL104" s="17"/>
      <c r="CNM104" s="18"/>
      <c r="CNN104" s="29"/>
      <c r="CNO104" s="104"/>
      <c r="CNP104" s="198"/>
      <c r="CNQ104" s="239"/>
      <c r="CNR104" s="243"/>
      <c r="CNS104" s="243"/>
      <c r="CNT104" s="19"/>
      <c r="CNU104" s="320"/>
      <c r="CNV104" s="17"/>
      <c r="CNW104" s="15"/>
      <c r="CNX104" s="15"/>
      <c r="CNY104" s="17"/>
      <c r="CNZ104" s="17"/>
      <c r="COA104" s="17"/>
      <c r="COB104" s="117"/>
      <c r="COC104" s="209"/>
      <c r="COD104" s="17"/>
      <c r="COE104" s="18"/>
      <c r="COF104" s="29"/>
      <c r="COG104" s="104"/>
      <c r="COH104" s="198"/>
      <c r="COI104" s="239"/>
      <c r="COJ104" s="243"/>
      <c r="COK104" s="243"/>
      <c r="COL104" s="19"/>
      <c r="COM104" s="320"/>
      <c r="CON104" s="17"/>
      <c r="COO104" s="15"/>
      <c r="COP104" s="15"/>
      <c r="COQ104" s="17"/>
      <c r="COR104" s="17"/>
      <c r="COS104" s="17"/>
      <c r="COT104" s="117"/>
      <c r="COU104" s="209"/>
      <c r="COV104" s="17"/>
      <c r="COW104" s="18"/>
      <c r="COX104" s="29"/>
      <c r="COY104" s="104"/>
      <c r="COZ104" s="198"/>
      <c r="CPA104" s="239"/>
      <c r="CPB104" s="243"/>
      <c r="CPC104" s="243"/>
      <c r="CPD104" s="19"/>
      <c r="CPE104" s="320"/>
      <c r="CPF104" s="17"/>
      <c r="CPG104" s="15"/>
      <c r="CPH104" s="15"/>
      <c r="CPI104" s="17"/>
      <c r="CPJ104" s="17"/>
      <c r="CPK104" s="17"/>
      <c r="CPL104" s="117"/>
      <c r="CPM104" s="209"/>
      <c r="CPN104" s="17"/>
      <c r="CPO104" s="18"/>
      <c r="CPP104" s="29"/>
      <c r="CPQ104" s="104"/>
      <c r="CPR104" s="198"/>
      <c r="CPS104" s="239"/>
      <c r="CPT104" s="243"/>
      <c r="CPU104" s="243"/>
      <c r="CPV104" s="19"/>
      <c r="CPW104" s="320"/>
      <c r="CPX104" s="17"/>
      <c r="CPY104" s="15"/>
      <c r="CPZ104" s="15"/>
      <c r="CQA104" s="17"/>
      <c r="CQB104" s="17"/>
      <c r="CQC104" s="17"/>
      <c r="CQD104" s="117"/>
      <c r="CQE104" s="209"/>
      <c r="CQF104" s="17"/>
      <c r="CQG104" s="18"/>
      <c r="CQH104" s="29"/>
      <c r="CQI104" s="104"/>
      <c r="CQJ104" s="198"/>
      <c r="CQK104" s="239"/>
      <c r="CQL104" s="243"/>
      <c r="CQM104" s="243"/>
      <c r="CQN104" s="19"/>
      <c r="CQO104" s="320"/>
      <c r="CQP104" s="17"/>
      <c r="CQQ104" s="15"/>
      <c r="CQR104" s="15"/>
      <c r="CQS104" s="17"/>
      <c r="CQT104" s="17"/>
      <c r="CQU104" s="17"/>
      <c r="CQV104" s="117"/>
      <c r="CQW104" s="209"/>
      <c r="CQX104" s="17"/>
      <c r="CQY104" s="18"/>
      <c r="CQZ104" s="29"/>
      <c r="CRA104" s="104"/>
      <c r="CRB104" s="198"/>
      <c r="CRC104" s="239"/>
      <c r="CRD104" s="243"/>
      <c r="CRE104" s="243"/>
      <c r="CRF104" s="19"/>
      <c r="CRG104" s="320"/>
      <c r="CRH104" s="17"/>
      <c r="CRI104" s="15"/>
      <c r="CRJ104" s="15"/>
      <c r="CRK104" s="17"/>
      <c r="CRL104" s="17"/>
      <c r="CRM104" s="17"/>
      <c r="CRN104" s="117"/>
      <c r="CRO104" s="209"/>
      <c r="CRP104" s="17"/>
      <c r="CRQ104" s="18"/>
      <c r="CRR104" s="29"/>
      <c r="CRS104" s="104"/>
      <c r="CRT104" s="198"/>
      <c r="CRU104" s="239"/>
      <c r="CRV104" s="243"/>
      <c r="CRW104" s="243"/>
      <c r="CRX104" s="19"/>
      <c r="CRY104" s="320"/>
      <c r="CRZ104" s="17"/>
      <c r="CSA104" s="15"/>
      <c r="CSB104" s="15"/>
      <c r="CSC104" s="17"/>
      <c r="CSD104" s="17"/>
      <c r="CSE104" s="17"/>
      <c r="CSF104" s="117"/>
      <c r="CSG104" s="209"/>
      <c r="CSH104" s="17"/>
      <c r="CSI104" s="18"/>
      <c r="CSJ104" s="29"/>
      <c r="CSK104" s="104"/>
      <c r="CSL104" s="198"/>
      <c r="CSM104" s="239"/>
      <c r="CSN104" s="243"/>
      <c r="CSO104" s="243"/>
      <c r="CSP104" s="19"/>
      <c r="CSQ104" s="320"/>
      <c r="CSR104" s="17"/>
      <c r="CSS104" s="15"/>
      <c r="CST104" s="15"/>
      <c r="CSU104" s="17"/>
      <c r="CSV104" s="17"/>
      <c r="CSW104" s="17"/>
      <c r="CSX104" s="117"/>
      <c r="CSY104" s="209"/>
      <c r="CSZ104" s="17"/>
      <c r="CTA104" s="18"/>
      <c r="CTB104" s="29"/>
      <c r="CTC104" s="104"/>
      <c r="CTD104" s="198"/>
      <c r="CTE104" s="239"/>
      <c r="CTF104" s="243"/>
      <c r="CTG104" s="243"/>
      <c r="CTH104" s="19"/>
      <c r="CTI104" s="320"/>
      <c r="CTJ104" s="17"/>
      <c r="CTK104" s="15"/>
      <c r="CTL104" s="15"/>
      <c r="CTM104" s="17"/>
      <c r="CTN104" s="17"/>
      <c r="CTO104" s="17"/>
      <c r="CTP104" s="117"/>
      <c r="CTQ104" s="209"/>
      <c r="CTR104" s="17"/>
      <c r="CTS104" s="18"/>
      <c r="CTT104" s="29"/>
      <c r="CTU104" s="104"/>
      <c r="CTV104" s="198"/>
      <c r="CTW104" s="239"/>
      <c r="CTX104" s="243"/>
      <c r="CTY104" s="243"/>
      <c r="CTZ104" s="19"/>
      <c r="CUA104" s="320"/>
      <c r="CUB104" s="17"/>
      <c r="CUC104" s="15"/>
      <c r="CUD104" s="15"/>
      <c r="CUE104" s="17"/>
      <c r="CUF104" s="17"/>
      <c r="CUG104" s="17"/>
      <c r="CUH104" s="117"/>
      <c r="CUI104" s="209"/>
      <c r="CUJ104" s="17"/>
      <c r="CUK104" s="18"/>
      <c r="CUL104" s="29"/>
      <c r="CUM104" s="104"/>
      <c r="CUN104" s="198"/>
      <c r="CUO104" s="239"/>
      <c r="CUP104" s="243"/>
      <c r="CUQ104" s="243"/>
      <c r="CUR104" s="19"/>
      <c r="CUS104" s="320"/>
      <c r="CUT104" s="17"/>
      <c r="CUU104" s="15"/>
      <c r="CUV104" s="15"/>
      <c r="CUW104" s="17"/>
      <c r="CUX104" s="17"/>
      <c r="CUY104" s="17"/>
      <c r="CUZ104" s="117"/>
      <c r="CVA104" s="209"/>
      <c r="CVB104" s="17"/>
      <c r="CVC104" s="18"/>
      <c r="CVD104" s="29"/>
      <c r="CVE104" s="104"/>
      <c r="CVF104" s="198"/>
      <c r="CVG104" s="239"/>
      <c r="CVH104" s="243"/>
      <c r="CVI104" s="243"/>
      <c r="CVJ104" s="19"/>
      <c r="CVK104" s="320"/>
      <c r="CVL104" s="17"/>
      <c r="CVM104" s="15"/>
      <c r="CVN104" s="15"/>
      <c r="CVO104" s="17"/>
      <c r="CVP104" s="17"/>
      <c r="CVQ104" s="17"/>
      <c r="CVR104" s="117"/>
      <c r="CVS104" s="209"/>
      <c r="CVT104" s="17"/>
      <c r="CVU104" s="18"/>
      <c r="CVV104" s="29"/>
      <c r="CVW104" s="104"/>
      <c r="CVX104" s="198"/>
      <c r="CVY104" s="239"/>
      <c r="CVZ104" s="243"/>
      <c r="CWA104" s="243"/>
      <c r="CWB104" s="19"/>
      <c r="CWC104" s="320"/>
      <c r="CWD104" s="17"/>
      <c r="CWE104" s="15"/>
      <c r="CWF104" s="15"/>
      <c r="CWG104" s="17"/>
      <c r="CWH104" s="17"/>
      <c r="CWI104" s="17"/>
      <c r="CWJ104" s="117"/>
      <c r="CWK104" s="209"/>
      <c r="CWL104" s="17"/>
      <c r="CWM104" s="18"/>
      <c r="CWN104" s="29"/>
      <c r="CWO104" s="104"/>
      <c r="CWP104" s="198"/>
      <c r="CWQ104" s="239"/>
      <c r="CWR104" s="243"/>
      <c r="CWS104" s="243"/>
      <c r="CWT104" s="19"/>
      <c r="CWU104" s="320"/>
      <c r="CWV104" s="17"/>
      <c r="CWW104" s="15"/>
      <c r="CWX104" s="15"/>
      <c r="CWY104" s="17"/>
      <c r="CWZ104" s="17"/>
      <c r="CXA104" s="17"/>
      <c r="CXB104" s="117"/>
      <c r="CXC104" s="209"/>
      <c r="CXD104" s="17"/>
      <c r="CXE104" s="18"/>
      <c r="CXF104" s="29"/>
      <c r="CXG104" s="104"/>
      <c r="CXH104" s="198"/>
      <c r="CXI104" s="239"/>
      <c r="CXJ104" s="243"/>
      <c r="CXK104" s="243"/>
      <c r="CXL104" s="19"/>
      <c r="CXM104" s="320"/>
      <c r="CXN104" s="17"/>
      <c r="CXO104" s="15"/>
      <c r="CXP104" s="15"/>
      <c r="CXQ104" s="17"/>
      <c r="CXR104" s="17"/>
      <c r="CXS104" s="17"/>
      <c r="CXT104" s="117"/>
      <c r="CXU104" s="209"/>
      <c r="CXV104" s="17"/>
      <c r="CXW104" s="18"/>
      <c r="CXX104" s="29"/>
      <c r="CXY104" s="104"/>
      <c r="CXZ104" s="198"/>
      <c r="CYA104" s="239"/>
      <c r="CYB104" s="243"/>
      <c r="CYC104" s="243"/>
      <c r="CYD104" s="19"/>
      <c r="CYE104" s="320"/>
      <c r="CYF104" s="17"/>
      <c r="CYG104" s="15"/>
      <c r="CYH104" s="15"/>
      <c r="CYI104" s="17"/>
      <c r="CYJ104" s="17"/>
      <c r="CYK104" s="17"/>
      <c r="CYL104" s="117"/>
      <c r="CYM104" s="209"/>
      <c r="CYN104" s="17"/>
      <c r="CYO104" s="18"/>
      <c r="CYP104" s="29"/>
      <c r="CYQ104" s="104"/>
      <c r="CYR104" s="198"/>
      <c r="CYS104" s="239"/>
      <c r="CYT104" s="243"/>
      <c r="CYU104" s="243"/>
      <c r="CYV104" s="19"/>
      <c r="CYW104" s="320"/>
      <c r="CYX104" s="17"/>
      <c r="CYY104" s="15"/>
      <c r="CYZ104" s="15"/>
      <c r="CZA104" s="17"/>
      <c r="CZB104" s="17"/>
      <c r="CZC104" s="17"/>
      <c r="CZD104" s="117"/>
      <c r="CZE104" s="209"/>
      <c r="CZF104" s="17"/>
      <c r="CZG104" s="18"/>
      <c r="CZH104" s="29"/>
      <c r="CZI104" s="104"/>
      <c r="CZJ104" s="198"/>
      <c r="CZK104" s="239"/>
      <c r="CZL104" s="243"/>
      <c r="CZM104" s="243"/>
      <c r="CZN104" s="19"/>
      <c r="CZO104" s="320"/>
      <c r="CZP104" s="17"/>
      <c r="CZQ104" s="15"/>
      <c r="CZR104" s="15"/>
      <c r="CZS104" s="17"/>
      <c r="CZT104" s="17"/>
      <c r="CZU104" s="17"/>
      <c r="CZV104" s="117"/>
      <c r="CZW104" s="209"/>
      <c r="CZX104" s="17"/>
      <c r="CZY104" s="18"/>
      <c r="CZZ104" s="29"/>
      <c r="DAA104" s="104"/>
      <c r="DAB104" s="198"/>
      <c r="DAC104" s="239"/>
      <c r="DAD104" s="243"/>
      <c r="DAE104" s="243"/>
      <c r="DAF104" s="19"/>
      <c r="DAG104" s="320"/>
      <c r="DAH104" s="17"/>
      <c r="DAI104" s="15"/>
      <c r="DAJ104" s="15"/>
      <c r="DAK104" s="17"/>
      <c r="DAL104" s="17"/>
      <c r="DAM104" s="17"/>
      <c r="DAN104" s="117"/>
      <c r="DAO104" s="209"/>
      <c r="DAP104" s="17"/>
      <c r="DAQ104" s="18"/>
      <c r="DAR104" s="29"/>
      <c r="DAS104" s="104"/>
      <c r="DAT104" s="198"/>
      <c r="DAU104" s="239"/>
      <c r="DAV104" s="243"/>
      <c r="DAW104" s="243"/>
      <c r="DAX104" s="19"/>
      <c r="DAY104" s="320"/>
      <c r="DAZ104" s="17"/>
      <c r="DBA104" s="15"/>
      <c r="DBB104" s="15"/>
      <c r="DBC104" s="17"/>
      <c r="DBD104" s="17"/>
      <c r="DBE104" s="17"/>
      <c r="DBF104" s="117"/>
      <c r="DBG104" s="209"/>
      <c r="DBH104" s="17"/>
      <c r="DBI104" s="18"/>
      <c r="DBJ104" s="29"/>
      <c r="DBK104" s="104"/>
      <c r="DBL104" s="198"/>
      <c r="DBM104" s="239"/>
      <c r="DBN104" s="243"/>
      <c r="DBO104" s="243"/>
      <c r="DBP104" s="19"/>
      <c r="DBQ104" s="320"/>
      <c r="DBR104" s="17"/>
      <c r="DBS104" s="15"/>
      <c r="DBT104" s="15"/>
      <c r="DBU104" s="17"/>
      <c r="DBV104" s="17"/>
      <c r="DBW104" s="17"/>
      <c r="DBX104" s="117"/>
      <c r="DBY104" s="209"/>
      <c r="DBZ104" s="17"/>
      <c r="DCA104" s="18"/>
      <c r="DCB104" s="29"/>
      <c r="DCC104" s="104"/>
      <c r="DCD104" s="198"/>
      <c r="DCE104" s="239"/>
      <c r="DCF104" s="243"/>
      <c r="DCG104" s="243"/>
      <c r="DCH104" s="19"/>
      <c r="DCI104" s="320"/>
      <c r="DCJ104" s="17"/>
      <c r="DCK104" s="15"/>
      <c r="DCL104" s="15"/>
      <c r="DCM104" s="17"/>
      <c r="DCN104" s="17"/>
      <c r="DCO104" s="17"/>
      <c r="DCP104" s="117"/>
      <c r="DCQ104" s="209"/>
      <c r="DCR104" s="17"/>
      <c r="DCS104" s="18"/>
      <c r="DCT104" s="29"/>
      <c r="DCU104" s="104"/>
      <c r="DCV104" s="198"/>
      <c r="DCW104" s="239"/>
      <c r="DCX104" s="243"/>
      <c r="DCY104" s="243"/>
      <c r="DCZ104" s="19"/>
      <c r="DDA104" s="320"/>
      <c r="DDB104" s="17"/>
      <c r="DDC104" s="15"/>
      <c r="DDD104" s="15"/>
      <c r="DDE104" s="17"/>
      <c r="DDF104" s="17"/>
      <c r="DDG104" s="17"/>
      <c r="DDH104" s="117"/>
      <c r="DDI104" s="209"/>
      <c r="DDJ104" s="17"/>
      <c r="DDK104" s="18"/>
      <c r="DDL104" s="29"/>
      <c r="DDM104" s="104"/>
      <c r="DDN104" s="198"/>
      <c r="DDO104" s="239"/>
      <c r="DDP104" s="243"/>
      <c r="DDQ104" s="243"/>
      <c r="DDR104" s="19"/>
      <c r="DDS104" s="320"/>
      <c r="DDT104" s="17"/>
      <c r="DDU104" s="15"/>
      <c r="DDV104" s="15"/>
      <c r="DDW104" s="17"/>
      <c r="DDX104" s="17"/>
      <c r="DDY104" s="17"/>
      <c r="DDZ104" s="117"/>
      <c r="DEA104" s="209"/>
      <c r="DEB104" s="17"/>
      <c r="DEC104" s="18"/>
      <c r="DED104" s="29"/>
      <c r="DEE104" s="104"/>
      <c r="DEF104" s="198"/>
      <c r="DEG104" s="239"/>
      <c r="DEH104" s="243"/>
      <c r="DEI104" s="243"/>
      <c r="DEJ104" s="19"/>
      <c r="DEK104" s="320"/>
      <c r="DEL104" s="17"/>
      <c r="DEM104" s="15"/>
      <c r="DEN104" s="15"/>
      <c r="DEO104" s="17"/>
      <c r="DEP104" s="17"/>
      <c r="DEQ104" s="17"/>
      <c r="DER104" s="117"/>
      <c r="DES104" s="209"/>
      <c r="DET104" s="17"/>
      <c r="DEU104" s="18"/>
      <c r="DEV104" s="29"/>
      <c r="DEW104" s="104"/>
      <c r="DEX104" s="198"/>
      <c r="DEY104" s="239"/>
      <c r="DEZ104" s="243"/>
      <c r="DFA104" s="243"/>
      <c r="DFB104" s="19"/>
      <c r="DFC104" s="320"/>
      <c r="DFD104" s="17"/>
      <c r="DFE104" s="15"/>
      <c r="DFF104" s="15"/>
      <c r="DFG104" s="17"/>
      <c r="DFH104" s="17"/>
      <c r="DFI104" s="17"/>
      <c r="DFJ104" s="117"/>
      <c r="DFK104" s="209"/>
      <c r="DFL104" s="17"/>
      <c r="DFM104" s="18"/>
      <c r="DFN104" s="29"/>
      <c r="DFO104" s="104"/>
      <c r="DFP104" s="198"/>
      <c r="DFQ104" s="239"/>
      <c r="DFR104" s="243"/>
      <c r="DFS104" s="243"/>
      <c r="DFT104" s="19"/>
      <c r="DFU104" s="320"/>
      <c r="DFV104" s="17"/>
      <c r="DFW104" s="15"/>
      <c r="DFX104" s="15"/>
      <c r="DFY104" s="17"/>
      <c r="DFZ104" s="17"/>
      <c r="DGA104" s="17"/>
      <c r="DGB104" s="117"/>
      <c r="DGC104" s="209"/>
      <c r="DGD104" s="17"/>
      <c r="DGE104" s="18"/>
      <c r="DGF104" s="29"/>
      <c r="DGG104" s="104"/>
      <c r="DGH104" s="198"/>
      <c r="DGI104" s="239"/>
      <c r="DGJ104" s="243"/>
      <c r="DGK104" s="243"/>
      <c r="DGL104" s="19"/>
      <c r="DGM104" s="320"/>
      <c r="DGN104" s="17"/>
      <c r="DGO104" s="15"/>
      <c r="DGP104" s="15"/>
      <c r="DGQ104" s="17"/>
      <c r="DGR104" s="17"/>
      <c r="DGS104" s="17"/>
      <c r="DGT104" s="117"/>
      <c r="DGU104" s="209"/>
      <c r="DGV104" s="17"/>
      <c r="DGW104" s="18"/>
      <c r="DGX104" s="29"/>
      <c r="DGY104" s="104"/>
      <c r="DGZ104" s="198"/>
      <c r="DHA104" s="239"/>
      <c r="DHB104" s="243"/>
      <c r="DHC104" s="243"/>
      <c r="DHD104" s="19"/>
      <c r="DHE104" s="320"/>
      <c r="DHF104" s="17"/>
      <c r="DHG104" s="15"/>
      <c r="DHH104" s="15"/>
      <c r="DHI104" s="17"/>
      <c r="DHJ104" s="17"/>
      <c r="DHK104" s="17"/>
      <c r="DHL104" s="117"/>
      <c r="DHM104" s="209"/>
      <c r="DHN104" s="17"/>
      <c r="DHO104" s="18"/>
      <c r="DHP104" s="29"/>
      <c r="DHQ104" s="104"/>
      <c r="DHR104" s="198"/>
      <c r="DHS104" s="239"/>
      <c r="DHT104" s="243"/>
      <c r="DHU104" s="243"/>
      <c r="DHV104" s="19"/>
      <c r="DHW104" s="320"/>
      <c r="DHX104" s="17"/>
      <c r="DHY104" s="15"/>
      <c r="DHZ104" s="15"/>
      <c r="DIA104" s="17"/>
      <c r="DIB104" s="17"/>
      <c r="DIC104" s="17"/>
      <c r="DID104" s="117"/>
      <c r="DIE104" s="209"/>
      <c r="DIF104" s="17"/>
      <c r="DIG104" s="18"/>
      <c r="DIH104" s="29"/>
      <c r="DII104" s="104"/>
      <c r="DIJ104" s="198"/>
      <c r="DIK104" s="239"/>
      <c r="DIL104" s="243"/>
      <c r="DIM104" s="243"/>
      <c r="DIN104" s="19"/>
      <c r="DIO104" s="320"/>
      <c r="DIP104" s="17"/>
      <c r="DIQ104" s="15"/>
      <c r="DIR104" s="15"/>
      <c r="DIS104" s="17"/>
      <c r="DIT104" s="17"/>
      <c r="DIU104" s="17"/>
      <c r="DIV104" s="117"/>
      <c r="DIW104" s="209"/>
      <c r="DIX104" s="17"/>
      <c r="DIY104" s="18"/>
      <c r="DIZ104" s="29"/>
      <c r="DJA104" s="104"/>
      <c r="DJB104" s="198"/>
      <c r="DJC104" s="239"/>
      <c r="DJD104" s="243"/>
      <c r="DJE104" s="243"/>
      <c r="DJF104" s="19"/>
      <c r="DJG104" s="320"/>
      <c r="DJH104" s="17"/>
      <c r="DJI104" s="15"/>
      <c r="DJJ104" s="15"/>
      <c r="DJK104" s="17"/>
      <c r="DJL104" s="17"/>
      <c r="DJM104" s="17"/>
      <c r="DJN104" s="117"/>
      <c r="DJO104" s="209"/>
      <c r="DJP104" s="17"/>
      <c r="DJQ104" s="18"/>
      <c r="DJR104" s="29"/>
      <c r="DJS104" s="104"/>
      <c r="DJT104" s="198"/>
      <c r="DJU104" s="239"/>
      <c r="DJV104" s="243"/>
      <c r="DJW104" s="243"/>
      <c r="DJX104" s="19"/>
      <c r="DJY104" s="320"/>
      <c r="DJZ104" s="17"/>
      <c r="DKA104" s="15"/>
      <c r="DKB104" s="15"/>
      <c r="DKC104" s="17"/>
      <c r="DKD104" s="17"/>
      <c r="DKE104" s="17"/>
      <c r="DKF104" s="117"/>
      <c r="DKG104" s="209"/>
      <c r="DKH104" s="17"/>
      <c r="DKI104" s="18"/>
      <c r="DKJ104" s="29"/>
      <c r="DKK104" s="104"/>
      <c r="DKL104" s="198"/>
      <c r="DKM104" s="239"/>
      <c r="DKN104" s="243"/>
      <c r="DKO104" s="243"/>
      <c r="DKP104" s="19"/>
      <c r="DKQ104" s="320"/>
      <c r="DKR104" s="17"/>
      <c r="DKS104" s="15"/>
      <c r="DKT104" s="15"/>
      <c r="DKU104" s="17"/>
      <c r="DKV104" s="17"/>
      <c r="DKW104" s="17"/>
      <c r="DKX104" s="117"/>
      <c r="DKY104" s="209"/>
      <c r="DKZ104" s="17"/>
      <c r="DLA104" s="18"/>
      <c r="DLB104" s="29"/>
      <c r="DLC104" s="104"/>
      <c r="DLD104" s="198"/>
      <c r="DLE104" s="239"/>
      <c r="DLF104" s="243"/>
      <c r="DLG104" s="243"/>
      <c r="DLH104" s="19"/>
      <c r="DLI104" s="320"/>
      <c r="DLJ104" s="17"/>
      <c r="DLK104" s="15"/>
      <c r="DLL104" s="15"/>
      <c r="DLM104" s="17"/>
      <c r="DLN104" s="17"/>
      <c r="DLO104" s="17"/>
      <c r="DLP104" s="117"/>
      <c r="DLQ104" s="209"/>
      <c r="DLR104" s="17"/>
      <c r="DLS104" s="18"/>
      <c r="DLT104" s="29"/>
      <c r="DLU104" s="104"/>
      <c r="DLV104" s="198"/>
      <c r="DLW104" s="239"/>
      <c r="DLX104" s="243"/>
      <c r="DLY104" s="243"/>
      <c r="DLZ104" s="19"/>
      <c r="DMA104" s="320"/>
      <c r="DMB104" s="17"/>
      <c r="DMC104" s="15"/>
      <c r="DMD104" s="15"/>
      <c r="DME104" s="17"/>
      <c r="DMF104" s="17"/>
      <c r="DMG104" s="17"/>
      <c r="DMH104" s="117"/>
      <c r="DMI104" s="209"/>
      <c r="DMJ104" s="17"/>
      <c r="DMK104" s="18"/>
      <c r="DML104" s="29"/>
      <c r="DMM104" s="104"/>
      <c r="DMN104" s="198"/>
      <c r="DMO104" s="239"/>
      <c r="DMP104" s="243"/>
      <c r="DMQ104" s="243"/>
      <c r="DMR104" s="19"/>
      <c r="DMS104" s="320"/>
      <c r="DMT104" s="17"/>
      <c r="DMU104" s="15"/>
      <c r="DMV104" s="15"/>
      <c r="DMW104" s="17"/>
      <c r="DMX104" s="17"/>
      <c r="DMY104" s="17"/>
      <c r="DMZ104" s="117"/>
      <c r="DNA104" s="209"/>
      <c r="DNB104" s="17"/>
      <c r="DNC104" s="18"/>
      <c r="DND104" s="29"/>
      <c r="DNE104" s="104"/>
      <c r="DNF104" s="198"/>
      <c r="DNG104" s="239"/>
      <c r="DNH104" s="243"/>
      <c r="DNI104" s="243"/>
      <c r="DNJ104" s="19"/>
      <c r="DNK104" s="320"/>
      <c r="DNL104" s="17"/>
      <c r="DNM104" s="15"/>
      <c r="DNN104" s="15"/>
      <c r="DNO104" s="17"/>
      <c r="DNP104" s="17"/>
      <c r="DNQ104" s="17"/>
      <c r="DNR104" s="117"/>
      <c r="DNS104" s="209"/>
      <c r="DNT104" s="17"/>
      <c r="DNU104" s="18"/>
      <c r="DNV104" s="29"/>
      <c r="DNW104" s="104"/>
      <c r="DNX104" s="198"/>
      <c r="DNY104" s="239"/>
      <c r="DNZ104" s="243"/>
      <c r="DOA104" s="243"/>
      <c r="DOB104" s="19"/>
      <c r="DOC104" s="320"/>
      <c r="DOD104" s="17"/>
      <c r="DOE104" s="15"/>
      <c r="DOF104" s="15"/>
      <c r="DOG104" s="17"/>
      <c r="DOH104" s="17"/>
      <c r="DOI104" s="17"/>
      <c r="DOJ104" s="117"/>
      <c r="DOK104" s="209"/>
      <c r="DOL104" s="17"/>
      <c r="DOM104" s="18"/>
      <c r="DON104" s="29"/>
      <c r="DOO104" s="104"/>
      <c r="DOP104" s="198"/>
      <c r="DOQ104" s="239"/>
      <c r="DOR104" s="243"/>
      <c r="DOS104" s="243"/>
      <c r="DOT104" s="19"/>
      <c r="DOU104" s="320"/>
      <c r="DOV104" s="17"/>
      <c r="DOW104" s="15"/>
      <c r="DOX104" s="15"/>
      <c r="DOY104" s="17"/>
      <c r="DOZ104" s="17"/>
      <c r="DPA104" s="17"/>
      <c r="DPB104" s="117"/>
      <c r="DPC104" s="209"/>
      <c r="DPD104" s="17"/>
      <c r="DPE104" s="18"/>
      <c r="DPF104" s="29"/>
      <c r="DPG104" s="104"/>
      <c r="DPH104" s="198"/>
      <c r="DPI104" s="239"/>
      <c r="DPJ104" s="243"/>
      <c r="DPK104" s="243"/>
      <c r="DPL104" s="19"/>
      <c r="DPM104" s="320"/>
      <c r="DPN104" s="17"/>
      <c r="DPO104" s="15"/>
      <c r="DPP104" s="15"/>
      <c r="DPQ104" s="17"/>
      <c r="DPR104" s="17"/>
      <c r="DPS104" s="17"/>
      <c r="DPT104" s="117"/>
      <c r="DPU104" s="209"/>
      <c r="DPV104" s="17"/>
      <c r="DPW104" s="18"/>
      <c r="DPX104" s="29"/>
      <c r="DPY104" s="104"/>
      <c r="DPZ104" s="198"/>
      <c r="DQA104" s="239"/>
      <c r="DQB104" s="243"/>
      <c r="DQC104" s="243"/>
      <c r="DQD104" s="19"/>
      <c r="DQE104" s="320"/>
      <c r="DQF104" s="17"/>
      <c r="DQG104" s="15"/>
      <c r="DQH104" s="15"/>
      <c r="DQI104" s="17"/>
      <c r="DQJ104" s="17"/>
      <c r="DQK104" s="17"/>
      <c r="DQL104" s="117"/>
      <c r="DQM104" s="209"/>
      <c r="DQN104" s="17"/>
      <c r="DQO104" s="18"/>
      <c r="DQP104" s="29"/>
      <c r="DQQ104" s="104"/>
      <c r="DQR104" s="198"/>
      <c r="DQS104" s="239"/>
      <c r="DQT104" s="243"/>
      <c r="DQU104" s="243"/>
      <c r="DQV104" s="19"/>
      <c r="DQW104" s="320"/>
      <c r="DQX104" s="17"/>
      <c r="DQY104" s="15"/>
      <c r="DQZ104" s="15"/>
      <c r="DRA104" s="17"/>
      <c r="DRB104" s="17"/>
      <c r="DRC104" s="17"/>
      <c r="DRD104" s="117"/>
      <c r="DRE104" s="209"/>
      <c r="DRF104" s="17"/>
      <c r="DRG104" s="18"/>
      <c r="DRH104" s="29"/>
      <c r="DRI104" s="104"/>
      <c r="DRJ104" s="198"/>
      <c r="DRK104" s="239"/>
      <c r="DRL104" s="243"/>
      <c r="DRM104" s="243"/>
      <c r="DRN104" s="19"/>
      <c r="DRO104" s="320"/>
      <c r="DRP104" s="17"/>
      <c r="DRQ104" s="15"/>
      <c r="DRR104" s="15"/>
      <c r="DRS104" s="17"/>
      <c r="DRT104" s="17"/>
      <c r="DRU104" s="17"/>
      <c r="DRV104" s="117"/>
      <c r="DRW104" s="209"/>
      <c r="DRX104" s="17"/>
      <c r="DRY104" s="18"/>
      <c r="DRZ104" s="29"/>
      <c r="DSA104" s="104"/>
      <c r="DSB104" s="198"/>
      <c r="DSC104" s="239"/>
      <c r="DSD104" s="243"/>
      <c r="DSE104" s="243"/>
      <c r="DSF104" s="19"/>
      <c r="DSG104" s="320"/>
      <c r="DSH104" s="17"/>
      <c r="DSI104" s="15"/>
      <c r="DSJ104" s="15"/>
      <c r="DSK104" s="17"/>
      <c r="DSL104" s="17"/>
      <c r="DSM104" s="17"/>
      <c r="DSN104" s="117"/>
      <c r="DSO104" s="209"/>
      <c r="DSP104" s="17"/>
      <c r="DSQ104" s="18"/>
      <c r="DSR104" s="29"/>
      <c r="DSS104" s="104"/>
      <c r="DST104" s="198"/>
      <c r="DSU104" s="239"/>
      <c r="DSV104" s="243"/>
      <c r="DSW104" s="243"/>
      <c r="DSX104" s="19"/>
      <c r="DSY104" s="320"/>
      <c r="DSZ104" s="17"/>
      <c r="DTA104" s="15"/>
      <c r="DTB104" s="15"/>
      <c r="DTC104" s="17"/>
      <c r="DTD104" s="17"/>
      <c r="DTE104" s="17"/>
      <c r="DTF104" s="117"/>
      <c r="DTG104" s="209"/>
      <c r="DTH104" s="17"/>
      <c r="DTI104" s="18"/>
      <c r="DTJ104" s="29"/>
      <c r="DTK104" s="104"/>
      <c r="DTL104" s="198"/>
      <c r="DTM104" s="239"/>
      <c r="DTN104" s="243"/>
      <c r="DTO104" s="243"/>
      <c r="DTP104" s="19"/>
      <c r="DTQ104" s="320"/>
      <c r="DTR104" s="17"/>
      <c r="DTS104" s="15"/>
      <c r="DTT104" s="15"/>
      <c r="DTU104" s="17"/>
      <c r="DTV104" s="17"/>
      <c r="DTW104" s="17"/>
      <c r="DTX104" s="117"/>
      <c r="DTY104" s="209"/>
      <c r="DTZ104" s="17"/>
      <c r="DUA104" s="18"/>
      <c r="DUB104" s="29"/>
      <c r="DUC104" s="104"/>
      <c r="DUD104" s="198"/>
      <c r="DUE104" s="239"/>
      <c r="DUF104" s="243"/>
      <c r="DUG104" s="243"/>
      <c r="DUH104" s="19"/>
      <c r="DUI104" s="320"/>
      <c r="DUJ104" s="17"/>
      <c r="DUK104" s="15"/>
      <c r="DUL104" s="15"/>
      <c r="DUM104" s="17"/>
      <c r="DUN104" s="17"/>
      <c r="DUO104" s="17"/>
      <c r="DUP104" s="117"/>
      <c r="DUQ104" s="209"/>
      <c r="DUR104" s="17"/>
      <c r="DUS104" s="18"/>
      <c r="DUT104" s="29"/>
      <c r="DUU104" s="104"/>
      <c r="DUV104" s="198"/>
      <c r="DUW104" s="239"/>
      <c r="DUX104" s="243"/>
      <c r="DUY104" s="243"/>
      <c r="DUZ104" s="19"/>
      <c r="DVA104" s="320"/>
      <c r="DVB104" s="17"/>
      <c r="DVC104" s="15"/>
      <c r="DVD104" s="15"/>
      <c r="DVE104" s="17"/>
      <c r="DVF104" s="17"/>
      <c r="DVG104" s="17"/>
      <c r="DVH104" s="117"/>
      <c r="DVI104" s="209"/>
      <c r="DVJ104" s="17"/>
      <c r="DVK104" s="18"/>
      <c r="DVL104" s="29"/>
      <c r="DVM104" s="104"/>
      <c r="DVN104" s="198"/>
      <c r="DVO104" s="239"/>
      <c r="DVP104" s="243"/>
      <c r="DVQ104" s="243"/>
      <c r="DVR104" s="19"/>
      <c r="DVS104" s="320"/>
      <c r="DVT104" s="17"/>
      <c r="DVU104" s="15"/>
      <c r="DVV104" s="15"/>
      <c r="DVW104" s="17"/>
      <c r="DVX104" s="17"/>
      <c r="DVY104" s="17"/>
      <c r="DVZ104" s="117"/>
      <c r="DWA104" s="209"/>
      <c r="DWB104" s="17"/>
      <c r="DWC104" s="18"/>
      <c r="DWD104" s="29"/>
      <c r="DWE104" s="104"/>
      <c r="DWF104" s="198"/>
      <c r="DWG104" s="239"/>
      <c r="DWH104" s="243"/>
      <c r="DWI104" s="243"/>
      <c r="DWJ104" s="19"/>
      <c r="DWK104" s="320"/>
      <c r="DWL104" s="17"/>
      <c r="DWM104" s="15"/>
      <c r="DWN104" s="15"/>
      <c r="DWO104" s="17"/>
      <c r="DWP104" s="17"/>
      <c r="DWQ104" s="17"/>
      <c r="DWR104" s="117"/>
      <c r="DWS104" s="209"/>
      <c r="DWT104" s="17"/>
      <c r="DWU104" s="18"/>
      <c r="DWV104" s="29"/>
      <c r="DWW104" s="104"/>
      <c r="DWX104" s="198"/>
      <c r="DWY104" s="239"/>
      <c r="DWZ104" s="243"/>
      <c r="DXA104" s="243"/>
      <c r="DXB104" s="19"/>
      <c r="DXC104" s="320"/>
      <c r="DXD104" s="17"/>
      <c r="DXE104" s="15"/>
      <c r="DXF104" s="15"/>
      <c r="DXG104" s="17"/>
      <c r="DXH104" s="17"/>
      <c r="DXI104" s="17"/>
      <c r="DXJ104" s="117"/>
      <c r="DXK104" s="209"/>
      <c r="DXL104" s="17"/>
      <c r="DXM104" s="18"/>
      <c r="DXN104" s="29"/>
      <c r="DXO104" s="104"/>
      <c r="DXP104" s="198"/>
      <c r="DXQ104" s="239"/>
      <c r="DXR104" s="243"/>
      <c r="DXS104" s="243"/>
      <c r="DXT104" s="19"/>
      <c r="DXU104" s="320"/>
      <c r="DXV104" s="17"/>
      <c r="DXW104" s="15"/>
      <c r="DXX104" s="15"/>
      <c r="DXY104" s="17"/>
      <c r="DXZ104" s="17"/>
      <c r="DYA104" s="17"/>
      <c r="DYB104" s="117"/>
      <c r="DYC104" s="209"/>
      <c r="DYD104" s="17"/>
      <c r="DYE104" s="18"/>
      <c r="DYF104" s="29"/>
      <c r="DYG104" s="104"/>
      <c r="DYH104" s="198"/>
      <c r="DYI104" s="239"/>
      <c r="DYJ104" s="243"/>
      <c r="DYK104" s="243"/>
      <c r="DYL104" s="19"/>
      <c r="DYM104" s="320"/>
      <c r="DYN104" s="17"/>
      <c r="DYO104" s="15"/>
      <c r="DYP104" s="15"/>
      <c r="DYQ104" s="17"/>
      <c r="DYR104" s="17"/>
      <c r="DYS104" s="17"/>
      <c r="DYT104" s="117"/>
      <c r="DYU104" s="209"/>
      <c r="DYV104" s="17"/>
      <c r="DYW104" s="18"/>
      <c r="DYX104" s="29"/>
      <c r="DYY104" s="104"/>
      <c r="DYZ104" s="198"/>
      <c r="DZA104" s="239"/>
      <c r="DZB104" s="243"/>
      <c r="DZC104" s="243"/>
      <c r="DZD104" s="19"/>
      <c r="DZE104" s="320"/>
      <c r="DZF104" s="17"/>
      <c r="DZG104" s="15"/>
      <c r="DZH104" s="15"/>
      <c r="DZI104" s="17"/>
      <c r="DZJ104" s="17"/>
      <c r="DZK104" s="17"/>
      <c r="DZL104" s="117"/>
      <c r="DZM104" s="209"/>
      <c r="DZN104" s="17"/>
      <c r="DZO104" s="18"/>
      <c r="DZP104" s="29"/>
      <c r="DZQ104" s="104"/>
      <c r="DZR104" s="198"/>
      <c r="DZS104" s="239"/>
      <c r="DZT104" s="243"/>
      <c r="DZU104" s="243"/>
      <c r="DZV104" s="19"/>
      <c r="DZW104" s="320"/>
      <c r="DZX104" s="17"/>
      <c r="DZY104" s="15"/>
      <c r="DZZ104" s="15"/>
      <c r="EAA104" s="17"/>
      <c r="EAB104" s="17"/>
      <c r="EAC104" s="17"/>
      <c r="EAD104" s="117"/>
      <c r="EAE104" s="209"/>
      <c r="EAF104" s="17"/>
      <c r="EAG104" s="18"/>
      <c r="EAH104" s="29"/>
      <c r="EAI104" s="104"/>
      <c r="EAJ104" s="198"/>
      <c r="EAK104" s="239"/>
      <c r="EAL104" s="243"/>
      <c r="EAM104" s="243"/>
      <c r="EAN104" s="19"/>
      <c r="EAO104" s="320"/>
      <c r="EAP104" s="17"/>
      <c r="EAQ104" s="15"/>
      <c r="EAR104" s="15"/>
      <c r="EAS104" s="17"/>
      <c r="EAT104" s="17"/>
      <c r="EAU104" s="17"/>
      <c r="EAV104" s="117"/>
      <c r="EAW104" s="209"/>
      <c r="EAX104" s="17"/>
      <c r="EAY104" s="18"/>
      <c r="EAZ104" s="29"/>
      <c r="EBA104" s="104"/>
      <c r="EBB104" s="198"/>
      <c r="EBC104" s="239"/>
      <c r="EBD104" s="243"/>
      <c r="EBE104" s="243"/>
      <c r="EBF104" s="19"/>
      <c r="EBG104" s="320"/>
      <c r="EBH104" s="17"/>
      <c r="EBI104" s="15"/>
      <c r="EBJ104" s="15"/>
      <c r="EBK104" s="17"/>
      <c r="EBL104" s="17"/>
      <c r="EBM104" s="17"/>
      <c r="EBN104" s="117"/>
      <c r="EBO104" s="209"/>
      <c r="EBP104" s="17"/>
      <c r="EBQ104" s="18"/>
      <c r="EBR104" s="29"/>
      <c r="EBS104" s="104"/>
      <c r="EBT104" s="198"/>
      <c r="EBU104" s="239"/>
      <c r="EBV104" s="243"/>
      <c r="EBW104" s="243"/>
      <c r="EBX104" s="19"/>
      <c r="EBY104" s="320"/>
      <c r="EBZ104" s="17"/>
      <c r="ECA104" s="15"/>
      <c r="ECB104" s="15"/>
      <c r="ECC104" s="17"/>
      <c r="ECD104" s="17"/>
      <c r="ECE104" s="17"/>
      <c r="ECF104" s="117"/>
      <c r="ECG104" s="209"/>
      <c r="ECH104" s="17"/>
      <c r="ECI104" s="18"/>
      <c r="ECJ104" s="29"/>
      <c r="ECK104" s="104"/>
      <c r="ECL104" s="198"/>
      <c r="ECM104" s="239"/>
      <c r="ECN104" s="243"/>
      <c r="ECO104" s="243"/>
      <c r="ECP104" s="19"/>
      <c r="ECQ104" s="320"/>
      <c r="ECR104" s="17"/>
      <c r="ECS104" s="15"/>
      <c r="ECT104" s="15"/>
      <c r="ECU104" s="17"/>
      <c r="ECV104" s="17"/>
      <c r="ECW104" s="17"/>
      <c r="ECX104" s="117"/>
      <c r="ECY104" s="209"/>
      <c r="ECZ104" s="17"/>
      <c r="EDA104" s="18"/>
      <c r="EDB104" s="29"/>
      <c r="EDC104" s="104"/>
      <c r="EDD104" s="198"/>
      <c r="EDE104" s="239"/>
      <c r="EDF104" s="243"/>
      <c r="EDG104" s="243"/>
      <c r="EDH104" s="19"/>
      <c r="EDI104" s="320"/>
      <c r="EDJ104" s="17"/>
      <c r="EDK104" s="15"/>
      <c r="EDL104" s="15"/>
      <c r="EDM104" s="17"/>
      <c r="EDN104" s="17"/>
      <c r="EDO104" s="17"/>
      <c r="EDP104" s="117"/>
      <c r="EDQ104" s="209"/>
      <c r="EDR104" s="17"/>
      <c r="EDS104" s="18"/>
      <c r="EDT104" s="29"/>
      <c r="EDU104" s="104"/>
      <c r="EDV104" s="198"/>
      <c r="EDW104" s="239"/>
      <c r="EDX104" s="243"/>
      <c r="EDY104" s="243"/>
      <c r="EDZ104" s="19"/>
      <c r="EEA104" s="320"/>
      <c r="EEB104" s="17"/>
      <c r="EEC104" s="15"/>
      <c r="EED104" s="15"/>
      <c r="EEE104" s="17"/>
      <c r="EEF104" s="17"/>
      <c r="EEG104" s="17"/>
      <c r="EEH104" s="117"/>
      <c r="EEI104" s="209"/>
      <c r="EEJ104" s="17"/>
      <c r="EEK104" s="18"/>
      <c r="EEL104" s="29"/>
      <c r="EEM104" s="104"/>
      <c r="EEN104" s="198"/>
      <c r="EEO104" s="239"/>
      <c r="EEP104" s="243"/>
      <c r="EEQ104" s="243"/>
      <c r="EER104" s="19"/>
      <c r="EES104" s="320"/>
      <c r="EET104" s="17"/>
      <c r="EEU104" s="15"/>
      <c r="EEV104" s="15"/>
      <c r="EEW104" s="17"/>
      <c r="EEX104" s="17"/>
      <c r="EEY104" s="17"/>
      <c r="EEZ104" s="117"/>
      <c r="EFA104" s="209"/>
      <c r="EFB104" s="17"/>
      <c r="EFC104" s="18"/>
      <c r="EFD104" s="29"/>
      <c r="EFE104" s="104"/>
      <c r="EFF104" s="198"/>
      <c r="EFG104" s="239"/>
      <c r="EFH104" s="243"/>
      <c r="EFI104" s="243"/>
      <c r="EFJ104" s="19"/>
      <c r="EFK104" s="320"/>
      <c r="EFL104" s="17"/>
      <c r="EFM104" s="15"/>
      <c r="EFN104" s="15"/>
      <c r="EFO104" s="17"/>
      <c r="EFP104" s="17"/>
      <c r="EFQ104" s="17"/>
      <c r="EFR104" s="117"/>
      <c r="EFS104" s="209"/>
      <c r="EFT104" s="17"/>
      <c r="EFU104" s="18"/>
      <c r="EFV104" s="29"/>
      <c r="EFW104" s="104"/>
      <c r="EFX104" s="198"/>
      <c r="EFY104" s="239"/>
      <c r="EFZ104" s="243"/>
      <c r="EGA104" s="243"/>
      <c r="EGB104" s="19"/>
      <c r="EGC104" s="320"/>
      <c r="EGD104" s="17"/>
      <c r="EGE104" s="15"/>
      <c r="EGF104" s="15"/>
      <c r="EGG104" s="17"/>
      <c r="EGH104" s="17"/>
      <c r="EGI104" s="17"/>
      <c r="EGJ104" s="117"/>
      <c r="EGK104" s="209"/>
      <c r="EGL104" s="17"/>
      <c r="EGM104" s="18"/>
      <c r="EGN104" s="29"/>
      <c r="EGO104" s="104"/>
      <c r="EGP104" s="198"/>
      <c r="EGQ104" s="239"/>
      <c r="EGR104" s="243"/>
      <c r="EGS104" s="243"/>
      <c r="EGT104" s="19"/>
      <c r="EGU104" s="320"/>
      <c r="EGV104" s="17"/>
      <c r="EGW104" s="15"/>
      <c r="EGX104" s="15"/>
      <c r="EGY104" s="17"/>
      <c r="EGZ104" s="17"/>
      <c r="EHA104" s="17"/>
      <c r="EHB104" s="117"/>
      <c r="EHC104" s="209"/>
      <c r="EHD104" s="17"/>
      <c r="EHE104" s="18"/>
      <c r="EHF104" s="29"/>
      <c r="EHG104" s="104"/>
      <c r="EHH104" s="198"/>
      <c r="EHI104" s="239"/>
      <c r="EHJ104" s="243"/>
      <c r="EHK104" s="243"/>
      <c r="EHL104" s="19"/>
      <c r="EHM104" s="320"/>
      <c r="EHN104" s="17"/>
      <c r="EHO104" s="15"/>
      <c r="EHP104" s="15"/>
      <c r="EHQ104" s="17"/>
      <c r="EHR104" s="17"/>
      <c r="EHS104" s="17"/>
      <c r="EHT104" s="117"/>
      <c r="EHU104" s="209"/>
      <c r="EHV104" s="17"/>
      <c r="EHW104" s="18"/>
      <c r="EHX104" s="29"/>
      <c r="EHY104" s="104"/>
      <c r="EHZ104" s="198"/>
      <c r="EIA104" s="239"/>
      <c r="EIB104" s="243"/>
      <c r="EIC104" s="243"/>
      <c r="EID104" s="19"/>
      <c r="EIE104" s="320"/>
      <c r="EIF104" s="17"/>
      <c r="EIG104" s="15"/>
      <c r="EIH104" s="15"/>
      <c r="EII104" s="17"/>
      <c r="EIJ104" s="17"/>
      <c r="EIK104" s="17"/>
      <c r="EIL104" s="117"/>
      <c r="EIM104" s="209"/>
      <c r="EIN104" s="17"/>
      <c r="EIO104" s="18"/>
      <c r="EIP104" s="29"/>
      <c r="EIQ104" s="104"/>
      <c r="EIR104" s="198"/>
      <c r="EIS104" s="239"/>
      <c r="EIT104" s="243"/>
      <c r="EIU104" s="243"/>
      <c r="EIV104" s="19"/>
      <c r="EIW104" s="320"/>
      <c r="EIX104" s="17"/>
      <c r="EIY104" s="15"/>
      <c r="EIZ104" s="15"/>
      <c r="EJA104" s="17"/>
      <c r="EJB104" s="17"/>
      <c r="EJC104" s="17"/>
      <c r="EJD104" s="117"/>
      <c r="EJE104" s="209"/>
      <c r="EJF104" s="17"/>
      <c r="EJG104" s="18"/>
      <c r="EJH104" s="29"/>
      <c r="EJI104" s="104"/>
      <c r="EJJ104" s="198"/>
      <c r="EJK104" s="239"/>
      <c r="EJL104" s="243"/>
      <c r="EJM104" s="243"/>
      <c r="EJN104" s="19"/>
      <c r="EJO104" s="320"/>
      <c r="EJP104" s="17"/>
      <c r="EJQ104" s="15"/>
      <c r="EJR104" s="15"/>
      <c r="EJS104" s="17"/>
      <c r="EJT104" s="17"/>
      <c r="EJU104" s="17"/>
      <c r="EJV104" s="117"/>
      <c r="EJW104" s="209"/>
      <c r="EJX104" s="17"/>
      <c r="EJY104" s="18"/>
      <c r="EJZ104" s="29"/>
      <c r="EKA104" s="104"/>
      <c r="EKB104" s="198"/>
      <c r="EKC104" s="239"/>
      <c r="EKD104" s="243"/>
      <c r="EKE104" s="243"/>
      <c r="EKF104" s="19"/>
      <c r="EKG104" s="320"/>
      <c r="EKH104" s="17"/>
      <c r="EKI104" s="15"/>
      <c r="EKJ104" s="15"/>
      <c r="EKK104" s="17"/>
      <c r="EKL104" s="17"/>
      <c r="EKM104" s="17"/>
      <c r="EKN104" s="117"/>
      <c r="EKO104" s="209"/>
      <c r="EKP104" s="17"/>
      <c r="EKQ104" s="18"/>
      <c r="EKR104" s="29"/>
      <c r="EKS104" s="104"/>
      <c r="EKT104" s="198"/>
      <c r="EKU104" s="239"/>
      <c r="EKV104" s="243"/>
      <c r="EKW104" s="243"/>
      <c r="EKX104" s="19"/>
      <c r="EKY104" s="320"/>
      <c r="EKZ104" s="17"/>
      <c r="ELA104" s="15"/>
      <c r="ELB104" s="15"/>
      <c r="ELC104" s="17"/>
      <c r="ELD104" s="17"/>
      <c r="ELE104" s="17"/>
      <c r="ELF104" s="117"/>
      <c r="ELG104" s="209"/>
      <c r="ELH104" s="17"/>
      <c r="ELI104" s="18"/>
      <c r="ELJ104" s="29"/>
      <c r="ELK104" s="104"/>
      <c r="ELL104" s="198"/>
      <c r="ELM104" s="239"/>
      <c r="ELN104" s="243"/>
      <c r="ELO104" s="243"/>
      <c r="ELP104" s="19"/>
      <c r="ELQ104" s="320"/>
      <c r="ELR104" s="17"/>
      <c r="ELS104" s="15"/>
      <c r="ELT104" s="15"/>
      <c r="ELU104" s="17"/>
      <c r="ELV104" s="17"/>
      <c r="ELW104" s="17"/>
      <c r="ELX104" s="117"/>
      <c r="ELY104" s="209"/>
      <c r="ELZ104" s="17"/>
      <c r="EMA104" s="18"/>
      <c r="EMB104" s="29"/>
      <c r="EMC104" s="104"/>
      <c r="EMD104" s="198"/>
      <c r="EME104" s="239"/>
      <c r="EMF104" s="243"/>
      <c r="EMG104" s="243"/>
      <c r="EMH104" s="19"/>
      <c r="EMI104" s="320"/>
      <c r="EMJ104" s="17"/>
      <c r="EMK104" s="15"/>
      <c r="EML104" s="15"/>
      <c r="EMM104" s="17"/>
      <c r="EMN104" s="17"/>
      <c r="EMO104" s="17"/>
      <c r="EMP104" s="117"/>
      <c r="EMQ104" s="209"/>
      <c r="EMR104" s="17"/>
      <c r="EMS104" s="18"/>
      <c r="EMT104" s="29"/>
      <c r="EMU104" s="104"/>
      <c r="EMV104" s="198"/>
      <c r="EMW104" s="239"/>
      <c r="EMX104" s="243"/>
      <c r="EMY104" s="243"/>
      <c r="EMZ104" s="19"/>
      <c r="ENA104" s="320"/>
      <c r="ENB104" s="17"/>
      <c r="ENC104" s="15"/>
      <c r="END104" s="15"/>
      <c r="ENE104" s="17"/>
      <c r="ENF104" s="17"/>
      <c r="ENG104" s="17"/>
      <c r="ENH104" s="117"/>
      <c r="ENI104" s="209"/>
      <c r="ENJ104" s="17"/>
      <c r="ENK104" s="18"/>
      <c r="ENL104" s="29"/>
      <c r="ENM104" s="104"/>
      <c r="ENN104" s="198"/>
      <c r="ENO104" s="239"/>
      <c r="ENP104" s="243"/>
      <c r="ENQ104" s="243"/>
      <c r="ENR104" s="19"/>
      <c r="ENS104" s="320"/>
      <c r="ENT104" s="17"/>
      <c r="ENU104" s="15"/>
      <c r="ENV104" s="15"/>
      <c r="ENW104" s="17"/>
      <c r="ENX104" s="17"/>
      <c r="ENY104" s="17"/>
      <c r="ENZ104" s="117"/>
      <c r="EOA104" s="209"/>
      <c r="EOB104" s="17"/>
      <c r="EOC104" s="18"/>
      <c r="EOD104" s="29"/>
      <c r="EOE104" s="104"/>
      <c r="EOF104" s="198"/>
      <c r="EOG104" s="239"/>
      <c r="EOH104" s="243"/>
      <c r="EOI104" s="243"/>
      <c r="EOJ104" s="19"/>
      <c r="EOK104" s="320"/>
      <c r="EOL104" s="17"/>
      <c r="EOM104" s="15"/>
      <c r="EON104" s="15"/>
      <c r="EOO104" s="17"/>
      <c r="EOP104" s="17"/>
      <c r="EOQ104" s="17"/>
      <c r="EOR104" s="117"/>
      <c r="EOS104" s="209"/>
      <c r="EOT104" s="17"/>
      <c r="EOU104" s="18"/>
      <c r="EOV104" s="29"/>
      <c r="EOW104" s="104"/>
      <c r="EOX104" s="198"/>
      <c r="EOY104" s="239"/>
      <c r="EOZ104" s="243"/>
      <c r="EPA104" s="243"/>
      <c r="EPB104" s="19"/>
      <c r="EPC104" s="320"/>
      <c r="EPD104" s="17"/>
      <c r="EPE104" s="15"/>
      <c r="EPF104" s="15"/>
      <c r="EPG104" s="17"/>
      <c r="EPH104" s="17"/>
      <c r="EPI104" s="17"/>
      <c r="EPJ104" s="117"/>
      <c r="EPK104" s="209"/>
      <c r="EPL104" s="17"/>
      <c r="EPM104" s="18"/>
      <c r="EPN104" s="29"/>
      <c r="EPO104" s="104"/>
      <c r="EPP104" s="198"/>
      <c r="EPQ104" s="239"/>
      <c r="EPR104" s="243"/>
      <c r="EPS104" s="243"/>
      <c r="EPT104" s="19"/>
      <c r="EPU104" s="320"/>
      <c r="EPV104" s="17"/>
      <c r="EPW104" s="15"/>
      <c r="EPX104" s="15"/>
      <c r="EPY104" s="17"/>
      <c r="EPZ104" s="17"/>
      <c r="EQA104" s="17"/>
      <c r="EQB104" s="117"/>
      <c r="EQC104" s="209"/>
      <c r="EQD104" s="17"/>
      <c r="EQE104" s="18"/>
      <c r="EQF104" s="29"/>
      <c r="EQG104" s="104"/>
      <c r="EQH104" s="198"/>
      <c r="EQI104" s="239"/>
      <c r="EQJ104" s="243"/>
      <c r="EQK104" s="243"/>
      <c r="EQL104" s="19"/>
      <c r="EQM104" s="320"/>
      <c r="EQN104" s="17"/>
      <c r="EQO104" s="15"/>
      <c r="EQP104" s="15"/>
      <c r="EQQ104" s="17"/>
      <c r="EQR104" s="17"/>
      <c r="EQS104" s="17"/>
      <c r="EQT104" s="117"/>
      <c r="EQU104" s="209"/>
      <c r="EQV104" s="17"/>
      <c r="EQW104" s="18"/>
      <c r="EQX104" s="29"/>
      <c r="EQY104" s="104"/>
      <c r="EQZ104" s="198"/>
      <c r="ERA104" s="239"/>
      <c r="ERB104" s="243"/>
      <c r="ERC104" s="243"/>
      <c r="ERD104" s="19"/>
      <c r="ERE104" s="320"/>
      <c r="ERF104" s="17"/>
      <c r="ERG104" s="15"/>
      <c r="ERH104" s="15"/>
      <c r="ERI104" s="17"/>
      <c r="ERJ104" s="17"/>
      <c r="ERK104" s="17"/>
      <c r="ERL104" s="117"/>
      <c r="ERM104" s="209"/>
      <c r="ERN104" s="17"/>
      <c r="ERO104" s="18"/>
      <c r="ERP104" s="29"/>
      <c r="ERQ104" s="104"/>
      <c r="ERR104" s="198"/>
      <c r="ERS104" s="239"/>
      <c r="ERT104" s="243"/>
      <c r="ERU104" s="243"/>
      <c r="ERV104" s="19"/>
      <c r="ERW104" s="320"/>
      <c r="ERX104" s="17"/>
      <c r="ERY104" s="15"/>
      <c r="ERZ104" s="15"/>
      <c r="ESA104" s="17"/>
      <c r="ESB104" s="17"/>
      <c r="ESC104" s="17"/>
      <c r="ESD104" s="117"/>
      <c r="ESE104" s="209"/>
      <c r="ESF104" s="17"/>
      <c r="ESG104" s="18"/>
      <c r="ESH104" s="29"/>
      <c r="ESI104" s="104"/>
      <c r="ESJ104" s="198"/>
      <c r="ESK104" s="239"/>
      <c r="ESL104" s="243"/>
      <c r="ESM104" s="243"/>
      <c r="ESN104" s="19"/>
      <c r="ESO104" s="320"/>
      <c r="ESP104" s="17"/>
      <c r="ESQ104" s="15"/>
      <c r="ESR104" s="15"/>
      <c r="ESS104" s="17"/>
      <c r="EST104" s="17"/>
      <c r="ESU104" s="17"/>
      <c r="ESV104" s="117"/>
      <c r="ESW104" s="209"/>
      <c r="ESX104" s="17"/>
      <c r="ESY104" s="18"/>
      <c r="ESZ104" s="29"/>
      <c r="ETA104" s="104"/>
      <c r="ETB104" s="198"/>
      <c r="ETC104" s="239"/>
      <c r="ETD104" s="243"/>
      <c r="ETE104" s="243"/>
      <c r="ETF104" s="19"/>
      <c r="ETG104" s="320"/>
      <c r="ETH104" s="17"/>
      <c r="ETI104" s="15"/>
      <c r="ETJ104" s="15"/>
      <c r="ETK104" s="17"/>
      <c r="ETL104" s="17"/>
      <c r="ETM104" s="17"/>
      <c r="ETN104" s="117"/>
      <c r="ETO104" s="209"/>
      <c r="ETP104" s="17"/>
      <c r="ETQ104" s="18"/>
      <c r="ETR104" s="29"/>
      <c r="ETS104" s="104"/>
      <c r="ETT104" s="198"/>
      <c r="ETU104" s="239"/>
      <c r="ETV104" s="243"/>
      <c r="ETW104" s="243"/>
      <c r="ETX104" s="19"/>
      <c r="ETY104" s="320"/>
      <c r="ETZ104" s="17"/>
      <c r="EUA104" s="15"/>
      <c r="EUB104" s="15"/>
      <c r="EUC104" s="17"/>
      <c r="EUD104" s="17"/>
      <c r="EUE104" s="17"/>
      <c r="EUF104" s="117"/>
      <c r="EUG104" s="209"/>
      <c r="EUH104" s="17"/>
      <c r="EUI104" s="18"/>
      <c r="EUJ104" s="29"/>
      <c r="EUK104" s="104"/>
      <c r="EUL104" s="198"/>
      <c r="EUM104" s="239"/>
      <c r="EUN104" s="243"/>
      <c r="EUO104" s="243"/>
      <c r="EUP104" s="19"/>
      <c r="EUQ104" s="320"/>
      <c r="EUR104" s="17"/>
      <c r="EUS104" s="15"/>
      <c r="EUT104" s="15"/>
      <c r="EUU104" s="17"/>
      <c r="EUV104" s="17"/>
      <c r="EUW104" s="17"/>
      <c r="EUX104" s="117"/>
      <c r="EUY104" s="209"/>
      <c r="EUZ104" s="17"/>
      <c r="EVA104" s="18"/>
      <c r="EVB104" s="29"/>
      <c r="EVC104" s="104"/>
      <c r="EVD104" s="198"/>
      <c r="EVE104" s="239"/>
      <c r="EVF104" s="243"/>
      <c r="EVG104" s="243"/>
      <c r="EVH104" s="19"/>
      <c r="EVI104" s="320"/>
      <c r="EVJ104" s="17"/>
      <c r="EVK104" s="15"/>
      <c r="EVL104" s="15"/>
      <c r="EVM104" s="17"/>
      <c r="EVN104" s="17"/>
      <c r="EVO104" s="17"/>
      <c r="EVP104" s="117"/>
      <c r="EVQ104" s="209"/>
      <c r="EVR104" s="17"/>
      <c r="EVS104" s="18"/>
      <c r="EVT104" s="29"/>
      <c r="EVU104" s="104"/>
      <c r="EVV104" s="198"/>
      <c r="EVW104" s="239"/>
      <c r="EVX104" s="243"/>
      <c r="EVY104" s="243"/>
      <c r="EVZ104" s="19"/>
      <c r="EWA104" s="320"/>
      <c r="EWB104" s="17"/>
      <c r="EWC104" s="15"/>
      <c r="EWD104" s="15"/>
      <c r="EWE104" s="17"/>
      <c r="EWF104" s="17"/>
      <c r="EWG104" s="17"/>
      <c r="EWH104" s="117"/>
      <c r="EWI104" s="209"/>
      <c r="EWJ104" s="17"/>
      <c r="EWK104" s="18"/>
      <c r="EWL104" s="29"/>
      <c r="EWM104" s="104"/>
      <c r="EWN104" s="198"/>
      <c r="EWO104" s="239"/>
      <c r="EWP104" s="243"/>
      <c r="EWQ104" s="243"/>
      <c r="EWR104" s="19"/>
      <c r="EWS104" s="320"/>
      <c r="EWT104" s="17"/>
      <c r="EWU104" s="15"/>
      <c r="EWV104" s="15"/>
      <c r="EWW104" s="17"/>
      <c r="EWX104" s="17"/>
      <c r="EWY104" s="17"/>
      <c r="EWZ104" s="117"/>
      <c r="EXA104" s="209"/>
      <c r="EXB104" s="17"/>
      <c r="EXC104" s="18"/>
      <c r="EXD104" s="29"/>
      <c r="EXE104" s="104"/>
      <c r="EXF104" s="198"/>
      <c r="EXG104" s="239"/>
      <c r="EXH104" s="243"/>
      <c r="EXI104" s="243"/>
      <c r="EXJ104" s="19"/>
      <c r="EXK104" s="320"/>
      <c r="EXL104" s="17"/>
      <c r="EXM104" s="15"/>
      <c r="EXN104" s="15"/>
      <c r="EXO104" s="17"/>
      <c r="EXP104" s="17"/>
      <c r="EXQ104" s="17"/>
      <c r="EXR104" s="117"/>
      <c r="EXS104" s="209"/>
      <c r="EXT104" s="17"/>
      <c r="EXU104" s="18"/>
      <c r="EXV104" s="29"/>
      <c r="EXW104" s="104"/>
      <c r="EXX104" s="198"/>
      <c r="EXY104" s="239"/>
      <c r="EXZ104" s="243"/>
      <c r="EYA104" s="243"/>
      <c r="EYB104" s="19"/>
      <c r="EYC104" s="320"/>
      <c r="EYD104" s="17"/>
      <c r="EYE104" s="15"/>
      <c r="EYF104" s="15"/>
      <c r="EYG104" s="17"/>
      <c r="EYH104" s="17"/>
      <c r="EYI104" s="17"/>
      <c r="EYJ104" s="117"/>
      <c r="EYK104" s="209"/>
      <c r="EYL104" s="17"/>
      <c r="EYM104" s="18"/>
      <c r="EYN104" s="29"/>
      <c r="EYO104" s="104"/>
      <c r="EYP104" s="198"/>
      <c r="EYQ104" s="239"/>
      <c r="EYR104" s="243"/>
      <c r="EYS104" s="243"/>
      <c r="EYT104" s="19"/>
      <c r="EYU104" s="320"/>
      <c r="EYV104" s="17"/>
      <c r="EYW104" s="15"/>
      <c r="EYX104" s="15"/>
      <c r="EYY104" s="17"/>
      <c r="EYZ104" s="17"/>
      <c r="EZA104" s="17"/>
      <c r="EZB104" s="117"/>
      <c r="EZC104" s="209"/>
      <c r="EZD104" s="17"/>
      <c r="EZE104" s="18"/>
      <c r="EZF104" s="29"/>
      <c r="EZG104" s="104"/>
      <c r="EZH104" s="198"/>
      <c r="EZI104" s="239"/>
      <c r="EZJ104" s="243"/>
      <c r="EZK104" s="243"/>
      <c r="EZL104" s="19"/>
      <c r="EZM104" s="320"/>
      <c r="EZN104" s="17"/>
      <c r="EZO104" s="15"/>
      <c r="EZP104" s="15"/>
      <c r="EZQ104" s="17"/>
      <c r="EZR104" s="17"/>
      <c r="EZS104" s="17"/>
      <c r="EZT104" s="117"/>
      <c r="EZU104" s="209"/>
      <c r="EZV104" s="17"/>
      <c r="EZW104" s="18"/>
      <c r="EZX104" s="29"/>
      <c r="EZY104" s="104"/>
      <c r="EZZ104" s="198"/>
      <c r="FAA104" s="239"/>
      <c r="FAB104" s="243"/>
      <c r="FAC104" s="243"/>
      <c r="FAD104" s="19"/>
      <c r="FAE104" s="320"/>
      <c r="FAF104" s="17"/>
      <c r="FAG104" s="15"/>
      <c r="FAH104" s="15"/>
      <c r="FAI104" s="17"/>
      <c r="FAJ104" s="17"/>
      <c r="FAK104" s="17"/>
      <c r="FAL104" s="117"/>
      <c r="FAM104" s="209"/>
      <c r="FAN104" s="17"/>
      <c r="FAO104" s="18"/>
      <c r="FAP104" s="29"/>
      <c r="FAQ104" s="104"/>
      <c r="FAR104" s="198"/>
      <c r="FAS104" s="239"/>
      <c r="FAT104" s="243"/>
      <c r="FAU104" s="243"/>
      <c r="FAV104" s="19"/>
      <c r="FAW104" s="320"/>
      <c r="FAX104" s="17"/>
      <c r="FAY104" s="15"/>
      <c r="FAZ104" s="15"/>
      <c r="FBA104" s="17"/>
      <c r="FBB104" s="17"/>
      <c r="FBC104" s="17"/>
      <c r="FBD104" s="117"/>
      <c r="FBE104" s="209"/>
      <c r="FBF104" s="17"/>
      <c r="FBG104" s="18"/>
      <c r="FBH104" s="29"/>
      <c r="FBI104" s="104"/>
      <c r="FBJ104" s="198"/>
      <c r="FBK104" s="239"/>
      <c r="FBL104" s="243"/>
      <c r="FBM104" s="243"/>
      <c r="FBN104" s="19"/>
      <c r="FBO104" s="320"/>
      <c r="FBP104" s="17"/>
      <c r="FBQ104" s="15"/>
      <c r="FBR104" s="15"/>
      <c r="FBS104" s="17"/>
      <c r="FBT104" s="17"/>
      <c r="FBU104" s="17"/>
      <c r="FBV104" s="117"/>
      <c r="FBW104" s="209"/>
      <c r="FBX104" s="17"/>
      <c r="FBY104" s="18"/>
      <c r="FBZ104" s="29"/>
      <c r="FCA104" s="104"/>
      <c r="FCB104" s="198"/>
      <c r="FCC104" s="239"/>
      <c r="FCD104" s="243"/>
      <c r="FCE104" s="243"/>
      <c r="FCF104" s="19"/>
      <c r="FCG104" s="320"/>
      <c r="FCH104" s="17"/>
      <c r="FCI104" s="15"/>
      <c r="FCJ104" s="15"/>
      <c r="FCK104" s="17"/>
      <c r="FCL104" s="17"/>
      <c r="FCM104" s="17"/>
      <c r="FCN104" s="117"/>
      <c r="FCO104" s="209"/>
      <c r="FCP104" s="17"/>
      <c r="FCQ104" s="18"/>
      <c r="FCR104" s="29"/>
      <c r="FCS104" s="104"/>
      <c r="FCT104" s="198"/>
      <c r="FCU104" s="239"/>
      <c r="FCV104" s="243"/>
      <c r="FCW104" s="243"/>
      <c r="FCX104" s="19"/>
      <c r="FCY104" s="320"/>
      <c r="FCZ104" s="17"/>
      <c r="FDA104" s="15"/>
      <c r="FDB104" s="15"/>
      <c r="FDC104" s="17"/>
      <c r="FDD104" s="17"/>
      <c r="FDE104" s="17"/>
      <c r="FDF104" s="117"/>
      <c r="FDG104" s="209"/>
      <c r="FDH104" s="17"/>
      <c r="FDI104" s="18"/>
      <c r="FDJ104" s="29"/>
      <c r="FDK104" s="104"/>
      <c r="FDL104" s="198"/>
      <c r="FDM104" s="239"/>
      <c r="FDN104" s="243"/>
      <c r="FDO104" s="243"/>
      <c r="FDP104" s="19"/>
      <c r="FDQ104" s="320"/>
      <c r="FDR104" s="17"/>
      <c r="FDS104" s="15"/>
      <c r="FDT104" s="15"/>
      <c r="FDU104" s="17"/>
      <c r="FDV104" s="17"/>
      <c r="FDW104" s="17"/>
      <c r="FDX104" s="117"/>
      <c r="FDY104" s="209"/>
      <c r="FDZ104" s="17"/>
      <c r="FEA104" s="18"/>
      <c r="FEB104" s="29"/>
      <c r="FEC104" s="104"/>
      <c r="FED104" s="198"/>
      <c r="FEE104" s="239"/>
      <c r="FEF104" s="243"/>
      <c r="FEG104" s="243"/>
      <c r="FEH104" s="19"/>
      <c r="FEI104" s="320"/>
      <c r="FEJ104" s="17"/>
      <c r="FEK104" s="15"/>
      <c r="FEL104" s="15"/>
      <c r="FEM104" s="17"/>
      <c r="FEN104" s="17"/>
      <c r="FEO104" s="17"/>
      <c r="FEP104" s="117"/>
      <c r="FEQ104" s="209"/>
      <c r="FER104" s="17"/>
      <c r="FES104" s="18"/>
      <c r="FET104" s="29"/>
      <c r="FEU104" s="104"/>
      <c r="FEV104" s="198"/>
      <c r="FEW104" s="239"/>
      <c r="FEX104" s="243"/>
      <c r="FEY104" s="243"/>
      <c r="FEZ104" s="19"/>
      <c r="FFA104" s="320"/>
      <c r="FFB104" s="17"/>
      <c r="FFC104" s="15"/>
      <c r="FFD104" s="15"/>
      <c r="FFE104" s="17"/>
      <c r="FFF104" s="17"/>
      <c r="FFG104" s="17"/>
      <c r="FFH104" s="117"/>
      <c r="FFI104" s="209"/>
      <c r="FFJ104" s="17"/>
      <c r="FFK104" s="18"/>
      <c r="FFL104" s="29"/>
      <c r="FFM104" s="104"/>
      <c r="FFN104" s="198"/>
      <c r="FFO104" s="239"/>
      <c r="FFP104" s="243"/>
      <c r="FFQ104" s="243"/>
      <c r="FFR104" s="19"/>
      <c r="FFS104" s="320"/>
      <c r="FFT104" s="17"/>
      <c r="FFU104" s="15"/>
      <c r="FFV104" s="15"/>
      <c r="FFW104" s="17"/>
      <c r="FFX104" s="17"/>
      <c r="FFY104" s="17"/>
      <c r="FFZ104" s="117"/>
      <c r="FGA104" s="209"/>
      <c r="FGB104" s="17"/>
      <c r="FGC104" s="18"/>
      <c r="FGD104" s="29"/>
      <c r="FGE104" s="104"/>
      <c r="FGF104" s="198"/>
      <c r="FGG104" s="239"/>
      <c r="FGH104" s="243"/>
      <c r="FGI104" s="243"/>
      <c r="FGJ104" s="19"/>
      <c r="FGK104" s="320"/>
      <c r="FGL104" s="17"/>
      <c r="FGM104" s="15"/>
      <c r="FGN104" s="15"/>
      <c r="FGO104" s="17"/>
      <c r="FGP104" s="17"/>
      <c r="FGQ104" s="17"/>
      <c r="FGR104" s="117"/>
      <c r="FGS104" s="209"/>
      <c r="FGT104" s="17"/>
      <c r="FGU104" s="18"/>
      <c r="FGV104" s="29"/>
      <c r="FGW104" s="104"/>
      <c r="FGX104" s="198"/>
      <c r="FGY104" s="239"/>
      <c r="FGZ104" s="243"/>
      <c r="FHA104" s="243"/>
      <c r="FHB104" s="19"/>
      <c r="FHC104" s="320"/>
      <c r="FHD104" s="17"/>
      <c r="FHE104" s="15"/>
      <c r="FHF104" s="15"/>
      <c r="FHG104" s="17"/>
      <c r="FHH104" s="17"/>
      <c r="FHI104" s="17"/>
      <c r="FHJ104" s="117"/>
      <c r="FHK104" s="209"/>
      <c r="FHL104" s="17"/>
      <c r="FHM104" s="18"/>
      <c r="FHN104" s="29"/>
      <c r="FHO104" s="104"/>
      <c r="FHP104" s="198"/>
      <c r="FHQ104" s="239"/>
      <c r="FHR104" s="243"/>
      <c r="FHS104" s="243"/>
      <c r="FHT104" s="19"/>
      <c r="FHU104" s="320"/>
      <c r="FHV104" s="17"/>
      <c r="FHW104" s="15"/>
      <c r="FHX104" s="15"/>
      <c r="FHY104" s="17"/>
      <c r="FHZ104" s="17"/>
      <c r="FIA104" s="17"/>
      <c r="FIB104" s="117"/>
      <c r="FIC104" s="209"/>
      <c r="FID104" s="17"/>
      <c r="FIE104" s="18"/>
      <c r="FIF104" s="29"/>
      <c r="FIG104" s="104"/>
      <c r="FIH104" s="198"/>
      <c r="FII104" s="239"/>
      <c r="FIJ104" s="243"/>
      <c r="FIK104" s="243"/>
      <c r="FIL104" s="19"/>
      <c r="FIM104" s="320"/>
      <c r="FIN104" s="17"/>
      <c r="FIO104" s="15"/>
      <c r="FIP104" s="15"/>
      <c r="FIQ104" s="17"/>
      <c r="FIR104" s="17"/>
      <c r="FIS104" s="17"/>
      <c r="FIT104" s="117"/>
      <c r="FIU104" s="209"/>
      <c r="FIV104" s="17"/>
      <c r="FIW104" s="18"/>
      <c r="FIX104" s="29"/>
      <c r="FIY104" s="104"/>
      <c r="FIZ104" s="198"/>
      <c r="FJA104" s="239"/>
      <c r="FJB104" s="243"/>
      <c r="FJC104" s="243"/>
      <c r="FJD104" s="19"/>
      <c r="FJE104" s="320"/>
      <c r="FJF104" s="17"/>
      <c r="FJG104" s="15"/>
      <c r="FJH104" s="15"/>
      <c r="FJI104" s="17"/>
      <c r="FJJ104" s="17"/>
      <c r="FJK104" s="17"/>
      <c r="FJL104" s="117"/>
      <c r="FJM104" s="209"/>
      <c r="FJN104" s="17"/>
      <c r="FJO104" s="18"/>
      <c r="FJP104" s="29"/>
      <c r="FJQ104" s="104"/>
      <c r="FJR104" s="198"/>
      <c r="FJS104" s="239"/>
      <c r="FJT104" s="243"/>
      <c r="FJU104" s="243"/>
      <c r="FJV104" s="19"/>
      <c r="FJW104" s="320"/>
      <c r="FJX104" s="17"/>
      <c r="FJY104" s="15"/>
      <c r="FJZ104" s="15"/>
      <c r="FKA104" s="17"/>
      <c r="FKB104" s="17"/>
      <c r="FKC104" s="17"/>
      <c r="FKD104" s="117"/>
      <c r="FKE104" s="209"/>
      <c r="FKF104" s="17"/>
      <c r="FKG104" s="18"/>
      <c r="FKH104" s="29"/>
      <c r="FKI104" s="104"/>
      <c r="FKJ104" s="198"/>
      <c r="FKK104" s="239"/>
      <c r="FKL104" s="243"/>
      <c r="FKM104" s="243"/>
      <c r="FKN104" s="19"/>
      <c r="FKO104" s="320"/>
      <c r="FKP104" s="17"/>
      <c r="FKQ104" s="15"/>
      <c r="FKR104" s="15"/>
      <c r="FKS104" s="17"/>
      <c r="FKT104" s="17"/>
      <c r="FKU104" s="17"/>
      <c r="FKV104" s="117"/>
      <c r="FKW104" s="209"/>
      <c r="FKX104" s="17"/>
      <c r="FKY104" s="18"/>
      <c r="FKZ104" s="29"/>
      <c r="FLA104" s="104"/>
      <c r="FLB104" s="198"/>
      <c r="FLC104" s="239"/>
      <c r="FLD104" s="243"/>
      <c r="FLE104" s="243"/>
      <c r="FLF104" s="19"/>
      <c r="FLG104" s="320"/>
      <c r="FLH104" s="17"/>
      <c r="FLI104" s="15"/>
      <c r="FLJ104" s="15"/>
      <c r="FLK104" s="17"/>
      <c r="FLL104" s="17"/>
      <c r="FLM104" s="17"/>
      <c r="FLN104" s="117"/>
      <c r="FLO104" s="209"/>
      <c r="FLP104" s="17"/>
      <c r="FLQ104" s="18"/>
      <c r="FLR104" s="29"/>
      <c r="FLS104" s="104"/>
      <c r="FLT104" s="198"/>
      <c r="FLU104" s="239"/>
      <c r="FLV104" s="243"/>
      <c r="FLW104" s="243"/>
      <c r="FLX104" s="19"/>
      <c r="FLY104" s="320"/>
      <c r="FLZ104" s="17"/>
      <c r="FMA104" s="15"/>
      <c r="FMB104" s="15"/>
      <c r="FMC104" s="17"/>
      <c r="FMD104" s="17"/>
      <c r="FME104" s="17"/>
      <c r="FMF104" s="117"/>
      <c r="FMG104" s="209"/>
      <c r="FMH104" s="17"/>
      <c r="FMI104" s="18"/>
      <c r="FMJ104" s="29"/>
      <c r="FMK104" s="104"/>
      <c r="FML104" s="198"/>
      <c r="FMM104" s="239"/>
      <c r="FMN104" s="243"/>
      <c r="FMO104" s="243"/>
      <c r="FMP104" s="19"/>
      <c r="FMQ104" s="320"/>
      <c r="FMR104" s="17"/>
      <c r="FMS104" s="15"/>
      <c r="FMT104" s="15"/>
      <c r="FMU104" s="17"/>
      <c r="FMV104" s="17"/>
      <c r="FMW104" s="17"/>
      <c r="FMX104" s="117"/>
      <c r="FMY104" s="209"/>
      <c r="FMZ104" s="17"/>
      <c r="FNA104" s="18"/>
      <c r="FNB104" s="29"/>
      <c r="FNC104" s="104"/>
      <c r="FND104" s="198"/>
      <c r="FNE104" s="239"/>
      <c r="FNF104" s="243"/>
      <c r="FNG104" s="243"/>
      <c r="FNH104" s="19"/>
      <c r="FNI104" s="320"/>
      <c r="FNJ104" s="17"/>
      <c r="FNK104" s="15"/>
      <c r="FNL104" s="15"/>
      <c r="FNM104" s="17"/>
      <c r="FNN104" s="17"/>
      <c r="FNO104" s="17"/>
      <c r="FNP104" s="117"/>
      <c r="FNQ104" s="209"/>
      <c r="FNR104" s="17"/>
      <c r="FNS104" s="18"/>
      <c r="FNT104" s="29"/>
      <c r="FNU104" s="104"/>
      <c r="FNV104" s="198"/>
      <c r="FNW104" s="239"/>
      <c r="FNX104" s="243"/>
      <c r="FNY104" s="243"/>
      <c r="FNZ104" s="19"/>
      <c r="FOA104" s="320"/>
      <c r="FOB104" s="17"/>
      <c r="FOC104" s="15"/>
      <c r="FOD104" s="15"/>
      <c r="FOE104" s="17"/>
      <c r="FOF104" s="17"/>
      <c r="FOG104" s="17"/>
      <c r="FOH104" s="117"/>
      <c r="FOI104" s="209"/>
      <c r="FOJ104" s="17"/>
      <c r="FOK104" s="18"/>
      <c r="FOL104" s="29"/>
      <c r="FOM104" s="104"/>
      <c r="FON104" s="198"/>
      <c r="FOO104" s="239"/>
      <c r="FOP104" s="243"/>
      <c r="FOQ104" s="243"/>
      <c r="FOR104" s="19"/>
      <c r="FOS104" s="320"/>
      <c r="FOT104" s="17"/>
      <c r="FOU104" s="15"/>
      <c r="FOV104" s="15"/>
      <c r="FOW104" s="17"/>
      <c r="FOX104" s="17"/>
      <c r="FOY104" s="17"/>
      <c r="FOZ104" s="117"/>
      <c r="FPA104" s="209"/>
      <c r="FPB104" s="17"/>
      <c r="FPC104" s="18"/>
      <c r="FPD104" s="29"/>
      <c r="FPE104" s="104"/>
      <c r="FPF104" s="198"/>
      <c r="FPG104" s="239"/>
      <c r="FPH104" s="243"/>
      <c r="FPI104" s="243"/>
      <c r="FPJ104" s="19"/>
      <c r="FPK104" s="320"/>
      <c r="FPL104" s="17"/>
      <c r="FPM104" s="15"/>
      <c r="FPN104" s="15"/>
      <c r="FPO104" s="17"/>
      <c r="FPP104" s="17"/>
      <c r="FPQ104" s="17"/>
      <c r="FPR104" s="117"/>
      <c r="FPS104" s="209"/>
      <c r="FPT104" s="17"/>
      <c r="FPU104" s="18"/>
      <c r="FPV104" s="29"/>
      <c r="FPW104" s="104"/>
      <c r="FPX104" s="198"/>
      <c r="FPY104" s="239"/>
      <c r="FPZ104" s="243"/>
      <c r="FQA104" s="243"/>
      <c r="FQB104" s="19"/>
      <c r="FQC104" s="320"/>
      <c r="FQD104" s="17"/>
      <c r="FQE104" s="15"/>
      <c r="FQF104" s="15"/>
      <c r="FQG104" s="17"/>
      <c r="FQH104" s="17"/>
      <c r="FQI104" s="17"/>
      <c r="FQJ104" s="117"/>
      <c r="FQK104" s="209"/>
      <c r="FQL104" s="17"/>
      <c r="FQM104" s="18"/>
      <c r="FQN104" s="29"/>
      <c r="FQO104" s="104"/>
      <c r="FQP104" s="198"/>
      <c r="FQQ104" s="239"/>
      <c r="FQR104" s="243"/>
      <c r="FQS104" s="243"/>
      <c r="FQT104" s="19"/>
      <c r="FQU104" s="320"/>
      <c r="FQV104" s="17"/>
      <c r="FQW104" s="15"/>
      <c r="FQX104" s="15"/>
      <c r="FQY104" s="17"/>
      <c r="FQZ104" s="17"/>
      <c r="FRA104" s="17"/>
      <c r="FRB104" s="117"/>
      <c r="FRC104" s="209"/>
      <c r="FRD104" s="17"/>
      <c r="FRE104" s="18"/>
      <c r="FRF104" s="29"/>
      <c r="FRG104" s="104"/>
      <c r="FRH104" s="198"/>
      <c r="FRI104" s="239"/>
      <c r="FRJ104" s="243"/>
      <c r="FRK104" s="243"/>
      <c r="FRL104" s="19"/>
      <c r="FRM104" s="320"/>
      <c r="FRN104" s="17"/>
      <c r="FRO104" s="15"/>
      <c r="FRP104" s="15"/>
      <c r="FRQ104" s="17"/>
      <c r="FRR104" s="17"/>
      <c r="FRS104" s="17"/>
      <c r="FRT104" s="117"/>
      <c r="FRU104" s="209"/>
      <c r="FRV104" s="17"/>
      <c r="FRW104" s="18"/>
      <c r="FRX104" s="29"/>
      <c r="FRY104" s="104"/>
      <c r="FRZ104" s="198"/>
      <c r="FSA104" s="239"/>
      <c r="FSB104" s="243"/>
      <c r="FSC104" s="243"/>
      <c r="FSD104" s="19"/>
      <c r="FSE104" s="320"/>
      <c r="FSF104" s="17"/>
      <c r="FSG104" s="15"/>
      <c r="FSH104" s="15"/>
      <c r="FSI104" s="17"/>
      <c r="FSJ104" s="17"/>
      <c r="FSK104" s="17"/>
      <c r="FSL104" s="117"/>
      <c r="FSM104" s="209"/>
      <c r="FSN104" s="17"/>
      <c r="FSO104" s="18"/>
      <c r="FSP104" s="29"/>
      <c r="FSQ104" s="104"/>
      <c r="FSR104" s="198"/>
      <c r="FSS104" s="239"/>
      <c r="FST104" s="243"/>
      <c r="FSU104" s="243"/>
      <c r="FSV104" s="19"/>
      <c r="FSW104" s="320"/>
      <c r="FSX104" s="17"/>
      <c r="FSY104" s="15"/>
      <c r="FSZ104" s="15"/>
      <c r="FTA104" s="17"/>
      <c r="FTB104" s="17"/>
      <c r="FTC104" s="17"/>
      <c r="FTD104" s="117"/>
      <c r="FTE104" s="209"/>
      <c r="FTF104" s="17"/>
      <c r="FTG104" s="18"/>
      <c r="FTH104" s="29"/>
      <c r="FTI104" s="104"/>
      <c r="FTJ104" s="198"/>
      <c r="FTK104" s="239"/>
      <c r="FTL104" s="243"/>
      <c r="FTM104" s="243"/>
      <c r="FTN104" s="19"/>
      <c r="FTO104" s="320"/>
      <c r="FTP104" s="17"/>
      <c r="FTQ104" s="15"/>
      <c r="FTR104" s="15"/>
      <c r="FTS104" s="17"/>
      <c r="FTT104" s="17"/>
      <c r="FTU104" s="17"/>
      <c r="FTV104" s="117"/>
      <c r="FTW104" s="209"/>
      <c r="FTX104" s="17"/>
      <c r="FTY104" s="18"/>
      <c r="FTZ104" s="29"/>
      <c r="FUA104" s="104"/>
      <c r="FUB104" s="198"/>
      <c r="FUC104" s="239"/>
      <c r="FUD104" s="243"/>
      <c r="FUE104" s="243"/>
      <c r="FUF104" s="19"/>
      <c r="FUG104" s="320"/>
      <c r="FUH104" s="17"/>
      <c r="FUI104" s="15"/>
      <c r="FUJ104" s="15"/>
      <c r="FUK104" s="17"/>
      <c r="FUL104" s="17"/>
      <c r="FUM104" s="17"/>
      <c r="FUN104" s="117"/>
      <c r="FUO104" s="209"/>
      <c r="FUP104" s="17"/>
      <c r="FUQ104" s="18"/>
      <c r="FUR104" s="29"/>
      <c r="FUS104" s="104"/>
      <c r="FUT104" s="198"/>
      <c r="FUU104" s="239"/>
      <c r="FUV104" s="243"/>
      <c r="FUW104" s="243"/>
      <c r="FUX104" s="19"/>
      <c r="FUY104" s="320"/>
      <c r="FUZ104" s="17"/>
      <c r="FVA104" s="15"/>
      <c r="FVB104" s="15"/>
      <c r="FVC104" s="17"/>
      <c r="FVD104" s="17"/>
      <c r="FVE104" s="17"/>
      <c r="FVF104" s="117"/>
      <c r="FVG104" s="209"/>
      <c r="FVH104" s="17"/>
      <c r="FVI104" s="18"/>
      <c r="FVJ104" s="29"/>
      <c r="FVK104" s="104"/>
      <c r="FVL104" s="198"/>
      <c r="FVM104" s="239"/>
      <c r="FVN104" s="243"/>
      <c r="FVO104" s="243"/>
      <c r="FVP104" s="19"/>
      <c r="FVQ104" s="320"/>
      <c r="FVR104" s="17"/>
      <c r="FVS104" s="15"/>
      <c r="FVT104" s="15"/>
      <c r="FVU104" s="17"/>
      <c r="FVV104" s="17"/>
      <c r="FVW104" s="17"/>
      <c r="FVX104" s="117"/>
      <c r="FVY104" s="209"/>
      <c r="FVZ104" s="17"/>
      <c r="FWA104" s="18"/>
      <c r="FWB104" s="29"/>
      <c r="FWC104" s="104"/>
      <c r="FWD104" s="198"/>
      <c r="FWE104" s="239"/>
      <c r="FWF104" s="243"/>
      <c r="FWG104" s="243"/>
      <c r="FWH104" s="19"/>
      <c r="FWI104" s="320"/>
      <c r="FWJ104" s="17"/>
      <c r="FWK104" s="15"/>
      <c r="FWL104" s="15"/>
      <c r="FWM104" s="17"/>
      <c r="FWN104" s="17"/>
      <c r="FWO104" s="17"/>
      <c r="FWP104" s="117"/>
      <c r="FWQ104" s="209"/>
      <c r="FWR104" s="17"/>
      <c r="FWS104" s="18"/>
      <c r="FWT104" s="29"/>
      <c r="FWU104" s="104"/>
      <c r="FWV104" s="198"/>
      <c r="FWW104" s="239"/>
      <c r="FWX104" s="243"/>
      <c r="FWY104" s="243"/>
      <c r="FWZ104" s="19"/>
      <c r="FXA104" s="320"/>
      <c r="FXB104" s="17"/>
      <c r="FXC104" s="15"/>
      <c r="FXD104" s="15"/>
      <c r="FXE104" s="17"/>
      <c r="FXF104" s="17"/>
      <c r="FXG104" s="17"/>
      <c r="FXH104" s="117"/>
      <c r="FXI104" s="209"/>
      <c r="FXJ104" s="17"/>
      <c r="FXK104" s="18"/>
      <c r="FXL104" s="29"/>
      <c r="FXM104" s="104"/>
      <c r="FXN104" s="198"/>
      <c r="FXO104" s="239"/>
      <c r="FXP104" s="243"/>
      <c r="FXQ104" s="243"/>
      <c r="FXR104" s="19"/>
      <c r="FXS104" s="320"/>
      <c r="FXT104" s="17"/>
      <c r="FXU104" s="15"/>
      <c r="FXV104" s="15"/>
      <c r="FXW104" s="17"/>
      <c r="FXX104" s="17"/>
      <c r="FXY104" s="17"/>
      <c r="FXZ104" s="117"/>
      <c r="FYA104" s="209"/>
      <c r="FYB104" s="17"/>
      <c r="FYC104" s="18"/>
      <c r="FYD104" s="29"/>
      <c r="FYE104" s="104"/>
      <c r="FYF104" s="198"/>
      <c r="FYG104" s="239"/>
      <c r="FYH104" s="243"/>
      <c r="FYI104" s="243"/>
      <c r="FYJ104" s="19"/>
      <c r="FYK104" s="320"/>
      <c r="FYL104" s="17"/>
      <c r="FYM104" s="15"/>
      <c r="FYN104" s="15"/>
      <c r="FYO104" s="17"/>
      <c r="FYP104" s="17"/>
      <c r="FYQ104" s="17"/>
      <c r="FYR104" s="117"/>
      <c r="FYS104" s="209"/>
      <c r="FYT104" s="17"/>
      <c r="FYU104" s="18"/>
      <c r="FYV104" s="29"/>
      <c r="FYW104" s="104"/>
      <c r="FYX104" s="198"/>
      <c r="FYY104" s="239"/>
      <c r="FYZ104" s="243"/>
      <c r="FZA104" s="243"/>
      <c r="FZB104" s="19"/>
      <c r="FZC104" s="320"/>
      <c r="FZD104" s="17"/>
      <c r="FZE104" s="15"/>
      <c r="FZF104" s="15"/>
      <c r="FZG104" s="17"/>
      <c r="FZH104" s="17"/>
      <c r="FZI104" s="17"/>
      <c r="FZJ104" s="117"/>
      <c r="FZK104" s="209"/>
      <c r="FZL104" s="17"/>
      <c r="FZM104" s="18"/>
      <c r="FZN104" s="29"/>
      <c r="FZO104" s="104"/>
      <c r="FZP104" s="198"/>
      <c r="FZQ104" s="239"/>
      <c r="FZR104" s="243"/>
      <c r="FZS104" s="243"/>
      <c r="FZT104" s="19"/>
      <c r="FZU104" s="320"/>
      <c r="FZV104" s="17"/>
      <c r="FZW104" s="15"/>
      <c r="FZX104" s="15"/>
      <c r="FZY104" s="17"/>
      <c r="FZZ104" s="17"/>
      <c r="GAA104" s="17"/>
      <c r="GAB104" s="117"/>
      <c r="GAC104" s="209"/>
      <c r="GAD104" s="17"/>
      <c r="GAE104" s="18"/>
      <c r="GAF104" s="29"/>
      <c r="GAG104" s="104"/>
      <c r="GAH104" s="198"/>
      <c r="GAI104" s="239"/>
      <c r="GAJ104" s="243"/>
      <c r="GAK104" s="243"/>
      <c r="GAL104" s="19"/>
      <c r="GAM104" s="320"/>
      <c r="GAN104" s="17"/>
      <c r="GAO104" s="15"/>
      <c r="GAP104" s="15"/>
      <c r="GAQ104" s="17"/>
      <c r="GAR104" s="17"/>
      <c r="GAS104" s="17"/>
      <c r="GAT104" s="117"/>
      <c r="GAU104" s="209"/>
      <c r="GAV104" s="17"/>
      <c r="GAW104" s="18"/>
      <c r="GAX104" s="29"/>
      <c r="GAY104" s="104"/>
      <c r="GAZ104" s="198"/>
      <c r="GBA104" s="239"/>
      <c r="GBB104" s="243"/>
      <c r="GBC104" s="243"/>
      <c r="GBD104" s="19"/>
      <c r="GBE104" s="320"/>
      <c r="GBF104" s="17"/>
      <c r="GBG104" s="15"/>
      <c r="GBH104" s="15"/>
      <c r="GBI104" s="17"/>
      <c r="GBJ104" s="17"/>
      <c r="GBK104" s="17"/>
      <c r="GBL104" s="117"/>
      <c r="GBM104" s="209"/>
      <c r="GBN104" s="17"/>
      <c r="GBO104" s="18"/>
      <c r="GBP104" s="29"/>
      <c r="GBQ104" s="104"/>
      <c r="GBR104" s="198"/>
      <c r="GBS104" s="239"/>
      <c r="GBT104" s="243"/>
      <c r="GBU104" s="243"/>
      <c r="GBV104" s="19"/>
      <c r="GBW104" s="320"/>
      <c r="GBX104" s="17"/>
      <c r="GBY104" s="15"/>
      <c r="GBZ104" s="15"/>
      <c r="GCA104" s="17"/>
      <c r="GCB104" s="17"/>
      <c r="GCC104" s="17"/>
      <c r="GCD104" s="117"/>
      <c r="GCE104" s="209"/>
      <c r="GCF104" s="17"/>
      <c r="GCG104" s="18"/>
      <c r="GCH104" s="29"/>
      <c r="GCI104" s="104"/>
      <c r="GCJ104" s="198"/>
      <c r="GCK104" s="239"/>
      <c r="GCL104" s="243"/>
      <c r="GCM104" s="243"/>
      <c r="GCN104" s="19"/>
      <c r="GCO104" s="320"/>
      <c r="GCP104" s="17"/>
      <c r="GCQ104" s="15"/>
      <c r="GCR104" s="15"/>
      <c r="GCS104" s="17"/>
      <c r="GCT104" s="17"/>
      <c r="GCU104" s="17"/>
      <c r="GCV104" s="117"/>
      <c r="GCW104" s="209"/>
      <c r="GCX104" s="17"/>
      <c r="GCY104" s="18"/>
      <c r="GCZ104" s="29"/>
      <c r="GDA104" s="104"/>
      <c r="GDB104" s="198"/>
      <c r="GDC104" s="239"/>
      <c r="GDD104" s="243"/>
      <c r="GDE104" s="243"/>
      <c r="GDF104" s="19"/>
      <c r="GDG104" s="320"/>
      <c r="GDH104" s="17"/>
      <c r="GDI104" s="15"/>
      <c r="GDJ104" s="15"/>
      <c r="GDK104" s="17"/>
      <c r="GDL104" s="17"/>
      <c r="GDM104" s="17"/>
      <c r="GDN104" s="117"/>
      <c r="GDO104" s="209"/>
      <c r="GDP104" s="17"/>
      <c r="GDQ104" s="18"/>
      <c r="GDR104" s="29"/>
      <c r="GDS104" s="104"/>
      <c r="GDT104" s="198"/>
      <c r="GDU104" s="239"/>
      <c r="GDV104" s="243"/>
      <c r="GDW104" s="243"/>
      <c r="GDX104" s="19"/>
      <c r="GDY104" s="320"/>
      <c r="GDZ104" s="17"/>
      <c r="GEA104" s="15"/>
      <c r="GEB104" s="15"/>
      <c r="GEC104" s="17"/>
      <c r="GED104" s="17"/>
      <c r="GEE104" s="17"/>
      <c r="GEF104" s="117"/>
      <c r="GEG104" s="209"/>
      <c r="GEH104" s="17"/>
      <c r="GEI104" s="18"/>
      <c r="GEJ104" s="29"/>
      <c r="GEK104" s="104"/>
      <c r="GEL104" s="198"/>
      <c r="GEM104" s="239"/>
      <c r="GEN104" s="243"/>
      <c r="GEO104" s="243"/>
      <c r="GEP104" s="19"/>
      <c r="GEQ104" s="320"/>
      <c r="GER104" s="17"/>
      <c r="GES104" s="15"/>
      <c r="GET104" s="15"/>
      <c r="GEU104" s="17"/>
      <c r="GEV104" s="17"/>
      <c r="GEW104" s="17"/>
      <c r="GEX104" s="117"/>
      <c r="GEY104" s="209"/>
      <c r="GEZ104" s="17"/>
      <c r="GFA104" s="18"/>
      <c r="GFB104" s="29"/>
      <c r="GFC104" s="104"/>
      <c r="GFD104" s="198"/>
      <c r="GFE104" s="239"/>
      <c r="GFF104" s="243"/>
      <c r="GFG104" s="243"/>
      <c r="GFH104" s="19"/>
      <c r="GFI104" s="320"/>
      <c r="GFJ104" s="17"/>
      <c r="GFK104" s="15"/>
      <c r="GFL104" s="15"/>
      <c r="GFM104" s="17"/>
      <c r="GFN104" s="17"/>
      <c r="GFO104" s="17"/>
      <c r="GFP104" s="117"/>
      <c r="GFQ104" s="209"/>
      <c r="GFR104" s="17"/>
      <c r="GFS104" s="18"/>
      <c r="GFT104" s="29"/>
      <c r="GFU104" s="104"/>
      <c r="GFV104" s="198"/>
      <c r="GFW104" s="239"/>
      <c r="GFX104" s="243"/>
      <c r="GFY104" s="243"/>
      <c r="GFZ104" s="19"/>
      <c r="GGA104" s="320"/>
      <c r="GGB104" s="17"/>
      <c r="GGC104" s="15"/>
      <c r="GGD104" s="15"/>
      <c r="GGE104" s="17"/>
      <c r="GGF104" s="17"/>
      <c r="GGG104" s="17"/>
      <c r="GGH104" s="117"/>
      <c r="GGI104" s="209"/>
      <c r="GGJ104" s="17"/>
      <c r="GGK104" s="18"/>
      <c r="GGL104" s="29"/>
      <c r="GGM104" s="104"/>
      <c r="GGN104" s="198"/>
      <c r="GGO104" s="239"/>
      <c r="GGP104" s="243"/>
      <c r="GGQ104" s="243"/>
      <c r="GGR104" s="19"/>
      <c r="GGS104" s="320"/>
      <c r="GGT104" s="17"/>
      <c r="GGU104" s="15"/>
      <c r="GGV104" s="15"/>
      <c r="GGW104" s="17"/>
      <c r="GGX104" s="17"/>
      <c r="GGY104" s="17"/>
      <c r="GGZ104" s="117"/>
      <c r="GHA104" s="209"/>
      <c r="GHB104" s="17"/>
      <c r="GHC104" s="18"/>
      <c r="GHD104" s="29"/>
      <c r="GHE104" s="104"/>
      <c r="GHF104" s="198"/>
      <c r="GHG104" s="239"/>
      <c r="GHH104" s="243"/>
      <c r="GHI104" s="243"/>
      <c r="GHJ104" s="19"/>
      <c r="GHK104" s="320"/>
      <c r="GHL104" s="17"/>
      <c r="GHM104" s="15"/>
      <c r="GHN104" s="15"/>
      <c r="GHO104" s="17"/>
      <c r="GHP104" s="17"/>
      <c r="GHQ104" s="17"/>
      <c r="GHR104" s="117"/>
      <c r="GHS104" s="209"/>
      <c r="GHT104" s="17"/>
      <c r="GHU104" s="18"/>
      <c r="GHV104" s="29"/>
      <c r="GHW104" s="104"/>
      <c r="GHX104" s="198"/>
      <c r="GHY104" s="239"/>
      <c r="GHZ104" s="243"/>
      <c r="GIA104" s="243"/>
      <c r="GIB104" s="19"/>
      <c r="GIC104" s="320"/>
      <c r="GID104" s="17"/>
      <c r="GIE104" s="15"/>
      <c r="GIF104" s="15"/>
      <c r="GIG104" s="17"/>
      <c r="GIH104" s="17"/>
      <c r="GII104" s="17"/>
      <c r="GIJ104" s="117"/>
      <c r="GIK104" s="209"/>
      <c r="GIL104" s="17"/>
      <c r="GIM104" s="18"/>
      <c r="GIN104" s="29"/>
      <c r="GIO104" s="104"/>
      <c r="GIP104" s="198"/>
      <c r="GIQ104" s="239"/>
      <c r="GIR104" s="243"/>
      <c r="GIS104" s="243"/>
      <c r="GIT104" s="19"/>
      <c r="GIU104" s="320"/>
      <c r="GIV104" s="17"/>
      <c r="GIW104" s="15"/>
      <c r="GIX104" s="15"/>
      <c r="GIY104" s="17"/>
      <c r="GIZ104" s="17"/>
      <c r="GJA104" s="17"/>
      <c r="GJB104" s="117"/>
      <c r="GJC104" s="209"/>
      <c r="GJD104" s="17"/>
      <c r="GJE104" s="18"/>
      <c r="GJF104" s="29"/>
      <c r="GJG104" s="104"/>
      <c r="GJH104" s="198"/>
      <c r="GJI104" s="239"/>
      <c r="GJJ104" s="243"/>
      <c r="GJK104" s="243"/>
      <c r="GJL104" s="19"/>
      <c r="GJM104" s="320"/>
      <c r="GJN104" s="17"/>
      <c r="GJO104" s="15"/>
      <c r="GJP104" s="15"/>
      <c r="GJQ104" s="17"/>
      <c r="GJR104" s="17"/>
      <c r="GJS104" s="17"/>
      <c r="GJT104" s="117"/>
      <c r="GJU104" s="209"/>
      <c r="GJV104" s="17"/>
      <c r="GJW104" s="18"/>
      <c r="GJX104" s="29"/>
      <c r="GJY104" s="104"/>
      <c r="GJZ104" s="198"/>
      <c r="GKA104" s="239"/>
      <c r="GKB104" s="243"/>
      <c r="GKC104" s="243"/>
      <c r="GKD104" s="19"/>
      <c r="GKE104" s="320"/>
      <c r="GKF104" s="17"/>
      <c r="GKG104" s="15"/>
      <c r="GKH104" s="15"/>
      <c r="GKI104" s="17"/>
      <c r="GKJ104" s="17"/>
      <c r="GKK104" s="17"/>
      <c r="GKL104" s="117"/>
      <c r="GKM104" s="209"/>
      <c r="GKN104" s="17"/>
      <c r="GKO104" s="18"/>
      <c r="GKP104" s="29"/>
      <c r="GKQ104" s="104"/>
      <c r="GKR104" s="198"/>
      <c r="GKS104" s="239"/>
      <c r="GKT104" s="243"/>
      <c r="GKU104" s="243"/>
      <c r="GKV104" s="19"/>
      <c r="GKW104" s="320"/>
      <c r="GKX104" s="17"/>
      <c r="GKY104" s="15"/>
      <c r="GKZ104" s="15"/>
      <c r="GLA104" s="17"/>
      <c r="GLB104" s="17"/>
      <c r="GLC104" s="17"/>
      <c r="GLD104" s="117"/>
      <c r="GLE104" s="209"/>
      <c r="GLF104" s="17"/>
      <c r="GLG104" s="18"/>
      <c r="GLH104" s="29"/>
      <c r="GLI104" s="104"/>
      <c r="GLJ104" s="198"/>
      <c r="GLK104" s="239"/>
      <c r="GLL104" s="243"/>
      <c r="GLM104" s="243"/>
      <c r="GLN104" s="19"/>
      <c r="GLO104" s="320"/>
      <c r="GLP104" s="17"/>
      <c r="GLQ104" s="15"/>
      <c r="GLR104" s="15"/>
      <c r="GLS104" s="17"/>
      <c r="GLT104" s="17"/>
      <c r="GLU104" s="17"/>
      <c r="GLV104" s="117"/>
      <c r="GLW104" s="209"/>
      <c r="GLX104" s="17"/>
      <c r="GLY104" s="18"/>
      <c r="GLZ104" s="29"/>
      <c r="GMA104" s="104"/>
      <c r="GMB104" s="198"/>
      <c r="GMC104" s="239"/>
      <c r="GMD104" s="243"/>
      <c r="GME104" s="243"/>
      <c r="GMF104" s="19"/>
      <c r="GMG104" s="320"/>
      <c r="GMH104" s="17"/>
      <c r="GMI104" s="15"/>
      <c r="GMJ104" s="15"/>
      <c r="GMK104" s="17"/>
      <c r="GML104" s="17"/>
      <c r="GMM104" s="17"/>
      <c r="GMN104" s="117"/>
      <c r="GMO104" s="209"/>
      <c r="GMP104" s="17"/>
      <c r="GMQ104" s="18"/>
      <c r="GMR104" s="29"/>
      <c r="GMS104" s="104"/>
      <c r="GMT104" s="198"/>
      <c r="GMU104" s="239"/>
      <c r="GMV104" s="243"/>
      <c r="GMW104" s="243"/>
      <c r="GMX104" s="19"/>
      <c r="GMY104" s="320"/>
      <c r="GMZ104" s="17"/>
      <c r="GNA104" s="15"/>
      <c r="GNB104" s="15"/>
      <c r="GNC104" s="17"/>
      <c r="GND104" s="17"/>
      <c r="GNE104" s="17"/>
      <c r="GNF104" s="117"/>
      <c r="GNG104" s="209"/>
      <c r="GNH104" s="17"/>
      <c r="GNI104" s="18"/>
      <c r="GNJ104" s="29"/>
      <c r="GNK104" s="104"/>
      <c r="GNL104" s="198"/>
      <c r="GNM104" s="239"/>
      <c r="GNN104" s="243"/>
      <c r="GNO104" s="243"/>
      <c r="GNP104" s="19"/>
      <c r="GNQ104" s="320"/>
      <c r="GNR104" s="17"/>
      <c r="GNS104" s="15"/>
      <c r="GNT104" s="15"/>
      <c r="GNU104" s="17"/>
      <c r="GNV104" s="17"/>
      <c r="GNW104" s="17"/>
      <c r="GNX104" s="117"/>
      <c r="GNY104" s="209"/>
      <c r="GNZ104" s="17"/>
      <c r="GOA104" s="18"/>
      <c r="GOB104" s="29"/>
      <c r="GOC104" s="104"/>
      <c r="GOD104" s="198"/>
      <c r="GOE104" s="239"/>
      <c r="GOF104" s="243"/>
      <c r="GOG104" s="243"/>
      <c r="GOH104" s="19"/>
      <c r="GOI104" s="320"/>
      <c r="GOJ104" s="17"/>
      <c r="GOK104" s="15"/>
      <c r="GOL104" s="15"/>
      <c r="GOM104" s="17"/>
      <c r="GON104" s="17"/>
      <c r="GOO104" s="17"/>
      <c r="GOP104" s="117"/>
      <c r="GOQ104" s="209"/>
      <c r="GOR104" s="17"/>
      <c r="GOS104" s="18"/>
      <c r="GOT104" s="29"/>
      <c r="GOU104" s="104"/>
      <c r="GOV104" s="198"/>
      <c r="GOW104" s="239"/>
      <c r="GOX104" s="243"/>
      <c r="GOY104" s="243"/>
      <c r="GOZ104" s="19"/>
      <c r="GPA104" s="320"/>
      <c r="GPB104" s="17"/>
      <c r="GPC104" s="15"/>
      <c r="GPD104" s="15"/>
      <c r="GPE104" s="17"/>
      <c r="GPF104" s="17"/>
      <c r="GPG104" s="17"/>
      <c r="GPH104" s="117"/>
      <c r="GPI104" s="209"/>
      <c r="GPJ104" s="17"/>
      <c r="GPK104" s="18"/>
      <c r="GPL104" s="29"/>
      <c r="GPM104" s="104"/>
      <c r="GPN104" s="198"/>
      <c r="GPO104" s="239"/>
      <c r="GPP104" s="243"/>
      <c r="GPQ104" s="243"/>
      <c r="GPR104" s="19"/>
      <c r="GPS104" s="320"/>
      <c r="GPT104" s="17"/>
      <c r="GPU104" s="15"/>
      <c r="GPV104" s="15"/>
      <c r="GPW104" s="17"/>
      <c r="GPX104" s="17"/>
      <c r="GPY104" s="17"/>
      <c r="GPZ104" s="117"/>
      <c r="GQA104" s="209"/>
      <c r="GQB104" s="17"/>
      <c r="GQC104" s="18"/>
      <c r="GQD104" s="29"/>
      <c r="GQE104" s="104"/>
      <c r="GQF104" s="198"/>
      <c r="GQG104" s="239"/>
      <c r="GQH104" s="243"/>
      <c r="GQI104" s="243"/>
      <c r="GQJ104" s="19"/>
      <c r="GQK104" s="320"/>
      <c r="GQL104" s="17"/>
      <c r="GQM104" s="15"/>
      <c r="GQN104" s="15"/>
      <c r="GQO104" s="17"/>
      <c r="GQP104" s="17"/>
      <c r="GQQ104" s="17"/>
      <c r="GQR104" s="117"/>
      <c r="GQS104" s="209"/>
      <c r="GQT104" s="17"/>
      <c r="GQU104" s="18"/>
      <c r="GQV104" s="29"/>
      <c r="GQW104" s="104"/>
      <c r="GQX104" s="198"/>
      <c r="GQY104" s="239"/>
      <c r="GQZ104" s="243"/>
      <c r="GRA104" s="243"/>
      <c r="GRB104" s="19"/>
      <c r="GRC104" s="320"/>
      <c r="GRD104" s="17"/>
      <c r="GRE104" s="15"/>
      <c r="GRF104" s="15"/>
      <c r="GRG104" s="17"/>
      <c r="GRH104" s="17"/>
      <c r="GRI104" s="17"/>
      <c r="GRJ104" s="117"/>
      <c r="GRK104" s="209"/>
      <c r="GRL104" s="17"/>
      <c r="GRM104" s="18"/>
      <c r="GRN104" s="29"/>
      <c r="GRO104" s="104"/>
      <c r="GRP104" s="198"/>
      <c r="GRQ104" s="239"/>
      <c r="GRR104" s="243"/>
      <c r="GRS104" s="243"/>
      <c r="GRT104" s="19"/>
      <c r="GRU104" s="320"/>
      <c r="GRV104" s="17"/>
      <c r="GRW104" s="15"/>
      <c r="GRX104" s="15"/>
      <c r="GRY104" s="17"/>
      <c r="GRZ104" s="17"/>
      <c r="GSA104" s="17"/>
      <c r="GSB104" s="117"/>
      <c r="GSC104" s="209"/>
      <c r="GSD104" s="17"/>
      <c r="GSE104" s="18"/>
      <c r="GSF104" s="29"/>
      <c r="GSG104" s="104"/>
      <c r="GSH104" s="198"/>
      <c r="GSI104" s="239"/>
      <c r="GSJ104" s="243"/>
      <c r="GSK104" s="243"/>
      <c r="GSL104" s="19"/>
      <c r="GSM104" s="320"/>
      <c r="GSN104" s="17"/>
      <c r="GSO104" s="15"/>
      <c r="GSP104" s="15"/>
      <c r="GSQ104" s="17"/>
      <c r="GSR104" s="17"/>
      <c r="GSS104" s="17"/>
      <c r="GST104" s="117"/>
      <c r="GSU104" s="209"/>
      <c r="GSV104" s="17"/>
      <c r="GSW104" s="18"/>
      <c r="GSX104" s="29"/>
      <c r="GSY104" s="104"/>
      <c r="GSZ104" s="198"/>
      <c r="GTA104" s="239"/>
      <c r="GTB104" s="243"/>
      <c r="GTC104" s="243"/>
      <c r="GTD104" s="19"/>
      <c r="GTE104" s="320"/>
      <c r="GTF104" s="17"/>
      <c r="GTG104" s="15"/>
      <c r="GTH104" s="15"/>
      <c r="GTI104" s="17"/>
      <c r="GTJ104" s="17"/>
      <c r="GTK104" s="17"/>
      <c r="GTL104" s="117"/>
      <c r="GTM104" s="209"/>
      <c r="GTN104" s="17"/>
      <c r="GTO104" s="18"/>
      <c r="GTP104" s="29"/>
      <c r="GTQ104" s="104"/>
      <c r="GTR104" s="198"/>
      <c r="GTS104" s="239"/>
      <c r="GTT104" s="243"/>
      <c r="GTU104" s="243"/>
      <c r="GTV104" s="19"/>
      <c r="GTW104" s="320"/>
      <c r="GTX104" s="17"/>
      <c r="GTY104" s="15"/>
      <c r="GTZ104" s="15"/>
      <c r="GUA104" s="17"/>
      <c r="GUB104" s="17"/>
      <c r="GUC104" s="17"/>
      <c r="GUD104" s="117"/>
      <c r="GUE104" s="209"/>
      <c r="GUF104" s="17"/>
      <c r="GUG104" s="18"/>
      <c r="GUH104" s="29"/>
      <c r="GUI104" s="104"/>
      <c r="GUJ104" s="198"/>
      <c r="GUK104" s="239"/>
      <c r="GUL104" s="243"/>
      <c r="GUM104" s="243"/>
      <c r="GUN104" s="19"/>
      <c r="GUO104" s="320"/>
      <c r="GUP104" s="17"/>
      <c r="GUQ104" s="15"/>
      <c r="GUR104" s="15"/>
      <c r="GUS104" s="17"/>
      <c r="GUT104" s="17"/>
      <c r="GUU104" s="17"/>
      <c r="GUV104" s="117"/>
      <c r="GUW104" s="209"/>
      <c r="GUX104" s="17"/>
      <c r="GUY104" s="18"/>
      <c r="GUZ104" s="29"/>
      <c r="GVA104" s="104"/>
      <c r="GVB104" s="198"/>
      <c r="GVC104" s="239"/>
      <c r="GVD104" s="243"/>
      <c r="GVE104" s="243"/>
      <c r="GVF104" s="19"/>
      <c r="GVG104" s="320"/>
      <c r="GVH104" s="17"/>
      <c r="GVI104" s="15"/>
      <c r="GVJ104" s="15"/>
      <c r="GVK104" s="17"/>
      <c r="GVL104" s="17"/>
      <c r="GVM104" s="17"/>
      <c r="GVN104" s="117"/>
      <c r="GVO104" s="209"/>
      <c r="GVP104" s="17"/>
      <c r="GVQ104" s="18"/>
      <c r="GVR104" s="29"/>
      <c r="GVS104" s="104"/>
      <c r="GVT104" s="198"/>
      <c r="GVU104" s="239"/>
      <c r="GVV104" s="243"/>
      <c r="GVW104" s="243"/>
      <c r="GVX104" s="19"/>
      <c r="GVY104" s="320"/>
      <c r="GVZ104" s="17"/>
      <c r="GWA104" s="15"/>
      <c r="GWB104" s="15"/>
      <c r="GWC104" s="17"/>
      <c r="GWD104" s="17"/>
      <c r="GWE104" s="17"/>
      <c r="GWF104" s="117"/>
      <c r="GWG104" s="209"/>
      <c r="GWH104" s="17"/>
      <c r="GWI104" s="18"/>
      <c r="GWJ104" s="29"/>
      <c r="GWK104" s="104"/>
      <c r="GWL104" s="198"/>
      <c r="GWM104" s="239"/>
      <c r="GWN104" s="243"/>
      <c r="GWO104" s="243"/>
      <c r="GWP104" s="19"/>
      <c r="GWQ104" s="320"/>
      <c r="GWR104" s="17"/>
      <c r="GWS104" s="15"/>
      <c r="GWT104" s="15"/>
      <c r="GWU104" s="17"/>
      <c r="GWV104" s="17"/>
      <c r="GWW104" s="17"/>
      <c r="GWX104" s="117"/>
      <c r="GWY104" s="209"/>
      <c r="GWZ104" s="17"/>
      <c r="GXA104" s="18"/>
      <c r="GXB104" s="29"/>
      <c r="GXC104" s="104"/>
      <c r="GXD104" s="198"/>
      <c r="GXE104" s="239"/>
      <c r="GXF104" s="243"/>
      <c r="GXG104" s="243"/>
      <c r="GXH104" s="19"/>
      <c r="GXI104" s="320"/>
      <c r="GXJ104" s="17"/>
      <c r="GXK104" s="15"/>
      <c r="GXL104" s="15"/>
      <c r="GXM104" s="17"/>
      <c r="GXN104" s="17"/>
      <c r="GXO104" s="17"/>
      <c r="GXP104" s="117"/>
      <c r="GXQ104" s="209"/>
      <c r="GXR104" s="17"/>
      <c r="GXS104" s="18"/>
      <c r="GXT104" s="29"/>
      <c r="GXU104" s="104"/>
      <c r="GXV104" s="198"/>
      <c r="GXW104" s="239"/>
      <c r="GXX104" s="243"/>
      <c r="GXY104" s="243"/>
      <c r="GXZ104" s="19"/>
      <c r="GYA104" s="320"/>
      <c r="GYB104" s="17"/>
      <c r="GYC104" s="15"/>
      <c r="GYD104" s="15"/>
      <c r="GYE104" s="17"/>
      <c r="GYF104" s="17"/>
      <c r="GYG104" s="17"/>
      <c r="GYH104" s="117"/>
      <c r="GYI104" s="209"/>
      <c r="GYJ104" s="17"/>
      <c r="GYK104" s="18"/>
      <c r="GYL104" s="29"/>
      <c r="GYM104" s="104"/>
      <c r="GYN104" s="198"/>
      <c r="GYO104" s="239"/>
      <c r="GYP104" s="243"/>
      <c r="GYQ104" s="243"/>
      <c r="GYR104" s="19"/>
      <c r="GYS104" s="320"/>
      <c r="GYT104" s="17"/>
      <c r="GYU104" s="15"/>
      <c r="GYV104" s="15"/>
      <c r="GYW104" s="17"/>
      <c r="GYX104" s="17"/>
      <c r="GYY104" s="17"/>
      <c r="GYZ104" s="117"/>
      <c r="GZA104" s="209"/>
      <c r="GZB104" s="17"/>
      <c r="GZC104" s="18"/>
      <c r="GZD104" s="29"/>
      <c r="GZE104" s="104"/>
      <c r="GZF104" s="198"/>
      <c r="GZG104" s="239"/>
      <c r="GZH104" s="243"/>
      <c r="GZI104" s="243"/>
      <c r="GZJ104" s="19"/>
      <c r="GZK104" s="320"/>
      <c r="GZL104" s="17"/>
      <c r="GZM104" s="15"/>
      <c r="GZN104" s="15"/>
      <c r="GZO104" s="17"/>
      <c r="GZP104" s="17"/>
      <c r="GZQ104" s="17"/>
      <c r="GZR104" s="117"/>
      <c r="GZS104" s="209"/>
      <c r="GZT104" s="17"/>
      <c r="GZU104" s="18"/>
      <c r="GZV104" s="29"/>
      <c r="GZW104" s="104"/>
      <c r="GZX104" s="198"/>
      <c r="GZY104" s="239"/>
      <c r="GZZ104" s="243"/>
      <c r="HAA104" s="243"/>
      <c r="HAB104" s="19"/>
      <c r="HAC104" s="320"/>
      <c r="HAD104" s="17"/>
      <c r="HAE104" s="15"/>
      <c r="HAF104" s="15"/>
      <c r="HAG104" s="17"/>
      <c r="HAH104" s="17"/>
      <c r="HAI104" s="17"/>
      <c r="HAJ104" s="117"/>
      <c r="HAK104" s="209"/>
      <c r="HAL104" s="17"/>
      <c r="HAM104" s="18"/>
      <c r="HAN104" s="29"/>
      <c r="HAO104" s="104"/>
      <c r="HAP104" s="198"/>
      <c r="HAQ104" s="239"/>
      <c r="HAR104" s="243"/>
      <c r="HAS104" s="243"/>
      <c r="HAT104" s="19"/>
      <c r="HAU104" s="320"/>
      <c r="HAV104" s="17"/>
      <c r="HAW104" s="15"/>
      <c r="HAX104" s="15"/>
      <c r="HAY104" s="17"/>
      <c r="HAZ104" s="17"/>
      <c r="HBA104" s="17"/>
      <c r="HBB104" s="117"/>
      <c r="HBC104" s="209"/>
      <c r="HBD104" s="17"/>
      <c r="HBE104" s="18"/>
      <c r="HBF104" s="29"/>
      <c r="HBG104" s="104"/>
      <c r="HBH104" s="198"/>
      <c r="HBI104" s="239"/>
      <c r="HBJ104" s="243"/>
      <c r="HBK104" s="243"/>
      <c r="HBL104" s="19"/>
      <c r="HBM104" s="320"/>
      <c r="HBN104" s="17"/>
      <c r="HBO104" s="15"/>
      <c r="HBP104" s="15"/>
      <c r="HBQ104" s="17"/>
      <c r="HBR104" s="17"/>
      <c r="HBS104" s="17"/>
      <c r="HBT104" s="117"/>
      <c r="HBU104" s="209"/>
      <c r="HBV104" s="17"/>
      <c r="HBW104" s="18"/>
      <c r="HBX104" s="29"/>
      <c r="HBY104" s="104"/>
      <c r="HBZ104" s="198"/>
      <c r="HCA104" s="239"/>
      <c r="HCB104" s="243"/>
      <c r="HCC104" s="243"/>
      <c r="HCD104" s="19"/>
      <c r="HCE104" s="320"/>
      <c r="HCF104" s="17"/>
      <c r="HCG104" s="15"/>
      <c r="HCH104" s="15"/>
      <c r="HCI104" s="17"/>
      <c r="HCJ104" s="17"/>
      <c r="HCK104" s="17"/>
      <c r="HCL104" s="117"/>
      <c r="HCM104" s="209"/>
      <c r="HCN104" s="17"/>
      <c r="HCO104" s="18"/>
      <c r="HCP104" s="29"/>
      <c r="HCQ104" s="104"/>
      <c r="HCR104" s="198"/>
      <c r="HCS104" s="239"/>
      <c r="HCT104" s="243"/>
      <c r="HCU104" s="243"/>
      <c r="HCV104" s="19"/>
      <c r="HCW104" s="320"/>
      <c r="HCX104" s="17"/>
      <c r="HCY104" s="15"/>
      <c r="HCZ104" s="15"/>
      <c r="HDA104" s="17"/>
      <c r="HDB104" s="17"/>
      <c r="HDC104" s="17"/>
      <c r="HDD104" s="117"/>
      <c r="HDE104" s="209"/>
      <c r="HDF104" s="17"/>
      <c r="HDG104" s="18"/>
      <c r="HDH104" s="29"/>
      <c r="HDI104" s="104"/>
      <c r="HDJ104" s="198"/>
      <c r="HDK104" s="239"/>
      <c r="HDL104" s="243"/>
      <c r="HDM104" s="243"/>
      <c r="HDN104" s="19"/>
      <c r="HDO104" s="320"/>
      <c r="HDP104" s="17"/>
      <c r="HDQ104" s="15"/>
      <c r="HDR104" s="15"/>
      <c r="HDS104" s="17"/>
      <c r="HDT104" s="17"/>
      <c r="HDU104" s="17"/>
      <c r="HDV104" s="117"/>
      <c r="HDW104" s="209"/>
      <c r="HDX104" s="17"/>
      <c r="HDY104" s="18"/>
      <c r="HDZ104" s="29"/>
      <c r="HEA104" s="104"/>
      <c r="HEB104" s="198"/>
      <c r="HEC104" s="239"/>
      <c r="HED104" s="243"/>
      <c r="HEE104" s="243"/>
      <c r="HEF104" s="19"/>
      <c r="HEG104" s="320"/>
      <c r="HEH104" s="17"/>
      <c r="HEI104" s="15"/>
      <c r="HEJ104" s="15"/>
      <c r="HEK104" s="17"/>
      <c r="HEL104" s="17"/>
      <c r="HEM104" s="17"/>
      <c r="HEN104" s="117"/>
      <c r="HEO104" s="209"/>
      <c r="HEP104" s="17"/>
      <c r="HEQ104" s="18"/>
      <c r="HER104" s="29"/>
      <c r="HES104" s="104"/>
      <c r="HET104" s="198"/>
      <c r="HEU104" s="239"/>
      <c r="HEV104" s="243"/>
      <c r="HEW104" s="243"/>
      <c r="HEX104" s="19"/>
      <c r="HEY104" s="320"/>
      <c r="HEZ104" s="17"/>
      <c r="HFA104" s="15"/>
      <c r="HFB104" s="15"/>
      <c r="HFC104" s="17"/>
      <c r="HFD104" s="17"/>
      <c r="HFE104" s="17"/>
      <c r="HFF104" s="117"/>
      <c r="HFG104" s="209"/>
      <c r="HFH104" s="17"/>
      <c r="HFI104" s="18"/>
      <c r="HFJ104" s="29"/>
      <c r="HFK104" s="104"/>
      <c r="HFL104" s="198"/>
      <c r="HFM104" s="239"/>
      <c r="HFN104" s="243"/>
      <c r="HFO104" s="243"/>
      <c r="HFP104" s="19"/>
      <c r="HFQ104" s="320"/>
      <c r="HFR104" s="17"/>
      <c r="HFS104" s="15"/>
      <c r="HFT104" s="15"/>
      <c r="HFU104" s="17"/>
      <c r="HFV104" s="17"/>
      <c r="HFW104" s="17"/>
      <c r="HFX104" s="117"/>
      <c r="HFY104" s="209"/>
      <c r="HFZ104" s="17"/>
      <c r="HGA104" s="18"/>
      <c r="HGB104" s="29"/>
      <c r="HGC104" s="104"/>
      <c r="HGD104" s="198"/>
      <c r="HGE104" s="239"/>
      <c r="HGF104" s="243"/>
      <c r="HGG104" s="243"/>
      <c r="HGH104" s="19"/>
      <c r="HGI104" s="320"/>
      <c r="HGJ104" s="17"/>
      <c r="HGK104" s="15"/>
      <c r="HGL104" s="15"/>
      <c r="HGM104" s="17"/>
      <c r="HGN104" s="17"/>
      <c r="HGO104" s="17"/>
      <c r="HGP104" s="117"/>
      <c r="HGQ104" s="209"/>
      <c r="HGR104" s="17"/>
      <c r="HGS104" s="18"/>
      <c r="HGT104" s="29"/>
      <c r="HGU104" s="104"/>
      <c r="HGV104" s="198"/>
      <c r="HGW104" s="239"/>
      <c r="HGX104" s="243"/>
      <c r="HGY104" s="243"/>
      <c r="HGZ104" s="19"/>
      <c r="HHA104" s="320"/>
      <c r="HHB104" s="17"/>
      <c r="HHC104" s="15"/>
      <c r="HHD104" s="15"/>
      <c r="HHE104" s="17"/>
      <c r="HHF104" s="17"/>
      <c r="HHG104" s="17"/>
      <c r="HHH104" s="117"/>
      <c r="HHI104" s="209"/>
      <c r="HHJ104" s="17"/>
      <c r="HHK104" s="18"/>
      <c r="HHL104" s="29"/>
      <c r="HHM104" s="104"/>
      <c r="HHN104" s="198"/>
      <c r="HHO104" s="239"/>
      <c r="HHP104" s="243"/>
      <c r="HHQ104" s="243"/>
      <c r="HHR104" s="19"/>
      <c r="HHS104" s="320"/>
      <c r="HHT104" s="17"/>
      <c r="HHU104" s="15"/>
      <c r="HHV104" s="15"/>
      <c r="HHW104" s="17"/>
      <c r="HHX104" s="17"/>
      <c r="HHY104" s="17"/>
      <c r="HHZ104" s="117"/>
      <c r="HIA104" s="209"/>
      <c r="HIB104" s="17"/>
      <c r="HIC104" s="18"/>
      <c r="HID104" s="29"/>
      <c r="HIE104" s="104"/>
      <c r="HIF104" s="198"/>
      <c r="HIG104" s="239"/>
      <c r="HIH104" s="243"/>
      <c r="HII104" s="243"/>
      <c r="HIJ104" s="19"/>
      <c r="HIK104" s="320"/>
      <c r="HIL104" s="17"/>
      <c r="HIM104" s="15"/>
      <c r="HIN104" s="15"/>
      <c r="HIO104" s="17"/>
      <c r="HIP104" s="17"/>
      <c r="HIQ104" s="17"/>
      <c r="HIR104" s="117"/>
      <c r="HIS104" s="209"/>
      <c r="HIT104" s="17"/>
      <c r="HIU104" s="18"/>
      <c r="HIV104" s="29"/>
      <c r="HIW104" s="104"/>
      <c r="HIX104" s="198"/>
      <c r="HIY104" s="239"/>
      <c r="HIZ104" s="243"/>
      <c r="HJA104" s="243"/>
      <c r="HJB104" s="19"/>
      <c r="HJC104" s="320"/>
      <c r="HJD104" s="17"/>
      <c r="HJE104" s="15"/>
      <c r="HJF104" s="15"/>
      <c r="HJG104" s="17"/>
      <c r="HJH104" s="17"/>
      <c r="HJI104" s="17"/>
      <c r="HJJ104" s="117"/>
      <c r="HJK104" s="209"/>
      <c r="HJL104" s="17"/>
      <c r="HJM104" s="18"/>
      <c r="HJN104" s="29"/>
      <c r="HJO104" s="104"/>
      <c r="HJP104" s="198"/>
      <c r="HJQ104" s="239"/>
      <c r="HJR104" s="243"/>
      <c r="HJS104" s="243"/>
      <c r="HJT104" s="19"/>
      <c r="HJU104" s="320"/>
      <c r="HJV104" s="17"/>
      <c r="HJW104" s="15"/>
      <c r="HJX104" s="15"/>
      <c r="HJY104" s="17"/>
      <c r="HJZ104" s="17"/>
      <c r="HKA104" s="17"/>
      <c r="HKB104" s="117"/>
      <c r="HKC104" s="209"/>
      <c r="HKD104" s="17"/>
      <c r="HKE104" s="18"/>
      <c r="HKF104" s="29"/>
      <c r="HKG104" s="104"/>
      <c r="HKH104" s="198"/>
      <c r="HKI104" s="239"/>
      <c r="HKJ104" s="243"/>
      <c r="HKK104" s="243"/>
      <c r="HKL104" s="19"/>
      <c r="HKM104" s="320"/>
      <c r="HKN104" s="17"/>
      <c r="HKO104" s="15"/>
      <c r="HKP104" s="15"/>
      <c r="HKQ104" s="17"/>
      <c r="HKR104" s="17"/>
      <c r="HKS104" s="17"/>
      <c r="HKT104" s="117"/>
      <c r="HKU104" s="209"/>
      <c r="HKV104" s="17"/>
      <c r="HKW104" s="18"/>
      <c r="HKX104" s="29"/>
      <c r="HKY104" s="104"/>
      <c r="HKZ104" s="198"/>
      <c r="HLA104" s="239"/>
      <c r="HLB104" s="243"/>
      <c r="HLC104" s="243"/>
      <c r="HLD104" s="19"/>
      <c r="HLE104" s="320"/>
      <c r="HLF104" s="17"/>
      <c r="HLG104" s="15"/>
      <c r="HLH104" s="15"/>
      <c r="HLI104" s="17"/>
      <c r="HLJ104" s="17"/>
      <c r="HLK104" s="17"/>
      <c r="HLL104" s="117"/>
      <c r="HLM104" s="209"/>
      <c r="HLN104" s="17"/>
      <c r="HLO104" s="18"/>
      <c r="HLP104" s="29"/>
      <c r="HLQ104" s="104"/>
      <c r="HLR104" s="198"/>
      <c r="HLS104" s="239"/>
      <c r="HLT104" s="243"/>
      <c r="HLU104" s="243"/>
      <c r="HLV104" s="19"/>
      <c r="HLW104" s="320"/>
      <c r="HLX104" s="17"/>
      <c r="HLY104" s="15"/>
      <c r="HLZ104" s="15"/>
      <c r="HMA104" s="17"/>
      <c r="HMB104" s="17"/>
      <c r="HMC104" s="17"/>
      <c r="HMD104" s="117"/>
      <c r="HME104" s="209"/>
      <c r="HMF104" s="17"/>
      <c r="HMG104" s="18"/>
      <c r="HMH104" s="29"/>
      <c r="HMI104" s="104"/>
      <c r="HMJ104" s="198"/>
      <c r="HMK104" s="239"/>
      <c r="HML104" s="243"/>
      <c r="HMM104" s="243"/>
      <c r="HMN104" s="19"/>
      <c r="HMO104" s="320"/>
      <c r="HMP104" s="17"/>
      <c r="HMQ104" s="15"/>
      <c r="HMR104" s="15"/>
      <c r="HMS104" s="17"/>
      <c r="HMT104" s="17"/>
      <c r="HMU104" s="17"/>
      <c r="HMV104" s="117"/>
      <c r="HMW104" s="209"/>
      <c r="HMX104" s="17"/>
      <c r="HMY104" s="18"/>
      <c r="HMZ104" s="29"/>
      <c r="HNA104" s="104"/>
      <c r="HNB104" s="198"/>
      <c r="HNC104" s="239"/>
      <c r="HND104" s="243"/>
      <c r="HNE104" s="243"/>
      <c r="HNF104" s="19"/>
      <c r="HNG104" s="320"/>
      <c r="HNH104" s="17"/>
      <c r="HNI104" s="15"/>
      <c r="HNJ104" s="15"/>
      <c r="HNK104" s="17"/>
      <c r="HNL104" s="17"/>
      <c r="HNM104" s="17"/>
      <c r="HNN104" s="117"/>
      <c r="HNO104" s="209"/>
      <c r="HNP104" s="17"/>
      <c r="HNQ104" s="18"/>
      <c r="HNR104" s="29"/>
      <c r="HNS104" s="104"/>
      <c r="HNT104" s="198"/>
      <c r="HNU104" s="239"/>
      <c r="HNV104" s="243"/>
      <c r="HNW104" s="243"/>
      <c r="HNX104" s="19"/>
      <c r="HNY104" s="320"/>
      <c r="HNZ104" s="17"/>
      <c r="HOA104" s="15"/>
      <c r="HOB104" s="15"/>
      <c r="HOC104" s="17"/>
      <c r="HOD104" s="17"/>
      <c r="HOE104" s="17"/>
      <c r="HOF104" s="117"/>
      <c r="HOG104" s="209"/>
      <c r="HOH104" s="17"/>
      <c r="HOI104" s="18"/>
      <c r="HOJ104" s="29"/>
      <c r="HOK104" s="104"/>
      <c r="HOL104" s="198"/>
      <c r="HOM104" s="239"/>
      <c r="HON104" s="243"/>
      <c r="HOO104" s="243"/>
      <c r="HOP104" s="19"/>
      <c r="HOQ104" s="320"/>
      <c r="HOR104" s="17"/>
      <c r="HOS104" s="15"/>
      <c r="HOT104" s="15"/>
      <c r="HOU104" s="17"/>
      <c r="HOV104" s="17"/>
      <c r="HOW104" s="17"/>
      <c r="HOX104" s="117"/>
      <c r="HOY104" s="209"/>
      <c r="HOZ104" s="17"/>
      <c r="HPA104" s="18"/>
      <c r="HPB104" s="29"/>
      <c r="HPC104" s="104"/>
      <c r="HPD104" s="198"/>
      <c r="HPE104" s="239"/>
      <c r="HPF104" s="243"/>
      <c r="HPG104" s="243"/>
      <c r="HPH104" s="19"/>
      <c r="HPI104" s="320"/>
      <c r="HPJ104" s="17"/>
      <c r="HPK104" s="15"/>
      <c r="HPL104" s="15"/>
      <c r="HPM104" s="17"/>
      <c r="HPN104" s="17"/>
      <c r="HPO104" s="17"/>
      <c r="HPP104" s="117"/>
      <c r="HPQ104" s="209"/>
      <c r="HPR104" s="17"/>
      <c r="HPS104" s="18"/>
      <c r="HPT104" s="29"/>
      <c r="HPU104" s="104"/>
      <c r="HPV104" s="198"/>
      <c r="HPW104" s="239"/>
      <c r="HPX104" s="243"/>
      <c r="HPY104" s="243"/>
      <c r="HPZ104" s="19"/>
      <c r="HQA104" s="320"/>
      <c r="HQB104" s="17"/>
      <c r="HQC104" s="15"/>
      <c r="HQD104" s="15"/>
      <c r="HQE104" s="17"/>
      <c r="HQF104" s="17"/>
      <c r="HQG104" s="17"/>
      <c r="HQH104" s="117"/>
      <c r="HQI104" s="209"/>
      <c r="HQJ104" s="17"/>
      <c r="HQK104" s="18"/>
      <c r="HQL104" s="29"/>
      <c r="HQM104" s="104"/>
      <c r="HQN104" s="198"/>
      <c r="HQO104" s="239"/>
      <c r="HQP104" s="243"/>
      <c r="HQQ104" s="243"/>
      <c r="HQR104" s="19"/>
      <c r="HQS104" s="320"/>
      <c r="HQT104" s="17"/>
      <c r="HQU104" s="15"/>
      <c r="HQV104" s="15"/>
      <c r="HQW104" s="17"/>
      <c r="HQX104" s="17"/>
      <c r="HQY104" s="17"/>
      <c r="HQZ104" s="117"/>
      <c r="HRA104" s="209"/>
      <c r="HRB104" s="17"/>
      <c r="HRC104" s="18"/>
      <c r="HRD104" s="29"/>
      <c r="HRE104" s="104"/>
      <c r="HRF104" s="198"/>
      <c r="HRG104" s="239"/>
      <c r="HRH104" s="243"/>
      <c r="HRI104" s="243"/>
      <c r="HRJ104" s="19"/>
      <c r="HRK104" s="320"/>
      <c r="HRL104" s="17"/>
      <c r="HRM104" s="15"/>
      <c r="HRN104" s="15"/>
      <c r="HRO104" s="17"/>
      <c r="HRP104" s="17"/>
      <c r="HRQ104" s="17"/>
      <c r="HRR104" s="117"/>
      <c r="HRS104" s="209"/>
      <c r="HRT104" s="17"/>
      <c r="HRU104" s="18"/>
      <c r="HRV104" s="29"/>
      <c r="HRW104" s="104"/>
      <c r="HRX104" s="198"/>
      <c r="HRY104" s="239"/>
      <c r="HRZ104" s="243"/>
      <c r="HSA104" s="243"/>
      <c r="HSB104" s="19"/>
      <c r="HSC104" s="320"/>
      <c r="HSD104" s="17"/>
      <c r="HSE104" s="15"/>
      <c r="HSF104" s="15"/>
      <c r="HSG104" s="17"/>
      <c r="HSH104" s="17"/>
      <c r="HSI104" s="17"/>
      <c r="HSJ104" s="117"/>
      <c r="HSK104" s="209"/>
      <c r="HSL104" s="17"/>
      <c r="HSM104" s="18"/>
      <c r="HSN104" s="29"/>
      <c r="HSO104" s="104"/>
      <c r="HSP104" s="198"/>
      <c r="HSQ104" s="239"/>
      <c r="HSR104" s="243"/>
      <c r="HSS104" s="243"/>
      <c r="HST104" s="19"/>
      <c r="HSU104" s="320"/>
      <c r="HSV104" s="17"/>
      <c r="HSW104" s="15"/>
      <c r="HSX104" s="15"/>
      <c r="HSY104" s="17"/>
      <c r="HSZ104" s="17"/>
      <c r="HTA104" s="17"/>
      <c r="HTB104" s="117"/>
      <c r="HTC104" s="209"/>
      <c r="HTD104" s="17"/>
      <c r="HTE104" s="18"/>
      <c r="HTF104" s="29"/>
      <c r="HTG104" s="104"/>
      <c r="HTH104" s="198"/>
      <c r="HTI104" s="239"/>
      <c r="HTJ104" s="243"/>
      <c r="HTK104" s="243"/>
      <c r="HTL104" s="19"/>
      <c r="HTM104" s="320"/>
      <c r="HTN104" s="17"/>
      <c r="HTO104" s="15"/>
      <c r="HTP104" s="15"/>
      <c r="HTQ104" s="17"/>
      <c r="HTR104" s="17"/>
      <c r="HTS104" s="17"/>
      <c r="HTT104" s="117"/>
      <c r="HTU104" s="209"/>
      <c r="HTV104" s="17"/>
      <c r="HTW104" s="18"/>
      <c r="HTX104" s="29"/>
      <c r="HTY104" s="104"/>
      <c r="HTZ104" s="198"/>
      <c r="HUA104" s="239"/>
      <c r="HUB104" s="243"/>
      <c r="HUC104" s="243"/>
      <c r="HUD104" s="19"/>
      <c r="HUE104" s="320"/>
      <c r="HUF104" s="17"/>
      <c r="HUG104" s="15"/>
      <c r="HUH104" s="15"/>
      <c r="HUI104" s="17"/>
      <c r="HUJ104" s="17"/>
      <c r="HUK104" s="17"/>
      <c r="HUL104" s="117"/>
      <c r="HUM104" s="209"/>
      <c r="HUN104" s="17"/>
      <c r="HUO104" s="18"/>
      <c r="HUP104" s="29"/>
      <c r="HUQ104" s="104"/>
      <c r="HUR104" s="198"/>
      <c r="HUS104" s="239"/>
      <c r="HUT104" s="243"/>
      <c r="HUU104" s="243"/>
      <c r="HUV104" s="19"/>
      <c r="HUW104" s="320"/>
      <c r="HUX104" s="17"/>
      <c r="HUY104" s="15"/>
      <c r="HUZ104" s="15"/>
      <c r="HVA104" s="17"/>
      <c r="HVB104" s="17"/>
      <c r="HVC104" s="17"/>
      <c r="HVD104" s="117"/>
      <c r="HVE104" s="209"/>
      <c r="HVF104" s="17"/>
      <c r="HVG104" s="18"/>
      <c r="HVH104" s="29"/>
      <c r="HVI104" s="104"/>
      <c r="HVJ104" s="198"/>
      <c r="HVK104" s="239"/>
      <c r="HVL104" s="243"/>
      <c r="HVM104" s="243"/>
      <c r="HVN104" s="19"/>
      <c r="HVO104" s="320"/>
      <c r="HVP104" s="17"/>
      <c r="HVQ104" s="15"/>
      <c r="HVR104" s="15"/>
      <c r="HVS104" s="17"/>
      <c r="HVT104" s="17"/>
      <c r="HVU104" s="17"/>
      <c r="HVV104" s="117"/>
      <c r="HVW104" s="209"/>
      <c r="HVX104" s="17"/>
      <c r="HVY104" s="18"/>
      <c r="HVZ104" s="29"/>
      <c r="HWA104" s="104"/>
      <c r="HWB104" s="198"/>
      <c r="HWC104" s="239"/>
      <c r="HWD104" s="243"/>
      <c r="HWE104" s="243"/>
      <c r="HWF104" s="19"/>
      <c r="HWG104" s="320"/>
      <c r="HWH104" s="17"/>
      <c r="HWI104" s="15"/>
      <c r="HWJ104" s="15"/>
      <c r="HWK104" s="17"/>
      <c r="HWL104" s="17"/>
      <c r="HWM104" s="17"/>
      <c r="HWN104" s="117"/>
      <c r="HWO104" s="209"/>
      <c r="HWP104" s="17"/>
      <c r="HWQ104" s="18"/>
      <c r="HWR104" s="29"/>
      <c r="HWS104" s="104"/>
      <c r="HWT104" s="198"/>
      <c r="HWU104" s="239"/>
      <c r="HWV104" s="243"/>
      <c r="HWW104" s="243"/>
      <c r="HWX104" s="19"/>
      <c r="HWY104" s="320"/>
      <c r="HWZ104" s="17"/>
      <c r="HXA104" s="15"/>
      <c r="HXB104" s="15"/>
      <c r="HXC104" s="17"/>
      <c r="HXD104" s="17"/>
      <c r="HXE104" s="17"/>
      <c r="HXF104" s="117"/>
      <c r="HXG104" s="209"/>
      <c r="HXH104" s="17"/>
      <c r="HXI104" s="18"/>
      <c r="HXJ104" s="29"/>
      <c r="HXK104" s="104"/>
      <c r="HXL104" s="198"/>
      <c r="HXM104" s="239"/>
      <c r="HXN104" s="243"/>
      <c r="HXO104" s="243"/>
      <c r="HXP104" s="19"/>
      <c r="HXQ104" s="320"/>
      <c r="HXR104" s="17"/>
      <c r="HXS104" s="15"/>
      <c r="HXT104" s="15"/>
      <c r="HXU104" s="17"/>
      <c r="HXV104" s="17"/>
      <c r="HXW104" s="17"/>
      <c r="HXX104" s="117"/>
      <c r="HXY104" s="209"/>
      <c r="HXZ104" s="17"/>
      <c r="HYA104" s="18"/>
      <c r="HYB104" s="29"/>
      <c r="HYC104" s="104"/>
      <c r="HYD104" s="198"/>
      <c r="HYE104" s="239"/>
      <c r="HYF104" s="243"/>
      <c r="HYG104" s="243"/>
      <c r="HYH104" s="19"/>
      <c r="HYI104" s="320"/>
      <c r="HYJ104" s="17"/>
      <c r="HYK104" s="15"/>
      <c r="HYL104" s="15"/>
      <c r="HYM104" s="17"/>
      <c r="HYN104" s="17"/>
      <c r="HYO104" s="17"/>
      <c r="HYP104" s="117"/>
      <c r="HYQ104" s="209"/>
      <c r="HYR104" s="17"/>
      <c r="HYS104" s="18"/>
      <c r="HYT104" s="29"/>
      <c r="HYU104" s="104"/>
      <c r="HYV104" s="198"/>
      <c r="HYW104" s="239"/>
      <c r="HYX104" s="243"/>
      <c r="HYY104" s="243"/>
      <c r="HYZ104" s="19"/>
      <c r="HZA104" s="320"/>
      <c r="HZB104" s="17"/>
      <c r="HZC104" s="15"/>
      <c r="HZD104" s="15"/>
      <c r="HZE104" s="17"/>
      <c r="HZF104" s="17"/>
      <c r="HZG104" s="17"/>
      <c r="HZH104" s="117"/>
      <c r="HZI104" s="209"/>
      <c r="HZJ104" s="17"/>
      <c r="HZK104" s="18"/>
      <c r="HZL104" s="29"/>
      <c r="HZM104" s="104"/>
      <c r="HZN104" s="198"/>
      <c r="HZO104" s="239"/>
      <c r="HZP104" s="243"/>
      <c r="HZQ104" s="243"/>
      <c r="HZR104" s="19"/>
      <c r="HZS104" s="320"/>
      <c r="HZT104" s="17"/>
      <c r="HZU104" s="15"/>
      <c r="HZV104" s="15"/>
      <c r="HZW104" s="17"/>
      <c r="HZX104" s="17"/>
      <c r="HZY104" s="17"/>
      <c r="HZZ104" s="117"/>
      <c r="IAA104" s="209"/>
      <c r="IAB104" s="17"/>
      <c r="IAC104" s="18"/>
      <c r="IAD104" s="29"/>
      <c r="IAE104" s="104"/>
      <c r="IAF104" s="198"/>
      <c r="IAG104" s="239"/>
      <c r="IAH104" s="243"/>
      <c r="IAI104" s="243"/>
      <c r="IAJ104" s="19"/>
      <c r="IAK104" s="320"/>
      <c r="IAL104" s="17"/>
      <c r="IAM104" s="15"/>
      <c r="IAN104" s="15"/>
      <c r="IAO104" s="17"/>
      <c r="IAP104" s="17"/>
      <c r="IAQ104" s="17"/>
      <c r="IAR104" s="117"/>
      <c r="IAS104" s="209"/>
      <c r="IAT104" s="17"/>
      <c r="IAU104" s="18"/>
      <c r="IAV104" s="29"/>
      <c r="IAW104" s="104"/>
      <c r="IAX104" s="198"/>
      <c r="IAY104" s="239"/>
      <c r="IAZ104" s="243"/>
      <c r="IBA104" s="243"/>
      <c r="IBB104" s="19"/>
      <c r="IBC104" s="320"/>
      <c r="IBD104" s="17"/>
      <c r="IBE104" s="15"/>
      <c r="IBF104" s="15"/>
      <c r="IBG104" s="17"/>
      <c r="IBH104" s="17"/>
      <c r="IBI104" s="17"/>
      <c r="IBJ104" s="117"/>
      <c r="IBK104" s="209"/>
      <c r="IBL104" s="17"/>
      <c r="IBM104" s="18"/>
      <c r="IBN104" s="29"/>
      <c r="IBO104" s="104"/>
      <c r="IBP104" s="198"/>
      <c r="IBQ104" s="239"/>
      <c r="IBR104" s="243"/>
      <c r="IBS104" s="243"/>
      <c r="IBT104" s="19"/>
      <c r="IBU104" s="320"/>
      <c r="IBV104" s="17"/>
      <c r="IBW104" s="15"/>
      <c r="IBX104" s="15"/>
      <c r="IBY104" s="17"/>
      <c r="IBZ104" s="17"/>
      <c r="ICA104" s="17"/>
      <c r="ICB104" s="117"/>
      <c r="ICC104" s="209"/>
      <c r="ICD104" s="17"/>
      <c r="ICE104" s="18"/>
      <c r="ICF104" s="29"/>
      <c r="ICG104" s="104"/>
      <c r="ICH104" s="198"/>
      <c r="ICI104" s="239"/>
      <c r="ICJ104" s="243"/>
      <c r="ICK104" s="243"/>
      <c r="ICL104" s="19"/>
      <c r="ICM104" s="320"/>
      <c r="ICN104" s="17"/>
      <c r="ICO104" s="15"/>
      <c r="ICP104" s="15"/>
      <c r="ICQ104" s="17"/>
      <c r="ICR104" s="17"/>
      <c r="ICS104" s="17"/>
      <c r="ICT104" s="117"/>
      <c r="ICU104" s="209"/>
      <c r="ICV104" s="17"/>
      <c r="ICW104" s="18"/>
      <c r="ICX104" s="29"/>
      <c r="ICY104" s="104"/>
      <c r="ICZ104" s="198"/>
      <c r="IDA104" s="239"/>
      <c r="IDB104" s="243"/>
      <c r="IDC104" s="243"/>
      <c r="IDD104" s="19"/>
      <c r="IDE104" s="320"/>
      <c r="IDF104" s="17"/>
      <c r="IDG104" s="15"/>
      <c r="IDH104" s="15"/>
      <c r="IDI104" s="17"/>
      <c r="IDJ104" s="17"/>
      <c r="IDK104" s="17"/>
      <c r="IDL104" s="117"/>
      <c r="IDM104" s="209"/>
      <c r="IDN104" s="17"/>
      <c r="IDO104" s="18"/>
      <c r="IDP104" s="29"/>
      <c r="IDQ104" s="104"/>
      <c r="IDR104" s="198"/>
      <c r="IDS104" s="239"/>
      <c r="IDT104" s="243"/>
      <c r="IDU104" s="243"/>
      <c r="IDV104" s="19"/>
      <c r="IDW104" s="320"/>
      <c r="IDX104" s="17"/>
      <c r="IDY104" s="15"/>
      <c r="IDZ104" s="15"/>
      <c r="IEA104" s="17"/>
      <c r="IEB104" s="17"/>
      <c r="IEC104" s="17"/>
      <c r="IED104" s="117"/>
      <c r="IEE104" s="209"/>
      <c r="IEF104" s="17"/>
      <c r="IEG104" s="18"/>
      <c r="IEH104" s="29"/>
      <c r="IEI104" s="104"/>
      <c r="IEJ104" s="198"/>
      <c r="IEK104" s="239"/>
      <c r="IEL104" s="243"/>
      <c r="IEM104" s="243"/>
      <c r="IEN104" s="19"/>
      <c r="IEO104" s="320"/>
      <c r="IEP104" s="17"/>
      <c r="IEQ104" s="15"/>
      <c r="IER104" s="15"/>
      <c r="IES104" s="17"/>
      <c r="IET104" s="17"/>
      <c r="IEU104" s="17"/>
      <c r="IEV104" s="117"/>
      <c r="IEW104" s="209"/>
      <c r="IEX104" s="17"/>
      <c r="IEY104" s="18"/>
      <c r="IEZ104" s="29"/>
      <c r="IFA104" s="104"/>
      <c r="IFB104" s="198"/>
      <c r="IFC104" s="239"/>
      <c r="IFD104" s="243"/>
      <c r="IFE104" s="243"/>
      <c r="IFF104" s="19"/>
      <c r="IFG104" s="320"/>
      <c r="IFH104" s="17"/>
      <c r="IFI104" s="15"/>
      <c r="IFJ104" s="15"/>
      <c r="IFK104" s="17"/>
      <c r="IFL104" s="17"/>
      <c r="IFM104" s="17"/>
      <c r="IFN104" s="117"/>
      <c r="IFO104" s="209"/>
      <c r="IFP104" s="17"/>
      <c r="IFQ104" s="18"/>
      <c r="IFR104" s="29"/>
      <c r="IFS104" s="104"/>
      <c r="IFT104" s="198"/>
      <c r="IFU104" s="239"/>
      <c r="IFV104" s="243"/>
      <c r="IFW104" s="243"/>
      <c r="IFX104" s="19"/>
      <c r="IFY104" s="320"/>
      <c r="IFZ104" s="17"/>
      <c r="IGA104" s="15"/>
      <c r="IGB104" s="15"/>
      <c r="IGC104" s="17"/>
      <c r="IGD104" s="17"/>
      <c r="IGE104" s="17"/>
      <c r="IGF104" s="117"/>
      <c r="IGG104" s="209"/>
      <c r="IGH104" s="17"/>
      <c r="IGI104" s="18"/>
      <c r="IGJ104" s="29"/>
      <c r="IGK104" s="104"/>
      <c r="IGL104" s="198"/>
      <c r="IGM104" s="239"/>
      <c r="IGN104" s="243"/>
      <c r="IGO104" s="243"/>
      <c r="IGP104" s="19"/>
      <c r="IGQ104" s="320"/>
      <c r="IGR104" s="17"/>
      <c r="IGS104" s="15"/>
      <c r="IGT104" s="15"/>
      <c r="IGU104" s="17"/>
      <c r="IGV104" s="17"/>
      <c r="IGW104" s="17"/>
      <c r="IGX104" s="117"/>
      <c r="IGY104" s="209"/>
      <c r="IGZ104" s="17"/>
      <c r="IHA104" s="18"/>
      <c r="IHB104" s="29"/>
      <c r="IHC104" s="104"/>
      <c r="IHD104" s="198"/>
      <c r="IHE104" s="239"/>
      <c r="IHF104" s="243"/>
      <c r="IHG104" s="243"/>
      <c r="IHH104" s="19"/>
      <c r="IHI104" s="320"/>
      <c r="IHJ104" s="17"/>
      <c r="IHK104" s="15"/>
      <c r="IHL104" s="15"/>
      <c r="IHM104" s="17"/>
      <c r="IHN104" s="17"/>
      <c r="IHO104" s="17"/>
      <c r="IHP104" s="117"/>
      <c r="IHQ104" s="209"/>
      <c r="IHR104" s="17"/>
      <c r="IHS104" s="18"/>
      <c r="IHT104" s="29"/>
      <c r="IHU104" s="104"/>
      <c r="IHV104" s="198"/>
      <c r="IHW104" s="239"/>
      <c r="IHX104" s="243"/>
      <c r="IHY104" s="243"/>
      <c r="IHZ104" s="19"/>
      <c r="IIA104" s="320"/>
      <c r="IIB104" s="17"/>
      <c r="IIC104" s="15"/>
      <c r="IID104" s="15"/>
      <c r="IIE104" s="17"/>
      <c r="IIF104" s="17"/>
      <c r="IIG104" s="17"/>
      <c r="IIH104" s="117"/>
      <c r="III104" s="209"/>
      <c r="IIJ104" s="17"/>
      <c r="IIK104" s="18"/>
      <c r="IIL104" s="29"/>
      <c r="IIM104" s="104"/>
      <c r="IIN104" s="198"/>
      <c r="IIO104" s="239"/>
      <c r="IIP104" s="243"/>
      <c r="IIQ104" s="243"/>
      <c r="IIR104" s="19"/>
      <c r="IIS104" s="320"/>
      <c r="IIT104" s="17"/>
      <c r="IIU104" s="15"/>
      <c r="IIV104" s="15"/>
      <c r="IIW104" s="17"/>
      <c r="IIX104" s="17"/>
      <c r="IIY104" s="17"/>
      <c r="IIZ104" s="117"/>
      <c r="IJA104" s="209"/>
      <c r="IJB104" s="17"/>
      <c r="IJC104" s="18"/>
      <c r="IJD104" s="29"/>
      <c r="IJE104" s="104"/>
      <c r="IJF104" s="198"/>
      <c r="IJG104" s="239"/>
      <c r="IJH104" s="243"/>
      <c r="IJI104" s="243"/>
      <c r="IJJ104" s="19"/>
      <c r="IJK104" s="320"/>
      <c r="IJL104" s="17"/>
      <c r="IJM104" s="15"/>
      <c r="IJN104" s="15"/>
      <c r="IJO104" s="17"/>
      <c r="IJP104" s="17"/>
      <c r="IJQ104" s="17"/>
      <c r="IJR104" s="117"/>
      <c r="IJS104" s="209"/>
      <c r="IJT104" s="17"/>
      <c r="IJU104" s="18"/>
      <c r="IJV104" s="29"/>
      <c r="IJW104" s="104"/>
      <c r="IJX104" s="198"/>
      <c r="IJY104" s="239"/>
      <c r="IJZ104" s="243"/>
      <c r="IKA104" s="243"/>
      <c r="IKB104" s="19"/>
      <c r="IKC104" s="320"/>
      <c r="IKD104" s="17"/>
      <c r="IKE104" s="15"/>
      <c r="IKF104" s="15"/>
      <c r="IKG104" s="17"/>
      <c r="IKH104" s="17"/>
      <c r="IKI104" s="17"/>
      <c r="IKJ104" s="117"/>
      <c r="IKK104" s="209"/>
      <c r="IKL104" s="17"/>
      <c r="IKM104" s="18"/>
      <c r="IKN104" s="29"/>
      <c r="IKO104" s="104"/>
      <c r="IKP104" s="198"/>
      <c r="IKQ104" s="239"/>
      <c r="IKR104" s="243"/>
      <c r="IKS104" s="243"/>
      <c r="IKT104" s="19"/>
      <c r="IKU104" s="320"/>
      <c r="IKV104" s="17"/>
      <c r="IKW104" s="15"/>
      <c r="IKX104" s="15"/>
      <c r="IKY104" s="17"/>
      <c r="IKZ104" s="17"/>
      <c r="ILA104" s="17"/>
      <c r="ILB104" s="117"/>
      <c r="ILC104" s="209"/>
      <c r="ILD104" s="17"/>
      <c r="ILE104" s="18"/>
      <c r="ILF104" s="29"/>
      <c r="ILG104" s="104"/>
      <c r="ILH104" s="198"/>
      <c r="ILI104" s="239"/>
      <c r="ILJ104" s="243"/>
      <c r="ILK104" s="243"/>
      <c r="ILL104" s="19"/>
      <c r="ILM104" s="320"/>
      <c r="ILN104" s="17"/>
      <c r="ILO104" s="15"/>
      <c r="ILP104" s="15"/>
      <c r="ILQ104" s="17"/>
      <c r="ILR104" s="17"/>
      <c r="ILS104" s="17"/>
      <c r="ILT104" s="117"/>
      <c r="ILU104" s="209"/>
      <c r="ILV104" s="17"/>
      <c r="ILW104" s="18"/>
      <c r="ILX104" s="29"/>
      <c r="ILY104" s="104"/>
      <c r="ILZ104" s="198"/>
      <c r="IMA104" s="239"/>
      <c r="IMB104" s="243"/>
      <c r="IMC104" s="243"/>
      <c r="IMD104" s="19"/>
      <c r="IME104" s="320"/>
      <c r="IMF104" s="17"/>
      <c r="IMG104" s="15"/>
      <c r="IMH104" s="15"/>
      <c r="IMI104" s="17"/>
      <c r="IMJ104" s="17"/>
      <c r="IMK104" s="17"/>
      <c r="IML104" s="117"/>
      <c r="IMM104" s="209"/>
      <c r="IMN104" s="17"/>
      <c r="IMO104" s="18"/>
      <c r="IMP104" s="29"/>
      <c r="IMQ104" s="104"/>
      <c r="IMR104" s="198"/>
      <c r="IMS104" s="239"/>
      <c r="IMT104" s="243"/>
      <c r="IMU104" s="243"/>
      <c r="IMV104" s="19"/>
      <c r="IMW104" s="320"/>
      <c r="IMX104" s="17"/>
      <c r="IMY104" s="15"/>
      <c r="IMZ104" s="15"/>
      <c r="INA104" s="17"/>
      <c r="INB104" s="17"/>
      <c r="INC104" s="17"/>
      <c r="IND104" s="117"/>
      <c r="INE104" s="209"/>
      <c r="INF104" s="17"/>
      <c r="ING104" s="18"/>
      <c r="INH104" s="29"/>
      <c r="INI104" s="104"/>
      <c r="INJ104" s="198"/>
      <c r="INK104" s="239"/>
      <c r="INL104" s="243"/>
      <c r="INM104" s="243"/>
      <c r="INN104" s="19"/>
      <c r="INO104" s="320"/>
      <c r="INP104" s="17"/>
      <c r="INQ104" s="15"/>
      <c r="INR104" s="15"/>
      <c r="INS104" s="17"/>
      <c r="INT104" s="17"/>
      <c r="INU104" s="17"/>
      <c r="INV104" s="117"/>
      <c r="INW104" s="209"/>
      <c r="INX104" s="17"/>
      <c r="INY104" s="18"/>
      <c r="INZ104" s="29"/>
      <c r="IOA104" s="104"/>
      <c r="IOB104" s="198"/>
      <c r="IOC104" s="239"/>
      <c r="IOD104" s="243"/>
      <c r="IOE104" s="243"/>
      <c r="IOF104" s="19"/>
      <c r="IOG104" s="320"/>
      <c r="IOH104" s="17"/>
      <c r="IOI104" s="15"/>
      <c r="IOJ104" s="15"/>
      <c r="IOK104" s="17"/>
      <c r="IOL104" s="17"/>
      <c r="IOM104" s="17"/>
      <c r="ION104" s="117"/>
      <c r="IOO104" s="209"/>
      <c r="IOP104" s="17"/>
      <c r="IOQ104" s="18"/>
      <c r="IOR104" s="29"/>
      <c r="IOS104" s="104"/>
      <c r="IOT104" s="198"/>
      <c r="IOU104" s="239"/>
      <c r="IOV104" s="243"/>
      <c r="IOW104" s="243"/>
      <c r="IOX104" s="19"/>
      <c r="IOY104" s="320"/>
      <c r="IOZ104" s="17"/>
      <c r="IPA104" s="15"/>
      <c r="IPB104" s="15"/>
      <c r="IPC104" s="17"/>
      <c r="IPD104" s="17"/>
      <c r="IPE104" s="17"/>
      <c r="IPF104" s="117"/>
      <c r="IPG104" s="209"/>
      <c r="IPH104" s="17"/>
      <c r="IPI104" s="18"/>
      <c r="IPJ104" s="29"/>
      <c r="IPK104" s="104"/>
      <c r="IPL104" s="198"/>
      <c r="IPM104" s="239"/>
      <c r="IPN104" s="243"/>
      <c r="IPO104" s="243"/>
      <c r="IPP104" s="19"/>
      <c r="IPQ104" s="320"/>
      <c r="IPR104" s="17"/>
      <c r="IPS104" s="15"/>
      <c r="IPT104" s="15"/>
      <c r="IPU104" s="17"/>
      <c r="IPV104" s="17"/>
      <c r="IPW104" s="17"/>
      <c r="IPX104" s="117"/>
      <c r="IPY104" s="209"/>
      <c r="IPZ104" s="17"/>
      <c r="IQA104" s="18"/>
      <c r="IQB104" s="29"/>
      <c r="IQC104" s="104"/>
      <c r="IQD104" s="198"/>
      <c r="IQE104" s="239"/>
      <c r="IQF104" s="243"/>
      <c r="IQG104" s="243"/>
      <c r="IQH104" s="19"/>
      <c r="IQI104" s="320"/>
      <c r="IQJ104" s="17"/>
      <c r="IQK104" s="15"/>
      <c r="IQL104" s="15"/>
      <c r="IQM104" s="17"/>
      <c r="IQN104" s="17"/>
      <c r="IQO104" s="17"/>
      <c r="IQP104" s="117"/>
      <c r="IQQ104" s="209"/>
      <c r="IQR104" s="17"/>
      <c r="IQS104" s="18"/>
      <c r="IQT104" s="29"/>
      <c r="IQU104" s="104"/>
      <c r="IQV104" s="198"/>
      <c r="IQW104" s="239"/>
      <c r="IQX104" s="243"/>
      <c r="IQY104" s="243"/>
      <c r="IQZ104" s="19"/>
      <c r="IRA104" s="320"/>
      <c r="IRB104" s="17"/>
      <c r="IRC104" s="15"/>
      <c r="IRD104" s="15"/>
      <c r="IRE104" s="17"/>
      <c r="IRF104" s="17"/>
      <c r="IRG104" s="17"/>
      <c r="IRH104" s="117"/>
      <c r="IRI104" s="209"/>
      <c r="IRJ104" s="17"/>
      <c r="IRK104" s="18"/>
      <c r="IRL104" s="29"/>
      <c r="IRM104" s="104"/>
      <c r="IRN104" s="198"/>
      <c r="IRO104" s="239"/>
      <c r="IRP104" s="243"/>
      <c r="IRQ104" s="243"/>
      <c r="IRR104" s="19"/>
      <c r="IRS104" s="320"/>
      <c r="IRT104" s="17"/>
      <c r="IRU104" s="15"/>
      <c r="IRV104" s="15"/>
      <c r="IRW104" s="17"/>
      <c r="IRX104" s="17"/>
      <c r="IRY104" s="17"/>
      <c r="IRZ104" s="117"/>
      <c r="ISA104" s="209"/>
      <c r="ISB104" s="17"/>
      <c r="ISC104" s="18"/>
      <c r="ISD104" s="29"/>
      <c r="ISE104" s="104"/>
      <c r="ISF104" s="198"/>
      <c r="ISG104" s="239"/>
      <c r="ISH104" s="243"/>
      <c r="ISI104" s="243"/>
      <c r="ISJ104" s="19"/>
      <c r="ISK104" s="320"/>
      <c r="ISL104" s="17"/>
      <c r="ISM104" s="15"/>
      <c r="ISN104" s="15"/>
      <c r="ISO104" s="17"/>
      <c r="ISP104" s="17"/>
      <c r="ISQ104" s="17"/>
      <c r="ISR104" s="117"/>
      <c r="ISS104" s="209"/>
      <c r="IST104" s="17"/>
      <c r="ISU104" s="18"/>
      <c r="ISV104" s="29"/>
      <c r="ISW104" s="104"/>
      <c r="ISX104" s="198"/>
      <c r="ISY104" s="239"/>
      <c r="ISZ104" s="243"/>
      <c r="ITA104" s="243"/>
      <c r="ITB104" s="19"/>
      <c r="ITC104" s="320"/>
      <c r="ITD104" s="17"/>
      <c r="ITE104" s="15"/>
      <c r="ITF104" s="15"/>
      <c r="ITG104" s="17"/>
      <c r="ITH104" s="17"/>
      <c r="ITI104" s="17"/>
      <c r="ITJ104" s="117"/>
      <c r="ITK104" s="209"/>
      <c r="ITL104" s="17"/>
      <c r="ITM104" s="18"/>
      <c r="ITN104" s="29"/>
      <c r="ITO104" s="104"/>
      <c r="ITP104" s="198"/>
      <c r="ITQ104" s="239"/>
      <c r="ITR104" s="243"/>
      <c r="ITS104" s="243"/>
      <c r="ITT104" s="19"/>
      <c r="ITU104" s="320"/>
      <c r="ITV104" s="17"/>
      <c r="ITW104" s="15"/>
      <c r="ITX104" s="15"/>
      <c r="ITY104" s="17"/>
      <c r="ITZ104" s="17"/>
      <c r="IUA104" s="17"/>
      <c r="IUB104" s="117"/>
      <c r="IUC104" s="209"/>
      <c r="IUD104" s="17"/>
      <c r="IUE104" s="18"/>
      <c r="IUF104" s="29"/>
      <c r="IUG104" s="104"/>
      <c r="IUH104" s="198"/>
      <c r="IUI104" s="239"/>
      <c r="IUJ104" s="243"/>
      <c r="IUK104" s="243"/>
      <c r="IUL104" s="19"/>
      <c r="IUM104" s="320"/>
      <c r="IUN104" s="17"/>
      <c r="IUO104" s="15"/>
      <c r="IUP104" s="15"/>
      <c r="IUQ104" s="17"/>
      <c r="IUR104" s="17"/>
      <c r="IUS104" s="17"/>
      <c r="IUT104" s="117"/>
      <c r="IUU104" s="209"/>
      <c r="IUV104" s="17"/>
      <c r="IUW104" s="18"/>
      <c r="IUX104" s="29"/>
      <c r="IUY104" s="104"/>
      <c r="IUZ104" s="198"/>
      <c r="IVA104" s="239"/>
      <c r="IVB104" s="243"/>
      <c r="IVC104" s="243"/>
      <c r="IVD104" s="19"/>
      <c r="IVE104" s="320"/>
      <c r="IVF104" s="17"/>
      <c r="IVG104" s="15"/>
      <c r="IVH104" s="15"/>
      <c r="IVI104" s="17"/>
      <c r="IVJ104" s="17"/>
      <c r="IVK104" s="17"/>
      <c r="IVL104" s="117"/>
      <c r="IVM104" s="209"/>
      <c r="IVN104" s="17"/>
      <c r="IVO104" s="18"/>
      <c r="IVP104" s="29"/>
      <c r="IVQ104" s="104"/>
      <c r="IVR104" s="198"/>
      <c r="IVS104" s="239"/>
      <c r="IVT104" s="243"/>
      <c r="IVU104" s="243"/>
      <c r="IVV104" s="19"/>
      <c r="IVW104" s="320"/>
      <c r="IVX104" s="17"/>
      <c r="IVY104" s="15"/>
      <c r="IVZ104" s="15"/>
      <c r="IWA104" s="17"/>
      <c r="IWB104" s="17"/>
      <c r="IWC104" s="17"/>
      <c r="IWD104" s="117"/>
      <c r="IWE104" s="209"/>
      <c r="IWF104" s="17"/>
      <c r="IWG104" s="18"/>
      <c r="IWH104" s="29"/>
      <c r="IWI104" s="104"/>
      <c r="IWJ104" s="198"/>
      <c r="IWK104" s="239"/>
      <c r="IWL104" s="243"/>
      <c r="IWM104" s="243"/>
      <c r="IWN104" s="19"/>
      <c r="IWO104" s="320"/>
      <c r="IWP104" s="17"/>
      <c r="IWQ104" s="15"/>
      <c r="IWR104" s="15"/>
      <c r="IWS104" s="17"/>
      <c r="IWT104" s="17"/>
      <c r="IWU104" s="17"/>
      <c r="IWV104" s="117"/>
      <c r="IWW104" s="209"/>
      <c r="IWX104" s="17"/>
      <c r="IWY104" s="18"/>
      <c r="IWZ104" s="29"/>
      <c r="IXA104" s="104"/>
      <c r="IXB104" s="198"/>
      <c r="IXC104" s="239"/>
      <c r="IXD104" s="243"/>
      <c r="IXE104" s="243"/>
      <c r="IXF104" s="19"/>
      <c r="IXG104" s="320"/>
      <c r="IXH104" s="17"/>
      <c r="IXI104" s="15"/>
      <c r="IXJ104" s="15"/>
      <c r="IXK104" s="17"/>
      <c r="IXL104" s="17"/>
      <c r="IXM104" s="17"/>
      <c r="IXN104" s="117"/>
      <c r="IXO104" s="209"/>
      <c r="IXP104" s="17"/>
      <c r="IXQ104" s="18"/>
      <c r="IXR104" s="29"/>
      <c r="IXS104" s="104"/>
      <c r="IXT104" s="198"/>
      <c r="IXU104" s="239"/>
      <c r="IXV104" s="243"/>
      <c r="IXW104" s="243"/>
      <c r="IXX104" s="19"/>
      <c r="IXY104" s="320"/>
      <c r="IXZ104" s="17"/>
      <c r="IYA104" s="15"/>
      <c r="IYB104" s="15"/>
      <c r="IYC104" s="17"/>
      <c r="IYD104" s="17"/>
      <c r="IYE104" s="17"/>
      <c r="IYF104" s="117"/>
      <c r="IYG104" s="209"/>
      <c r="IYH104" s="17"/>
      <c r="IYI104" s="18"/>
      <c r="IYJ104" s="29"/>
      <c r="IYK104" s="104"/>
      <c r="IYL104" s="198"/>
      <c r="IYM104" s="239"/>
      <c r="IYN104" s="243"/>
      <c r="IYO104" s="243"/>
      <c r="IYP104" s="19"/>
      <c r="IYQ104" s="320"/>
      <c r="IYR104" s="17"/>
      <c r="IYS104" s="15"/>
      <c r="IYT104" s="15"/>
      <c r="IYU104" s="17"/>
      <c r="IYV104" s="17"/>
      <c r="IYW104" s="17"/>
      <c r="IYX104" s="117"/>
      <c r="IYY104" s="209"/>
      <c r="IYZ104" s="17"/>
      <c r="IZA104" s="18"/>
      <c r="IZB104" s="29"/>
      <c r="IZC104" s="104"/>
      <c r="IZD104" s="198"/>
      <c r="IZE104" s="239"/>
      <c r="IZF104" s="243"/>
      <c r="IZG104" s="243"/>
      <c r="IZH104" s="19"/>
      <c r="IZI104" s="320"/>
      <c r="IZJ104" s="17"/>
      <c r="IZK104" s="15"/>
      <c r="IZL104" s="15"/>
      <c r="IZM104" s="17"/>
      <c r="IZN104" s="17"/>
      <c r="IZO104" s="17"/>
      <c r="IZP104" s="117"/>
      <c r="IZQ104" s="209"/>
      <c r="IZR104" s="17"/>
      <c r="IZS104" s="18"/>
      <c r="IZT104" s="29"/>
      <c r="IZU104" s="104"/>
      <c r="IZV104" s="198"/>
      <c r="IZW104" s="239"/>
      <c r="IZX104" s="243"/>
      <c r="IZY104" s="243"/>
      <c r="IZZ104" s="19"/>
      <c r="JAA104" s="320"/>
      <c r="JAB104" s="17"/>
      <c r="JAC104" s="15"/>
      <c r="JAD104" s="15"/>
      <c r="JAE104" s="17"/>
      <c r="JAF104" s="17"/>
      <c r="JAG104" s="17"/>
      <c r="JAH104" s="117"/>
      <c r="JAI104" s="209"/>
      <c r="JAJ104" s="17"/>
      <c r="JAK104" s="18"/>
      <c r="JAL104" s="29"/>
      <c r="JAM104" s="104"/>
      <c r="JAN104" s="198"/>
      <c r="JAO104" s="239"/>
      <c r="JAP104" s="243"/>
      <c r="JAQ104" s="243"/>
      <c r="JAR104" s="19"/>
      <c r="JAS104" s="320"/>
      <c r="JAT104" s="17"/>
      <c r="JAU104" s="15"/>
      <c r="JAV104" s="15"/>
      <c r="JAW104" s="17"/>
      <c r="JAX104" s="17"/>
      <c r="JAY104" s="17"/>
      <c r="JAZ104" s="117"/>
      <c r="JBA104" s="209"/>
      <c r="JBB104" s="17"/>
      <c r="JBC104" s="18"/>
      <c r="JBD104" s="29"/>
      <c r="JBE104" s="104"/>
      <c r="JBF104" s="198"/>
      <c r="JBG104" s="239"/>
      <c r="JBH104" s="243"/>
      <c r="JBI104" s="243"/>
      <c r="JBJ104" s="19"/>
      <c r="JBK104" s="320"/>
      <c r="JBL104" s="17"/>
      <c r="JBM104" s="15"/>
      <c r="JBN104" s="15"/>
      <c r="JBO104" s="17"/>
      <c r="JBP104" s="17"/>
      <c r="JBQ104" s="17"/>
      <c r="JBR104" s="117"/>
      <c r="JBS104" s="209"/>
      <c r="JBT104" s="17"/>
      <c r="JBU104" s="18"/>
      <c r="JBV104" s="29"/>
      <c r="JBW104" s="104"/>
      <c r="JBX104" s="198"/>
      <c r="JBY104" s="239"/>
      <c r="JBZ104" s="243"/>
      <c r="JCA104" s="243"/>
      <c r="JCB104" s="19"/>
      <c r="JCC104" s="320"/>
      <c r="JCD104" s="17"/>
      <c r="JCE104" s="15"/>
      <c r="JCF104" s="15"/>
      <c r="JCG104" s="17"/>
      <c r="JCH104" s="17"/>
      <c r="JCI104" s="17"/>
      <c r="JCJ104" s="117"/>
      <c r="JCK104" s="209"/>
      <c r="JCL104" s="17"/>
      <c r="JCM104" s="18"/>
      <c r="JCN104" s="29"/>
      <c r="JCO104" s="104"/>
      <c r="JCP104" s="198"/>
      <c r="JCQ104" s="239"/>
      <c r="JCR104" s="243"/>
      <c r="JCS104" s="243"/>
      <c r="JCT104" s="19"/>
      <c r="JCU104" s="320"/>
      <c r="JCV104" s="17"/>
      <c r="JCW104" s="15"/>
      <c r="JCX104" s="15"/>
      <c r="JCY104" s="17"/>
      <c r="JCZ104" s="17"/>
      <c r="JDA104" s="17"/>
      <c r="JDB104" s="117"/>
      <c r="JDC104" s="209"/>
      <c r="JDD104" s="17"/>
      <c r="JDE104" s="18"/>
      <c r="JDF104" s="29"/>
      <c r="JDG104" s="104"/>
      <c r="JDH104" s="198"/>
      <c r="JDI104" s="239"/>
      <c r="JDJ104" s="243"/>
      <c r="JDK104" s="243"/>
      <c r="JDL104" s="19"/>
      <c r="JDM104" s="320"/>
      <c r="JDN104" s="17"/>
      <c r="JDO104" s="15"/>
      <c r="JDP104" s="15"/>
      <c r="JDQ104" s="17"/>
      <c r="JDR104" s="17"/>
      <c r="JDS104" s="17"/>
      <c r="JDT104" s="117"/>
      <c r="JDU104" s="209"/>
      <c r="JDV104" s="17"/>
      <c r="JDW104" s="18"/>
      <c r="JDX104" s="29"/>
      <c r="JDY104" s="104"/>
      <c r="JDZ104" s="198"/>
      <c r="JEA104" s="239"/>
      <c r="JEB104" s="243"/>
      <c r="JEC104" s="243"/>
      <c r="JED104" s="19"/>
      <c r="JEE104" s="320"/>
      <c r="JEF104" s="17"/>
      <c r="JEG104" s="15"/>
      <c r="JEH104" s="15"/>
      <c r="JEI104" s="17"/>
      <c r="JEJ104" s="17"/>
      <c r="JEK104" s="17"/>
      <c r="JEL104" s="117"/>
      <c r="JEM104" s="209"/>
      <c r="JEN104" s="17"/>
      <c r="JEO104" s="18"/>
      <c r="JEP104" s="29"/>
      <c r="JEQ104" s="104"/>
      <c r="JER104" s="198"/>
      <c r="JES104" s="239"/>
      <c r="JET104" s="243"/>
      <c r="JEU104" s="243"/>
      <c r="JEV104" s="19"/>
      <c r="JEW104" s="320"/>
      <c r="JEX104" s="17"/>
      <c r="JEY104" s="15"/>
      <c r="JEZ104" s="15"/>
      <c r="JFA104" s="17"/>
      <c r="JFB104" s="17"/>
      <c r="JFC104" s="17"/>
      <c r="JFD104" s="117"/>
      <c r="JFE104" s="209"/>
      <c r="JFF104" s="17"/>
      <c r="JFG104" s="18"/>
      <c r="JFH104" s="29"/>
      <c r="JFI104" s="104"/>
      <c r="JFJ104" s="198"/>
      <c r="JFK104" s="239"/>
      <c r="JFL104" s="243"/>
      <c r="JFM104" s="243"/>
      <c r="JFN104" s="19"/>
      <c r="JFO104" s="320"/>
      <c r="JFP104" s="17"/>
      <c r="JFQ104" s="15"/>
      <c r="JFR104" s="15"/>
      <c r="JFS104" s="17"/>
      <c r="JFT104" s="17"/>
      <c r="JFU104" s="17"/>
      <c r="JFV104" s="117"/>
      <c r="JFW104" s="209"/>
      <c r="JFX104" s="17"/>
      <c r="JFY104" s="18"/>
      <c r="JFZ104" s="29"/>
      <c r="JGA104" s="104"/>
      <c r="JGB104" s="198"/>
      <c r="JGC104" s="239"/>
      <c r="JGD104" s="243"/>
      <c r="JGE104" s="243"/>
      <c r="JGF104" s="19"/>
      <c r="JGG104" s="320"/>
      <c r="JGH104" s="17"/>
      <c r="JGI104" s="15"/>
      <c r="JGJ104" s="15"/>
      <c r="JGK104" s="17"/>
      <c r="JGL104" s="17"/>
      <c r="JGM104" s="17"/>
      <c r="JGN104" s="117"/>
      <c r="JGO104" s="209"/>
      <c r="JGP104" s="17"/>
      <c r="JGQ104" s="18"/>
      <c r="JGR104" s="29"/>
      <c r="JGS104" s="104"/>
      <c r="JGT104" s="198"/>
      <c r="JGU104" s="239"/>
      <c r="JGV104" s="243"/>
      <c r="JGW104" s="243"/>
      <c r="JGX104" s="19"/>
      <c r="JGY104" s="320"/>
      <c r="JGZ104" s="17"/>
      <c r="JHA104" s="15"/>
      <c r="JHB104" s="15"/>
      <c r="JHC104" s="17"/>
      <c r="JHD104" s="17"/>
      <c r="JHE104" s="17"/>
      <c r="JHF104" s="117"/>
      <c r="JHG104" s="209"/>
      <c r="JHH104" s="17"/>
      <c r="JHI104" s="18"/>
      <c r="JHJ104" s="29"/>
      <c r="JHK104" s="104"/>
      <c r="JHL104" s="198"/>
      <c r="JHM104" s="239"/>
      <c r="JHN104" s="243"/>
      <c r="JHO104" s="243"/>
      <c r="JHP104" s="19"/>
      <c r="JHQ104" s="320"/>
      <c r="JHR104" s="17"/>
      <c r="JHS104" s="15"/>
      <c r="JHT104" s="15"/>
      <c r="JHU104" s="17"/>
      <c r="JHV104" s="17"/>
      <c r="JHW104" s="17"/>
      <c r="JHX104" s="117"/>
      <c r="JHY104" s="209"/>
      <c r="JHZ104" s="17"/>
      <c r="JIA104" s="18"/>
      <c r="JIB104" s="29"/>
      <c r="JIC104" s="104"/>
      <c r="JID104" s="198"/>
      <c r="JIE104" s="239"/>
      <c r="JIF104" s="243"/>
      <c r="JIG104" s="243"/>
      <c r="JIH104" s="19"/>
      <c r="JII104" s="320"/>
      <c r="JIJ104" s="17"/>
      <c r="JIK104" s="15"/>
      <c r="JIL104" s="15"/>
      <c r="JIM104" s="17"/>
      <c r="JIN104" s="17"/>
      <c r="JIO104" s="17"/>
      <c r="JIP104" s="117"/>
      <c r="JIQ104" s="209"/>
      <c r="JIR104" s="17"/>
      <c r="JIS104" s="18"/>
      <c r="JIT104" s="29"/>
      <c r="JIU104" s="104"/>
      <c r="JIV104" s="198"/>
      <c r="JIW104" s="239"/>
      <c r="JIX104" s="243"/>
      <c r="JIY104" s="243"/>
      <c r="JIZ104" s="19"/>
      <c r="JJA104" s="320"/>
      <c r="JJB104" s="17"/>
      <c r="JJC104" s="15"/>
      <c r="JJD104" s="15"/>
      <c r="JJE104" s="17"/>
      <c r="JJF104" s="17"/>
      <c r="JJG104" s="17"/>
      <c r="JJH104" s="117"/>
      <c r="JJI104" s="209"/>
      <c r="JJJ104" s="17"/>
      <c r="JJK104" s="18"/>
      <c r="JJL104" s="29"/>
      <c r="JJM104" s="104"/>
      <c r="JJN104" s="198"/>
      <c r="JJO104" s="239"/>
      <c r="JJP104" s="243"/>
      <c r="JJQ104" s="243"/>
      <c r="JJR104" s="19"/>
      <c r="JJS104" s="320"/>
      <c r="JJT104" s="17"/>
      <c r="JJU104" s="15"/>
      <c r="JJV104" s="15"/>
      <c r="JJW104" s="17"/>
      <c r="JJX104" s="17"/>
      <c r="JJY104" s="17"/>
      <c r="JJZ104" s="117"/>
      <c r="JKA104" s="209"/>
      <c r="JKB104" s="17"/>
      <c r="JKC104" s="18"/>
      <c r="JKD104" s="29"/>
      <c r="JKE104" s="104"/>
      <c r="JKF104" s="198"/>
      <c r="JKG104" s="239"/>
      <c r="JKH104" s="243"/>
      <c r="JKI104" s="243"/>
      <c r="JKJ104" s="19"/>
      <c r="JKK104" s="320"/>
      <c r="JKL104" s="17"/>
      <c r="JKM104" s="15"/>
      <c r="JKN104" s="15"/>
      <c r="JKO104" s="17"/>
      <c r="JKP104" s="17"/>
      <c r="JKQ104" s="17"/>
      <c r="JKR104" s="117"/>
      <c r="JKS104" s="209"/>
      <c r="JKT104" s="17"/>
      <c r="JKU104" s="18"/>
      <c r="JKV104" s="29"/>
      <c r="JKW104" s="104"/>
      <c r="JKX104" s="198"/>
      <c r="JKY104" s="239"/>
      <c r="JKZ104" s="243"/>
      <c r="JLA104" s="243"/>
      <c r="JLB104" s="19"/>
      <c r="JLC104" s="320"/>
      <c r="JLD104" s="17"/>
      <c r="JLE104" s="15"/>
      <c r="JLF104" s="15"/>
      <c r="JLG104" s="17"/>
      <c r="JLH104" s="17"/>
      <c r="JLI104" s="17"/>
      <c r="JLJ104" s="117"/>
      <c r="JLK104" s="209"/>
      <c r="JLL104" s="17"/>
      <c r="JLM104" s="18"/>
      <c r="JLN104" s="29"/>
      <c r="JLO104" s="104"/>
      <c r="JLP104" s="198"/>
      <c r="JLQ104" s="239"/>
      <c r="JLR104" s="243"/>
      <c r="JLS104" s="243"/>
      <c r="JLT104" s="19"/>
      <c r="JLU104" s="320"/>
      <c r="JLV104" s="17"/>
      <c r="JLW104" s="15"/>
      <c r="JLX104" s="15"/>
      <c r="JLY104" s="17"/>
      <c r="JLZ104" s="17"/>
      <c r="JMA104" s="17"/>
      <c r="JMB104" s="117"/>
      <c r="JMC104" s="209"/>
      <c r="JMD104" s="17"/>
      <c r="JME104" s="18"/>
      <c r="JMF104" s="29"/>
      <c r="JMG104" s="104"/>
      <c r="JMH104" s="198"/>
      <c r="JMI104" s="239"/>
      <c r="JMJ104" s="243"/>
      <c r="JMK104" s="243"/>
      <c r="JML104" s="19"/>
      <c r="JMM104" s="320"/>
      <c r="JMN104" s="17"/>
      <c r="JMO104" s="15"/>
      <c r="JMP104" s="15"/>
      <c r="JMQ104" s="17"/>
      <c r="JMR104" s="17"/>
      <c r="JMS104" s="17"/>
      <c r="JMT104" s="117"/>
      <c r="JMU104" s="209"/>
      <c r="JMV104" s="17"/>
      <c r="JMW104" s="18"/>
      <c r="JMX104" s="29"/>
      <c r="JMY104" s="104"/>
      <c r="JMZ104" s="198"/>
      <c r="JNA104" s="239"/>
      <c r="JNB104" s="243"/>
      <c r="JNC104" s="243"/>
      <c r="JND104" s="19"/>
      <c r="JNE104" s="320"/>
      <c r="JNF104" s="17"/>
      <c r="JNG104" s="15"/>
      <c r="JNH104" s="15"/>
      <c r="JNI104" s="17"/>
      <c r="JNJ104" s="17"/>
      <c r="JNK104" s="17"/>
      <c r="JNL104" s="117"/>
      <c r="JNM104" s="209"/>
      <c r="JNN104" s="17"/>
      <c r="JNO104" s="18"/>
      <c r="JNP104" s="29"/>
      <c r="JNQ104" s="104"/>
      <c r="JNR104" s="198"/>
      <c r="JNS104" s="239"/>
      <c r="JNT104" s="243"/>
      <c r="JNU104" s="243"/>
      <c r="JNV104" s="19"/>
      <c r="JNW104" s="320"/>
      <c r="JNX104" s="17"/>
      <c r="JNY104" s="15"/>
      <c r="JNZ104" s="15"/>
      <c r="JOA104" s="17"/>
      <c r="JOB104" s="17"/>
      <c r="JOC104" s="17"/>
      <c r="JOD104" s="117"/>
      <c r="JOE104" s="209"/>
      <c r="JOF104" s="17"/>
      <c r="JOG104" s="18"/>
      <c r="JOH104" s="29"/>
      <c r="JOI104" s="104"/>
      <c r="JOJ104" s="198"/>
      <c r="JOK104" s="239"/>
      <c r="JOL104" s="243"/>
      <c r="JOM104" s="243"/>
      <c r="JON104" s="19"/>
      <c r="JOO104" s="320"/>
      <c r="JOP104" s="17"/>
      <c r="JOQ104" s="15"/>
      <c r="JOR104" s="15"/>
      <c r="JOS104" s="17"/>
      <c r="JOT104" s="17"/>
      <c r="JOU104" s="17"/>
      <c r="JOV104" s="117"/>
      <c r="JOW104" s="209"/>
      <c r="JOX104" s="17"/>
      <c r="JOY104" s="18"/>
      <c r="JOZ104" s="29"/>
      <c r="JPA104" s="104"/>
      <c r="JPB104" s="198"/>
      <c r="JPC104" s="239"/>
      <c r="JPD104" s="243"/>
      <c r="JPE104" s="243"/>
      <c r="JPF104" s="19"/>
      <c r="JPG104" s="320"/>
      <c r="JPH104" s="17"/>
      <c r="JPI104" s="15"/>
      <c r="JPJ104" s="15"/>
      <c r="JPK104" s="17"/>
      <c r="JPL104" s="17"/>
      <c r="JPM104" s="17"/>
      <c r="JPN104" s="117"/>
      <c r="JPO104" s="209"/>
      <c r="JPP104" s="17"/>
      <c r="JPQ104" s="18"/>
      <c r="JPR104" s="29"/>
      <c r="JPS104" s="104"/>
      <c r="JPT104" s="198"/>
      <c r="JPU104" s="239"/>
      <c r="JPV104" s="243"/>
      <c r="JPW104" s="243"/>
      <c r="JPX104" s="19"/>
      <c r="JPY104" s="320"/>
      <c r="JPZ104" s="17"/>
      <c r="JQA104" s="15"/>
      <c r="JQB104" s="15"/>
      <c r="JQC104" s="17"/>
      <c r="JQD104" s="17"/>
      <c r="JQE104" s="17"/>
      <c r="JQF104" s="117"/>
      <c r="JQG104" s="209"/>
      <c r="JQH104" s="17"/>
      <c r="JQI104" s="18"/>
      <c r="JQJ104" s="29"/>
      <c r="JQK104" s="104"/>
      <c r="JQL104" s="198"/>
      <c r="JQM104" s="239"/>
      <c r="JQN104" s="243"/>
      <c r="JQO104" s="243"/>
      <c r="JQP104" s="19"/>
      <c r="JQQ104" s="320"/>
      <c r="JQR104" s="17"/>
      <c r="JQS104" s="15"/>
      <c r="JQT104" s="15"/>
      <c r="JQU104" s="17"/>
      <c r="JQV104" s="17"/>
      <c r="JQW104" s="17"/>
      <c r="JQX104" s="117"/>
      <c r="JQY104" s="209"/>
      <c r="JQZ104" s="17"/>
      <c r="JRA104" s="18"/>
      <c r="JRB104" s="29"/>
      <c r="JRC104" s="104"/>
      <c r="JRD104" s="198"/>
      <c r="JRE104" s="239"/>
      <c r="JRF104" s="243"/>
      <c r="JRG104" s="243"/>
      <c r="JRH104" s="19"/>
      <c r="JRI104" s="320"/>
      <c r="JRJ104" s="17"/>
      <c r="JRK104" s="15"/>
      <c r="JRL104" s="15"/>
      <c r="JRM104" s="17"/>
      <c r="JRN104" s="17"/>
      <c r="JRO104" s="17"/>
      <c r="JRP104" s="117"/>
      <c r="JRQ104" s="209"/>
      <c r="JRR104" s="17"/>
      <c r="JRS104" s="18"/>
      <c r="JRT104" s="29"/>
      <c r="JRU104" s="104"/>
      <c r="JRV104" s="198"/>
      <c r="JRW104" s="239"/>
      <c r="JRX104" s="243"/>
      <c r="JRY104" s="243"/>
      <c r="JRZ104" s="19"/>
      <c r="JSA104" s="320"/>
      <c r="JSB104" s="17"/>
      <c r="JSC104" s="15"/>
      <c r="JSD104" s="15"/>
      <c r="JSE104" s="17"/>
      <c r="JSF104" s="17"/>
      <c r="JSG104" s="17"/>
      <c r="JSH104" s="117"/>
      <c r="JSI104" s="209"/>
      <c r="JSJ104" s="17"/>
      <c r="JSK104" s="18"/>
      <c r="JSL104" s="29"/>
      <c r="JSM104" s="104"/>
      <c r="JSN104" s="198"/>
      <c r="JSO104" s="239"/>
      <c r="JSP104" s="243"/>
      <c r="JSQ104" s="243"/>
      <c r="JSR104" s="19"/>
      <c r="JSS104" s="320"/>
      <c r="JST104" s="17"/>
      <c r="JSU104" s="15"/>
      <c r="JSV104" s="15"/>
      <c r="JSW104" s="17"/>
      <c r="JSX104" s="17"/>
      <c r="JSY104" s="17"/>
      <c r="JSZ104" s="117"/>
      <c r="JTA104" s="209"/>
      <c r="JTB104" s="17"/>
      <c r="JTC104" s="18"/>
      <c r="JTD104" s="29"/>
      <c r="JTE104" s="104"/>
      <c r="JTF104" s="198"/>
      <c r="JTG104" s="239"/>
      <c r="JTH104" s="243"/>
      <c r="JTI104" s="243"/>
      <c r="JTJ104" s="19"/>
      <c r="JTK104" s="320"/>
      <c r="JTL104" s="17"/>
      <c r="JTM104" s="15"/>
      <c r="JTN104" s="15"/>
      <c r="JTO104" s="17"/>
      <c r="JTP104" s="17"/>
      <c r="JTQ104" s="17"/>
      <c r="JTR104" s="117"/>
      <c r="JTS104" s="209"/>
      <c r="JTT104" s="17"/>
      <c r="JTU104" s="18"/>
      <c r="JTV104" s="29"/>
      <c r="JTW104" s="104"/>
      <c r="JTX104" s="198"/>
      <c r="JTY104" s="239"/>
      <c r="JTZ104" s="243"/>
      <c r="JUA104" s="243"/>
      <c r="JUB104" s="19"/>
      <c r="JUC104" s="320"/>
      <c r="JUD104" s="17"/>
      <c r="JUE104" s="15"/>
      <c r="JUF104" s="15"/>
      <c r="JUG104" s="17"/>
      <c r="JUH104" s="17"/>
      <c r="JUI104" s="17"/>
      <c r="JUJ104" s="117"/>
      <c r="JUK104" s="209"/>
      <c r="JUL104" s="17"/>
      <c r="JUM104" s="18"/>
      <c r="JUN104" s="29"/>
      <c r="JUO104" s="104"/>
      <c r="JUP104" s="198"/>
      <c r="JUQ104" s="239"/>
      <c r="JUR104" s="243"/>
      <c r="JUS104" s="243"/>
      <c r="JUT104" s="19"/>
      <c r="JUU104" s="320"/>
      <c r="JUV104" s="17"/>
      <c r="JUW104" s="15"/>
      <c r="JUX104" s="15"/>
      <c r="JUY104" s="17"/>
      <c r="JUZ104" s="17"/>
      <c r="JVA104" s="17"/>
      <c r="JVB104" s="117"/>
      <c r="JVC104" s="209"/>
      <c r="JVD104" s="17"/>
      <c r="JVE104" s="18"/>
      <c r="JVF104" s="29"/>
      <c r="JVG104" s="104"/>
      <c r="JVH104" s="198"/>
      <c r="JVI104" s="239"/>
      <c r="JVJ104" s="243"/>
      <c r="JVK104" s="243"/>
      <c r="JVL104" s="19"/>
      <c r="JVM104" s="320"/>
      <c r="JVN104" s="17"/>
      <c r="JVO104" s="15"/>
      <c r="JVP104" s="15"/>
      <c r="JVQ104" s="17"/>
      <c r="JVR104" s="17"/>
      <c r="JVS104" s="17"/>
      <c r="JVT104" s="117"/>
      <c r="JVU104" s="209"/>
      <c r="JVV104" s="17"/>
      <c r="JVW104" s="18"/>
      <c r="JVX104" s="29"/>
      <c r="JVY104" s="104"/>
      <c r="JVZ104" s="198"/>
      <c r="JWA104" s="239"/>
      <c r="JWB104" s="243"/>
      <c r="JWC104" s="243"/>
      <c r="JWD104" s="19"/>
      <c r="JWE104" s="320"/>
      <c r="JWF104" s="17"/>
      <c r="JWG104" s="15"/>
      <c r="JWH104" s="15"/>
      <c r="JWI104" s="17"/>
      <c r="JWJ104" s="17"/>
      <c r="JWK104" s="17"/>
      <c r="JWL104" s="117"/>
      <c r="JWM104" s="209"/>
      <c r="JWN104" s="17"/>
      <c r="JWO104" s="18"/>
      <c r="JWP104" s="29"/>
      <c r="JWQ104" s="104"/>
      <c r="JWR104" s="198"/>
      <c r="JWS104" s="239"/>
      <c r="JWT104" s="243"/>
      <c r="JWU104" s="243"/>
      <c r="JWV104" s="19"/>
      <c r="JWW104" s="320"/>
      <c r="JWX104" s="17"/>
      <c r="JWY104" s="15"/>
      <c r="JWZ104" s="15"/>
      <c r="JXA104" s="17"/>
      <c r="JXB104" s="17"/>
      <c r="JXC104" s="17"/>
      <c r="JXD104" s="117"/>
      <c r="JXE104" s="209"/>
      <c r="JXF104" s="17"/>
      <c r="JXG104" s="18"/>
      <c r="JXH104" s="29"/>
      <c r="JXI104" s="104"/>
      <c r="JXJ104" s="198"/>
      <c r="JXK104" s="239"/>
      <c r="JXL104" s="243"/>
      <c r="JXM104" s="243"/>
      <c r="JXN104" s="19"/>
      <c r="JXO104" s="320"/>
      <c r="JXP104" s="17"/>
      <c r="JXQ104" s="15"/>
      <c r="JXR104" s="15"/>
      <c r="JXS104" s="17"/>
      <c r="JXT104" s="17"/>
      <c r="JXU104" s="17"/>
      <c r="JXV104" s="117"/>
      <c r="JXW104" s="209"/>
      <c r="JXX104" s="17"/>
      <c r="JXY104" s="18"/>
      <c r="JXZ104" s="29"/>
      <c r="JYA104" s="104"/>
      <c r="JYB104" s="198"/>
      <c r="JYC104" s="239"/>
      <c r="JYD104" s="243"/>
      <c r="JYE104" s="243"/>
      <c r="JYF104" s="19"/>
      <c r="JYG104" s="320"/>
      <c r="JYH104" s="17"/>
      <c r="JYI104" s="15"/>
      <c r="JYJ104" s="15"/>
      <c r="JYK104" s="17"/>
      <c r="JYL104" s="17"/>
      <c r="JYM104" s="17"/>
      <c r="JYN104" s="117"/>
      <c r="JYO104" s="209"/>
      <c r="JYP104" s="17"/>
      <c r="JYQ104" s="18"/>
      <c r="JYR104" s="29"/>
      <c r="JYS104" s="104"/>
      <c r="JYT104" s="198"/>
      <c r="JYU104" s="239"/>
      <c r="JYV104" s="243"/>
      <c r="JYW104" s="243"/>
      <c r="JYX104" s="19"/>
      <c r="JYY104" s="320"/>
      <c r="JYZ104" s="17"/>
      <c r="JZA104" s="15"/>
      <c r="JZB104" s="15"/>
      <c r="JZC104" s="17"/>
      <c r="JZD104" s="17"/>
      <c r="JZE104" s="17"/>
      <c r="JZF104" s="117"/>
      <c r="JZG104" s="209"/>
      <c r="JZH104" s="17"/>
      <c r="JZI104" s="18"/>
      <c r="JZJ104" s="29"/>
      <c r="JZK104" s="104"/>
      <c r="JZL104" s="198"/>
      <c r="JZM104" s="239"/>
      <c r="JZN104" s="243"/>
      <c r="JZO104" s="243"/>
      <c r="JZP104" s="19"/>
      <c r="JZQ104" s="320"/>
      <c r="JZR104" s="17"/>
      <c r="JZS104" s="15"/>
      <c r="JZT104" s="15"/>
      <c r="JZU104" s="17"/>
      <c r="JZV104" s="17"/>
      <c r="JZW104" s="17"/>
      <c r="JZX104" s="117"/>
      <c r="JZY104" s="209"/>
      <c r="JZZ104" s="17"/>
      <c r="KAA104" s="18"/>
      <c r="KAB104" s="29"/>
      <c r="KAC104" s="104"/>
      <c r="KAD104" s="198"/>
      <c r="KAE104" s="239"/>
      <c r="KAF104" s="243"/>
      <c r="KAG104" s="243"/>
      <c r="KAH104" s="19"/>
      <c r="KAI104" s="320"/>
      <c r="KAJ104" s="17"/>
      <c r="KAK104" s="15"/>
      <c r="KAL104" s="15"/>
      <c r="KAM104" s="17"/>
      <c r="KAN104" s="17"/>
      <c r="KAO104" s="17"/>
      <c r="KAP104" s="117"/>
      <c r="KAQ104" s="209"/>
      <c r="KAR104" s="17"/>
      <c r="KAS104" s="18"/>
      <c r="KAT104" s="29"/>
      <c r="KAU104" s="104"/>
      <c r="KAV104" s="198"/>
      <c r="KAW104" s="239"/>
      <c r="KAX104" s="243"/>
      <c r="KAY104" s="243"/>
      <c r="KAZ104" s="19"/>
      <c r="KBA104" s="320"/>
      <c r="KBB104" s="17"/>
      <c r="KBC104" s="15"/>
      <c r="KBD104" s="15"/>
      <c r="KBE104" s="17"/>
      <c r="KBF104" s="17"/>
      <c r="KBG104" s="17"/>
      <c r="KBH104" s="117"/>
      <c r="KBI104" s="209"/>
      <c r="KBJ104" s="17"/>
      <c r="KBK104" s="18"/>
      <c r="KBL104" s="29"/>
      <c r="KBM104" s="104"/>
      <c r="KBN104" s="198"/>
      <c r="KBO104" s="239"/>
      <c r="KBP104" s="243"/>
      <c r="KBQ104" s="243"/>
      <c r="KBR104" s="19"/>
      <c r="KBS104" s="320"/>
      <c r="KBT104" s="17"/>
      <c r="KBU104" s="15"/>
      <c r="KBV104" s="15"/>
      <c r="KBW104" s="17"/>
      <c r="KBX104" s="17"/>
      <c r="KBY104" s="17"/>
      <c r="KBZ104" s="117"/>
      <c r="KCA104" s="209"/>
      <c r="KCB104" s="17"/>
      <c r="KCC104" s="18"/>
      <c r="KCD104" s="29"/>
      <c r="KCE104" s="104"/>
      <c r="KCF104" s="198"/>
      <c r="KCG104" s="239"/>
      <c r="KCH104" s="243"/>
      <c r="KCI104" s="243"/>
      <c r="KCJ104" s="19"/>
      <c r="KCK104" s="320"/>
      <c r="KCL104" s="17"/>
      <c r="KCM104" s="15"/>
      <c r="KCN104" s="15"/>
      <c r="KCO104" s="17"/>
      <c r="KCP104" s="17"/>
      <c r="KCQ104" s="17"/>
      <c r="KCR104" s="117"/>
      <c r="KCS104" s="209"/>
      <c r="KCT104" s="17"/>
      <c r="KCU104" s="18"/>
      <c r="KCV104" s="29"/>
      <c r="KCW104" s="104"/>
      <c r="KCX104" s="198"/>
      <c r="KCY104" s="239"/>
      <c r="KCZ104" s="243"/>
      <c r="KDA104" s="243"/>
      <c r="KDB104" s="19"/>
      <c r="KDC104" s="320"/>
      <c r="KDD104" s="17"/>
      <c r="KDE104" s="15"/>
      <c r="KDF104" s="15"/>
      <c r="KDG104" s="17"/>
      <c r="KDH104" s="17"/>
      <c r="KDI104" s="17"/>
      <c r="KDJ104" s="117"/>
      <c r="KDK104" s="209"/>
      <c r="KDL104" s="17"/>
      <c r="KDM104" s="18"/>
      <c r="KDN104" s="29"/>
      <c r="KDO104" s="104"/>
      <c r="KDP104" s="198"/>
      <c r="KDQ104" s="239"/>
      <c r="KDR104" s="243"/>
      <c r="KDS104" s="243"/>
      <c r="KDT104" s="19"/>
      <c r="KDU104" s="320"/>
      <c r="KDV104" s="17"/>
      <c r="KDW104" s="15"/>
      <c r="KDX104" s="15"/>
      <c r="KDY104" s="17"/>
      <c r="KDZ104" s="17"/>
      <c r="KEA104" s="17"/>
      <c r="KEB104" s="117"/>
      <c r="KEC104" s="209"/>
      <c r="KED104" s="17"/>
      <c r="KEE104" s="18"/>
      <c r="KEF104" s="29"/>
      <c r="KEG104" s="104"/>
      <c r="KEH104" s="198"/>
      <c r="KEI104" s="239"/>
      <c r="KEJ104" s="243"/>
      <c r="KEK104" s="243"/>
      <c r="KEL104" s="19"/>
      <c r="KEM104" s="320"/>
      <c r="KEN104" s="17"/>
      <c r="KEO104" s="15"/>
      <c r="KEP104" s="15"/>
      <c r="KEQ104" s="17"/>
      <c r="KER104" s="17"/>
      <c r="KES104" s="17"/>
      <c r="KET104" s="117"/>
      <c r="KEU104" s="209"/>
      <c r="KEV104" s="17"/>
      <c r="KEW104" s="18"/>
      <c r="KEX104" s="29"/>
      <c r="KEY104" s="104"/>
      <c r="KEZ104" s="198"/>
      <c r="KFA104" s="239"/>
      <c r="KFB104" s="243"/>
      <c r="KFC104" s="243"/>
      <c r="KFD104" s="19"/>
      <c r="KFE104" s="320"/>
      <c r="KFF104" s="17"/>
      <c r="KFG104" s="15"/>
      <c r="KFH104" s="15"/>
      <c r="KFI104" s="17"/>
      <c r="KFJ104" s="17"/>
      <c r="KFK104" s="17"/>
      <c r="KFL104" s="117"/>
      <c r="KFM104" s="209"/>
      <c r="KFN104" s="17"/>
      <c r="KFO104" s="18"/>
      <c r="KFP104" s="29"/>
      <c r="KFQ104" s="104"/>
      <c r="KFR104" s="198"/>
      <c r="KFS104" s="239"/>
      <c r="KFT104" s="243"/>
      <c r="KFU104" s="243"/>
      <c r="KFV104" s="19"/>
      <c r="KFW104" s="320"/>
      <c r="KFX104" s="17"/>
      <c r="KFY104" s="15"/>
      <c r="KFZ104" s="15"/>
      <c r="KGA104" s="17"/>
      <c r="KGB104" s="17"/>
      <c r="KGC104" s="17"/>
      <c r="KGD104" s="117"/>
      <c r="KGE104" s="209"/>
      <c r="KGF104" s="17"/>
      <c r="KGG104" s="18"/>
      <c r="KGH104" s="29"/>
      <c r="KGI104" s="104"/>
      <c r="KGJ104" s="198"/>
      <c r="KGK104" s="239"/>
      <c r="KGL104" s="243"/>
      <c r="KGM104" s="243"/>
      <c r="KGN104" s="19"/>
      <c r="KGO104" s="320"/>
      <c r="KGP104" s="17"/>
      <c r="KGQ104" s="15"/>
      <c r="KGR104" s="15"/>
      <c r="KGS104" s="17"/>
      <c r="KGT104" s="17"/>
      <c r="KGU104" s="17"/>
      <c r="KGV104" s="117"/>
      <c r="KGW104" s="209"/>
      <c r="KGX104" s="17"/>
      <c r="KGY104" s="18"/>
      <c r="KGZ104" s="29"/>
      <c r="KHA104" s="104"/>
      <c r="KHB104" s="198"/>
      <c r="KHC104" s="239"/>
      <c r="KHD104" s="243"/>
      <c r="KHE104" s="243"/>
      <c r="KHF104" s="19"/>
      <c r="KHG104" s="320"/>
      <c r="KHH104" s="17"/>
      <c r="KHI104" s="15"/>
      <c r="KHJ104" s="15"/>
      <c r="KHK104" s="17"/>
      <c r="KHL104" s="17"/>
      <c r="KHM104" s="17"/>
      <c r="KHN104" s="117"/>
      <c r="KHO104" s="209"/>
      <c r="KHP104" s="17"/>
      <c r="KHQ104" s="18"/>
      <c r="KHR104" s="29"/>
      <c r="KHS104" s="104"/>
      <c r="KHT104" s="198"/>
      <c r="KHU104" s="239"/>
      <c r="KHV104" s="243"/>
      <c r="KHW104" s="243"/>
      <c r="KHX104" s="19"/>
      <c r="KHY104" s="320"/>
      <c r="KHZ104" s="17"/>
      <c r="KIA104" s="15"/>
      <c r="KIB104" s="15"/>
      <c r="KIC104" s="17"/>
      <c r="KID104" s="17"/>
      <c r="KIE104" s="17"/>
      <c r="KIF104" s="117"/>
      <c r="KIG104" s="209"/>
      <c r="KIH104" s="17"/>
      <c r="KII104" s="18"/>
      <c r="KIJ104" s="29"/>
      <c r="KIK104" s="104"/>
      <c r="KIL104" s="198"/>
      <c r="KIM104" s="239"/>
      <c r="KIN104" s="243"/>
      <c r="KIO104" s="243"/>
      <c r="KIP104" s="19"/>
      <c r="KIQ104" s="320"/>
      <c r="KIR104" s="17"/>
      <c r="KIS104" s="15"/>
      <c r="KIT104" s="15"/>
      <c r="KIU104" s="17"/>
      <c r="KIV104" s="17"/>
      <c r="KIW104" s="17"/>
      <c r="KIX104" s="117"/>
      <c r="KIY104" s="209"/>
      <c r="KIZ104" s="17"/>
      <c r="KJA104" s="18"/>
      <c r="KJB104" s="29"/>
      <c r="KJC104" s="104"/>
      <c r="KJD104" s="198"/>
      <c r="KJE104" s="239"/>
      <c r="KJF104" s="243"/>
      <c r="KJG104" s="243"/>
      <c r="KJH104" s="19"/>
      <c r="KJI104" s="320"/>
      <c r="KJJ104" s="17"/>
      <c r="KJK104" s="15"/>
      <c r="KJL104" s="15"/>
      <c r="KJM104" s="17"/>
      <c r="KJN104" s="17"/>
      <c r="KJO104" s="17"/>
      <c r="KJP104" s="117"/>
      <c r="KJQ104" s="209"/>
      <c r="KJR104" s="17"/>
      <c r="KJS104" s="18"/>
      <c r="KJT104" s="29"/>
      <c r="KJU104" s="104"/>
      <c r="KJV104" s="198"/>
      <c r="KJW104" s="239"/>
      <c r="KJX104" s="243"/>
      <c r="KJY104" s="243"/>
      <c r="KJZ104" s="19"/>
      <c r="KKA104" s="320"/>
      <c r="KKB104" s="17"/>
      <c r="KKC104" s="15"/>
      <c r="KKD104" s="15"/>
      <c r="KKE104" s="17"/>
      <c r="KKF104" s="17"/>
      <c r="KKG104" s="17"/>
      <c r="KKH104" s="117"/>
      <c r="KKI104" s="209"/>
      <c r="KKJ104" s="17"/>
      <c r="KKK104" s="18"/>
      <c r="KKL104" s="29"/>
      <c r="KKM104" s="104"/>
      <c r="KKN104" s="198"/>
      <c r="KKO104" s="239"/>
      <c r="KKP104" s="243"/>
      <c r="KKQ104" s="243"/>
      <c r="KKR104" s="19"/>
      <c r="KKS104" s="320"/>
      <c r="KKT104" s="17"/>
      <c r="KKU104" s="15"/>
      <c r="KKV104" s="15"/>
      <c r="KKW104" s="17"/>
      <c r="KKX104" s="17"/>
      <c r="KKY104" s="17"/>
      <c r="KKZ104" s="117"/>
      <c r="KLA104" s="209"/>
      <c r="KLB104" s="17"/>
      <c r="KLC104" s="18"/>
      <c r="KLD104" s="29"/>
      <c r="KLE104" s="104"/>
      <c r="KLF104" s="198"/>
      <c r="KLG104" s="239"/>
      <c r="KLH104" s="243"/>
      <c r="KLI104" s="243"/>
      <c r="KLJ104" s="19"/>
      <c r="KLK104" s="320"/>
      <c r="KLL104" s="17"/>
      <c r="KLM104" s="15"/>
      <c r="KLN104" s="15"/>
      <c r="KLO104" s="17"/>
      <c r="KLP104" s="17"/>
      <c r="KLQ104" s="17"/>
      <c r="KLR104" s="117"/>
      <c r="KLS104" s="209"/>
      <c r="KLT104" s="17"/>
      <c r="KLU104" s="18"/>
      <c r="KLV104" s="29"/>
      <c r="KLW104" s="104"/>
      <c r="KLX104" s="198"/>
      <c r="KLY104" s="239"/>
      <c r="KLZ104" s="243"/>
      <c r="KMA104" s="243"/>
      <c r="KMB104" s="19"/>
      <c r="KMC104" s="320"/>
      <c r="KMD104" s="17"/>
      <c r="KME104" s="15"/>
      <c r="KMF104" s="15"/>
      <c r="KMG104" s="17"/>
      <c r="KMH104" s="17"/>
      <c r="KMI104" s="17"/>
      <c r="KMJ104" s="117"/>
      <c r="KMK104" s="209"/>
      <c r="KML104" s="17"/>
      <c r="KMM104" s="18"/>
      <c r="KMN104" s="29"/>
      <c r="KMO104" s="104"/>
      <c r="KMP104" s="198"/>
      <c r="KMQ104" s="239"/>
      <c r="KMR104" s="243"/>
      <c r="KMS104" s="243"/>
      <c r="KMT104" s="19"/>
      <c r="KMU104" s="320"/>
      <c r="KMV104" s="17"/>
      <c r="KMW104" s="15"/>
      <c r="KMX104" s="15"/>
      <c r="KMY104" s="17"/>
      <c r="KMZ104" s="17"/>
      <c r="KNA104" s="17"/>
      <c r="KNB104" s="117"/>
      <c r="KNC104" s="209"/>
      <c r="KND104" s="17"/>
      <c r="KNE104" s="18"/>
      <c r="KNF104" s="29"/>
      <c r="KNG104" s="104"/>
      <c r="KNH104" s="198"/>
      <c r="KNI104" s="239"/>
      <c r="KNJ104" s="243"/>
      <c r="KNK104" s="243"/>
      <c r="KNL104" s="19"/>
      <c r="KNM104" s="320"/>
      <c r="KNN104" s="17"/>
      <c r="KNO104" s="15"/>
      <c r="KNP104" s="15"/>
      <c r="KNQ104" s="17"/>
      <c r="KNR104" s="17"/>
      <c r="KNS104" s="17"/>
      <c r="KNT104" s="117"/>
      <c r="KNU104" s="209"/>
      <c r="KNV104" s="17"/>
      <c r="KNW104" s="18"/>
      <c r="KNX104" s="29"/>
      <c r="KNY104" s="104"/>
      <c r="KNZ104" s="198"/>
      <c r="KOA104" s="239"/>
      <c r="KOB104" s="243"/>
      <c r="KOC104" s="243"/>
      <c r="KOD104" s="19"/>
      <c r="KOE104" s="320"/>
      <c r="KOF104" s="17"/>
      <c r="KOG104" s="15"/>
      <c r="KOH104" s="15"/>
      <c r="KOI104" s="17"/>
      <c r="KOJ104" s="17"/>
      <c r="KOK104" s="17"/>
      <c r="KOL104" s="117"/>
      <c r="KOM104" s="209"/>
      <c r="KON104" s="17"/>
      <c r="KOO104" s="18"/>
      <c r="KOP104" s="29"/>
      <c r="KOQ104" s="104"/>
      <c r="KOR104" s="198"/>
      <c r="KOS104" s="239"/>
      <c r="KOT104" s="243"/>
      <c r="KOU104" s="243"/>
      <c r="KOV104" s="19"/>
      <c r="KOW104" s="320"/>
      <c r="KOX104" s="17"/>
      <c r="KOY104" s="15"/>
      <c r="KOZ104" s="15"/>
      <c r="KPA104" s="17"/>
      <c r="KPB104" s="17"/>
      <c r="KPC104" s="17"/>
      <c r="KPD104" s="117"/>
      <c r="KPE104" s="209"/>
      <c r="KPF104" s="17"/>
      <c r="KPG104" s="18"/>
      <c r="KPH104" s="29"/>
      <c r="KPI104" s="104"/>
      <c r="KPJ104" s="198"/>
      <c r="KPK104" s="239"/>
      <c r="KPL104" s="243"/>
      <c r="KPM104" s="243"/>
      <c r="KPN104" s="19"/>
      <c r="KPO104" s="320"/>
      <c r="KPP104" s="17"/>
      <c r="KPQ104" s="15"/>
      <c r="KPR104" s="15"/>
      <c r="KPS104" s="17"/>
      <c r="KPT104" s="17"/>
      <c r="KPU104" s="17"/>
      <c r="KPV104" s="117"/>
      <c r="KPW104" s="209"/>
      <c r="KPX104" s="17"/>
      <c r="KPY104" s="18"/>
      <c r="KPZ104" s="29"/>
      <c r="KQA104" s="104"/>
      <c r="KQB104" s="198"/>
      <c r="KQC104" s="239"/>
      <c r="KQD104" s="243"/>
      <c r="KQE104" s="243"/>
      <c r="KQF104" s="19"/>
      <c r="KQG104" s="320"/>
      <c r="KQH104" s="17"/>
      <c r="KQI104" s="15"/>
      <c r="KQJ104" s="15"/>
      <c r="KQK104" s="17"/>
      <c r="KQL104" s="17"/>
      <c r="KQM104" s="17"/>
      <c r="KQN104" s="117"/>
      <c r="KQO104" s="209"/>
      <c r="KQP104" s="17"/>
      <c r="KQQ104" s="18"/>
      <c r="KQR104" s="29"/>
      <c r="KQS104" s="104"/>
      <c r="KQT104" s="198"/>
      <c r="KQU104" s="239"/>
      <c r="KQV104" s="243"/>
      <c r="KQW104" s="243"/>
      <c r="KQX104" s="19"/>
      <c r="KQY104" s="320"/>
      <c r="KQZ104" s="17"/>
      <c r="KRA104" s="15"/>
      <c r="KRB104" s="15"/>
      <c r="KRC104" s="17"/>
      <c r="KRD104" s="17"/>
      <c r="KRE104" s="17"/>
      <c r="KRF104" s="117"/>
      <c r="KRG104" s="209"/>
      <c r="KRH104" s="17"/>
      <c r="KRI104" s="18"/>
      <c r="KRJ104" s="29"/>
      <c r="KRK104" s="104"/>
      <c r="KRL104" s="198"/>
      <c r="KRM104" s="239"/>
      <c r="KRN104" s="243"/>
      <c r="KRO104" s="243"/>
      <c r="KRP104" s="19"/>
      <c r="KRQ104" s="320"/>
      <c r="KRR104" s="17"/>
      <c r="KRS104" s="15"/>
      <c r="KRT104" s="15"/>
      <c r="KRU104" s="17"/>
      <c r="KRV104" s="17"/>
      <c r="KRW104" s="17"/>
      <c r="KRX104" s="117"/>
      <c r="KRY104" s="209"/>
      <c r="KRZ104" s="17"/>
      <c r="KSA104" s="18"/>
      <c r="KSB104" s="29"/>
      <c r="KSC104" s="104"/>
      <c r="KSD104" s="198"/>
      <c r="KSE104" s="239"/>
      <c r="KSF104" s="243"/>
      <c r="KSG104" s="243"/>
      <c r="KSH104" s="19"/>
      <c r="KSI104" s="320"/>
      <c r="KSJ104" s="17"/>
      <c r="KSK104" s="15"/>
      <c r="KSL104" s="15"/>
      <c r="KSM104" s="17"/>
      <c r="KSN104" s="17"/>
      <c r="KSO104" s="17"/>
      <c r="KSP104" s="117"/>
      <c r="KSQ104" s="209"/>
      <c r="KSR104" s="17"/>
      <c r="KSS104" s="18"/>
      <c r="KST104" s="29"/>
      <c r="KSU104" s="104"/>
      <c r="KSV104" s="198"/>
      <c r="KSW104" s="239"/>
      <c r="KSX104" s="243"/>
      <c r="KSY104" s="243"/>
      <c r="KSZ104" s="19"/>
      <c r="KTA104" s="320"/>
      <c r="KTB104" s="17"/>
      <c r="KTC104" s="15"/>
      <c r="KTD104" s="15"/>
      <c r="KTE104" s="17"/>
      <c r="KTF104" s="17"/>
      <c r="KTG104" s="17"/>
      <c r="KTH104" s="117"/>
      <c r="KTI104" s="209"/>
      <c r="KTJ104" s="17"/>
      <c r="KTK104" s="18"/>
      <c r="KTL104" s="29"/>
      <c r="KTM104" s="104"/>
      <c r="KTN104" s="198"/>
      <c r="KTO104" s="239"/>
      <c r="KTP104" s="243"/>
      <c r="KTQ104" s="243"/>
      <c r="KTR104" s="19"/>
      <c r="KTS104" s="320"/>
      <c r="KTT104" s="17"/>
      <c r="KTU104" s="15"/>
      <c r="KTV104" s="15"/>
      <c r="KTW104" s="17"/>
      <c r="KTX104" s="17"/>
      <c r="KTY104" s="17"/>
      <c r="KTZ104" s="117"/>
      <c r="KUA104" s="209"/>
      <c r="KUB104" s="17"/>
      <c r="KUC104" s="18"/>
      <c r="KUD104" s="29"/>
      <c r="KUE104" s="104"/>
      <c r="KUF104" s="198"/>
      <c r="KUG104" s="239"/>
      <c r="KUH104" s="243"/>
      <c r="KUI104" s="243"/>
      <c r="KUJ104" s="19"/>
      <c r="KUK104" s="320"/>
      <c r="KUL104" s="17"/>
      <c r="KUM104" s="15"/>
      <c r="KUN104" s="15"/>
      <c r="KUO104" s="17"/>
      <c r="KUP104" s="17"/>
      <c r="KUQ104" s="17"/>
      <c r="KUR104" s="117"/>
      <c r="KUS104" s="209"/>
      <c r="KUT104" s="17"/>
      <c r="KUU104" s="18"/>
      <c r="KUV104" s="29"/>
      <c r="KUW104" s="104"/>
      <c r="KUX104" s="198"/>
      <c r="KUY104" s="239"/>
      <c r="KUZ104" s="243"/>
      <c r="KVA104" s="243"/>
      <c r="KVB104" s="19"/>
      <c r="KVC104" s="320"/>
      <c r="KVD104" s="17"/>
      <c r="KVE104" s="15"/>
      <c r="KVF104" s="15"/>
      <c r="KVG104" s="17"/>
      <c r="KVH104" s="17"/>
      <c r="KVI104" s="17"/>
      <c r="KVJ104" s="117"/>
      <c r="KVK104" s="209"/>
      <c r="KVL104" s="17"/>
      <c r="KVM104" s="18"/>
      <c r="KVN104" s="29"/>
      <c r="KVO104" s="104"/>
      <c r="KVP104" s="198"/>
      <c r="KVQ104" s="239"/>
      <c r="KVR104" s="243"/>
      <c r="KVS104" s="243"/>
      <c r="KVT104" s="19"/>
      <c r="KVU104" s="320"/>
      <c r="KVV104" s="17"/>
      <c r="KVW104" s="15"/>
      <c r="KVX104" s="15"/>
      <c r="KVY104" s="17"/>
      <c r="KVZ104" s="17"/>
      <c r="KWA104" s="17"/>
      <c r="KWB104" s="117"/>
      <c r="KWC104" s="209"/>
      <c r="KWD104" s="17"/>
      <c r="KWE104" s="18"/>
      <c r="KWF104" s="29"/>
      <c r="KWG104" s="104"/>
      <c r="KWH104" s="198"/>
      <c r="KWI104" s="239"/>
      <c r="KWJ104" s="243"/>
      <c r="KWK104" s="243"/>
      <c r="KWL104" s="19"/>
      <c r="KWM104" s="320"/>
      <c r="KWN104" s="17"/>
      <c r="KWO104" s="15"/>
      <c r="KWP104" s="15"/>
      <c r="KWQ104" s="17"/>
      <c r="KWR104" s="17"/>
      <c r="KWS104" s="17"/>
      <c r="KWT104" s="117"/>
      <c r="KWU104" s="209"/>
      <c r="KWV104" s="17"/>
      <c r="KWW104" s="18"/>
      <c r="KWX104" s="29"/>
      <c r="KWY104" s="104"/>
      <c r="KWZ104" s="198"/>
      <c r="KXA104" s="239"/>
      <c r="KXB104" s="243"/>
      <c r="KXC104" s="243"/>
      <c r="KXD104" s="19"/>
      <c r="KXE104" s="320"/>
      <c r="KXF104" s="17"/>
      <c r="KXG104" s="15"/>
      <c r="KXH104" s="15"/>
      <c r="KXI104" s="17"/>
      <c r="KXJ104" s="17"/>
      <c r="KXK104" s="17"/>
      <c r="KXL104" s="117"/>
      <c r="KXM104" s="209"/>
      <c r="KXN104" s="17"/>
      <c r="KXO104" s="18"/>
      <c r="KXP104" s="29"/>
      <c r="KXQ104" s="104"/>
      <c r="KXR104" s="198"/>
      <c r="KXS104" s="239"/>
      <c r="KXT104" s="243"/>
      <c r="KXU104" s="243"/>
      <c r="KXV104" s="19"/>
      <c r="KXW104" s="320"/>
      <c r="KXX104" s="17"/>
      <c r="KXY104" s="15"/>
      <c r="KXZ104" s="15"/>
      <c r="KYA104" s="17"/>
      <c r="KYB104" s="17"/>
      <c r="KYC104" s="17"/>
      <c r="KYD104" s="117"/>
      <c r="KYE104" s="209"/>
      <c r="KYF104" s="17"/>
      <c r="KYG104" s="18"/>
      <c r="KYH104" s="29"/>
      <c r="KYI104" s="104"/>
      <c r="KYJ104" s="198"/>
      <c r="KYK104" s="239"/>
      <c r="KYL104" s="243"/>
      <c r="KYM104" s="243"/>
      <c r="KYN104" s="19"/>
      <c r="KYO104" s="320"/>
      <c r="KYP104" s="17"/>
      <c r="KYQ104" s="15"/>
      <c r="KYR104" s="15"/>
      <c r="KYS104" s="17"/>
      <c r="KYT104" s="17"/>
      <c r="KYU104" s="17"/>
      <c r="KYV104" s="117"/>
      <c r="KYW104" s="209"/>
      <c r="KYX104" s="17"/>
      <c r="KYY104" s="18"/>
      <c r="KYZ104" s="29"/>
      <c r="KZA104" s="104"/>
      <c r="KZB104" s="198"/>
      <c r="KZC104" s="239"/>
      <c r="KZD104" s="243"/>
      <c r="KZE104" s="243"/>
      <c r="KZF104" s="19"/>
      <c r="KZG104" s="320"/>
      <c r="KZH104" s="17"/>
      <c r="KZI104" s="15"/>
      <c r="KZJ104" s="15"/>
      <c r="KZK104" s="17"/>
      <c r="KZL104" s="17"/>
      <c r="KZM104" s="17"/>
      <c r="KZN104" s="117"/>
      <c r="KZO104" s="209"/>
      <c r="KZP104" s="17"/>
      <c r="KZQ104" s="18"/>
      <c r="KZR104" s="29"/>
      <c r="KZS104" s="104"/>
      <c r="KZT104" s="198"/>
      <c r="KZU104" s="239"/>
      <c r="KZV104" s="243"/>
      <c r="KZW104" s="243"/>
      <c r="KZX104" s="19"/>
      <c r="KZY104" s="320"/>
      <c r="KZZ104" s="17"/>
      <c r="LAA104" s="15"/>
      <c r="LAB104" s="15"/>
      <c r="LAC104" s="17"/>
      <c r="LAD104" s="17"/>
      <c r="LAE104" s="17"/>
      <c r="LAF104" s="117"/>
      <c r="LAG104" s="209"/>
      <c r="LAH104" s="17"/>
      <c r="LAI104" s="18"/>
      <c r="LAJ104" s="29"/>
      <c r="LAK104" s="104"/>
      <c r="LAL104" s="198"/>
      <c r="LAM104" s="239"/>
      <c r="LAN104" s="243"/>
      <c r="LAO104" s="243"/>
      <c r="LAP104" s="19"/>
      <c r="LAQ104" s="320"/>
      <c r="LAR104" s="17"/>
      <c r="LAS104" s="15"/>
      <c r="LAT104" s="15"/>
      <c r="LAU104" s="17"/>
      <c r="LAV104" s="17"/>
      <c r="LAW104" s="17"/>
      <c r="LAX104" s="117"/>
      <c r="LAY104" s="209"/>
      <c r="LAZ104" s="17"/>
      <c r="LBA104" s="18"/>
      <c r="LBB104" s="29"/>
      <c r="LBC104" s="104"/>
      <c r="LBD104" s="198"/>
      <c r="LBE104" s="239"/>
      <c r="LBF104" s="243"/>
      <c r="LBG104" s="243"/>
      <c r="LBH104" s="19"/>
      <c r="LBI104" s="320"/>
      <c r="LBJ104" s="17"/>
      <c r="LBK104" s="15"/>
      <c r="LBL104" s="15"/>
      <c r="LBM104" s="17"/>
      <c r="LBN104" s="17"/>
      <c r="LBO104" s="17"/>
      <c r="LBP104" s="117"/>
      <c r="LBQ104" s="209"/>
      <c r="LBR104" s="17"/>
      <c r="LBS104" s="18"/>
      <c r="LBT104" s="29"/>
      <c r="LBU104" s="104"/>
      <c r="LBV104" s="198"/>
      <c r="LBW104" s="239"/>
      <c r="LBX104" s="243"/>
      <c r="LBY104" s="243"/>
      <c r="LBZ104" s="19"/>
      <c r="LCA104" s="320"/>
      <c r="LCB104" s="17"/>
      <c r="LCC104" s="15"/>
      <c r="LCD104" s="15"/>
      <c r="LCE104" s="17"/>
      <c r="LCF104" s="17"/>
      <c r="LCG104" s="17"/>
      <c r="LCH104" s="117"/>
      <c r="LCI104" s="209"/>
      <c r="LCJ104" s="17"/>
      <c r="LCK104" s="18"/>
      <c r="LCL104" s="29"/>
      <c r="LCM104" s="104"/>
      <c r="LCN104" s="198"/>
      <c r="LCO104" s="239"/>
      <c r="LCP104" s="243"/>
      <c r="LCQ104" s="243"/>
      <c r="LCR104" s="19"/>
      <c r="LCS104" s="320"/>
      <c r="LCT104" s="17"/>
      <c r="LCU104" s="15"/>
      <c r="LCV104" s="15"/>
      <c r="LCW104" s="17"/>
      <c r="LCX104" s="17"/>
      <c r="LCY104" s="17"/>
      <c r="LCZ104" s="117"/>
      <c r="LDA104" s="209"/>
      <c r="LDB104" s="17"/>
      <c r="LDC104" s="18"/>
      <c r="LDD104" s="29"/>
      <c r="LDE104" s="104"/>
      <c r="LDF104" s="198"/>
      <c r="LDG104" s="239"/>
      <c r="LDH104" s="243"/>
      <c r="LDI104" s="243"/>
      <c r="LDJ104" s="19"/>
      <c r="LDK104" s="320"/>
      <c r="LDL104" s="17"/>
      <c r="LDM104" s="15"/>
      <c r="LDN104" s="15"/>
      <c r="LDO104" s="17"/>
      <c r="LDP104" s="17"/>
      <c r="LDQ104" s="17"/>
      <c r="LDR104" s="117"/>
      <c r="LDS104" s="209"/>
      <c r="LDT104" s="17"/>
      <c r="LDU104" s="18"/>
      <c r="LDV104" s="29"/>
      <c r="LDW104" s="104"/>
      <c r="LDX104" s="198"/>
      <c r="LDY104" s="239"/>
      <c r="LDZ104" s="243"/>
      <c r="LEA104" s="243"/>
      <c r="LEB104" s="19"/>
      <c r="LEC104" s="320"/>
      <c r="LED104" s="17"/>
      <c r="LEE104" s="15"/>
      <c r="LEF104" s="15"/>
      <c r="LEG104" s="17"/>
      <c r="LEH104" s="17"/>
      <c r="LEI104" s="17"/>
      <c r="LEJ104" s="117"/>
      <c r="LEK104" s="209"/>
      <c r="LEL104" s="17"/>
      <c r="LEM104" s="18"/>
      <c r="LEN104" s="29"/>
      <c r="LEO104" s="104"/>
      <c r="LEP104" s="198"/>
      <c r="LEQ104" s="239"/>
      <c r="LER104" s="243"/>
      <c r="LES104" s="243"/>
      <c r="LET104" s="19"/>
      <c r="LEU104" s="320"/>
      <c r="LEV104" s="17"/>
      <c r="LEW104" s="15"/>
      <c r="LEX104" s="15"/>
      <c r="LEY104" s="17"/>
      <c r="LEZ104" s="17"/>
      <c r="LFA104" s="17"/>
      <c r="LFB104" s="117"/>
      <c r="LFC104" s="209"/>
      <c r="LFD104" s="17"/>
      <c r="LFE104" s="18"/>
      <c r="LFF104" s="29"/>
      <c r="LFG104" s="104"/>
      <c r="LFH104" s="198"/>
      <c r="LFI104" s="239"/>
      <c r="LFJ104" s="243"/>
      <c r="LFK104" s="243"/>
      <c r="LFL104" s="19"/>
      <c r="LFM104" s="320"/>
      <c r="LFN104" s="17"/>
      <c r="LFO104" s="15"/>
      <c r="LFP104" s="15"/>
      <c r="LFQ104" s="17"/>
      <c r="LFR104" s="17"/>
      <c r="LFS104" s="17"/>
      <c r="LFT104" s="117"/>
      <c r="LFU104" s="209"/>
      <c r="LFV104" s="17"/>
      <c r="LFW104" s="18"/>
      <c r="LFX104" s="29"/>
      <c r="LFY104" s="104"/>
      <c r="LFZ104" s="198"/>
      <c r="LGA104" s="239"/>
      <c r="LGB104" s="243"/>
      <c r="LGC104" s="243"/>
      <c r="LGD104" s="19"/>
      <c r="LGE104" s="320"/>
      <c r="LGF104" s="17"/>
      <c r="LGG104" s="15"/>
      <c r="LGH104" s="15"/>
      <c r="LGI104" s="17"/>
      <c r="LGJ104" s="17"/>
      <c r="LGK104" s="17"/>
      <c r="LGL104" s="117"/>
      <c r="LGM104" s="209"/>
      <c r="LGN104" s="17"/>
      <c r="LGO104" s="18"/>
      <c r="LGP104" s="29"/>
      <c r="LGQ104" s="104"/>
      <c r="LGR104" s="198"/>
      <c r="LGS104" s="239"/>
      <c r="LGT104" s="243"/>
      <c r="LGU104" s="243"/>
      <c r="LGV104" s="19"/>
      <c r="LGW104" s="320"/>
      <c r="LGX104" s="17"/>
      <c r="LGY104" s="15"/>
      <c r="LGZ104" s="15"/>
      <c r="LHA104" s="17"/>
      <c r="LHB104" s="17"/>
      <c r="LHC104" s="17"/>
      <c r="LHD104" s="117"/>
      <c r="LHE104" s="209"/>
      <c r="LHF104" s="17"/>
      <c r="LHG104" s="18"/>
      <c r="LHH104" s="29"/>
      <c r="LHI104" s="104"/>
      <c r="LHJ104" s="198"/>
      <c r="LHK104" s="239"/>
      <c r="LHL104" s="243"/>
      <c r="LHM104" s="243"/>
      <c r="LHN104" s="19"/>
      <c r="LHO104" s="320"/>
      <c r="LHP104" s="17"/>
      <c r="LHQ104" s="15"/>
      <c r="LHR104" s="15"/>
      <c r="LHS104" s="17"/>
      <c r="LHT104" s="17"/>
      <c r="LHU104" s="17"/>
      <c r="LHV104" s="117"/>
      <c r="LHW104" s="209"/>
      <c r="LHX104" s="17"/>
      <c r="LHY104" s="18"/>
      <c r="LHZ104" s="29"/>
      <c r="LIA104" s="104"/>
      <c r="LIB104" s="198"/>
      <c r="LIC104" s="239"/>
      <c r="LID104" s="243"/>
      <c r="LIE104" s="243"/>
      <c r="LIF104" s="19"/>
      <c r="LIG104" s="320"/>
      <c r="LIH104" s="17"/>
      <c r="LII104" s="15"/>
      <c r="LIJ104" s="15"/>
      <c r="LIK104" s="17"/>
      <c r="LIL104" s="17"/>
      <c r="LIM104" s="17"/>
      <c r="LIN104" s="117"/>
      <c r="LIO104" s="209"/>
      <c r="LIP104" s="17"/>
      <c r="LIQ104" s="18"/>
      <c r="LIR104" s="29"/>
      <c r="LIS104" s="104"/>
      <c r="LIT104" s="198"/>
      <c r="LIU104" s="239"/>
      <c r="LIV104" s="243"/>
      <c r="LIW104" s="243"/>
      <c r="LIX104" s="19"/>
      <c r="LIY104" s="320"/>
      <c r="LIZ104" s="17"/>
      <c r="LJA104" s="15"/>
      <c r="LJB104" s="15"/>
      <c r="LJC104" s="17"/>
      <c r="LJD104" s="17"/>
      <c r="LJE104" s="17"/>
      <c r="LJF104" s="117"/>
      <c r="LJG104" s="209"/>
      <c r="LJH104" s="17"/>
      <c r="LJI104" s="18"/>
      <c r="LJJ104" s="29"/>
      <c r="LJK104" s="104"/>
      <c r="LJL104" s="198"/>
      <c r="LJM104" s="239"/>
      <c r="LJN104" s="243"/>
      <c r="LJO104" s="243"/>
      <c r="LJP104" s="19"/>
      <c r="LJQ104" s="320"/>
      <c r="LJR104" s="17"/>
      <c r="LJS104" s="15"/>
      <c r="LJT104" s="15"/>
      <c r="LJU104" s="17"/>
      <c r="LJV104" s="17"/>
      <c r="LJW104" s="17"/>
      <c r="LJX104" s="117"/>
      <c r="LJY104" s="209"/>
      <c r="LJZ104" s="17"/>
      <c r="LKA104" s="18"/>
      <c r="LKB104" s="29"/>
      <c r="LKC104" s="104"/>
      <c r="LKD104" s="198"/>
      <c r="LKE104" s="239"/>
      <c r="LKF104" s="243"/>
      <c r="LKG104" s="243"/>
      <c r="LKH104" s="19"/>
      <c r="LKI104" s="320"/>
      <c r="LKJ104" s="17"/>
      <c r="LKK104" s="15"/>
      <c r="LKL104" s="15"/>
      <c r="LKM104" s="17"/>
      <c r="LKN104" s="17"/>
      <c r="LKO104" s="17"/>
      <c r="LKP104" s="117"/>
      <c r="LKQ104" s="209"/>
      <c r="LKR104" s="17"/>
      <c r="LKS104" s="18"/>
      <c r="LKT104" s="29"/>
      <c r="LKU104" s="104"/>
      <c r="LKV104" s="198"/>
      <c r="LKW104" s="239"/>
      <c r="LKX104" s="243"/>
      <c r="LKY104" s="243"/>
      <c r="LKZ104" s="19"/>
      <c r="LLA104" s="320"/>
      <c r="LLB104" s="17"/>
      <c r="LLC104" s="15"/>
      <c r="LLD104" s="15"/>
      <c r="LLE104" s="17"/>
      <c r="LLF104" s="17"/>
      <c r="LLG104" s="17"/>
      <c r="LLH104" s="117"/>
      <c r="LLI104" s="209"/>
      <c r="LLJ104" s="17"/>
      <c r="LLK104" s="18"/>
      <c r="LLL104" s="29"/>
      <c r="LLM104" s="104"/>
      <c r="LLN104" s="198"/>
      <c r="LLO104" s="239"/>
      <c r="LLP104" s="243"/>
      <c r="LLQ104" s="243"/>
      <c r="LLR104" s="19"/>
      <c r="LLS104" s="320"/>
      <c r="LLT104" s="17"/>
      <c r="LLU104" s="15"/>
      <c r="LLV104" s="15"/>
      <c r="LLW104" s="17"/>
      <c r="LLX104" s="17"/>
      <c r="LLY104" s="17"/>
      <c r="LLZ104" s="117"/>
      <c r="LMA104" s="209"/>
      <c r="LMB104" s="17"/>
      <c r="LMC104" s="18"/>
      <c r="LMD104" s="29"/>
      <c r="LME104" s="104"/>
      <c r="LMF104" s="198"/>
      <c r="LMG104" s="239"/>
      <c r="LMH104" s="243"/>
      <c r="LMI104" s="243"/>
      <c r="LMJ104" s="19"/>
      <c r="LMK104" s="320"/>
      <c r="LML104" s="17"/>
      <c r="LMM104" s="15"/>
      <c r="LMN104" s="15"/>
      <c r="LMO104" s="17"/>
      <c r="LMP104" s="17"/>
      <c r="LMQ104" s="17"/>
      <c r="LMR104" s="117"/>
      <c r="LMS104" s="209"/>
      <c r="LMT104" s="17"/>
      <c r="LMU104" s="18"/>
      <c r="LMV104" s="29"/>
      <c r="LMW104" s="104"/>
      <c r="LMX104" s="198"/>
      <c r="LMY104" s="239"/>
      <c r="LMZ104" s="243"/>
      <c r="LNA104" s="243"/>
      <c r="LNB104" s="19"/>
      <c r="LNC104" s="320"/>
      <c r="LND104" s="17"/>
      <c r="LNE104" s="15"/>
      <c r="LNF104" s="15"/>
      <c r="LNG104" s="17"/>
      <c r="LNH104" s="17"/>
      <c r="LNI104" s="17"/>
      <c r="LNJ104" s="117"/>
      <c r="LNK104" s="209"/>
      <c r="LNL104" s="17"/>
      <c r="LNM104" s="18"/>
      <c r="LNN104" s="29"/>
      <c r="LNO104" s="104"/>
      <c r="LNP104" s="198"/>
      <c r="LNQ104" s="239"/>
      <c r="LNR104" s="243"/>
      <c r="LNS104" s="243"/>
      <c r="LNT104" s="19"/>
      <c r="LNU104" s="320"/>
      <c r="LNV104" s="17"/>
      <c r="LNW104" s="15"/>
      <c r="LNX104" s="15"/>
      <c r="LNY104" s="17"/>
      <c r="LNZ104" s="17"/>
      <c r="LOA104" s="17"/>
      <c r="LOB104" s="117"/>
      <c r="LOC104" s="209"/>
      <c r="LOD104" s="17"/>
      <c r="LOE104" s="18"/>
      <c r="LOF104" s="29"/>
      <c r="LOG104" s="104"/>
      <c r="LOH104" s="198"/>
      <c r="LOI104" s="239"/>
      <c r="LOJ104" s="243"/>
      <c r="LOK104" s="243"/>
      <c r="LOL104" s="19"/>
      <c r="LOM104" s="320"/>
      <c r="LON104" s="17"/>
      <c r="LOO104" s="15"/>
      <c r="LOP104" s="15"/>
      <c r="LOQ104" s="17"/>
      <c r="LOR104" s="17"/>
      <c r="LOS104" s="17"/>
      <c r="LOT104" s="117"/>
      <c r="LOU104" s="209"/>
      <c r="LOV104" s="17"/>
      <c r="LOW104" s="18"/>
      <c r="LOX104" s="29"/>
      <c r="LOY104" s="104"/>
      <c r="LOZ104" s="198"/>
      <c r="LPA104" s="239"/>
      <c r="LPB104" s="243"/>
      <c r="LPC104" s="243"/>
      <c r="LPD104" s="19"/>
      <c r="LPE104" s="320"/>
      <c r="LPF104" s="17"/>
      <c r="LPG104" s="15"/>
      <c r="LPH104" s="15"/>
      <c r="LPI104" s="17"/>
      <c r="LPJ104" s="17"/>
      <c r="LPK104" s="17"/>
      <c r="LPL104" s="117"/>
      <c r="LPM104" s="209"/>
      <c r="LPN104" s="17"/>
      <c r="LPO104" s="18"/>
      <c r="LPP104" s="29"/>
      <c r="LPQ104" s="104"/>
      <c r="LPR104" s="198"/>
      <c r="LPS104" s="239"/>
      <c r="LPT104" s="243"/>
      <c r="LPU104" s="243"/>
      <c r="LPV104" s="19"/>
      <c r="LPW104" s="320"/>
      <c r="LPX104" s="17"/>
      <c r="LPY104" s="15"/>
      <c r="LPZ104" s="15"/>
      <c r="LQA104" s="17"/>
      <c r="LQB104" s="17"/>
      <c r="LQC104" s="17"/>
      <c r="LQD104" s="117"/>
      <c r="LQE104" s="209"/>
      <c r="LQF104" s="17"/>
      <c r="LQG104" s="18"/>
      <c r="LQH104" s="29"/>
      <c r="LQI104" s="104"/>
      <c r="LQJ104" s="198"/>
      <c r="LQK104" s="239"/>
      <c r="LQL104" s="243"/>
      <c r="LQM104" s="243"/>
      <c r="LQN104" s="19"/>
      <c r="LQO104" s="320"/>
      <c r="LQP104" s="17"/>
      <c r="LQQ104" s="15"/>
      <c r="LQR104" s="15"/>
      <c r="LQS104" s="17"/>
      <c r="LQT104" s="17"/>
      <c r="LQU104" s="17"/>
      <c r="LQV104" s="117"/>
      <c r="LQW104" s="209"/>
      <c r="LQX104" s="17"/>
      <c r="LQY104" s="18"/>
      <c r="LQZ104" s="29"/>
      <c r="LRA104" s="104"/>
      <c r="LRB104" s="198"/>
      <c r="LRC104" s="239"/>
      <c r="LRD104" s="243"/>
      <c r="LRE104" s="243"/>
      <c r="LRF104" s="19"/>
      <c r="LRG104" s="320"/>
      <c r="LRH104" s="17"/>
      <c r="LRI104" s="15"/>
      <c r="LRJ104" s="15"/>
      <c r="LRK104" s="17"/>
      <c r="LRL104" s="17"/>
      <c r="LRM104" s="17"/>
      <c r="LRN104" s="117"/>
      <c r="LRO104" s="209"/>
      <c r="LRP104" s="17"/>
      <c r="LRQ104" s="18"/>
      <c r="LRR104" s="29"/>
      <c r="LRS104" s="104"/>
      <c r="LRT104" s="198"/>
      <c r="LRU104" s="239"/>
      <c r="LRV104" s="243"/>
      <c r="LRW104" s="243"/>
      <c r="LRX104" s="19"/>
      <c r="LRY104" s="320"/>
      <c r="LRZ104" s="17"/>
      <c r="LSA104" s="15"/>
      <c r="LSB104" s="15"/>
      <c r="LSC104" s="17"/>
      <c r="LSD104" s="17"/>
      <c r="LSE104" s="17"/>
      <c r="LSF104" s="117"/>
      <c r="LSG104" s="209"/>
      <c r="LSH104" s="17"/>
      <c r="LSI104" s="18"/>
      <c r="LSJ104" s="29"/>
      <c r="LSK104" s="104"/>
      <c r="LSL104" s="198"/>
      <c r="LSM104" s="239"/>
      <c r="LSN104" s="243"/>
      <c r="LSO104" s="243"/>
      <c r="LSP104" s="19"/>
      <c r="LSQ104" s="320"/>
      <c r="LSR104" s="17"/>
      <c r="LSS104" s="15"/>
      <c r="LST104" s="15"/>
      <c r="LSU104" s="17"/>
      <c r="LSV104" s="17"/>
      <c r="LSW104" s="17"/>
      <c r="LSX104" s="117"/>
      <c r="LSY104" s="209"/>
      <c r="LSZ104" s="17"/>
      <c r="LTA104" s="18"/>
      <c r="LTB104" s="29"/>
      <c r="LTC104" s="104"/>
      <c r="LTD104" s="198"/>
      <c r="LTE104" s="239"/>
      <c r="LTF104" s="243"/>
      <c r="LTG104" s="243"/>
      <c r="LTH104" s="19"/>
      <c r="LTI104" s="320"/>
      <c r="LTJ104" s="17"/>
      <c r="LTK104" s="15"/>
      <c r="LTL104" s="15"/>
      <c r="LTM104" s="17"/>
      <c r="LTN104" s="17"/>
      <c r="LTO104" s="17"/>
      <c r="LTP104" s="117"/>
      <c r="LTQ104" s="209"/>
      <c r="LTR104" s="17"/>
      <c r="LTS104" s="18"/>
      <c r="LTT104" s="29"/>
      <c r="LTU104" s="104"/>
      <c r="LTV104" s="198"/>
      <c r="LTW104" s="239"/>
      <c r="LTX104" s="243"/>
      <c r="LTY104" s="243"/>
      <c r="LTZ104" s="19"/>
      <c r="LUA104" s="320"/>
      <c r="LUB104" s="17"/>
      <c r="LUC104" s="15"/>
      <c r="LUD104" s="15"/>
      <c r="LUE104" s="17"/>
      <c r="LUF104" s="17"/>
      <c r="LUG104" s="17"/>
      <c r="LUH104" s="117"/>
      <c r="LUI104" s="209"/>
      <c r="LUJ104" s="17"/>
      <c r="LUK104" s="18"/>
      <c r="LUL104" s="29"/>
      <c r="LUM104" s="104"/>
      <c r="LUN104" s="198"/>
      <c r="LUO104" s="239"/>
      <c r="LUP104" s="243"/>
      <c r="LUQ104" s="243"/>
      <c r="LUR104" s="19"/>
      <c r="LUS104" s="320"/>
      <c r="LUT104" s="17"/>
      <c r="LUU104" s="15"/>
      <c r="LUV104" s="15"/>
      <c r="LUW104" s="17"/>
      <c r="LUX104" s="17"/>
      <c r="LUY104" s="17"/>
      <c r="LUZ104" s="117"/>
      <c r="LVA104" s="209"/>
      <c r="LVB104" s="17"/>
      <c r="LVC104" s="18"/>
      <c r="LVD104" s="29"/>
      <c r="LVE104" s="104"/>
      <c r="LVF104" s="198"/>
      <c r="LVG104" s="239"/>
      <c r="LVH104" s="243"/>
      <c r="LVI104" s="243"/>
      <c r="LVJ104" s="19"/>
      <c r="LVK104" s="320"/>
      <c r="LVL104" s="17"/>
      <c r="LVM104" s="15"/>
      <c r="LVN104" s="15"/>
      <c r="LVO104" s="17"/>
      <c r="LVP104" s="17"/>
      <c r="LVQ104" s="17"/>
      <c r="LVR104" s="117"/>
      <c r="LVS104" s="209"/>
      <c r="LVT104" s="17"/>
      <c r="LVU104" s="18"/>
      <c r="LVV104" s="29"/>
      <c r="LVW104" s="104"/>
      <c r="LVX104" s="198"/>
      <c r="LVY104" s="239"/>
      <c r="LVZ104" s="243"/>
      <c r="LWA104" s="243"/>
      <c r="LWB104" s="19"/>
      <c r="LWC104" s="320"/>
      <c r="LWD104" s="17"/>
      <c r="LWE104" s="15"/>
      <c r="LWF104" s="15"/>
      <c r="LWG104" s="17"/>
      <c r="LWH104" s="17"/>
      <c r="LWI104" s="17"/>
      <c r="LWJ104" s="117"/>
      <c r="LWK104" s="209"/>
      <c r="LWL104" s="17"/>
      <c r="LWM104" s="18"/>
      <c r="LWN104" s="29"/>
      <c r="LWO104" s="104"/>
      <c r="LWP104" s="198"/>
      <c r="LWQ104" s="239"/>
      <c r="LWR104" s="243"/>
      <c r="LWS104" s="243"/>
      <c r="LWT104" s="19"/>
      <c r="LWU104" s="320"/>
      <c r="LWV104" s="17"/>
      <c r="LWW104" s="15"/>
      <c r="LWX104" s="15"/>
      <c r="LWY104" s="17"/>
      <c r="LWZ104" s="17"/>
      <c r="LXA104" s="17"/>
      <c r="LXB104" s="117"/>
      <c r="LXC104" s="209"/>
      <c r="LXD104" s="17"/>
      <c r="LXE104" s="18"/>
      <c r="LXF104" s="29"/>
      <c r="LXG104" s="104"/>
      <c r="LXH104" s="198"/>
      <c r="LXI104" s="239"/>
      <c r="LXJ104" s="243"/>
      <c r="LXK104" s="243"/>
      <c r="LXL104" s="19"/>
      <c r="LXM104" s="320"/>
      <c r="LXN104" s="17"/>
      <c r="LXO104" s="15"/>
      <c r="LXP104" s="15"/>
      <c r="LXQ104" s="17"/>
      <c r="LXR104" s="17"/>
      <c r="LXS104" s="17"/>
      <c r="LXT104" s="117"/>
      <c r="LXU104" s="209"/>
      <c r="LXV104" s="17"/>
      <c r="LXW104" s="18"/>
      <c r="LXX104" s="29"/>
      <c r="LXY104" s="104"/>
      <c r="LXZ104" s="198"/>
      <c r="LYA104" s="239"/>
      <c r="LYB104" s="243"/>
      <c r="LYC104" s="243"/>
      <c r="LYD104" s="19"/>
      <c r="LYE104" s="320"/>
      <c r="LYF104" s="17"/>
      <c r="LYG104" s="15"/>
      <c r="LYH104" s="15"/>
      <c r="LYI104" s="17"/>
      <c r="LYJ104" s="17"/>
      <c r="LYK104" s="17"/>
      <c r="LYL104" s="117"/>
      <c r="LYM104" s="209"/>
      <c r="LYN104" s="17"/>
      <c r="LYO104" s="18"/>
      <c r="LYP104" s="29"/>
      <c r="LYQ104" s="104"/>
      <c r="LYR104" s="198"/>
      <c r="LYS104" s="239"/>
      <c r="LYT104" s="243"/>
      <c r="LYU104" s="243"/>
      <c r="LYV104" s="19"/>
      <c r="LYW104" s="320"/>
      <c r="LYX104" s="17"/>
      <c r="LYY104" s="15"/>
      <c r="LYZ104" s="15"/>
      <c r="LZA104" s="17"/>
      <c r="LZB104" s="17"/>
      <c r="LZC104" s="17"/>
      <c r="LZD104" s="117"/>
      <c r="LZE104" s="209"/>
      <c r="LZF104" s="17"/>
      <c r="LZG104" s="18"/>
      <c r="LZH104" s="29"/>
      <c r="LZI104" s="104"/>
      <c r="LZJ104" s="198"/>
      <c r="LZK104" s="239"/>
      <c r="LZL104" s="243"/>
      <c r="LZM104" s="243"/>
      <c r="LZN104" s="19"/>
      <c r="LZO104" s="320"/>
      <c r="LZP104" s="17"/>
      <c r="LZQ104" s="15"/>
      <c r="LZR104" s="15"/>
      <c r="LZS104" s="17"/>
      <c r="LZT104" s="17"/>
      <c r="LZU104" s="17"/>
      <c r="LZV104" s="117"/>
      <c r="LZW104" s="209"/>
      <c r="LZX104" s="17"/>
      <c r="LZY104" s="18"/>
      <c r="LZZ104" s="29"/>
      <c r="MAA104" s="104"/>
      <c r="MAB104" s="198"/>
      <c r="MAC104" s="239"/>
      <c r="MAD104" s="243"/>
      <c r="MAE104" s="243"/>
      <c r="MAF104" s="19"/>
      <c r="MAG104" s="320"/>
      <c r="MAH104" s="17"/>
      <c r="MAI104" s="15"/>
      <c r="MAJ104" s="15"/>
      <c r="MAK104" s="17"/>
      <c r="MAL104" s="17"/>
      <c r="MAM104" s="17"/>
      <c r="MAN104" s="117"/>
      <c r="MAO104" s="209"/>
      <c r="MAP104" s="17"/>
      <c r="MAQ104" s="18"/>
      <c r="MAR104" s="29"/>
      <c r="MAS104" s="104"/>
      <c r="MAT104" s="198"/>
      <c r="MAU104" s="239"/>
      <c r="MAV104" s="243"/>
      <c r="MAW104" s="243"/>
      <c r="MAX104" s="19"/>
      <c r="MAY104" s="320"/>
      <c r="MAZ104" s="17"/>
      <c r="MBA104" s="15"/>
      <c r="MBB104" s="15"/>
      <c r="MBC104" s="17"/>
      <c r="MBD104" s="17"/>
      <c r="MBE104" s="17"/>
      <c r="MBF104" s="117"/>
      <c r="MBG104" s="209"/>
      <c r="MBH104" s="17"/>
      <c r="MBI104" s="18"/>
      <c r="MBJ104" s="29"/>
      <c r="MBK104" s="104"/>
      <c r="MBL104" s="198"/>
      <c r="MBM104" s="239"/>
      <c r="MBN104" s="243"/>
      <c r="MBO104" s="243"/>
      <c r="MBP104" s="19"/>
      <c r="MBQ104" s="320"/>
      <c r="MBR104" s="17"/>
      <c r="MBS104" s="15"/>
      <c r="MBT104" s="15"/>
      <c r="MBU104" s="17"/>
      <c r="MBV104" s="17"/>
      <c r="MBW104" s="17"/>
      <c r="MBX104" s="117"/>
      <c r="MBY104" s="209"/>
      <c r="MBZ104" s="17"/>
      <c r="MCA104" s="18"/>
      <c r="MCB104" s="29"/>
      <c r="MCC104" s="104"/>
      <c r="MCD104" s="198"/>
      <c r="MCE104" s="239"/>
      <c r="MCF104" s="243"/>
      <c r="MCG104" s="243"/>
      <c r="MCH104" s="19"/>
      <c r="MCI104" s="320"/>
      <c r="MCJ104" s="17"/>
      <c r="MCK104" s="15"/>
      <c r="MCL104" s="15"/>
      <c r="MCM104" s="17"/>
      <c r="MCN104" s="17"/>
      <c r="MCO104" s="17"/>
      <c r="MCP104" s="117"/>
      <c r="MCQ104" s="209"/>
      <c r="MCR104" s="17"/>
      <c r="MCS104" s="18"/>
      <c r="MCT104" s="29"/>
      <c r="MCU104" s="104"/>
      <c r="MCV104" s="198"/>
      <c r="MCW104" s="239"/>
      <c r="MCX104" s="243"/>
      <c r="MCY104" s="243"/>
      <c r="MCZ104" s="19"/>
      <c r="MDA104" s="320"/>
      <c r="MDB104" s="17"/>
      <c r="MDC104" s="15"/>
      <c r="MDD104" s="15"/>
      <c r="MDE104" s="17"/>
      <c r="MDF104" s="17"/>
      <c r="MDG104" s="17"/>
      <c r="MDH104" s="117"/>
      <c r="MDI104" s="209"/>
      <c r="MDJ104" s="17"/>
      <c r="MDK104" s="18"/>
      <c r="MDL104" s="29"/>
      <c r="MDM104" s="104"/>
      <c r="MDN104" s="198"/>
      <c r="MDO104" s="239"/>
      <c r="MDP104" s="243"/>
      <c r="MDQ104" s="243"/>
      <c r="MDR104" s="19"/>
      <c r="MDS104" s="320"/>
      <c r="MDT104" s="17"/>
      <c r="MDU104" s="15"/>
      <c r="MDV104" s="15"/>
      <c r="MDW104" s="17"/>
      <c r="MDX104" s="17"/>
      <c r="MDY104" s="17"/>
      <c r="MDZ104" s="117"/>
      <c r="MEA104" s="209"/>
      <c r="MEB104" s="17"/>
      <c r="MEC104" s="18"/>
      <c r="MED104" s="29"/>
      <c r="MEE104" s="104"/>
      <c r="MEF104" s="198"/>
      <c r="MEG104" s="239"/>
      <c r="MEH104" s="243"/>
      <c r="MEI104" s="243"/>
      <c r="MEJ104" s="19"/>
      <c r="MEK104" s="320"/>
      <c r="MEL104" s="17"/>
      <c r="MEM104" s="15"/>
      <c r="MEN104" s="15"/>
      <c r="MEO104" s="17"/>
      <c r="MEP104" s="17"/>
      <c r="MEQ104" s="17"/>
      <c r="MER104" s="117"/>
      <c r="MES104" s="209"/>
      <c r="MET104" s="17"/>
      <c r="MEU104" s="18"/>
      <c r="MEV104" s="29"/>
      <c r="MEW104" s="104"/>
      <c r="MEX104" s="198"/>
      <c r="MEY104" s="239"/>
      <c r="MEZ104" s="243"/>
      <c r="MFA104" s="243"/>
      <c r="MFB104" s="19"/>
      <c r="MFC104" s="320"/>
      <c r="MFD104" s="17"/>
      <c r="MFE104" s="15"/>
      <c r="MFF104" s="15"/>
      <c r="MFG104" s="17"/>
      <c r="MFH104" s="17"/>
      <c r="MFI104" s="17"/>
      <c r="MFJ104" s="117"/>
      <c r="MFK104" s="209"/>
      <c r="MFL104" s="17"/>
      <c r="MFM104" s="18"/>
      <c r="MFN104" s="29"/>
      <c r="MFO104" s="104"/>
      <c r="MFP104" s="198"/>
      <c r="MFQ104" s="239"/>
      <c r="MFR104" s="243"/>
      <c r="MFS104" s="243"/>
      <c r="MFT104" s="19"/>
      <c r="MFU104" s="320"/>
      <c r="MFV104" s="17"/>
      <c r="MFW104" s="15"/>
      <c r="MFX104" s="15"/>
      <c r="MFY104" s="17"/>
      <c r="MFZ104" s="17"/>
      <c r="MGA104" s="17"/>
      <c r="MGB104" s="117"/>
      <c r="MGC104" s="209"/>
      <c r="MGD104" s="17"/>
      <c r="MGE104" s="18"/>
      <c r="MGF104" s="29"/>
      <c r="MGG104" s="104"/>
      <c r="MGH104" s="198"/>
      <c r="MGI104" s="239"/>
      <c r="MGJ104" s="243"/>
      <c r="MGK104" s="243"/>
      <c r="MGL104" s="19"/>
      <c r="MGM104" s="320"/>
      <c r="MGN104" s="17"/>
      <c r="MGO104" s="15"/>
      <c r="MGP104" s="15"/>
      <c r="MGQ104" s="17"/>
      <c r="MGR104" s="17"/>
      <c r="MGS104" s="17"/>
      <c r="MGT104" s="117"/>
      <c r="MGU104" s="209"/>
      <c r="MGV104" s="17"/>
      <c r="MGW104" s="18"/>
      <c r="MGX104" s="29"/>
      <c r="MGY104" s="104"/>
      <c r="MGZ104" s="198"/>
      <c r="MHA104" s="239"/>
      <c r="MHB104" s="243"/>
      <c r="MHC104" s="243"/>
      <c r="MHD104" s="19"/>
      <c r="MHE104" s="320"/>
      <c r="MHF104" s="17"/>
      <c r="MHG104" s="15"/>
      <c r="MHH104" s="15"/>
      <c r="MHI104" s="17"/>
      <c r="MHJ104" s="17"/>
      <c r="MHK104" s="17"/>
      <c r="MHL104" s="117"/>
      <c r="MHM104" s="209"/>
      <c r="MHN104" s="17"/>
      <c r="MHO104" s="18"/>
      <c r="MHP104" s="29"/>
      <c r="MHQ104" s="104"/>
      <c r="MHR104" s="198"/>
      <c r="MHS104" s="239"/>
      <c r="MHT104" s="243"/>
      <c r="MHU104" s="243"/>
      <c r="MHV104" s="19"/>
      <c r="MHW104" s="320"/>
      <c r="MHX104" s="17"/>
      <c r="MHY104" s="15"/>
      <c r="MHZ104" s="15"/>
      <c r="MIA104" s="17"/>
      <c r="MIB104" s="17"/>
      <c r="MIC104" s="17"/>
      <c r="MID104" s="117"/>
      <c r="MIE104" s="209"/>
      <c r="MIF104" s="17"/>
      <c r="MIG104" s="18"/>
      <c r="MIH104" s="29"/>
      <c r="MII104" s="104"/>
      <c r="MIJ104" s="198"/>
      <c r="MIK104" s="239"/>
      <c r="MIL104" s="243"/>
      <c r="MIM104" s="243"/>
      <c r="MIN104" s="19"/>
      <c r="MIO104" s="320"/>
      <c r="MIP104" s="17"/>
      <c r="MIQ104" s="15"/>
      <c r="MIR104" s="15"/>
      <c r="MIS104" s="17"/>
      <c r="MIT104" s="17"/>
      <c r="MIU104" s="17"/>
      <c r="MIV104" s="117"/>
      <c r="MIW104" s="209"/>
      <c r="MIX104" s="17"/>
      <c r="MIY104" s="18"/>
      <c r="MIZ104" s="29"/>
      <c r="MJA104" s="104"/>
      <c r="MJB104" s="198"/>
      <c r="MJC104" s="239"/>
      <c r="MJD104" s="243"/>
      <c r="MJE104" s="243"/>
      <c r="MJF104" s="19"/>
      <c r="MJG104" s="320"/>
      <c r="MJH104" s="17"/>
      <c r="MJI104" s="15"/>
      <c r="MJJ104" s="15"/>
      <c r="MJK104" s="17"/>
      <c r="MJL104" s="17"/>
      <c r="MJM104" s="17"/>
      <c r="MJN104" s="117"/>
      <c r="MJO104" s="209"/>
      <c r="MJP104" s="17"/>
      <c r="MJQ104" s="18"/>
      <c r="MJR104" s="29"/>
      <c r="MJS104" s="104"/>
      <c r="MJT104" s="198"/>
      <c r="MJU104" s="239"/>
      <c r="MJV104" s="243"/>
      <c r="MJW104" s="243"/>
      <c r="MJX104" s="19"/>
      <c r="MJY104" s="320"/>
      <c r="MJZ104" s="17"/>
      <c r="MKA104" s="15"/>
      <c r="MKB104" s="15"/>
      <c r="MKC104" s="17"/>
      <c r="MKD104" s="17"/>
      <c r="MKE104" s="17"/>
      <c r="MKF104" s="117"/>
      <c r="MKG104" s="209"/>
      <c r="MKH104" s="17"/>
      <c r="MKI104" s="18"/>
      <c r="MKJ104" s="29"/>
      <c r="MKK104" s="104"/>
      <c r="MKL104" s="198"/>
      <c r="MKM104" s="239"/>
      <c r="MKN104" s="243"/>
      <c r="MKO104" s="243"/>
      <c r="MKP104" s="19"/>
      <c r="MKQ104" s="320"/>
      <c r="MKR104" s="17"/>
      <c r="MKS104" s="15"/>
      <c r="MKT104" s="15"/>
      <c r="MKU104" s="17"/>
      <c r="MKV104" s="17"/>
      <c r="MKW104" s="17"/>
      <c r="MKX104" s="117"/>
      <c r="MKY104" s="209"/>
      <c r="MKZ104" s="17"/>
      <c r="MLA104" s="18"/>
      <c r="MLB104" s="29"/>
      <c r="MLC104" s="104"/>
      <c r="MLD104" s="198"/>
      <c r="MLE104" s="239"/>
      <c r="MLF104" s="243"/>
      <c r="MLG104" s="243"/>
      <c r="MLH104" s="19"/>
      <c r="MLI104" s="320"/>
      <c r="MLJ104" s="17"/>
      <c r="MLK104" s="15"/>
      <c r="MLL104" s="15"/>
      <c r="MLM104" s="17"/>
      <c r="MLN104" s="17"/>
      <c r="MLO104" s="17"/>
      <c r="MLP104" s="117"/>
      <c r="MLQ104" s="209"/>
      <c r="MLR104" s="17"/>
      <c r="MLS104" s="18"/>
      <c r="MLT104" s="29"/>
      <c r="MLU104" s="104"/>
      <c r="MLV104" s="198"/>
      <c r="MLW104" s="239"/>
      <c r="MLX104" s="243"/>
      <c r="MLY104" s="243"/>
      <c r="MLZ104" s="19"/>
      <c r="MMA104" s="320"/>
      <c r="MMB104" s="17"/>
      <c r="MMC104" s="15"/>
      <c r="MMD104" s="15"/>
      <c r="MME104" s="17"/>
      <c r="MMF104" s="17"/>
      <c r="MMG104" s="17"/>
      <c r="MMH104" s="117"/>
      <c r="MMI104" s="209"/>
      <c r="MMJ104" s="17"/>
      <c r="MMK104" s="18"/>
      <c r="MML104" s="29"/>
      <c r="MMM104" s="104"/>
      <c r="MMN104" s="198"/>
      <c r="MMO104" s="239"/>
      <c r="MMP104" s="243"/>
      <c r="MMQ104" s="243"/>
      <c r="MMR104" s="19"/>
      <c r="MMS104" s="320"/>
      <c r="MMT104" s="17"/>
      <c r="MMU104" s="15"/>
      <c r="MMV104" s="15"/>
      <c r="MMW104" s="17"/>
      <c r="MMX104" s="17"/>
      <c r="MMY104" s="17"/>
      <c r="MMZ104" s="117"/>
      <c r="MNA104" s="209"/>
      <c r="MNB104" s="17"/>
      <c r="MNC104" s="18"/>
      <c r="MND104" s="29"/>
      <c r="MNE104" s="104"/>
      <c r="MNF104" s="198"/>
      <c r="MNG104" s="239"/>
      <c r="MNH104" s="243"/>
      <c r="MNI104" s="243"/>
      <c r="MNJ104" s="19"/>
      <c r="MNK104" s="320"/>
      <c r="MNL104" s="17"/>
      <c r="MNM104" s="15"/>
      <c r="MNN104" s="15"/>
      <c r="MNO104" s="17"/>
      <c r="MNP104" s="17"/>
      <c r="MNQ104" s="17"/>
      <c r="MNR104" s="117"/>
      <c r="MNS104" s="209"/>
      <c r="MNT104" s="17"/>
      <c r="MNU104" s="18"/>
      <c r="MNV104" s="29"/>
      <c r="MNW104" s="104"/>
      <c r="MNX104" s="198"/>
      <c r="MNY104" s="239"/>
      <c r="MNZ104" s="243"/>
      <c r="MOA104" s="243"/>
      <c r="MOB104" s="19"/>
      <c r="MOC104" s="320"/>
      <c r="MOD104" s="17"/>
      <c r="MOE104" s="15"/>
      <c r="MOF104" s="15"/>
      <c r="MOG104" s="17"/>
      <c r="MOH104" s="17"/>
      <c r="MOI104" s="17"/>
      <c r="MOJ104" s="117"/>
      <c r="MOK104" s="209"/>
      <c r="MOL104" s="17"/>
      <c r="MOM104" s="18"/>
      <c r="MON104" s="29"/>
      <c r="MOO104" s="104"/>
      <c r="MOP104" s="198"/>
      <c r="MOQ104" s="239"/>
      <c r="MOR104" s="243"/>
      <c r="MOS104" s="243"/>
      <c r="MOT104" s="19"/>
      <c r="MOU104" s="320"/>
      <c r="MOV104" s="17"/>
      <c r="MOW104" s="15"/>
      <c r="MOX104" s="15"/>
      <c r="MOY104" s="17"/>
      <c r="MOZ104" s="17"/>
      <c r="MPA104" s="17"/>
      <c r="MPB104" s="117"/>
      <c r="MPC104" s="209"/>
      <c r="MPD104" s="17"/>
      <c r="MPE104" s="18"/>
      <c r="MPF104" s="29"/>
      <c r="MPG104" s="104"/>
      <c r="MPH104" s="198"/>
      <c r="MPI104" s="239"/>
      <c r="MPJ104" s="243"/>
      <c r="MPK104" s="243"/>
      <c r="MPL104" s="19"/>
      <c r="MPM104" s="320"/>
      <c r="MPN104" s="17"/>
      <c r="MPO104" s="15"/>
      <c r="MPP104" s="15"/>
      <c r="MPQ104" s="17"/>
      <c r="MPR104" s="17"/>
      <c r="MPS104" s="17"/>
      <c r="MPT104" s="117"/>
      <c r="MPU104" s="209"/>
      <c r="MPV104" s="17"/>
      <c r="MPW104" s="18"/>
      <c r="MPX104" s="29"/>
      <c r="MPY104" s="104"/>
      <c r="MPZ104" s="198"/>
      <c r="MQA104" s="239"/>
      <c r="MQB104" s="243"/>
      <c r="MQC104" s="243"/>
      <c r="MQD104" s="19"/>
      <c r="MQE104" s="320"/>
      <c r="MQF104" s="17"/>
      <c r="MQG104" s="15"/>
      <c r="MQH104" s="15"/>
      <c r="MQI104" s="17"/>
      <c r="MQJ104" s="17"/>
      <c r="MQK104" s="17"/>
      <c r="MQL104" s="117"/>
      <c r="MQM104" s="209"/>
      <c r="MQN104" s="17"/>
      <c r="MQO104" s="18"/>
      <c r="MQP104" s="29"/>
      <c r="MQQ104" s="104"/>
      <c r="MQR104" s="198"/>
      <c r="MQS104" s="239"/>
      <c r="MQT104" s="243"/>
      <c r="MQU104" s="243"/>
      <c r="MQV104" s="19"/>
      <c r="MQW104" s="320"/>
      <c r="MQX104" s="17"/>
      <c r="MQY104" s="15"/>
      <c r="MQZ104" s="15"/>
      <c r="MRA104" s="17"/>
      <c r="MRB104" s="17"/>
      <c r="MRC104" s="17"/>
      <c r="MRD104" s="117"/>
      <c r="MRE104" s="209"/>
      <c r="MRF104" s="17"/>
      <c r="MRG104" s="18"/>
      <c r="MRH104" s="29"/>
      <c r="MRI104" s="104"/>
      <c r="MRJ104" s="198"/>
      <c r="MRK104" s="239"/>
      <c r="MRL104" s="243"/>
      <c r="MRM104" s="243"/>
      <c r="MRN104" s="19"/>
      <c r="MRO104" s="320"/>
      <c r="MRP104" s="17"/>
      <c r="MRQ104" s="15"/>
      <c r="MRR104" s="15"/>
      <c r="MRS104" s="17"/>
      <c r="MRT104" s="17"/>
      <c r="MRU104" s="17"/>
      <c r="MRV104" s="117"/>
      <c r="MRW104" s="209"/>
      <c r="MRX104" s="17"/>
      <c r="MRY104" s="18"/>
      <c r="MRZ104" s="29"/>
      <c r="MSA104" s="104"/>
      <c r="MSB104" s="198"/>
      <c r="MSC104" s="239"/>
      <c r="MSD104" s="243"/>
      <c r="MSE104" s="243"/>
      <c r="MSF104" s="19"/>
      <c r="MSG104" s="320"/>
      <c r="MSH104" s="17"/>
      <c r="MSI104" s="15"/>
      <c r="MSJ104" s="15"/>
      <c r="MSK104" s="17"/>
      <c r="MSL104" s="17"/>
      <c r="MSM104" s="17"/>
      <c r="MSN104" s="117"/>
      <c r="MSO104" s="209"/>
      <c r="MSP104" s="17"/>
      <c r="MSQ104" s="18"/>
      <c r="MSR104" s="29"/>
      <c r="MSS104" s="104"/>
      <c r="MST104" s="198"/>
      <c r="MSU104" s="239"/>
      <c r="MSV104" s="243"/>
      <c r="MSW104" s="243"/>
      <c r="MSX104" s="19"/>
      <c r="MSY104" s="320"/>
      <c r="MSZ104" s="17"/>
      <c r="MTA104" s="15"/>
      <c r="MTB104" s="15"/>
      <c r="MTC104" s="17"/>
      <c r="MTD104" s="17"/>
      <c r="MTE104" s="17"/>
      <c r="MTF104" s="117"/>
      <c r="MTG104" s="209"/>
      <c r="MTH104" s="17"/>
      <c r="MTI104" s="18"/>
      <c r="MTJ104" s="29"/>
      <c r="MTK104" s="104"/>
      <c r="MTL104" s="198"/>
      <c r="MTM104" s="239"/>
      <c r="MTN104" s="243"/>
      <c r="MTO104" s="243"/>
      <c r="MTP104" s="19"/>
      <c r="MTQ104" s="320"/>
      <c r="MTR104" s="17"/>
      <c r="MTS104" s="15"/>
      <c r="MTT104" s="15"/>
      <c r="MTU104" s="17"/>
      <c r="MTV104" s="17"/>
      <c r="MTW104" s="17"/>
      <c r="MTX104" s="117"/>
      <c r="MTY104" s="209"/>
      <c r="MTZ104" s="17"/>
      <c r="MUA104" s="18"/>
      <c r="MUB104" s="29"/>
      <c r="MUC104" s="104"/>
      <c r="MUD104" s="198"/>
      <c r="MUE104" s="239"/>
      <c r="MUF104" s="243"/>
      <c r="MUG104" s="243"/>
      <c r="MUH104" s="19"/>
      <c r="MUI104" s="320"/>
      <c r="MUJ104" s="17"/>
      <c r="MUK104" s="15"/>
      <c r="MUL104" s="15"/>
      <c r="MUM104" s="17"/>
      <c r="MUN104" s="17"/>
      <c r="MUO104" s="17"/>
      <c r="MUP104" s="117"/>
      <c r="MUQ104" s="209"/>
      <c r="MUR104" s="17"/>
      <c r="MUS104" s="18"/>
      <c r="MUT104" s="29"/>
      <c r="MUU104" s="104"/>
      <c r="MUV104" s="198"/>
      <c r="MUW104" s="239"/>
      <c r="MUX104" s="243"/>
      <c r="MUY104" s="243"/>
      <c r="MUZ104" s="19"/>
      <c r="MVA104" s="320"/>
      <c r="MVB104" s="17"/>
      <c r="MVC104" s="15"/>
      <c r="MVD104" s="15"/>
      <c r="MVE104" s="17"/>
      <c r="MVF104" s="17"/>
      <c r="MVG104" s="17"/>
      <c r="MVH104" s="117"/>
      <c r="MVI104" s="209"/>
      <c r="MVJ104" s="17"/>
      <c r="MVK104" s="18"/>
      <c r="MVL104" s="29"/>
      <c r="MVM104" s="104"/>
      <c r="MVN104" s="198"/>
      <c r="MVO104" s="239"/>
      <c r="MVP104" s="243"/>
      <c r="MVQ104" s="243"/>
      <c r="MVR104" s="19"/>
      <c r="MVS104" s="320"/>
      <c r="MVT104" s="17"/>
      <c r="MVU104" s="15"/>
      <c r="MVV104" s="15"/>
      <c r="MVW104" s="17"/>
      <c r="MVX104" s="17"/>
      <c r="MVY104" s="17"/>
      <c r="MVZ104" s="117"/>
      <c r="MWA104" s="209"/>
      <c r="MWB104" s="17"/>
      <c r="MWC104" s="18"/>
      <c r="MWD104" s="29"/>
      <c r="MWE104" s="104"/>
      <c r="MWF104" s="198"/>
      <c r="MWG104" s="239"/>
      <c r="MWH104" s="243"/>
      <c r="MWI104" s="243"/>
      <c r="MWJ104" s="19"/>
      <c r="MWK104" s="320"/>
      <c r="MWL104" s="17"/>
      <c r="MWM104" s="15"/>
      <c r="MWN104" s="15"/>
      <c r="MWO104" s="17"/>
      <c r="MWP104" s="17"/>
      <c r="MWQ104" s="17"/>
      <c r="MWR104" s="117"/>
      <c r="MWS104" s="209"/>
      <c r="MWT104" s="17"/>
      <c r="MWU104" s="18"/>
      <c r="MWV104" s="29"/>
      <c r="MWW104" s="104"/>
      <c r="MWX104" s="198"/>
      <c r="MWY104" s="239"/>
      <c r="MWZ104" s="243"/>
      <c r="MXA104" s="243"/>
      <c r="MXB104" s="19"/>
      <c r="MXC104" s="320"/>
      <c r="MXD104" s="17"/>
      <c r="MXE104" s="15"/>
      <c r="MXF104" s="15"/>
      <c r="MXG104" s="17"/>
      <c r="MXH104" s="17"/>
      <c r="MXI104" s="17"/>
      <c r="MXJ104" s="117"/>
      <c r="MXK104" s="209"/>
      <c r="MXL104" s="17"/>
      <c r="MXM104" s="18"/>
      <c r="MXN104" s="29"/>
      <c r="MXO104" s="104"/>
      <c r="MXP104" s="198"/>
      <c r="MXQ104" s="239"/>
      <c r="MXR104" s="243"/>
      <c r="MXS104" s="243"/>
      <c r="MXT104" s="19"/>
      <c r="MXU104" s="320"/>
      <c r="MXV104" s="17"/>
      <c r="MXW104" s="15"/>
      <c r="MXX104" s="15"/>
      <c r="MXY104" s="17"/>
      <c r="MXZ104" s="17"/>
      <c r="MYA104" s="17"/>
      <c r="MYB104" s="117"/>
      <c r="MYC104" s="209"/>
      <c r="MYD104" s="17"/>
      <c r="MYE104" s="18"/>
      <c r="MYF104" s="29"/>
      <c r="MYG104" s="104"/>
      <c r="MYH104" s="198"/>
      <c r="MYI104" s="239"/>
      <c r="MYJ104" s="243"/>
      <c r="MYK104" s="243"/>
      <c r="MYL104" s="19"/>
      <c r="MYM104" s="320"/>
      <c r="MYN104" s="17"/>
      <c r="MYO104" s="15"/>
      <c r="MYP104" s="15"/>
      <c r="MYQ104" s="17"/>
      <c r="MYR104" s="17"/>
      <c r="MYS104" s="17"/>
      <c r="MYT104" s="117"/>
      <c r="MYU104" s="209"/>
      <c r="MYV104" s="17"/>
      <c r="MYW104" s="18"/>
      <c r="MYX104" s="29"/>
      <c r="MYY104" s="104"/>
      <c r="MYZ104" s="198"/>
      <c r="MZA104" s="239"/>
      <c r="MZB104" s="243"/>
      <c r="MZC104" s="243"/>
      <c r="MZD104" s="19"/>
      <c r="MZE104" s="320"/>
      <c r="MZF104" s="17"/>
      <c r="MZG104" s="15"/>
      <c r="MZH104" s="15"/>
      <c r="MZI104" s="17"/>
      <c r="MZJ104" s="17"/>
      <c r="MZK104" s="17"/>
      <c r="MZL104" s="117"/>
      <c r="MZM104" s="209"/>
      <c r="MZN104" s="17"/>
      <c r="MZO104" s="18"/>
      <c r="MZP104" s="29"/>
      <c r="MZQ104" s="104"/>
      <c r="MZR104" s="198"/>
      <c r="MZS104" s="239"/>
      <c r="MZT104" s="243"/>
      <c r="MZU104" s="243"/>
      <c r="MZV104" s="19"/>
      <c r="MZW104" s="320"/>
      <c r="MZX104" s="17"/>
      <c r="MZY104" s="15"/>
      <c r="MZZ104" s="15"/>
      <c r="NAA104" s="17"/>
      <c r="NAB104" s="17"/>
      <c r="NAC104" s="17"/>
      <c r="NAD104" s="117"/>
      <c r="NAE104" s="209"/>
      <c r="NAF104" s="17"/>
      <c r="NAG104" s="18"/>
      <c r="NAH104" s="29"/>
      <c r="NAI104" s="104"/>
      <c r="NAJ104" s="198"/>
      <c r="NAK104" s="239"/>
      <c r="NAL104" s="243"/>
      <c r="NAM104" s="243"/>
      <c r="NAN104" s="19"/>
      <c r="NAO104" s="320"/>
      <c r="NAP104" s="17"/>
      <c r="NAQ104" s="15"/>
      <c r="NAR104" s="15"/>
      <c r="NAS104" s="17"/>
      <c r="NAT104" s="17"/>
      <c r="NAU104" s="17"/>
      <c r="NAV104" s="117"/>
      <c r="NAW104" s="209"/>
      <c r="NAX104" s="17"/>
      <c r="NAY104" s="18"/>
      <c r="NAZ104" s="29"/>
      <c r="NBA104" s="104"/>
      <c r="NBB104" s="198"/>
      <c r="NBC104" s="239"/>
      <c r="NBD104" s="243"/>
      <c r="NBE104" s="243"/>
      <c r="NBF104" s="19"/>
      <c r="NBG104" s="320"/>
      <c r="NBH104" s="17"/>
      <c r="NBI104" s="15"/>
      <c r="NBJ104" s="15"/>
      <c r="NBK104" s="17"/>
      <c r="NBL104" s="17"/>
      <c r="NBM104" s="17"/>
      <c r="NBN104" s="117"/>
      <c r="NBO104" s="209"/>
      <c r="NBP104" s="17"/>
      <c r="NBQ104" s="18"/>
      <c r="NBR104" s="29"/>
      <c r="NBS104" s="104"/>
      <c r="NBT104" s="198"/>
      <c r="NBU104" s="239"/>
      <c r="NBV104" s="243"/>
      <c r="NBW104" s="243"/>
      <c r="NBX104" s="19"/>
      <c r="NBY104" s="320"/>
      <c r="NBZ104" s="17"/>
      <c r="NCA104" s="15"/>
      <c r="NCB104" s="15"/>
      <c r="NCC104" s="17"/>
      <c r="NCD104" s="17"/>
      <c r="NCE104" s="17"/>
      <c r="NCF104" s="117"/>
      <c r="NCG104" s="209"/>
      <c r="NCH104" s="17"/>
      <c r="NCI104" s="18"/>
      <c r="NCJ104" s="29"/>
      <c r="NCK104" s="104"/>
      <c r="NCL104" s="198"/>
      <c r="NCM104" s="239"/>
      <c r="NCN104" s="243"/>
      <c r="NCO104" s="243"/>
      <c r="NCP104" s="19"/>
      <c r="NCQ104" s="320"/>
      <c r="NCR104" s="17"/>
      <c r="NCS104" s="15"/>
      <c r="NCT104" s="15"/>
      <c r="NCU104" s="17"/>
      <c r="NCV104" s="17"/>
      <c r="NCW104" s="17"/>
      <c r="NCX104" s="117"/>
      <c r="NCY104" s="209"/>
      <c r="NCZ104" s="17"/>
      <c r="NDA104" s="18"/>
      <c r="NDB104" s="29"/>
      <c r="NDC104" s="104"/>
      <c r="NDD104" s="198"/>
      <c r="NDE104" s="239"/>
      <c r="NDF104" s="243"/>
      <c r="NDG104" s="243"/>
      <c r="NDH104" s="19"/>
      <c r="NDI104" s="320"/>
      <c r="NDJ104" s="17"/>
      <c r="NDK104" s="15"/>
      <c r="NDL104" s="15"/>
      <c r="NDM104" s="17"/>
      <c r="NDN104" s="17"/>
      <c r="NDO104" s="17"/>
      <c r="NDP104" s="117"/>
      <c r="NDQ104" s="209"/>
      <c r="NDR104" s="17"/>
      <c r="NDS104" s="18"/>
      <c r="NDT104" s="29"/>
      <c r="NDU104" s="104"/>
      <c r="NDV104" s="198"/>
      <c r="NDW104" s="239"/>
      <c r="NDX104" s="243"/>
      <c r="NDY104" s="243"/>
      <c r="NDZ104" s="19"/>
      <c r="NEA104" s="320"/>
      <c r="NEB104" s="17"/>
      <c r="NEC104" s="15"/>
      <c r="NED104" s="15"/>
      <c r="NEE104" s="17"/>
      <c r="NEF104" s="17"/>
      <c r="NEG104" s="17"/>
      <c r="NEH104" s="117"/>
      <c r="NEI104" s="209"/>
      <c r="NEJ104" s="17"/>
      <c r="NEK104" s="18"/>
      <c r="NEL104" s="29"/>
      <c r="NEM104" s="104"/>
      <c r="NEN104" s="198"/>
      <c r="NEO104" s="239"/>
      <c r="NEP104" s="243"/>
      <c r="NEQ104" s="243"/>
      <c r="NER104" s="19"/>
      <c r="NES104" s="320"/>
      <c r="NET104" s="17"/>
      <c r="NEU104" s="15"/>
      <c r="NEV104" s="15"/>
      <c r="NEW104" s="17"/>
      <c r="NEX104" s="17"/>
      <c r="NEY104" s="17"/>
      <c r="NEZ104" s="117"/>
      <c r="NFA104" s="209"/>
      <c r="NFB104" s="17"/>
      <c r="NFC104" s="18"/>
      <c r="NFD104" s="29"/>
      <c r="NFE104" s="104"/>
      <c r="NFF104" s="198"/>
      <c r="NFG104" s="239"/>
      <c r="NFH104" s="243"/>
      <c r="NFI104" s="243"/>
      <c r="NFJ104" s="19"/>
      <c r="NFK104" s="320"/>
      <c r="NFL104" s="17"/>
      <c r="NFM104" s="15"/>
      <c r="NFN104" s="15"/>
      <c r="NFO104" s="17"/>
      <c r="NFP104" s="17"/>
      <c r="NFQ104" s="17"/>
      <c r="NFR104" s="117"/>
      <c r="NFS104" s="209"/>
      <c r="NFT104" s="17"/>
      <c r="NFU104" s="18"/>
      <c r="NFV104" s="29"/>
      <c r="NFW104" s="104"/>
      <c r="NFX104" s="198"/>
      <c r="NFY104" s="239"/>
      <c r="NFZ104" s="243"/>
      <c r="NGA104" s="243"/>
      <c r="NGB104" s="19"/>
      <c r="NGC104" s="320"/>
      <c r="NGD104" s="17"/>
      <c r="NGE104" s="15"/>
      <c r="NGF104" s="15"/>
      <c r="NGG104" s="17"/>
      <c r="NGH104" s="17"/>
      <c r="NGI104" s="17"/>
      <c r="NGJ104" s="117"/>
      <c r="NGK104" s="209"/>
      <c r="NGL104" s="17"/>
      <c r="NGM104" s="18"/>
      <c r="NGN104" s="29"/>
      <c r="NGO104" s="104"/>
      <c r="NGP104" s="198"/>
      <c r="NGQ104" s="239"/>
      <c r="NGR104" s="243"/>
      <c r="NGS104" s="243"/>
      <c r="NGT104" s="19"/>
      <c r="NGU104" s="320"/>
      <c r="NGV104" s="17"/>
      <c r="NGW104" s="15"/>
      <c r="NGX104" s="15"/>
      <c r="NGY104" s="17"/>
      <c r="NGZ104" s="17"/>
      <c r="NHA104" s="17"/>
      <c r="NHB104" s="117"/>
      <c r="NHC104" s="209"/>
      <c r="NHD104" s="17"/>
      <c r="NHE104" s="18"/>
      <c r="NHF104" s="29"/>
      <c r="NHG104" s="104"/>
      <c r="NHH104" s="198"/>
      <c r="NHI104" s="239"/>
      <c r="NHJ104" s="243"/>
      <c r="NHK104" s="243"/>
      <c r="NHL104" s="19"/>
      <c r="NHM104" s="320"/>
      <c r="NHN104" s="17"/>
      <c r="NHO104" s="15"/>
      <c r="NHP104" s="15"/>
      <c r="NHQ104" s="17"/>
      <c r="NHR104" s="17"/>
      <c r="NHS104" s="17"/>
      <c r="NHT104" s="117"/>
      <c r="NHU104" s="209"/>
      <c r="NHV104" s="17"/>
      <c r="NHW104" s="18"/>
      <c r="NHX104" s="29"/>
      <c r="NHY104" s="104"/>
      <c r="NHZ104" s="198"/>
      <c r="NIA104" s="239"/>
      <c r="NIB104" s="243"/>
      <c r="NIC104" s="243"/>
      <c r="NID104" s="19"/>
      <c r="NIE104" s="320"/>
      <c r="NIF104" s="17"/>
      <c r="NIG104" s="15"/>
      <c r="NIH104" s="15"/>
      <c r="NII104" s="17"/>
      <c r="NIJ104" s="17"/>
      <c r="NIK104" s="17"/>
      <c r="NIL104" s="117"/>
      <c r="NIM104" s="209"/>
      <c r="NIN104" s="17"/>
      <c r="NIO104" s="18"/>
      <c r="NIP104" s="29"/>
      <c r="NIQ104" s="104"/>
      <c r="NIR104" s="198"/>
      <c r="NIS104" s="239"/>
      <c r="NIT104" s="243"/>
      <c r="NIU104" s="243"/>
      <c r="NIV104" s="19"/>
      <c r="NIW104" s="320"/>
      <c r="NIX104" s="17"/>
      <c r="NIY104" s="15"/>
      <c r="NIZ104" s="15"/>
      <c r="NJA104" s="17"/>
      <c r="NJB104" s="17"/>
      <c r="NJC104" s="17"/>
      <c r="NJD104" s="117"/>
      <c r="NJE104" s="209"/>
      <c r="NJF104" s="17"/>
      <c r="NJG104" s="18"/>
      <c r="NJH104" s="29"/>
      <c r="NJI104" s="104"/>
      <c r="NJJ104" s="198"/>
      <c r="NJK104" s="239"/>
      <c r="NJL104" s="243"/>
      <c r="NJM104" s="243"/>
      <c r="NJN104" s="19"/>
      <c r="NJO104" s="320"/>
      <c r="NJP104" s="17"/>
      <c r="NJQ104" s="15"/>
      <c r="NJR104" s="15"/>
      <c r="NJS104" s="17"/>
      <c r="NJT104" s="17"/>
      <c r="NJU104" s="17"/>
      <c r="NJV104" s="117"/>
      <c r="NJW104" s="209"/>
      <c r="NJX104" s="17"/>
      <c r="NJY104" s="18"/>
      <c r="NJZ104" s="29"/>
      <c r="NKA104" s="104"/>
      <c r="NKB104" s="198"/>
      <c r="NKC104" s="239"/>
      <c r="NKD104" s="243"/>
      <c r="NKE104" s="243"/>
      <c r="NKF104" s="19"/>
      <c r="NKG104" s="320"/>
      <c r="NKH104" s="17"/>
      <c r="NKI104" s="15"/>
      <c r="NKJ104" s="15"/>
      <c r="NKK104" s="17"/>
      <c r="NKL104" s="17"/>
      <c r="NKM104" s="17"/>
      <c r="NKN104" s="117"/>
      <c r="NKO104" s="209"/>
      <c r="NKP104" s="17"/>
      <c r="NKQ104" s="18"/>
      <c r="NKR104" s="29"/>
      <c r="NKS104" s="104"/>
      <c r="NKT104" s="198"/>
      <c r="NKU104" s="239"/>
      <c r="NKV104" s="243"/>
      <c r="NKW104" s="243"/>
      <c r="NKX104" s="19"/>
      <c r="NKY104" s="320"/>
      <c r="NKZ104" s="17"/>
      <c r="NLA104" s="15"/>
      <c r="NLB104" s="15"/>
      <c r="NLC104" s="17"/>
      <c r="NLD104" s="17"/>
      <c r="NLE104" s="17"/>
      <c r="NLF104" s="117"/>
      <c r="NLG104" s="209"/>
      <c r="NLH104" s="17"/>
      <c r="NLI104" s="18"/>
      <c r="NLJ104" s="29"/>
      <c r="NLK104" s="104"/>
      <c r="NLL104" s="198"/>
      <c r="NLM104" s="239"/>
      <c r="NLN104" s="243"/>
      <c r="NLO104" s="243"/>
      <c r="NLP104" s="19"/>
      <c r="NLQ104" s="320"/>
      <c r="NLR104" s="17"/>
      <c r="NLS104" s="15"/>
      <c r="NLT104" s="15"/>
      <c r="NLU104" s="17"/>
      <c r="NLV104" s="17"/>
      <c r="NLW104" s="17"/>
      <c r="NLX104" s="117"/>
      <c r="NLY104" s="209"/>
      <c r="NLZ104" s="17"/>
      <c r="NMA104" s="18"/>
      <c r="NMB104" s="29"/>
      <c r="NMC104" s="104"/>
      <c r="NMD104" s="198"/>
      <c r="NME104" s="239"/>
      <c r="NMF104" s="243"/>
      <c r="NMG104" s="243"/>
      <c r="NMH104" s="19"/>
      <c r="NMI104" s="320"/>
      <c r="NMJ104" s="17"/>
      <c r="NMK104" s="15"/>
      <c r="NML104" s="15"/>
      <c r="NMM104" s="17"/>
      <c r="NMN104" s="17"/>
      <c r="NMO104" s="17"/>
      <c r="NMP104" s="117"/>
      <c r="NMQ104" s="209"/>
      <c r="NMR104" s="17"/>
      <c r="NMS104" s="18"/>
      <c r="NMT104" s="29"/>
      <c r="NMU104" s="104"/>
      <c r="NMV104" s="198"/>
      <c r="NMW104" s="239"/>
      <c r="NMX104" s="243"/>
      <c r="NMY104" s="243"/>
      <c r="NMZ104" s="19"/>
      <c r="NNA104" s="320"/>
      <c r="NNB104" s="17"/>
      <c r="NNC104" s="15"/>
      <c r="NND104" s="15"/>
      <c r="NNE104" s="17"/>
      <c r="NNF104" s="17"/>
      <c r="NNG104" s="17"/>
      <c r="NNH104" s="117"/>
      <c r="NNI104" s="209"/>
      <c r="NNJ104" s="17"/>
      <c r="NNK104" s="18"/>
      <c r="NNL104" s="29"/>
      <c r="NNM104" s="104"/>
      <c r="NNN104" s="198"/>
      <c r="NNO104" s="239"/>
      <c r="NNP104" s="243"/>
      <c r="NNQ104" s="243"/>
      <c r="NNR104" s="19"/>
      <c r="NNS104" s="320"/>
      <c r="NNT104" s="17"/>
      <c r="NNU104" s="15"/>
      <c r="NNV104" s="15"/>
      <c r="NNW104" s="17"/>
      <c r="NNX104" s="17"/>
      <c r="NNY104" s="17"/>
      <c r="NNZ104" s="117"/>
      <c r="NOA104" s="209"/>
      <c r="NOB104" s="17"/>
      <c r="NOC104" s="18"/>
      <c r="NOD104" s="29"/>
      <c r="NOE104" s="104"/>
      <c r="NOF104" s="198"/>
      <c r="NOG104" s="239"/>
      <c r="NOH104" s="243"/>
      <c r="NOI104" s="243"/>
      <c r="NOJ104" s="19"/>
      <c r="NOK104" s="320"/>
      <c r="NOL104" s="17"/>
      <c r="NOM104" s="15"/>
      <c r="NON104" s="15"/>
      <c r="NOO104" s="17"/>
      <c r="NOP104" s="17"/>
      <c r="NOQ104" s="17"/>
      <c r="NOR104" s="117"/>
      <c r="NOS104" s="209"/>
      <c r="NOT104" s="17"/>
      <c r="NOU104" s="18"/>
      <c r="NOV104" s="29"/>
      <c r="NOW104" s="104"/>
      <c r="NOX104" s="198"/>
      <c r="NOY104" s="239"/>
      <c r="NOZ104" s="243"/>
      <c r="NPA104" s="243"/>
      <c r="NPB104" s="19"/>
      <c r="NPC104" s="320"/>
      <c r="NPD104" s="17"/>
      <c r="NPE104" s="15"/>
      <c r="NPF104" s="15"/>
      <c r="NPG104" s="17"/>
      <c r="NPH104" s="17"/>
      <c r="NPI104" s="17"/>
      <c r="NPJ104" s="117"/>
      <c r="NPK104" s="209"/>
      <c r="NPL104" s="17"/>
      <c r="NPM104" s="18"/>
      <c r="NPN104" s="29"/>
      <c r="NPO104" s="104"/>
      <c r="NPP104" s="198"/>
      <c r="NPQ104" s="239"/>
      <c r="NPR104" s="243"/>
      <c r="NPS104" s="243"/>
      <c r="NPT104" s="19"/>
      <c r="NPU104" s="320"/>
      <c r="NPV104" s="17"/>
      <c r="NPW104" s="15"/>
      <c r="NPX104" s="15"/>
      <c r="NPY104" s="17"/>
      <c r="NPZ104" s="17"/>
      <c r="NQA104" s="17"/>
      <c r="NQB104" s="117"/>
      <c r="NQC104" s="209"/>
      <c r="NQD104" s="17"/>
      <c r="NQE104" s="18"/>
      <c r="NQF104" s="29"/>
      <c r="NQG104" s="104"/>
      <c r="NQH104" s="198"/>
      <c r="NQI104" s="239"/>
      <c r="NQJ104" s="243"/>
      <c r="NQK104" s="243"/>
      <c r="NQL104" s="19"/>
      <c r="NQM104" s="320"/>
      <c r="NQN104" s="17"/>
      <c r="NQO104" s="15"/>
      <c r="NQP104" s="15"/>
      <c r="NQQ104" s="17"/>
      <c r="NQR104" s="17"/>
      <c r="NQS104" s="17"/>
      <c r="NQT104" s="117"/>
      <c r="NQU104" s="209"/>
      <c r="NQV104" s="17"/>
      <c r="NQW104" s="18"/>
      <c r="NQX104" s="29"/>
      <c r="NQY104" s="104"/>
      <c r="NQZ104" s="198"/>
      <c r="NRA104" s="239"/>
      <c r="NRB104" s="243"/>
      <c r="NRC104" s="243"/>
      <c r="NRD104" s="19"/>
      <c r="NRE104" s="320"/>
      <c r="NRF104" s="17"/>
      <c r="NRG104" s="15"/>
      <c r="NRH104" s="15"/>
      <c r="NRI104" s="17"/>
      <c r="NRJ104" s="17"/>
      <c r="NRK104" s="17"/>
      <c r="NRL104" s="117"/>
      <c r="NRM104" s="209"/>
      <c r="NRN104" s="17"/>
      <c r="NRO104" s="18"/>
      <c r="NRP104" s="29"/>
      <c r="NRQ104" s="104"/>
      <c r="NRR104" s="198"/>
      <c r="NRS104" s="239"/>
      <c r="NRT104" s="243"/>
      <c r="NRU104" s="243"/>
      <c r="NRV104" s="19"/>
      <c r="NRW104" s="320"/>
      <c r="NRX104" s="17"/>
      <c r="NRY104" s="15"/>
      <c r="NRZ104" s="15"/>
      <c r="NSA104" s="17"/>
      <c r="NSB104" s="17"/>
      <c r="NSC104" s="17"/>
      <c r="NSD104" s="117"/>
      <c r="NSE104" s="209"/>
      <c r="NSF104" s="17"/>
      <c r="NSG104" s="18"/>
      <c r="NSH104" s="29"/>
      <c r="NSI104" s="104"/>
      <c r="NSJ104" s="198"/>
      <c r="NSK104" s="239"/>
      <c r="NSL104" s="243"/>
      <c r="NSM104" s="243"/>
      <c r="NSN104" s="19"/>
      <c r="NSO104" s="320"/>
      <c r="NSP104" s="17"/>
      <c r="NSQ104" s="15"/>
      <c r="NSR104" s="15"/>
      <c r="NSS104" s="17"/>
      <c r="NST104" s="17"/>
      <c r="NSU104" s="17"/>
      <c r="NSV104" s="117"/>
      <c r="NSW104" s="209"/>
      <c r="NSX104" s="17"/>
      <c r="NSY104" s="18"/>
      <c r="NSZ104" s="29"/>
      <c r="NTA104" s="104"/>
      <c r="NTB104" s="198"/>
      <c r="NTC104" s="239"/>
      <c r="NTD104" s="243"/>
      <c r="NTE104" s="243"/>
      <c r="NTF104" s="19"/>
      <c r="NTG104" s="320"/>
      <c r="NTH104" s="17"/>
      <c r="NTI104" s="15"/>
      <c r="NTJ104" s="15"/>
      <c r="NTK104" s="17"/>
      <c r="NTL104" s="17"/>
      <c r="NTM104" s="17"/>
      <c r="NTN104" s="117"/>
      <c r="NTO104" s="209"/>
      <c r="NTP104" s="17"/>
      <c r="NTQ104" s="18"/>
      <c r="NTR104" s="29"/>
      <c r="NTS104" s="104"/>
      <c r="NTT104" s="198"/>
      <c r="NTU104" s="239"/>
      <c r="NTV104" s="243"/>
      <c r="NTW104" s="243"/>
      <c r="NTX104" s="19"/>
      <c r="NTY104" s="320"/>
      <c r="NTZ104" s="17"/>
      <c r="NUA104" s="15"/>
      <c r="NUB104" s="15"/>
      <c r="NUC104" s="17"/>
      <c r="NUD104" s="17"/>
      <c r="NUE104" s="17"/>
      <c r="NUF104" s="117"/>
      <c r="NUG104" s="209"/>
      <c r="NUH104" s="17"/>
      <c r="NUI104" s="18"/>
      <c r="NUJ104" s="29"/>
      <c r="NUK104" s="104"/>
      <c r="NUL104" s="198"/>
      <c r="NUM104" s="239"/>
      <c r="NUN104" s="243"/>
      <c r="NUO104" s="243"/>
      <c r="NUP104" s="19"/>
      <c r="NUQ104" s="320"/>
      <c r="NUR104" s="17"/>
      <c r="NUS104" s="15"/>
      <c r="NUT104" s="15"/>
      <c r="NUU104" s="17"/>
      <c r="NUV104" s="17"/>
      <c r="NUW104" s="17"/>
      <c r="NUX104" s="117"/>
      <c r="NUY104" s="209"/>
      <c r="NUZ104" s="17"/>
      <c r="NVA104" s="18"/>
      <c r="NVB104" s="29"/>
      <c r="NVC104" s="104"/>
      <c r="NVD104" s="198"/>
      <c r="NVE104" s="239"/>
      <c r="NVF104" s="243"/>
      <c r="NVG104" s="243"/>
      <c r="NVH104" s="19"/>
      <c r="NVI104" s="320"/>
      <c r="NVJ104" s="17"/>
      <c r="NVK104" s="15"/>
      <c r="NVL104" s="15"/>
      <c r="NVM104" s="17"/>
      <c r="NVN104" s="17"/>
      <c r="NVO104" s="17"/>
      <c r="NVP104" s="117"/>
      <c r="NVQ104" s="209"/>
      <c r="NVR104" s="17"/>
      <c r="NVS104" s="18"/>
      <c r="NVT104" s="29"/>
      <c r="NVU104" s="104"/>
      <c r="NVV104" s="198"/>
      <c r="NVW104" s="239"/>
      <c r="NVX104" s="243"/>
      <c r="NVY104" s="243"/>
      <c r="NVZ104" s="19"/>
      <c r="NWA104" s="320"/>
      <c r="NWB104" s="17"/>
      <c r="NWC104" s="15"/>
      <c r="NWD104" s="15"/>
      <c r="NWE104" s="17"/>
      <c r="NWF104" s="17"/>
      <c r="NWG104" s="17"/>
      <c r="NWH104" s="117"/>
      <c r="NWI104" s="209"/>
      <c r="NWJ104" s="17"/>
      <c r="NWK104" s="18"/>
      <c r="NWL104" s="29"/>
      <c r="NWM104" s="104"/>
      <c r="NWN104" s="198"/>
      <c r="NWO104" s="239"/>
      <c r="NWP104" s="243"/>
      <c r="NWQ104" s="243"/>
      <c r="NWR104" s="19"/>
      <c r="NWS104" s="320"/>
      <c r="NWT104" s="17"/>
      <c r="NWU104" s="15"/>
      <c r="NWV104" s="15"/>
      <c r="NWW104" s="17"/>
      <c r="NWX104" s="17"/>
      <c r="NWY104" s="17"/>
      <c r="NWZ104" s="117"/>
      <c r="NXA104" s="209"/>
      <c r="NXB104" s="17"/>
      <c r="NXC104" s="18"/>
      <c r="NXD104" s="29"/>
      <c r="NXE104" s="104"/>
      <c r="NXF104" s="198"/>
      <c r="NXG104" s="239"/>
      <c r="NXH104" s="243"/>
      <c r="NXI104" s="243"/>
      <c r="NXJ104" s="19"/>
      <c r="NXK104" s="320"/>
      <c r="NXL104" s="17"/>
      <c r="NXM104" s="15"/>
      <c r="NXN104" s="15"/>
      <c r="NXO104" s="17"/>
      <c r="NXP104" s="17"/>
      <c r="NXQ104" s="17"/>
      <c r="NXR104" s="117"/>
      <c r="NXS104" s="209"/>
      <c r="NXT104" s="17"/>
      <c r="NXU104" s="18"/>
      <c r="NXV104" s="29"/>
      <c r="NXW104" s="104"/>
      <c r="NXX104" s="198"/>
      <c r="NXY104" s="239"/>
      <c r="NXZ104" s="243"/>
      <c r="NYA104" s="243"/>
      <c r="NYB104" s="19"/>
      <c r="NYC104" s="320"/>
      <c r="NYD104" s="17"/>
      <c r="NYE104" s="15"/>
      <c r="NYF104" s="15"/>
      <c r="NYG104" s="17"/>
      <c r="NYH104" s="17"/>
      <c r="NYI104" s="17"/>
      <c r="NYJ104" s="117"/>
      <c r="NYK104" s="209"/>
      <c r="NYL104" s="17"/>
      <c r="NYM104" s="18"/>
      <c r="NYN104" s="29"/>
      <c r="NYO104" s="104"/>
      <c r="NYP104" s="198"/>
      <c r="NYQ104" s="239"/>
      <c r="NYR104" s="243"/>
      <c r="NYS104" s="243"/>
      <c r="NYT104" s="19"/>
      <c r="NYU104" s="320"/>
      <c r="NYV104" s="17"/>
      <c r="NYW104" s="15"/>
      <c r="NYX104" s="15"/>
      <c r="NYY104" s="17"/>
      <c r="NYZ104" s="17"/>
      <c r="NZA104" s="17"/>
      <c r="NZB104" s="117"/>
      <c r="NZC104" s="209"/>
      <c r="NZD104" s="17"/>
      <c r="NZE104" s="18"/>
      <c r="NZF104" s="29"/>
      <c r="NZG104" s="104"/>
      <c r="NZH104" s="198"/>
      <c r="NZI104" s="239"/>
      <c r="NZJ104" s="243"/>
      <c r="NZK104" s="243"/>
      <c r="NZL104" s="19"/>
      <c r="NZM104" s="320"/>
      <c r="NZN104" s="17"/>
      <c r="NZO104" s="15"/>
      <c r="NZP104" s="15"/>
      <c r="NZQ104" s="17"/>
      <c r="NZR104" s="17"/>
      <c r="NZS104" s="17"/>
      <c r="NZT104" s="117"/>
      <c r="NZU104" s="209"/>
      <c r="NZV104" s="17"/>
      <c r="NZW104" s="18"/>
      <c r="NZX104" s="29"/>
      <c r="NZY104" s="104"/>
      <c r="NZZ104" s="198"/>
      <c r="OAA104" s="239"/>
      <c r="OAB104" s="243"/>
      <c r="OAC104" s="243"/>
      <c r="OAD104" s="19"/>
      <c r="OAE104" s="320"/>
      <c r="OAF104" s="17"/>
      <c r="OAG104" s="15"/>
      <c r="OAH104" s="15"/>
      <c r="OAI104" s="17"/>
      <c r="OAJ104" s="17"/>
      <c r="OAK104" s="17"/>
      <c r="OAL104" s="117"/>
      <c r="OAM104" s="209"/>
      <c r="OAN104" s="17"/>
      <c r="OAO104" s="18"/>
      <c r="OAP104" s="29"/>
      <c r="OAQ104" s="104"/>
      <c r="OAR104" s="198"/>
      <c r="OAS104" s="239"/>
      <c r="OAT104" s="243"/>
      <c r="OAU104" s="243"/>
      <c r="OAV104" s="19"/>
      <c r="OAW104" s="320"/>
      <c r="OAX104" s="17"/>
      <c r="OAY104" s="15"/>
      <c r="OAZ104" s="15"/>
      <c r="OBA104" s="17"/>
      <c r="OBB104" s="17"/>
      <c r="OBC104" s="17"/>
      <c r="OBD104" s="117"/>
      <c r="OBE104" s="209"/>
      <c r="OBF104" s="17"/>
      <c r="OBG104" s="18"/>
      <c r="OBH104" s="29"/>
      <c r="OBI104" s="104"/>
      <c r="OBJ104" s="198"/>
      <c r="OBK104" s="239"/>
      <c r="OBL104" s="243"/>
      <c r="OBM104" s="243"/>
      <c r="OBN104" s="19"/>
      <c r="OBO104" s="320"/>
      <c r="OBP104" s="17"/>
      <c r="OBQ104" s="15"/>
      <c r="OBR104" s="15"/>
      <c r="OBS104" s="17"/>
      <c r="OBT104" s="17"/>
      <c r="OBU104" s="17"/>
      <c r="OBV104" s="117"/>
      <c r="OBW104" s="209"/>
      <c r="OBX104" s="17"/>
      <c r="OBY104" s="18"/>
      <c r="OBZ104" s="29"/>
      <c r="OCA104" s="104"/>
      <c r="OCB104" s="198"/>
      <c r="OCC104" s="239"/>
      <c r="OCD104" s="243"/>
      <c r="OCE104" s="243"/>
      <c r="OCF104" s="19"/>
      <c r="OCG104" s="320"/>
      <c r="OCH104" s="17"/>
      <c r="OCI104" s="15"/>
      <c r="OCJ104" s="15"/>
      <c r="OCK104" s="17"/>
      <c r="OCL104" s="17"/>
      <c r="OCM104" s="17"/>
      <c r="OCN104" s="117"/>
      <c r="OCO104" s="209"/>
      <c r="OCP104" s="17"/>
      <c r="OCQ104" s="18"/>
      <c r="OCR104" s="29"/>
      <c r="OCS104" s="104"/>
      <c r="OCT104" s="198"/>
      <c r="OCU104" s="239"/>
      <c r="OCV104" s="243"/>
      <c r="OCW104" s="243"/>
      <c r="OCX104" s="19"/>
      <c r="OCY104" s="320"/>
      <c r="OCZ104" s="17"/>
      <c r="ODA104" s="15"/>
      <c r="ODB104" s="15"/>
      <c r="ODC104" s="17"/>
      <c r="ODD104" s="17"/>
      <c r="ODE104" s="17"/>
      <c r="ODF104" s="117"/>
      <c r="ODG104" s="209"/>
      <c r="ODH104" s="17"/>
      <c r="ODI104" s="18"/>
      <c r="ODJ104" s="29"/>
      <c r="ODK104" s="104"/>
      <c r="ODL104" s="198"/>
      <c r="ODM104" s="239"/>
      <c r="ODN104" s="243"/>
      <c r="ODO104" s="243"/>
      <c r="ODP104" s="19"/>
      <c r="ODQ104" s="320"/>
      <c r="ODR104" s="17"/>
      <c r="ODS104" s="15"/>
      <c r="ODT104" s="15"/>
      <c r="ODU104" s="17"/>
      <c r="ODV104" s="17"/>
      <c r="ODW104" s="17"/>
      <c r="ODX104" s="117"/>
      <c r="ODY104" s="209"/>
      <c r="ODZ104" s="17"/>
      <c r="OEA104" s="18"/>
      <c r="OEB104" s="29"/>
      <c r="OEC104" s="104"/>
      <c r="OED104" s="198"/>
      <c r="OEE104" s="239"/>
      <c r="OEF104" s="243"/>
      <c r="OEG104" s="243"/>
      <c r="OEH104" s="19"/>
      <c r="OEI104" s="320"/>
      <c r="OEJ104" s="17"/>
      <c r="OEK104" s="15"/>
      <c r="OEL104" s="15"/>
      <c r="OEM104" s="17"/>
      <c r="OEN104" s="17"/>
      <c r="OEO104" s="17"/>
      <c r="OEP104" s="117"/>
      <c r="OEQ104" s="209"/>
      <c r="OER104" s="17"/>
      <c r="OES104" s="18"/>
      <c r="OET104" s="29"/>
      <c r="OEU104" s="104"/>
      <c r="OEV104" s="198"/>
      <c r="OEW104" s="239"/>
      <c r="OEX104" s="243"/>
      <c r="OEY104" s="243"/>
      <c r="OEZ104" s="19"/>
      <c r="OFA104" s="320"/>
      <c r="OFB104" s="17"/>
      <c r="OFC104" s="15"/>
      <c r="OFD104" s="15"/>
      <c r="OFE104" s="17"/>
      <c r="OFF104" s="17"/>
      <c r="OFG104" s="17"/>
      <c r="OFH104" s="117"/>
      <c r="OFI104" s="209"/>
      <c r="OFJ104" s="17"/>
      <c r="OFK104" s="18"/>
      <c r="OFL104" s="29"/>
      <c r="OFM104" s="104"/>
      <c r="OFN104" s="198"/>
      <c r="OFO104" s="239"/>
      <c r="OFP104" s="243"/>
      <c r="OFQ104" s="243"/>
      <c r="OFR104" s="19"/>
      <c r="OFS104" s="320"/>
      <c r="OFT104" s="17"/>
      <c r="OFU104" s="15"/>
      <c r="OFV104" s="15"/>
      <c r="OFW104" s="17"/>
      <c r="OFX104" s="17"/>
      <c r="OFY104" s="17"/>
      <c r="OFZ104" s="117"/>
      <c r="OGA104" s="209"/>
      <c r="OGB104" s="17"/>
      <c r="OGC104" s="18"/>
      <c r="OGD104" s="29"/>
      <c r="OGE104" s="104"/>
      <c r="OGF104" s="198"/>
      <c r="OGG104" s="239"/>
      <c r="OGH104" s="243"/>
      <c r="OGI104" s="243"/>
      <c r="OGJ104" s="19"/>
      <c r="OGK104" s="320"/>
      <c r="OGL104" s="17"/>
      <c r="OGM104" s="15"/>
      <c r="OGN104" s="15"/>
      <c r="OGO104" s="17"/>
      <c r="OGP104" s="17"/>
      <c r="OGQ104" s="17"/>
      <c r="OGR104" s="117"/>
      <c r="OGS104" s="209"/>
      <c r="OGT104" s="17"/>
      <c r="OGU104" s="18"/>
      <c r="OGV104" s="29"/>
      <c r="OGW104" s="104"/>
      <c r="OGX104" s="198"/>
      <c r="OGY104" s="239"/>
      <c r="OGZ104" s="243"/>
      <c r="OHA104" s="243"/>
      <c r="OHB104" s="19"/>
      <c r="OHC104" s="320"/>
      <c r="OHD104" s="17"/>
      <c r="OHE104" s="15"/>
      <c r="OHF104" s="15"/>
      <c r="OHG104" s="17"/>
      <c r="OHH104" s="17"/>
      <c r="OHI104" s="17"/>
      <c r="OHJ104" s="117"/>
      <c r="OHK104" s="209"/>
      <c r="OHL104" s="17"/>
      <c r="OHM104" s="18"/>
      <c r="OHN104" s="29"/>
      <c r="OHO104" s="104"/>
      <c r="OHP104" s="198"/>
      <c r="OHQ104" s="239"/>
      <c r="OHR104" s="243"/>
      <c r="OHS104" s="243"/>
      <c r="OHT104" s="19"/>
      <c r="OHU104" s="320"/>
      <c r="OHV104" s="17"/>
      <c r="OHW104" s="15"/>
      <c r="OHX104" s="15"/>
      <c r="OHY104" s="17"/>
      <c r="OHZ104" s="17"/>
      <c r="OIA104" s="17"/>
      <c r="OIB104" s="117"/>
      <c r="OIC104" s="209"/>
      <c r="OID104" s="17"/>
      <c r="OIE104" s="18"/>
      <c r="OIF104" s="29"/>
      <c r="OIG104" s="104"/>
      <c r="OIH104" s="198"/>
      <c r="OII104" s="239"/>
      <c r="OIJ104" s="243"/>
      <c r="OIK104" s="243"/>
      <c r="OIL104" s="19"/>
      <c r="OIM104" s="320"/>
      <c r="OIN104" s="17"/>
      <c r="OIO104" s="15"/>
      <c r="OIP104" s="15"/>
      <c r="OIQ104" s="17"/>
      <c r="OIR104" s="17"/>
      <c r="OIS104" s="17"/>
      <c r="OIT104" s="117"/>
      <c r="OIU104" s="209"/>
      <c r="OIV104" s="17"/>
      <c r="OIW104" s="18"/>
      <c r="OIX104" s="29"/>
      <c r="OIY104" s="104"/>
      <c r="OIZ104" s="198"/>
      <c r="OJA104" s="239"/>
      <c r="OJB104" s="243"/>
      <c r="OJC104" s="243"/>
      <c r="OJD104" s="19"/>
      <c r="OJE104" s="320"/>
      <c r="OJF104" s="17"/>
      <c r="OJG104" s="15"/>
      <c r="OJH104" s="15"/>
      <c r="OJI104" s="17"/>
      <c r="OJJ104" s="17"/>
      <c r="OJK104" s="17"/>
      <c r="OJL104" s="117"/>
      <c r="OJM104" s="209"/>
      <c r="OJN104" s="17"/>
      <c r="OJO104" s="18"/>
      <c r="OJP104" s="29"/>
      <c r="OJQ104" s="104"/>
      <c r="OJR104" s="198"/>
      <c r="OJS104" s="239"/>
      <c r="OJT104" s="243"/>
      <c r="OJU104" s="243"/>
      <c r="OJV104" s="19"/>
      <c r="OJW104" s="320"/>
      <c r="OJX104" s="17"/>
      <c r="OJY104" s="15"/>
      <c r="OJZ104" s="15"/>
      <c r="OKA104" s="17"/>
      <c r="OKB104" s="17"/>
      <c r="OKC104" s="17"/>
      <c r="OKD104" s="117"/>
      <c r="OKE104" s="209"/>
      <c r="OKF104" s="17"/>
      <c r="OKG104" s="18"/>
      <c r="OKH104" s="29"/>
      <c r="OKI104" s="104"/>
      <c r="OKJ104" s="198"/>
      <c r="OKK104" s="239"/>
      <c r="OKL104" s="243"/>
      <c r="OKM104" s="243"/>
      <c r="OKN104" s="19"/>
      <c r="OKO104" s="320"/>
      <c r="OKP104" s="17"/>
      <c r="OKQ104" s="15"/>
      <c r="OKR104" s="15"/>
      <c r="OKS104" s="17"/>
      <c r="OKT104" s="17"/>
      <c r="OKU104" s="17"/>
      <c r="OKV104" s="117"/>
      <c r="OKW104" s="209"/>
      <c r="OKX104" s="17"/>
      <c r="OKY104" s="18"/>
      <c r="OKZ104" s="29"/>
      <c r="OLA104" s="104"/>
      <c r="OLB104" s="198"/>
      <c r="OLC104" s="239"/>
      <c r="OLD104" s="243"/>
      <c r="OLE104" s="243"/>
      <c r="OLF104" s="19"/>
      <c r="OLG104" s="320"/>
      <c r="OLH104" s="17"/>
      <c r="OLI104" s="15"/>
      <c r="OLJ104" s="15"/>
      <c r="OLK104" s="17"/>
      <c r="OLL104" s="17"/>
      <c r="OLM104" s="17"/>
      <c r="OLN104" s="117"/>
      <c r="OLO104" s="209"/>
      <c r="OLP104" s="17"/>
      <c r="OLQ104" s="18"/>
      <c r="OLR104" s="29"/>
      <c r="OLS104" s="104"/>
      <c r="OLT104" s="198"/>
      <c r="OLU104" s="239"/>
      <c r="OLV104" s="243"/>
      <c r="OLW104" s="243"/>
      <c r="OLX104" s="19"/>
      <c r="OLY104" s="320"/>
      <c r="OLZ104" s="17"/>
      <c r="OMA104" s="15"/>
      <c r="OMB104" s="15"/>
      <c r="OMC104" s="17"/>
      <c r="OMD104" s="17"/>
      <c r="OME104" s="17"/>
      <c r="OMF104" s="117"/>
      <c r="OMG104" s="209"/>
      <c r="OMH104" s="17"/>
      <c r="OMI104" s="18"/>
      <c r="OMJ104" s="29"/>
      <c r="OMK104" s="104"/>
      <c r="OML104" s="198"/>
      <c r="OMM104" s="239"/>
      <c r="OMN104" s="243"/>
      <c r="OMO104" s="243"/>
      <c r="OMP104" s="19"/>
      <c r="OMQ104" s="320"/>
      <c r="OMR104" s="17"/>
      <c r="OMS104" s="15"/>
      <c r="OMT104" s="15"/>
      <c r="OMU104" s="17"/>
      <c r="OMV104" s="17"/>
      <c r="OMW104" s="17"/>
      <c r="OMX104" s="117"/>
      <c r="OMY104" s="209"/>
      <c r="OMZ104" s="17"/>
      <c r="ONA104" s="18"/>
      <c r="ONB104" s="29"/>
      <c r="ONC104" s="104"/>
      <c r="OND104" s="198"/>
      <c r="ONE104" s="239"/>
      <c r="ONF104" s="243"/>
      <c r="ONG104" s="243"/>
      <c r="ONH104" s="19"/>
      <c r="ONI104" s="320"/>
      <c r="ONJ104" s="17"/>
      <c r="ONK104" s="15"/>
      <c r="ONL104" s="15"/>
      <c r="ONM104" s="17"/>
      <c r="ONN104" s="17"/>
      <c r="ONO104" s="17"/>
      <c r="ONP104" s="117"/>
      <c r="ONQ104" s="209"/>
      <c r="ONR104" s="17"/>
      <c r="ONS104" s="18"/>
      <c r="ONT104" s="29"/>
      <c r="ONU104" s="104"/>
      <c r="ONV104" s="198"/>
      <c r="ONW104" s="239"/>
      <c r="ONX104" s="243"/>
      <c r="ONY104" s="243"/>
      <c r="ONZ104" s="19"/>
      <c r="OOA104" s="320"/>
      <c r="OOB104" s="17"/>
      <c r="OOC104" s="15"/>
      <c r="OOD104" s="15"/>
      <c r="OOE104" s="17"/>
      <c r="OOF104" s="17"/>
      <c r="OOG104" s="17"/>
      <c r="OOH104" s="117"/>
      <c r="OOI104" s="209"/>
      <c r="OOJ104" s="17"/>
      <c r="OOK104" s="18"/>
      <c r="OOL104" s="29"/>
      <c r="OOM104" s="104"/>
      <c r="OON104" s="198"/>
      <c r="OOO104" s="239"/>
      <c r="OOP104" s="243"/>
      <c r="OOQ104" s="243"/>
      <c r="OOR104" s="19"/>
      <c r="OOS104" s="320"/>
      <c r="OOT104" s="17"/>
      <c r="OOU104" s="15"/>
      <c r="OOV104" s="15"/>
      <c r="OOW104" s="17"/>
      <c r="OOX104" s="17"/>
      <c r="OOY104" s="17"/>
      <c r="OOZ104" s="117"/>
      <c r="OPA104" s="209"/>
      <c r="OPB104" s="17"/>
      <c r="OPC104" s="18"/>
      <c r="OPD104" s="29"/>
      <c r="OPE104" s="104"/>
      <c r="OPF104" s="198"/>
      <c r="OPG104" s="239"/>
      <c r="OPH104" s="243"/>
      <c r="OPI104" s="243"/>
      <c r="OPJ104" s="19"/>
      <c r="OPK104" s="320"/>
      <c r="OPL104" s="17"/>
      <c r="OPM104" s="15"/>
      <c r="OPN104" s="15"/>
      <c r="OPO104" s="17"/>
      <c r="OPP104" s="17"/>
      <c r="OPQ104" s="17"/>
      <c r="OPR104" s="117"/>
      <c r="OPS104" s="209"/>
      <c r="OPT104" s="17"/>
      <c r="OPU104" s="18"/>
      <c r="OPV104" s="29"/>
      <c r="OPW104" s="104"/>
      <c r="OPX104" s="198"/>
      <c r="OPY104" s="239"/>
      <c r="OPZ104" s="243"/>
      <c r="OQA104" s="243"/>
      <c r="OQB104" s="19"/>
      <c r="OQC104" s="320"/>
      <c r="OQD104" s="17"/>
      <c r="OQE104" s="15"/>
      <c r="OQF104" s="15"/>
      <c r="OQG104" s="17"/>
      <c r="OQH104" s="17"/>
      <c r="OQI104" s="17"/>
      <c r="OQJ104" s="117"/>
      <c r="OQK104" s="209"/>
      <c r="OQL104" s="17"/>
      <c r="OQM104" s="18"/>
      <c r="OQN104" s="29"/>
      <c r="OQO104" s="104"/>
      <c r="OQP104" s="198"/>
      <c r="OQQ104" s="239"/>
      <c r="OQR104" s="243"/>
      <c r="OQS104" s="243"/>
      <c r="OQT104" s="19"/>
      <c r="OQU104" s="320"/>
      <c r="OQV104" s="17"/>
      <c r="OQW104" s="15"/>
      <c r="OQX104" s="15"/>
      <c r="OQY104" s="17"/>
      <c r="OQZ104" s="17"/>
      <c r="ORA104" s="17"/>
      <c r="ORB104" s="117"/>
      <c r="ORC104" s="209"/>
      <c r="ORD104" s="17"/>
      <c r="ORE104" s="18"/>
      <c r="ORF104" s="29"/>
      <c r="ORG104" s="104"/>
      <c r="ORH104" s="198"/>
      <c r="ORI104" s="239"/>
      <c r="ORJ104" s="243"/>
      <c r="ORK104" s="243"/>
      <c r="ORL104" s="19"/>
      <c r="ORM104" s="320"/>
      <c r="ORN104" s="17"/>
      <c r="ORO104" s="15"/>
      <c r="ORP104" s="15"/>
      <c r="ORQ104" s="17"/>
      <c r="ORR104" s="17"/>
      <c r="ORS104" s="17"/>
      <c r="ORT104" s="117"/>
      <c r="ORU104" s="209"/>
      <c r="ORV104" s="17"/>
      <c r="ORW104" s="18"/>
      <c r="ORX104" s="29"/>
      <c r="ORY104" s="104"/>
      <c r="ORZ104" s="198"/>
      <c r="OSA104" s="239"/>
      <c r="OSB104" s="243"/>
      <c r="OSC104" s="243"/>
      <c r="OSD104" s="19"/>
      <c r="OSE104" s="320"/>
      <c r="OSF104" s="17"/>
      <c r="OSG104" s="15"/>
      <c r="OSH104" s="15"/>
      <c r="OSI104" s="17"/>
      <c r="OSJ104" s="17"/>
      <c r="OSK104" s="17"/>
      <c r="OSL104" s="117"/>
      <c r="OSM104" s="209"/>
      <c r="OSN104" s="17"/>
      <c r="OSO104" s="18"/>
      <c r="OSP104" s="29"/>
      <c r="OSQ104" s="104"/>
      <c r="OSR104" s="198"/>
      <c r="OSS104" s="239"/>
      <c r="OST104" s="243"/>
      <c r="OSU104" s="243"/>
      <c r="OSV104" s="19"/>
      <c r="OSW104" s="320"/>
      <c r="OSX104" s="17"/>
      <c r="OSY104" s="15"/>
      <c r="OSZ104" s="15"/>
      <c r="OTA104" s="17"/>
      <c r="OTB104" s="17"/>
      <c r="OTC104" s="17"/>
      <c r="OTD104" s="117"/>
      <c r="OTE104" s="209"/>
      <c r="OTF104" s="17"/>
      <c r="OTG104" s="18"/>
      <c r="OTH104" s="29"/>
      <c r="OTI104" s="104"/>
      <c r="OTJ104" s="198"/>
      <c r="OTK104" s="239"/>
      <c r="OTL104" s="243"/>
      <c r="OTM104" s="243"/>
      <c r="OTN104" s="19"/>
      <c r="OTO104" s="320"/>
      <c r="OTP104" s="17"/>
      <c r="OTQ104" s="15"/>
      <c r="OTR104" s="15"/>
      <c r="OTS104" s="17"/>
      <c r="OTT104" s="17"/>
      <c r="OTU104" s="17"/>
      <c r="OTV104" s="117"/>
      <c r="OTW104" s="209"/>
      <c r="OTX104" s="17"/>
      <c r="OTY104" s="18"/>
      <c r="OTZ104" s="29"/>
      <c r="OUA104" s="104"/>
      <c r="OUB104" s="198"/>
      <c r="OUC104" s="239"/>
      <c r="OUD104" s="243"/>
      <c r="OUE104" s="243"/>
      <c r="OUF104" s="19"/>
      <c r="OUG104" s="320"/>
      <c r="OUH104" s="17"/>
      <c r="OUI104" s="15"/>
      <c r="OUJ104" s="15"/>
      <c r="OUK104" s="17"/>
      <c r="OUL104" s="17"/>
      <c r="OUM104" s="17"/>
      <c r="OUN104" s="117"/>
      <c r="OUO104" s="209"/>
      <c r="OUP104" s="17"/>
      <c r="OUQ104" s="18"/>
      <c r="OUR104" s="29"/>
      <c r="OUS104" s="104"/>
      <c r="OUT104" s="198"/>
      <c r="OUU104" s="239"/>
      <c r="OUV104" s="243"/>
      <c r="OUW104" s="243"/>
      <c r="OUX104" s="19"/>
      <c r="OUY104" s="320"/>
      <c r="OUZ104" s="17"/>
      <c r="OVA104" s="15"/>
      <c r="OVB104" s="15"/>
      <c r="OVC104" s="17"/>
      <c r="OVD104" s="17"/>
      <c r="OVE104" s="17"/>
      <c r="OVF104" s="117"/>
      <c r="OVG104" s="209"/>
      <c r="OVH104" s="17"/>
      <c r="OVI104" s="18"/>
      <c r="OVJ104" s="29"/>
      <c r="OVK104" s="104"/>
      <c r="OVL104" s="198"/>
      <c r="OVM104" s="239"/>
      <c r="OVN104" s="243"/>
      <c r="OVO104" s="243"/>
      <c r="OVP104" s="19"/>
      <c r="OVQ104" s="320"/>
      <c r="OVR104" s="17"/>
      <c r="OVS104" s="15"/>
      <c r="OVT104" s="15"/>
      <c r="OVU104" s="17"/>
      <c r="OVV104" s="17"/>
      <c r="OVW104" s="17"/>
      <c r="OVX104" s="117"/>
      <c r="OVY104" s="209"/>
      <c r="OVZ104" s="17"/>
      <c r="OWA104" s="18"/>
      <c r="OWB104" s="29"/>
      <c r="OWC104" s="104"/>
      <c r="OWD104" s="198"/>
      <c r="OWE104" s="239"/>
      <c r="OWF104" s="243"/>
      <c r="OWG104" s="243"/>
      <c r="OWH104" s="19"/>
      <c r="OWI104" s="320"/>
      <c r="OWJ104" s="17"/>
      <c r="OWK104" s="15"/>
      <c r="OWL104" s="15"/>
      <c r="OWM104" s="17"/>
      <c r="OWN104" s="17"/>
      <c r="OWO104" s="17"/>
      <c r="OWP104" s="117"/>
      <c r="OWQ104" s="209"/>
      <c r="OWR104" s="17"/>
      <c r="OWS104" s="18"/>
      <c r="OWT104" s="29"/>
      <c r="OWU104" s="104"/>
      <c r="OWV104" s="198"/>
      <c r="OWW104" s="239"/>
      <c r="OWX104" s="243"/>
      <c r="OWY104" s="243"/>
      <c r="OWZ104" s="19"/>
      <c r="OXA104" s="320"/>
      <c r="OXB104" s="17"/>
      <c r="OXC104" s="15"/>
      <c r="OXD104" s="15"/>
      <c r="OXE104" s="17"/>
      <c r="OXF104" s="17"/>
      <c r="OXG104" s="17"/>
      <c r="OXH104" s="117"/>
      <c r="OXI104" s="209"/>
      <c r="OXJ104" s="17"/>
      <c r="OXK104" s="18"/>
      <c r="OXL104" s="29"/>
      <c r="OXM104" s="104"/>
      <c r="OXN104" s="198"/>
      <c r="OXO104" s="239"/>
      <c r="OXP104" s="243"/>
      <c r="OXQ104" s="243"/>
      <c r="OXR104" s="19"/>
      <c r="OXS104" s="320"/>
      <c r="OXT104" s="17"/>
      <c r="OXU104" s="15"/>
      <c r="OXV104" s="15"/>
      <c r="OXW104" s="17"/>
      <c r="OXX104" s="17"/>
      <c r="OXY104" s="17"/>
      <c r="OXZ104" s="117"/>
      <c r="OYA104" s="209"/>
      <c r="OYB104" s="17"/>
      <c r="OYC104" s="18"/>
      <c r="OYD104" s="29"/>
      <c r="OYE104" s="104"/>
      <c r="OYF104" s="198"/>
      <c r="OYG104" s="239"/>
      <c r="OYH104" s="243"/>
      <c r="OYI104" s="243"/>
      <c r="OYJ104" s="19"/>
      <c r="OYK104" s="320"/>
      <c r="OYL104" s="17"/>
      <c r="OYM104" s="15"/>
      <c r="OYN104" s="15"/>
      <c r="OYO104" s="17"/>
      <c r="OYP104" s="17"/>
      <c r="OYQ104" s="17"/>
      <c r="OYR104" s="117"/>
      <c r="OYS104" s="209"/>
      <c r="OYT104" s="17"/>
      <c r="OYU104" s="18"/>
      <c r="OYV104" s="29"/>
      <c r="OYW104" s="104"/>
      <c r="OYX104" s="198"/>
      <c r="OYY104" s="239"/>
      <c r="OYZ104" s="243"/>
      <c r="OZA104" s="243"/>
      <c r="OZB104" s="19"/>
      <c r="OZC104" s="320"/>
      <c r="OZD104" s="17"/>
      <c r="OZE104" s="15"/>
      <c r="OZF104" s="15"/>
      <c r="OZG104" s="17"/>
      <c r="OZH104" s="17"/>
      <c r="OZI104" s="17"/>
      <c r="OZJ104" s="117"/>
      <c r="OZK104" s="209"/>
      <c r="OZL104" s="17"/>
      <c r="OZM104" s="18"/>
      <c r="OZN104" s="29"/>
      <c r="OZO104" s="104"/>
      <c r="OZP104" s="198"/>
      <c r="OZQ104" s="239"/>
      <c r="OZR104" s="243"/>
      <c r="OZS104" s="243"/>
      <c r="OZT104" s="19"/>
      <c r="OZU104" s="320"/>
      <c r="OZV104" s="17"/>
      <c r="OZW104" s="15"/>
      <c r="OZX104" s="15"/>
      <c r="OZY104" s="17"/>
      <c r="OZZ104" s="17"/>
      <c r="PAA104" s="17"/>
      <c r="PAB104" s="117"/>
      <c r="PAC104" s="209"/>
      <c r="PAD104" s="17"/>
      <c r="PAE104" s="18"/>
      <c r="PAF104" s="29"/>
      <c r="PAG104" s="104"/>
      <c r="PAH104" s="198"/>
      <c r="PAI104" s="239"/>
      <c r="PAJ104" s="243"/>
      <c r="PAK104" s="243"/>
      <c r="PAL104" s="19"/>
      <c r="PAM104" s="320"/>
      <c r="PAN104" s="17"/>
      <c r="PAO104" s="15"/>
      <c r="PAP104" s="15"/>
      <c r="PAQ104" s="17"/>
      <c r="PAR104" s="17"/>
      <c r="PAS104" s="17"/>
      <c r="PAT104" s="117"/>
      <c r="PAU104" s="209"/>
      <c r="PAV104" s="17"/>
      <c r="PAW104" s="18"/>
      <c r="PAX104" s="29"/>
      <c r="PAY104" s="104"/>
      <c r="PAZ104" s="198"/>
      <c r="PBA104" s="239"/>
      <c r="PBB104" s="243"/>
      <c r="PBC104" s="243"/>
      <c r="PBD104" s="19"/>
      <c r="PBE104" s="320"/>
      <c r="PBF104" s="17"/>
      <c r="PBG104" s="15"/>
      <c r="PBH104" s="15"/>
      <c r="PBI104" s="17"/>
      <c r="PBJ104" s="17"/>
      <c r="PBK104" s="17"/>
      <c r="PBL104" s="117"/>
      <c r="PBM104" s="209"/>
      <c r="PBN104" s="17"/>
      <c r="PBO104" s="18"/>
      <c r="PBP104" s="29"/>
      <c r="PBQ104" s="104"/>
      <c r="PBR104" s="198"/>
      <c r="PBS104" s="239"/>
      <c r="PBT104" s="243"/>
      <c r="PBU104" s="243"/>
      <c r="PBV104" s="19"/>
      <c r="PBW104" s="320"/>
      <c r="PBX104" s="17"/>
      <c r="PBY104" s="15"/>
      <c r="PBZ104" s="15"/>
      <c r="PCA104" s="17"/>
      <c r="PCB104" s="17"/>
      <c r="PCC104" s="17"/>
      <c r="PCD104" s="117"/>
      <c r="PCE104" s="209"/>
      <c r="PCF104" s="17"/>
      <c r="PCG104" s="18"/>
      <c r="PCH104" s="29"/>
      <c r="PCI104" s="104"/>
      <c r="PCJ104" s="198"/>
      <c r="PCK104" s="239"/>
      <c r="PCL104" s="243"/>
      <c r="PCM104" s="243"/>
      <c r="PCN104" s="19"/>
      <c r="PCO104" s="320"/>
      <c r="PCP104" s="17"/>
      <c r="PCQ104" s="15"/>
      <c r="PCR104" s="15"/>
      <c r="PCS104" s="17"/>
      <c r="PCT104" s="17"/>
      <c r="PCU104" s="17"/>
      <c r="PCV104" s="117"/>
      <c r="PCW104" s="209"/>
      <c r="PCX104" s="17"/>
      <c r="PCY104" s="18"/>
      <c r="PCZ104" s="29"/>
      <c r="PDA104" s="104"/>
      <c r="PDB104" s="198"/>
      <c r="PDC104" s="239"/>
      <c r="PDD104" s="243"/>
      <c r="PDE104" s="243"/>
      <c r="PDF104" s="19"/>
      <c r="PDG104" s="320"/>
      <c r="PDH104" s="17"/>
      <c r="PDI104" s="15"/>
      <c r="PDJ104" s="15"/>
      <c r="PDK104" s="17"/>
      <c r="PDL104" s="17"/>
      <c r="PDM104" s="17"/>
      <c r="PDN104" s="117"/>
      <c r="PDO104" s="209"/>
      <c r="PDP104" s="17"/>
      <c r="PDQ104" s="18"/>
      <c r="PDR104" s="29"/>
      <c r="PDS104" s="104"/>
      <c r="PDT104" s="198"/>
      <c r="PDU104" s="239"/>
      <c r="PDV104" s="243"/>
      <c r="PDW104" s="243"/>
      <c r="PDX104" s="19"/>
      <c r="PDY104" s="320"/>
      <c r="PDZ104" s="17"/>
      <c r="PEA104" s="15"/>
      <c r="PEB104" s="15"/>
      <c r="PEC104" s="17"/>
      <c r="PED104" s="17"/>
      <c r="PEE104" s="17"/>
      <c r="PEF104" s="117"/>
      <c r="PEG104" s="209"/>
      <c r="PEH104" s="17"/>
      <c r="PEI104" s="18"/>
      <c r="PEJ104" s="29"/>
      <c r="PEK104" s="104"/>
      <c r="PEL104" s="198"/>
      <c r="PEM104" s="239"/>
      <c r="PEN104" s="243"/>
      <c r="PEO104" s="243"/>
      <c r="PEP104" s="19"/>
      <c r="PEQ104" s="320"/>
      <c r="PER104" s="17"/>
      <c r="PES104" s="15"/>
      <c r="PET104" s="15"/>
      <c r="PEU104" s="17"/>
      <c r="PEV104" s="17"/>
      <c r="PEW104" s="17"/>
      <c r="PEX104" s="117"/>
      <c r="PEY104" s="209"/>
      <c r="PEZ104" s="17"/>
      <c r="PFA104" s="18"/>
      <c r="PFB104" s="29"/>
      <c r="PFC104" s="104"/>
      <c r="PFD104" s="198"/>
      <c r="PFE104" s="239"/>
      <c r="PFF104" s="243"/>
      <c r="PFG104" s="243"/>
      <c r="PFH104" s="19"/>
      <c r="PFI104" s="320"/>
      <c r="PFJ104" s="17"/>
      <c r="PFK104" s="15"/>
      <c r="PFL104" s="15"/>
      <c r="PFM104" s="17"/>
      <c r="PFN104" s="17"/>
      <c r="PFO104" s="17"/>
      <c r="PFP104" s="117"/>
      <c r="PFQ104" s="209"/>
      <c r="PFR104" s="17"/>
      <c r="PFS104" s="18"/>
      <c r="PFT104" s="29"/>
      <c r="PFU104" s="104"/>
      <c r="PFV104" s="198"/>
      <c r="PFW104" s="239"/>
      <c r="PFX104" s="243"/>
      <c r="PFY104" s="243"/>
      <c r="PFZ104" s="19"/>
      <c r="PGA104" s="320"/>
      <c r="PGB104" s="17"/>
      <c r="PGC104" s="15"/>
      <c r="PGD104" s="15"/>
      <c r="PGE104" s="17"/>
      <c r="PGF104" s="17"/>
      <c r="PGG104" s="17"/>
      <c r="PGH104" s="117"/>
      <c r="PGI104" s="209"/>
      <c r="PGJ104" s="17"/>
      <c r="PGK104" s="18"/>
      <c r="PGL104" s="29"/>
      <c r="PGM104" s="104"/>
      <c r="PGN104" s="198"/>
      <c r="PGO104" s="239"/>
      <c r="PGP104" s="243"/>
      <c r="PGQ104" s="243"/>
      <c r="PGR104" s="19"/>
      <c r="PGS104" s="320"/>
      <c r="PGT104" s="17"/>
      <c r="PGU104" s="15"/>
      <c r="PGV104" s="15"/>
      <c r="PGW104" s="17"/>
      <c r="PGX104" s="17"/>
      <c r="PGY104" s="17"/>
      <c r="PGZ104" s="117"/>
      <c r="PHA104" s="209"/>
      <c r="PHB104" s="17"/>
      <c r="PHC104" s="18"/>
      <c r="PHD104" s="29"/>
      <c r="PHE104" s="104"/>
      <c r="PHF104" s="198"/>
      <c r="PHG104" s="239"/>
      <c r="PHH104" s="243"/>
      <c r="PHI104" s="243"/>
      <c r="PHJ104" s="19"/>
      <c r="PHK104" s="320"/>
      <c r="PHL104" s="17"/>
      <c r="PHM104" s="15"/>
      <c r="PHN104" s="15"/>
      <c r="PHO104" s="17"/>
      <c r="PHP104" s="17"/>
      <c r="PHQ104" s="17"/>
      <c r="PHR104" s="117"/>
      <c r="PHS104" s="209"/>
      <c r="PHT104" s="17"/>
      <c r="PHU104" s="18"/>
      <c r="PHV104" s="29"/>
      <c r="PHW104" s="104"/>
      <c r="PHX104" s="198"/>
      <c r="PHY104" s="239"/>
      <c r="PHZ104" s="243"/>
      <c r="PIA104" s="243"/>
      <c r="PIB104" s="19"/>
      <c r="PIC104" s="320"/>
      <c r="PID104" s="17"/>
      <c r="PIE104" s="15"/>
      <c r="PIF104" s="15"/>
      <c r="PIG104" s="17"/>
      <c r="PIH104" s="17"/>
      <c r="PII104" s="17"/>
      <c r="PIJ104" s="117"/>
      <c r="PIK104" s="209"/>
      <c r="PIL104" s="17"/>
      <c r="PIM104" s="18"/>
      <c r="PIN104" s="29"/>
      <c r="PIO104" s="104"/>
      <c r="PIP104" s="198"/>
      <c r="PIQ104" s="239"/>
      <c r="PIR104" s="243"/>
      <c r="PIS104" s="243"/>
      <c r="PIT104" s="19"/>
      <c r="PIU104" s="320"/>
      <c r="PIV104" s="17"/>
      <c r="PIW104" s="15"/>
      <c r="PIX104" s="15"/>
      <c r="PIY104" s="17"/>
      <c r="PIZ104" s="17"/>
      <c r="PJA104" s="17"/>
      <c r="PJB104" s="117"/>
      <c r="PJC104" s="209"/>
      <c r="PJD104" s="17"/>
      <c r="PJE104" s="18"/>
      <c r="PJF104" s="29"/>
      <c r="PJG104" s="104"/>
      <c r="PJH104" s="198"/>
      <c r="PJI104" s="239"/>
      <c r="PJJ104" s="243"/>
      <c r="PJK104" s="243"/>
      <c r="PJL104" s="19"/>
      <c r="PJM104" s="320"/>
      <c r="PJN104" s="17"/>
      <c r="PJO104" s="15"/>
      <c r="PJP104" s="15"/>
      <c r="PJQ104" s="17"/>
      <c r="PJR104" s="17"/>
      <c r="PJS104" s="17"/>
      <c r="PJT104" s="117"/>
      <c r="PJU104" s="209"/>
      <c r="PJV104" s="17"/>
      <c r="PJW104" s="18"/>
      <c r="PJX104" s="29"/>
      <c r="PJY104" s="104"/>
      <c r="PJZ104" s="198"/>
      <c r="PKA104" s="239"/>
      <c r="PKB104" s="243"/>
      <c r="PKC104" s="243"/>
      <c r="PKD104" s="19"/>
      <c r="PKE104" s="320"/>
      <c r="PKF104" s="17"/>
      <c r="PKG104" s="15"/>
      <c r="PKH104" s="15"/>
      <c r="PKI104" s="17"/>
      <c r="PKJ104" s="17"/>
      <c r="PKK104" s="17"/>
      <c r="PKL104" s="117"/>
      <c r="PKM104" s="209"/>
      <c r="PKN104" s="17"/>
      <c r="PKO104" s="18"/>
      <c r="PKP104" s="29"/>
      <c r="PKQ104" s="104"/>
      <c r="PKR104" s="198"/>
      <c r="PKS104" s="239"/>
      <c r="PKT104" s="243"/>
      <c r="PKU104" s="243"/>
      <c r="PKV104" s="19"/>
      <c r="PKW104" s="320"/>
      <c r="PKX104" s="17"/>
      <c r="PKY104" s="15"/>
      <c r="PKZ104" s="15"/>
      <c r="PLA104" s="17"/>
      <c r="PLB104" s="17"/>
      <c r="PLC104" s="17"/>
      <c r="PLD104" s="117"/>
      <c r="PLE104" s="209"/>
      <c r="PLF104" s="17"/>
      <c r="PLG104" s="18"/>
      <c r="PLH104" s="29"/>
      <c r="PLI104" s="104"/>
      <c r="PLJ104" s="198"/>
      <c r="PLK104" s="239"/>
      <c r="PLL104" s="243"/>
      <c r="PLM104" s="243"/>
      <c r="PLN104" s="19"/>
      <c r="PLO104" s="320"/>
      <c r="PLP104" s="17"/>
      <c r="PLQ104" s="15"/>
      <c r="PLR104" s="15"/>
      <c r="PLS104" s="17"/>
      <c r="PLT104" s="17"/>
      <c r="PLU104" s="17"/>
      <c r="PLV104" s="117"/>
      <c r="PLW104" s="209"/>
      <c r="PLX104" s="17"/>
      <c r="PLY104" s="18"/>
      <c r="PLZ104" s="29"/>
      <c r="PMA104" s="104"/>
      <c r="PMB104" s="198"/>
      <c r="PMC104" s="239"/>
      <c r="PMD104" s="243"/>
      <c r="PME104" s="243"/>
      <c r="PMF104" s="19"/>
      <c r="PMG104" s="320"/>
      <c r="PMH104" s="17"/>
      <c r="PMI104" s="15"/>
      <c r="PMJ104" s="15"/>
      <c r="PMK104" s="17"/>
      <c r="PML104" s="17"/>
      <c r="PMM104" s="17"/>
      <c r="PMN104" s="117"/>
      <c r="PMO104" s="209"/>
      <c r="PMP104" s="17"/>
      <c r="PMQ104" s="18"/>
      <c r="PMR104" s="29"/>
      <c r="PMS104" s="104"/>
      <c r="PMT104" s="198"/>
      <c r="PMU104" s="239"/>
      <c r="PMV104" s="243"/>
      <c r="PMW104" s="243"/>
      <c r="PMX104" s="19"/>
      <c r="PMY104" s="320"/>
      <c r="PMZ104" s="17"/>
      <c r="PNA104" s="15"/>
      <c r="PNB104" s="15"/>
      <c r="PNC104" s="17"/>
      <c r="PND104" s="17"/>
      <c r="PNE104" s="17"/>
      <c r="PNF104" s="117"/>
      <c r="PNG104" s="209"/>
      <c r="PNH104" s="17"/>
      <c r="PNI104" s="18"/>
      <c r="PNJ104" s="29"/>
      <c r="PNK104" s="104"/>
      <c r="PNL104" s="198"/>
      <c r="PNM104" s="239"/>
      <c r="PNN104" s="243"/>
      <c r="PNO104" s="243"/>
      <c r="PNP104" s="19"/>
      <c r="PNQ104" s="320"/>
      <c r="PNR104" s="17"/>
      <c r="PNS104" s="15"/>
      <c r="PNT104" s="15"/>
      <c r="PNU104" s="17"/>
      <c r="PNV104" s="17"/>
      <c r="PNW104" s="17"/>
      <c r="PNX104" s="117"/>
      <c r="PNY104" s="209"/>
      <c r="PNZ104" s="17"/>
      <c r="POA104" s="18"/>
      <c r="POB104" s="29"/>
      <c r="POC104" s="104"/>
      <c r="POD104" s="198"/>
      <c r="POE104" s="239"/>
      <c r="POF104" s="243"/>
      <c r="POG104" s="243"/>
      <c r="POH104" s="19"/>
      <c r="POI104" s="320"/>
      <c r="POJ104" s="17"/>
      <c r="POK104" s="15"/>
      <c r="POL104" s="15"/>
      <c r="POM104" s="17"/>
      <c r="PON104" s="17"/>
      <c r="POO104" s="17"/>
      <c r="POP104" s="117"/>
      <c r="POQ104" s="209"/>
      <c r="POR104" s="17"/>
      <c r="POS104" s="18"/>
      <c r="POT104" s="29"/>
      <c r="POU104" s="104"/>
      <c r="POV104" s="198"/>
      <c r="POW104" s="239"/>
      <c r="POX104" s="243"/>
      <c r="POY104" s="243"/>
      <c r="POZ104" s="19"/>
      <c r="PPA104" s="320"/>
      <c r="PPB104" s="17"/>
      <c r="PPC104" s="15"/>
      <c r="PPD104" s="15"/>
      <c r="PPE104" s="17"/>
      <c r="PPF104" s="17"/>
      <c r="PPG104" s="17"/>
      <c r="PPH104" s="117"/>
      <c r="PPI104" s="209"/>
      <c r="PPJ104" s="17"/>
      <c r="PPK104" s="18"/>
      <c r="PPL104" s="29"/>
      <c r="PPM104" s="104"/>
      <c r="PPN104" s="198"/>
      <c r="PPO104" s="239"/>
      <c r="PPP104" s="243"/>
      <c r="PPQ104" s="243"/>
      <c r="PPR104" s="19"/>
      <c r="PPS104" s="320"/>
      <c r="PPT104" s="17"/>
      <c r="PPU104" s="15"/>
      <c r="PPV104" s="15"/>
      <c r="PPW104" s="17"/>
      <c r="PPX104" s="17"/>
      <c r="PPY104" s="17"/>
      <c r="PPZ104" s="117"/>
      <c r="PQA104" s="209"/>
      <c r="PQB104" s="17"/>
      <c r="PQC104" s="18"/>
      <c r="PQD104" s="29"/>
      <c r="PQE104" s="104"/>
      <c r="PQF104" s="198"/>
      <c r="PQG104" s="239"/>
      <c r="PQH104" s="243"/>
      <c r="PQI104" s="243"/>
      <c r="PQJ104" s="19"/>
      <c r="PQK104" s="320"/>
      <c r="PQL104" s="17"/>
      <c r="PQM104" s="15"/>
      <c r="PQN104" s="15"/>
      <c r="PQO104" s="17"/>
      <c r="PQP104" s="17"/>
      <c r="PQQ104" s="17"/>
      <c r="PQR104" s="117"/>
      <c r="PQS104" s="209"/>
      <c r="PQT104" s="17"/>
      <c r="PQU104" s="18"/>
      <c r="PQV104" s="29"/>
      <c r="PQW104" s="104"/>
      <c r="PQX104" s="198"/>
      <c r="PQY104" s="239"/>
      <c r="PQZ104" s="243"/>
      <c r="PRA104" s="243"/>
      <c r="PRB104" s="19"/>
      <c r="PRC104" s="320"/>
      <c r="PRD104" s="17"/>
      <c r="PRE104" s="15"/>
      <c r="PRF104" s="15"/>
      <c r="PRG104" s="17"/>
      <c r="PRH104" s="17"/>
      <c r="PRI104" s="17"/>
      <c r="PRJ104" s="117"/>
      <c r="PRK104" s="209"/>
      <c r="PRL104" s="17"/>
      <c r="PRM104" s="18"/>
      <c r="PRN104" s="29"/>
      <c r="PRO104" s="104"/>
      <c r="PRP104" s="198"/>
      <c r="PRQ104" s="239"/>
      <c r="PRR104" s="243"/>
      <c r="PRS104" s="243"/>
      <c r="PRT104" s="19"/>
      <c r="PRU104" s="320"/>
      <c r="PRV104" s="17"/>
      <c r="PRW104" s="15"/>
      <c r="PRX104" s="15"/>
      <c r="PRY104" s="17"/>
      <c r="PRZ104" s="17"/>
      <c r="PSA104" s="17"/>
      <c r="PSB104" s="117"/>
      <c r="PSC104" s="209"/>
      <c r="PSD104" s="17"/>
      <c r="PSE104" s="18"/>
      <c r="PSF104" s="29"/>
      <c r="PSG104" s="104"/>
      <c r="PSH104" s="198"/>
      <c r="PSI104" s="239"/>
      <c r="PSJ104" s="243"/>
      <c r="PSK104" s="243"/>
      <c r="PSL104" s="19"/>
      <c r="PSM104" s="320"/>
      <c r="PSN104" s="17"/>
      <c r="PSO104" s="15"/>
      <c r="PSP104" s="15"/>
      <c r="PSQ104" s="17"/>
      <c r="PSR104" s="17"/>
      <c r="PSS104" s="17"/>
      <c r="PST104" s="117"/>
      <c r="PSU104" s="209"/>
      <c r="PSV104" s="17"/>
      <c r="PSW104" s="18"/>
      <c r="PSX104" s="29"/>
      <c r="PSY104" s="104"/>
      <c r="PSZ104" s="198"/>
      <c r="PTA104" s="239"/>
      <c r="PTB104" s="243"/>
      <c r="PTC104" s="243"/>
      <c r="PTD104" s="19"/>
      <c r="PTE104" s="320"/>
      <c r="PTF104" s="17"/>
      <c r="PTG104" s="15"/>
      <c r="PTH104" s="15"/>
      <c r="PTI104" s="17"/>
      <c r="PTJ104" s="17"/>
      <c r="PTK104" s="17"/>
      <c r="PTL104" s="117"/>
      <c r="PTM104" s="209"/>
      <c r="PTN104" s="17"/>
      <c r="PTO104" s="18"/>
      <c r="PTP104" s="29"/>
      <c r="PTQ104" s="104"/>
      <c r="PTR104" s="198"/>
      <c r="PTS104" s="239"/>
      <c r="PTT104" s="243"/>
      <c r="PTU104" s="243"/>
      <c r="PTV104" s="19"/>
      <c r="PTW104" s="320"/>
      <c r="PTX104" s="17"/>
      <c r="PTY104" s="15"/>
      <c r="PTZ104" s="15"/>
      <c r="PUA104" s="17"/>
      <c r="PUB104" s="17"/>
      <c r="PUC104" s="17"/>
      <c r="PUD104" s="117"/>
      <c r="PUE104" s="209"/>
      <c r="PUF104" s="17"/>
      <c r="PUG104" s="18"/>
      <c r="PUH104" s="29"/>
      <c r="PUI104" s="104"/>
      <c r="PUJ104" s="198"/>
      <c r="PUK104" s="239"/>
      <c r="PUL104" s="243"/>
      <c r="PUM104" s="243"/>
      <c r="PUN104" s="19"/>
      <c r="PUO104" s="320"/>
      <c r="PUP104" s="17"/>
      <c r="PUQ104" s="15"/>
      <c r="PUR104" s="15"/>
      <c r="PUS104" s="17"/>
      <c r="PUT104" s="17"/>
      <c r="PUU104" s="17"/>
      <c r="PUV104" s="117"/>
      <c r="PUW104" s="209"/>
      <c r="PUX104" s="17"/>
      <c r="PUY104" s="18"/>
      <c r="PUZ104" s="29"/>
      <c r="PVA104" s="104"/>
      <c r="PVB104" s="198"/>
      <c r="PVC104" s="239"/>
      <c r="PVD104" s="243"/>
      <c r="PVE104" s="243"/>
      <c r="PVF104" s="19"/>
      <c r="PVG104" s="320"/>
      <c r="PVH104" s="17"/>
      <c r="PVI104" s="15"/>
      <c r="PVJ104" s="15"/>
      <c r="PVK104" s="17"/>
      <c r="PVL104" s="17"/>
      <c r="PVM104" s="17"/>
      <c r="PVN104" s="117"/>
      <c r="PVO104" s="209"/>
      <c r="PVP104" s="17"/>
      <c r="PVQ104" s="18"/>
      <c r="PVR104" s="29"/>
      <c r="PVS104" s="104"/>
      <c r="PVT104" s="198"/>
      <c r="PVU104" s="239"/>
      <c r="PVV104" s="243"/>
      <c r="PVW104" s="243"/>
      <c r="PVX104" s="19"/>
      <c r="PVY104" s="320"/>
      <c r="PVZ104" s="17"/>
      <c r="PWA104" s="15"/>
      <c r="PWB104" s="15"/>
      <c r="PWC104" s="17"/>
      <c r="PWD104" s="17"/>
      <c r="PWE104" s="17"/>
      <c r="PWF104" s="117"/>
      <c r="PWG104" s="209"/>
      <c r="PWH104" s="17"/>
      <c r="PWI104" s="18"/>
      <c r="PWJ104" s="29"/>
      <c r="PWK104" s="104"/>
      <c r="PWL104" s="198"/>
      <c r="PWM104" s="239"/>
      <c r="PWN104" s="243"/>
      <c r="PWO104" s="243"/>
      <c r="PWP104" s="19"/>
      <c r="PWQ104" s="320"/>
      <c r="PWR104" s="17"/>
      <c r="PWS104" s="15"/>
      <c r="PWT104" s="15"/>
      <c r="PWU104" s="17"/>
      <c r="PWV104" s="17"/>
      <c r="PWW104" s="17"/>
      <c r="PWX104" s="117"/>
      <c r="PWY104" s="209"/>
      <c r="PWZ104" s="17"/>
      <c r="PXA104" s="18"/>
      <c r="PXB104" s="29"/>
      <c r="PXC104" s="104"/>
      <c r="PXD104" s="198"/>
      <c r="PXE104" s="239"/>
      <c r="PXF104" s="243"/>
      <c r="PXG104" s="243"/>
      <c r="PXH104" s="19"/>
      <c r="PXI104" s="320"/>
      <c r="PXJ104" s="17"/>
      <c r="PXK104" s="15"/>
      <c r="PXL104" s="15"/>
      <c r="PXM104" s="17"/>
      <c r="PXN104" s="17"/>
      <c r="PXO104" s="17"/>
      <c r="PXP104" s="117"/>
      <c r="PXQ104" s="209"/>
      <c r="PXR104" s="17"/>
      <c r="PXS104" s="18"/>
      <c r="PXT104" s="29"/>
      <c r="PXU104" s="104"/>
      <c r="PXV104" s="198"/>
      <c r="PXW104" s="239"/>
      <c r="PXX104" s="243"/>
      <c r="PXY104" s="243"/>
      <c r="PXZ104" s="19"/>
      <c r="PYA104" s="320"/>
      <c r="PYB104" s="17"/>
      <c r="PYC104" s="15"/>
      <c r="PYD104" s="15"/>
      <c r="PYE104" s="17"/>
      <c r="PYF104" s="17"/>
      <c r="PYG104" s="17"/>
      <c r="PYH104" s="117"/>
      <c r="PYI104" s="209"/>
      <c r="PYJ104" s="17"/>
      <c r="PYK104" s="18"/>
      <c r="PYL104" s="29"/>
      <c r="PYM104" s="104"/>
      <c r="PYN104" s="198"/>
      <c r="PYO104" s="239"/>
      <c r="PYP104" s="243"/>
      <c r="PYQ104" s="243"/>
      <c r="PYR104" s="19"/>
      <c r="PYS104" s="320"/>
      <c r="PYT104" s="17"/>
      <c r="PYU104" s="15"/>
      <c r="PYV104" s="15"/>
      <c r="PYW104" s="17"/>
      <c r="PYX104" s="17"/>
      <c r="PYY104" s="17"/>
      <c r="PYZ104" s="117"/>
      <c r="PZA104" s="209"/>
      <c r="PZB104" s="17"/>
      <c r="PZC104" s="18"/>
      <c r="PZD104" s="29"/>
      <c r="PZE104" s="104"/>
      <c r="PZF104" s="198"/>
      <c r="PZG104" s="239"/>
      <c r="PZH104" s="243"/>
      <c r="PZI104" s="243"/>
      <c r="PZJ104" s="19"/>
      <c r="PZK104" s="320"/>
      <c r="PZL104" s="17"/>
      <c r="PZM104" s="15"/>
      <c r="PZN104" s="15"/>
      <c r="PZO104" s="17"/>
      <c r="PZP104" s="17"/>
      <c r="PZQ104" s="17"/>
      <c r="PZR104" s="117"/>
      <c r="PZS104" s="209"/>
      <c r="PZT104" s="17"/>
      <c r="PZU104" s="18"/>
      <c r="PZV104" s="29"/>
      <c r="PZW104" s="104"/>
      <c r="PZX104" s="198"/>
      <c r="PZY104" s="239"/>
      <c r="PZZ104" s="243"/>
      <c r="QAA104" s="243"/>
      <c r="QAB104" s="19"/>
      <c r="QAC104" s="320"/>
      <c r="QAD104" s="17"/>
      <c r="QAE104" s="15"/>
      <c r="QAF104" s="15"/>
      <c r="QAG104" s="17"/>
      <c r="QAH104" s="17"/>
      <c r="QAI104" s="17"/>
      <c r="QAJ104" s="117"/>
      <c r="QAK104" s="209"/>
      <c r="QAL104" s="17"/>
      <c r="QAM104" s="18"/>
      <c r="QAN104" s="29"/>
      <c r="QAO104" s="104"/>
      <c r="QAP104" s="198"/>
      <c r="QAQ104" s="239"/>
      <c r="QAR104" s="243"/>
      <c r="QAS104" s="243"/>
      <c r="QAT104" s="19"/>
      <c r="QAU104" s="320"/>
      <c r="QAV104" s="17"/>
      <c r="QAW104" s="15"/>
      <c r="QAX104" s="15"/>
      <c r="QAY104" s="17"/>
      <c r="QAZ104" s="17"/>
      <c r="QBA104" s="17"/>
      <c r="QBB104" s="117"/>
      <c r="QBC104" s="209"/>
      <c r="QBD104" s="17"/>
      <c r="QBE104" s="18"/>
      <c r="QBF104" s="29"/>
      <c r="QBG104" s="104"/>
      <c r="QBH104" s="198"/>
      <c r="QBI104" s="239"/>
      <c r="QBJ104" s="243"/>
      <c r="QBK104" s="243"/>
      <c r="QBL104" s="19"/>
      <c r="QBM104" s="320"/>
      <c r="QBN104" s="17"/>
      <c r="QBO104" s="15"/>
      <c r="QBP104" s="15"/>
      <c r="QBQ104" s="17"/>
      <c r="QBR104" s="17"/>
      <c r="QBS104" s="17"/>
      <c r="QBT104" s="117"/>
      <c r="QBU104" s="209"/>
      <c r="QBV104" s="17"/>
      <c r="QBW104" s="18"/>
      <c r="QBX104" s="29"/>
      <c r="QBY104" s="104"/>
      <c r="QBZ104" s="198"/>
      <c r="QCA104" s="239"/>
      <c r="QCB104" s="243"/>
      <c r="QCC104" s="243"/>
      <c r="QCD104" s="19"/>
      <c r="QCE104" s="320"/>
      <c r="QCF104" s="17"/>
      <c r="QCG104" s="15"/>
      <c r="QCH104" s="15"/>
      <c r="QCI104" s="17"/>
      <c r="QCJ104" s="17"/>
      <c r="QCK104" s="17"/>
      <c r="QCL104" s="117"/>
      <c r="QCM104" s="209"/>
      <c r="QCN104" s="17"/>
      <c r="QCO104" s="18"/>
      <c r="QCP104" s="29"/>
      <c r="QCQ104" s="104"/>
      <c r="QCR104" s="198"/>
      <c r="QCS104" s="239"/>
      <c r="QCT104" s="243"/>
      <c r="QCU104" s="243"/>
      <c r="QCV104" s="19"/>
      <c r="QCW104" s="320"/>
      <c r="QCX104" s="17"/>
      <c r="QCY104" s="15"/>
      <c r="QCZ104" s="15"/>
      <c r="QDA104" s="17"/>
      <c r="QDB104" s="17"/>
      <c r="QDC104" s="17"/>
      <c r="QDD104" s="117"/>
      <c r="QDE104" s="209"/>
      <c r="QDF104" s="17"/>
      <c r="QDG104" s="18"/>
      <c r="QDH104" s="29"/>
      <c r="QDI104" s="104"/>
      <c r="QDJ104" s="198"/>
      <c r="QDK104" s="239"/>
      <c r="QDL104" s="243"/>
      <c r="QDM104" s="243"/>
      <c r="QDN104" s="19"/>
      <c r="QDO104" s="320"/>
      <c r="QDP104" s="17"/>
      <c r="QDQ104" s="15"/>
      <c r="QDR104" s="15"/>
      <c r="QDS104" s="17"/>
      <c r="QDT104" s="17"/>
      <c r="QDU104" s="17"/>
      <c r="QDV104" s="117"/>
      <c r="QDW104" s="209"/>
      <c r="QDX104" s="17"/>
      <c r="QDY104" s="18"/>
      <c r="QDZ104" s="29"/>
      <c r="QEA104" s="104"/>
      <c r="QEB104" s="198"/>
      <c r="QEC104" s="239"/>
      <c r="QED104" s="243"/>
      <c r="QEE104" s="243"/>
      <c r="QEF104" s="19"/>
      <c r="QEG104" s="320"/>
      <c r="QEH104" s="17"/>
      <c r="QEI104" s="15"/>
      <c r="QEJ104" s="15"/>
      <c r="QEK104" s="17"/>
      <c r="QEL104" s="17"/>
      <c r="QEM104" s="17"/>
      <c r="QEN104" s="117"/>
      <c r="QEO104" s="209"/>
      <c r="QEP104" s="17"/>
      <c r="QEQ104" s="18"/>
      <c r="QER104" s="29"/>
      <c r="QES104" s="104"/>
      <c r="QET104" s="198"/>
      <c r="QEU104" s="239"/>
      <c r="QEV104" s="243"/>
      <c r="QEW104" s="243"/>
      <c r="QEX104" s="19"/>
      <c r="QEY104" s="320"/>
      <c r="QEZ104" s="17"/>
      <c r="QFA104" s="15"/>
      <c r="QFB104" s="15"/>
      <c r="QFC104" s="17"/>
      <c r="QFD104" s="17"/>
      <c r="QFE104" s="17"/>
      <c r="QFF104" s="117"/>
      <c r="QFG104" s="209"/>
      <c r="QFH104" s="17"/>
      <c r="QFI104" s="18"/>
      <c r="QFJ104" s="29"/>
      <c r="QFK104" s="104"/>
      <c r="QFL104" s="198"/>
      <c r="QFM104" s="239"/>
      <c r="QFN104" s="243"/>
      <c r="QFO104" s="243"/>
      <c r="QFP104" s="19"/>
      <c r="QFQ104" s="320"/>
      <c r="QFR104" s="17"/>
      <c r="QFS104" s="15"/>
      <c r="QFT104" s="15"/>
      <c r="QFU104" s="17"/>
      <c r="QFV104" s="17"/>
      <c r="QFW104" s="17"/>
      <c r="QFX104" s="117"/>
      <c r="QFY104" s="209"/>
      <c r="QFZ104" s="17"/>
      <c r="QGA104" s="18"/>
      <c r="QGB104" s="29"/>
      <c r="QGC104" s="104"/>
      <c r="QGD104" s="198"/>
      <c r="QGE104" s="239"/>
      <c r="QGF104" s="243"/>
      <c r="QGG104" s="243"/>
      <c r="QGH104" s="19"/>
      <c r="QGI104" s="320"/>
      <c r="QGJ104" s="17"/>
      <c r="QGK104" s="15"/>
      <c r="QGL104" s="15"/>
      <c r="QGM104" s="17"/>
      <c r="QGN104" s="17"/>
      <c r="QGO104" s="17"/>
      <c r="QGP104" s="117"/>
      <c r="QGQ104" s="209"/>
      <c r="QGR104" s="17"/>
      <c r="QGS104" s="18"/>
      <c r="QGT104" s="29"/>
      <c r="QGU104" s="104"/>
      <c r="QGV104" s="198"/>
      <c r="QGW104" s="239"/>
      <c r="QGX104" s="243"/>
      <c r="QGY104" s="243"/>
      <c r="QGZ104" s="19"/>
      <c r="QHA104" s="320"/>
      <c r="QHB104" s="17"/>
      <c r="QHC104" s="15"/>
      <c r="QHD104" s="15"/>
      <c r="QHE104" s="17"/>
      <c r="QHF104" s="17"/>
      <c r="QHG104" s="17"/>
      <c r="QHH104" s="117"/>
      <c r="QHI104" s="209"/>
      <c r="QHJ104" s="17"/>
      <c r="QHK104" s="18"/>
      <c r="QHL104" s="29"/>
      <c r="QHM104" s="104"/>
      <c r="QHN104" s="198"/>
      <c r="QHO104" s="239"/>
      <c r="QHP104" s="243"/>
      <c r="QHQ104" s="243"/>
      <c r="QHR104" s="19"/>
      <c r="QHS104" s="320"/>
      <c r="QHT104" s="17"/>
      <c r="QHU104" s="15"/>
      <c r="QHV104" s="15"/>
      <c r="QHW104" s="17"/>
      <c r="QHX104" s="17"/>
      <c r="QHY104" s="17"/>
      <c r="QHZ104" s="117"/>
      <c r="QIA104" s="209"/>
      <c r="QIB104" s="17"/>
      <c r="QIC104" s="18"/>
      <c r="QID104" s="29"/>
      <c r="QIE104" s="104"/>
      <c r="QIF104" s="198"/>
      <c r="QIG104" s="239"/>
      <c r="QIH104" s="243"/>
      <c r="QII104" s="243"/>
      <c r="QIJ104" s="19"/>
      <c r="QIK104" s="320"/>
      <c r="QIL104" s="17"/>
      <c r="QIM104" s="15"/>
      <c r="QIN104" s="15"/>
      <c r="QIO104" s="17"/>
      <c r="QIP104" s="17"/>
      <c r="QIQ104" s="17"/>
      <c r="QIR104" s="117"/>
      <c r="QIS104" s="209"/>
      <c r="QIT104" s="17"/>
      <c r="QIU104" s="18"/>
      <c r="QIV104" s="29"/>
      <c r="QIW104" s="104"/>
      <c r="QIX104" s="198"/>
      <c r="QIY104" s="239"/>
      <c r="QIZ104" s="243"/>
      <c r="QJA104" s="243"/>
      <c r="QJB104" s="19"/>
      <c r="QJC104" s="320"/>
      <c r="QJD104" s="17"/>
      <c r="QJE104" s="15"/>
      <c r="QJF104" s="15"/>
      <c r="QJG104" s="17"/>
      <c r="QJH104" s="17"/>
      <c r="QJI104" s="17"/>
      <c r="QJJ104" s="117"/>
      <c r="QJK104" s="209"/>
      <c r="QJL104" s="17"/>
      <c r="QJM104" s="18"/>
      <c r="QJN104" s="29"/>
      <c r="QJO104" s="104"/>
      <c r="QJP104" s="198"/>
      <c r="QJQ104" s="239"/>
      <c r="QJR104" s="243"/>
      <c r="QJS104" s="243"/>
      <c r="QJT104" s="19"/>
      <c r="QJU104" s="320"/>
      <c r="QJV104" s="17"/>
      <c r="QJW104" s="15"/>
      <c r="QJX104" s="15"/>
      <c r="QJY104" s="17"/>
      <c r="QJZ104" s="17"/>
      <c r="QKA104" s="17"/>
      <c r="QKB104" s="117"/>
      <c r="QKC104" s="209"/>
      <c r="QKD104" s="17"/>
      <c r="QKE104" s="18"/>
      <c r="QKF104" s="29"/>
      <c r="QKG104" s="104"/>
      <c r="QKH104" s="198"/>
      <c r="QKI104" s="239"/>
      <c r="QKJ104" s="243"/>
      <c r="QKK104" s="243"/>
      <c r="QKL104" s="19"/>
      <c r="QKM104" s="320"/>
      <c r="QKN104" s="17"/>
      <c r="QKO104" s="15"/>
      <c r="QKP104" s="15"/>
      <c r="QKQ104" s="17"/>
      <c r="QKR104" s="17"/>
      <c r="QKS104" s="17"/>
      <c r="QKT104" s="117"/>
      <c r="QKU104" s="209"/>
      <c r="QKV104" s="17"/>
      <c r="QKW104" s="18"/>
      <c r="QKX104" s="29"/>
      <c r="QKY104" s="104"/>
      <c r="QKZ104" s="198"/>
      <c r="QLA104" s="239"/>
      <c r="QLB104" s="243"/>
      <c r="QLC104" s="243"/>
      <c r="QLD104" s="19"/>
      <c r="QLE104" s="320"/>
      <c r="QLF104" s="17"/>
      <c r="QLG104" s="15"/>
      <c r="QLH104" s="15"/>
      <c r="QLI104" s="17"/>
      <c r="QLJ104" s="17"/>
      <c r="QLK104" s="17"/>
      <c r="QLL104" s="117"/>
      <c r="QLM104" s="209"/>
      <c r="QLN104" s="17"/>
      <c r="QLO104" s="18"/>
      <c r="QLP104" s="29"/>
      <c r="QLQ104" s="104"/>
      <c r="QLR104" s="198"/>
      <c r="QLS104" s="239"/>
      <c r="QLT104" s="243"/>
      <c r="QLU104" s="243"/>
      <c r="QLV104" s="19"/>
      <c r="QLW104" s="320"/>
      <c r="QLX104" s="17"/>
      <c r="QLY104" s="15"/>
      <c r="QLZ104" s="15"/>
      <c r="QMA104" s="17"/>
      <c r="QMB104" s="17"/>
      <c r="QMC104" s="17"/>
      <c r="QMD104" s="117"/>
      <c r="QME104" s="209"/>
      <c r="QMF104" s="17"/>
      <c r="QMG104" s="18"/>
      <c r="QMH104" s="29"/>
      <c r="QMI104" s="104"/>
      <c r="QMJ104" s="198"/>
      <c r="QMK104" s="239"/>
      <c r="QML104" s="243"/>
      <c r="QMM104" s="243"/>
      <c r="QMN104" s="19"/>
      <c r="QMO104" s="320"/>
      <c r="QMP104" s="17"/>
      <c r="QMQ104" s="15"/>
      <c r="QMR104" s="15"/>
      <c r="QMS104" s="17"/>
      <c r="QMT104" s="17"/>
      <c r="QMU104" s="17"/>
      <c r="QMV104" s="117"/>
      <c r="QMW104" s="209"/>
      <c r="QMX104" s="17"/>
      <c r="QMY104" s="18"/>
      <c r="QMZ104" s="29"/>
      <c r="QNA104" s="104"/>
      <c r="QNB104" s="198"/>
      <c r="QNC104" s="239"/>
      <c r="QND104" s="243"/>
      <c r="QNE104" s="243"/>
      <c r="QNF104" s="19"/>
      <c r="QNG104" s="320"/>
      <c r="QNH104" s="17"/>
      <c r="QNI104" s="15"/>
      <c r="QNJ104" s="15"/>
      <c r="QNK104" s="17"/>
      <c r="QNL104" s="17"/>
      <c r="QNM104" s="17"/>
      <c r="QNN104" s="117"/>
      <c r="QNO104" s="209"/>
      <c r="QNP104" s="17"/>
      <c r="QNQ104" s="18"/>
      <c r="QNR104" s="29"/>
      <c r="QNS104" s="104"/>
      <c r="QNT104" s="198"/>
      <c r="QNU104" s="239"/>
      <c r="QNV104" s="243"/>
      <c r="QNW104" s="243"/>
      <c r="QNX104" s="19"/>
      <c r="QNY104" s="320"/>
      <c r="QNZ104" s="17"/>
      <c r="QOA104" s="15"/>
      <c r="QOB104" s="15"/>
      <c r="QOC104" s="17"/>
      <c r="QOD104" s="17"/>
      <c r="QOE104" s="17"/>
      <c r="QOF104" s="117"/>
      <c r="QOG104" s="209"/>
      <c r="QOH104" s="17"/>
      <c r="QOI104" s="18"/>
      <c r="QOJ104" s="29"/>
      <c r="QOK104" s="104"/>
      <c r="QOL104" s="198"/>
      <c r="QOM104" s="239"/>
      <c r="QON104" s="243"/>
      <c r="QOO104" s="243"/>
      <c r="QOP104" s="19"/>
      <c r="QOQ104" s="320"/>
      <c r="QOR104" s="17"/>
      <c r="QOS104" s="15"/>
      <c r="QOT104" s="15"/>
      <c r="QOU104" s="17"/>
      <c r="QOV104" s="17"/>
      <c r="QOW104" s="17"/>
      <c r="QOX104" s="117"/>
      <c r="QOY104" s="209"/>
      <c r="QOZ104" s="17"/>
      <c r="QPA104" s="18"/>
      <c r="QPB104" s="29"/>
      <c r="QPC104" s="104"/>
      <c r="QPD104" s="198"/>
      <c r="QPE104" s="239"/>
      <c r="QPF104" s="243"/>
      <c r="QPG104" s="243"/>
      <c r="QPH104" s="19"/>
      <c r="QPI104" s="320"/>
      <c r="QPJ104" s="17"/>
      <c r="QPK104" s="15"/>
      <c r="QPL104" s="15"/>
      <c r="QPM104" s="17"/>
      <c r="QPN104" s="17"/>
      <c r="QPO104" s="17"/>
      <c r="QPP104" s="117"/>
      <c r="QPQ104" s="209"/>
      <c r="QPR104" s="17"/>
      <c r="QPS104" s="18"/>
      <c r="QPT104" s="29"/>
      <c r="QPU104" s="104"/>
      <c r="QPV104" s="198"/>
      <c r="QPW104" s="239"/>
      <c r="QPX104" s="243"/>
      <c r="QPY104" s="243"/>
      <c r="QPZ104" s="19"/>
      <c r="QQA104" s="320"/>
      <c r="QQB104" s="17"/>
      <c r="QQC104" s="15"/>
      <c r="QQD104" s="15"/>
      <c r="QQE104" s="17"/>
      <c r="QQF104" s="17"/>
      <c r="QQG104" s="17"/>
      <c r="QQH104" s="117"/>
      <c r="QQI104" s="209"/>
      <c r="QQJ104" s="17"/>
      <c r="QQK104" s="18"/>
      <c r="QQL104" s="29"/>
      <c r="QQM104" s="104"/>
      <c r="QQN104" s="198"/>
      <c r="QQO104" s="239"/>
      <c r="QQP104" s="243"/>
      <c r="QQQ104" s="243"/>
      <c r="QQR104" s="19"/>
      <c r="QQS104" s="320"/>
      <c r="QQT104" s="17"/>
      <c r="QQU104" s="15"/>
      <c r="QQV104" s="15"/>
      <c r="QQW104" s="17"/>
      <c r="QQX104" s="17"/>
      <c r="QQY104" s="17"/>
      <c r="QQZ104" s="117"/>
      <c r="QRA104" s="209"/>
      <c r="QRB104" s="17"/>
      <c r="QRC104" s="18"/>
      <c r="QRD104" s="29"/>
      <c r="QRE104" s="104"/>
      <c r="QRF104" s="198"/>
      <c r="QRG104" s="239"/>
      <c r="QRH104" s="243"/>
      <c r="QRI104" s="243"/>
      <c r="QRJ104" s="19"/>
      <c r="QRK104" s="320"/>
      <c r="QRL104" s="17"/>
      <c r="QRM104" s="15"/>
      <c r="QRN104" s="15"/>
      <c r="QRO104" s="17"/>
      <c r="QRP104" s="17"/>
      <c r="QRQ104" s="17"/>
      <c r="QRR104" s="117"/>
      <c r="QRS104" s="209"/>
      <c r="QRT104" s="17"/>
      <c r="QRU104" s="18"/>
      <c r="QRV104" s="29"/>
      <c r="QRW104" s="104"/>
      <c r="QRX104" s="198"/>
      <c r="QRY104" s="239"/>
      <c r="QRZ104" s="243"/>
      <c r="QSA104" s="243"/>
      <c r="QSB104" s="19"/>
      <c r="QSC104" s="320"/>
      <c r="QSD104" s="17"/>
      <c r="QSE104" s="15"/>
      <c r="QSF104" s="15"/>
      <c r="QSG104" s="17"/>
      <c r="QSH104" s="17"/>
      <c r="QSI104" s="17"/>
      <c r="QSJ104" s="117"/>
      <c r="QSK104" s="209"/>
      <c r="QSL104" s="17"/>
      <c r="QSM104" s="18"/>
      <c r="QSN104" s="29"/>
      <c r="QSO104" s="104"/>
      <c r="QSP104" s="198"/>
      <c r="QSQ104" s="239"/>
      <c r="QSR104" s="243"/>
      <c r="QSS104" s="243"/>
      <c r="QST104" s="19"/>
      <c r="QSU104" s="320"/>
      <c r="QSV104" s="17"/>
      <c r="QSW104" s="15"/>
      <c r="QSX104" s="15"/>
      <c r="QSY104" s="17"/>
      <c r="QSZ104" s="17"/>
      <c r="QTA104" s="17"/>
      <c r="QTB104" s="117"/>
      <c r="QTC104" s="209"/>
      <c r="QTD104" s="17"/>
      <c r="QTE104" s="18"/>
      <c r="QTF104" s="29"/>
      <c r="QTG104" s="104"/>
      <c r="QTH104" s="198"/>
      <c r="QTI104" s="239"/>
      <c r="QTJ104" s="243"/>
      <c r="QTK104" s="243"/>
      <c r="QTL104" s="19"/>
      <c r="QTM104" s="320"/>
      <c r="QTN104" s="17"/>
      <c r="QTO104" s="15"/>
      <c r="QTP104" s="15"/>
      <c r="QTQ104" s="17"/>
      <c r="QTR104" s="17"/>
      <c r="QTS104" s="17"/>
      <c r="QTT104" s="117"/>
      <c r="QTU104" s="209"/>
      <c r="QTV104" s="17"/>
      <c r="QTW104" s="18"/>
      <c r="QTX104" s="29"/>
      <c r="QTY104" s="104"/>
      <c r="QTZ104" s="198"/>
      <c r="QUA104" s="239"/>
      <c r="QUB104" s="243"/>
      <c r="QUC104" s="243"/>
      <c r="QUD104" s="19"/>
      <c r="QUE104" s="320"/>
      <c r="QUF104" s="17"/>
      <c r="QUG104" s="15"/>
      <c r="QUH104" s="15"/>
      <c r="QUI104" s="17"/>
      <c r="QUJ104" s="17"/>
      <c r="QUK104" s="17"/>
      <c r="QUL104" s="117"/>
      <c r="QUM104" s="209"/>
      <c r="QUN104" s="17"/>
      <c r="QUO104" s="18"/>
      <c r="QUP104" s="29"/>
      <c r="QUQ104" s="104"/>
      <c r="QUR104" s="198"/>
      <c r="QUS104" s="239"/>
      <c r="QUT104" s="243"/>
      <c r="QUU104" s="243"/>
      <c r="QUV104" s="19"/>
      <c r="QUW104" s="320"/>
      <c r="QUX104" s="17"/>
      <c r="QUY104" s="15"/>
      <c r="QUZ104" s="15"/>
      <c r="QVA104" s="17"/>
      <c r="QVB104" s="17"/>
      <c r="QVC104" s="17"/>
      <c r="QVD104" s="117"/>
      <c r="QVE104" s="209"/>
      <c r="QVF104" s="17"/>
      <c r="QVG104" s="18"/>
      <c r="QVH104" s="29"/>
      <c r="QVI104" s="104"/>
      <c r="QVJ104" s="198"/>
      <c r="QVK104" s="239"/>
      <c r="QVL104" s="243"/>
      <c r="QVM104" s="243"/>
      <c r="QVN104" s="19"/>
      <c r="QVO104" s="320"/>
      <c r="QVP104" s="17"/>
      <c r="QVQ104" s="15"/>
      <c r="QVR104" s="15"/>
      <c r="QVS104" s="17"/>
      <c r="QVT104" s="17"/>
      <c r="QVU104" s="17"/>
      <c r="QVV104" s="117"/>
      <c r="QVW104" s="209"/>
      <c r="QVX104" s="17"/>
      <c r="QVY104" s="18"/>
      <c r="QVZ104" s="29"/>
      <c r="QWA104" s="104"/>
      <c r="QWB104" s="198"/>
      <c r="QWC104" s="239"/>
      <c r="QWD104" s="243"/>
      <c r="QWE104" s="243"/>
      <c r="QWF104" s="19"/>
      <c r="QWG104" s="320"/>
      <c r="QWH104" s="17"/>
      <c r="QWI104" s="15"/>
      <c r="QWJ104" s="15"/>
      <c r="QWK104" s="17"/>
      <c r="QWL104" s="17"/>
      <c r="QWM104" s="17"/>
      <c r="QWN104" s="117"/>
      <c r="QWO104" s="209"/>
      <c r="QWP104" s="17"/>
      <c r="QWQ104" s="18"/>
      <c r="QWR104" s="29"/>
      <c r="QWS104" s="104"/>
      <c r="QWT104" s="198"/>
      <c r="QWU104" s="239"/>
      <c r="QWV104" s="243"/>
      <c r="QWW104" s="243"/>
      <c r="QWX104" s="19"/>
      <c r="QWY104" s="320"/>
      <c r="QWZ104" s="17"/>
      <c r="QXA104" s="15"/>
      <c r="QXB104" s="15"/>
      <c r="QXC104" s="17"/>
      <c r="QXD104" s="17"/>
      <c r="QXE104" s="17"/>
      <c r="QXF104" s="117"/>
      <c r="QXG104" s="209"/>
      <c r="QXH104" s="17"/>
      <c r="QXI104" s="18"/>
      <c r="QXJ104" s="29"/>
      <c r="QXK104" s="104"/>
      <c r="QXL104" s="198"/>
      <c r="QXM104" s="239"/>
      <c r="QXN104" s="243"/>
      <c r="QXO104" s="243"/>
      <c r="QXP104" s="19"/>
      <c r="QXQ104" s="320"/>
      <c r="QXR104" s="17"/>
      <c r="QXS104" s="15"/>
      <c r="QXT104" s="15"/>
      <c r="QXU104" s="17"/>
      <c r="QXV104" s="17"/>
      <c r="QXW104" s="17"/>
      <c r="QXX104" s="117"/>
      <c r="QXY104" s="209"/>
      <c r="QXZ104" s="17"/>
      <c r="QYA104" s="18"/>
      <c r="QYB104" s="29"/>
      <c r="QYC104" s="104"/>
      <c r="QYD104" s="198"/>
      <c r="QYE104" s="239"/>
      <c r="QYF104" s="243"/>
      <c r="QYG104" s="243"/>
      <c r="QYH104" s="19"/>
      <c r="QYI104" s="320"/>
      <c r="QYJ104" s="17"/>
      <c r="QYK104" s="15"/>
      <c r="QYL104" s="15"/>
      <c r="QYM104" s="17"/>
      <c r="QYN104" s="17"/>
      <c r="QYO104" s="17"/>
      <c r="QYP104" s="117"/>
      <c r="QYQ104" s="209"/>
      <c r="QYR104" s="17"/>
      <c r="QYS104" s="18"/>
      <c r="QYT104" s="29"/>
      <c r="QYU104" s="104"/>
      <c r="QYV104" s="198"/>
      <c r="QYW104" s="239"/>
      <c r="QYX104" s="243"/>
      <c r="QYY104" s="243"/>
      <c r="QYZ104" s="19"/>
      <c r="QZA104" s="320"/>
      <c r="QZB104" s="17"/>
      <c r="QZC104" s="15"/>
      <c r="QZD104" s="15"/>
      <c r="QZE104" s="17"/>
      <c r="QZF104" s="17"/>
      <c r="QZG104" s="17"/>
      <c r="QZH104" s="117"/>
      <c r="QZI104" s="209"/>
      <c r="QZJ104" s="17"/>
      <c r="QZK104" s="18"/>
      <c r="QZL104" s="29"/>
      <c r="QZM104" s="104"/>
      <c r="QZN104" s="198"/>
      <c r="QZO104" s="239"/>
      <c r="QZP104" s="243"/>
      <c r="QZQ104" s="243"/>
      <c r="QZR104" s="19"/>
      <c r="QZS104" s="320"/>
      <c r="QZT104" s="17"/>
      <c r="QZU104" s="15"/>
      <c r="QZV104" s="15"/>
      <c r="QZW104" s="17"/>
      <c r="QZX104" s="17"/>
      <c r="QZY104" s="17"/>
      <c r="QZZ104" s="117"/>
      <c r="RAA104" s="209"/>
      <c r="RAB104" s="17"/>
      <c r="RAC104" s="18"/>
      <c r="RAD104" s="29"/>
      <c r="RAE104" s="104"/>
      <c r="RAF104" s="198"/>
      <c r="RAG104" s="239"/>
      <c r="RAH104" s="243"/>
      <c r="RAI104" s="243"/>
      <c r="RAJ104" s="19"/>
      <c r="RAK104" s="320"/>
      <c r="RAL104" s="17"/>
      <c r="RAM104" s="15"/>
      <c r="RAN104" s="15"/>
      <c r="RAO104" s="17"/>
      <c r="RAP104" s="17"/>
      <c r="RAQ104" s="17"/>
      <c r="RAR104" s="117"/>
      <c r="RAS104" s="209"/>
      <c r="RAT104" s="17"/>
      <c r="RAU104" s="18"/>
      <c r="RAV104" s="29"/>
      <c r="RAW104" s="104"/>
      <c r="RAX104" s="198"/>
      <c r="RAY104" s="239"/>
      <c r="RAZ104" s="243"/>
      <c r="RBA104" s="243"/>
      <c r="RBB104" s="19"/>
      <c r="RBC104" s="320"/>
      <c r="RBD104" s="17"/>
      <c r="RBE104" s="15"/>
      <c r="RBF104" s="15"/>
      <c r="RBG104" s="17"/>
      <c r="RBH104" s="17"/>
      <c r="RBI104" s="17"/>
      <c r="RBJ104" s="117"/>
      <c r="RBK104" s="209"/>
      <c r="RBL104" s="17"/>
      <c r="RBM104" s="18"/>
      <c r="RBN104" s="29"/>
      <c r="RBO104" s="104"/>
      <c r="RBP104" s="198"/>
      <c r="RBQ104" s="239"/>
      <c r="RBR104" s="243"/>
      <c r="RBS104" s="243"/>
      <c r="RBT104" s="19"/>
      <c r="RBU104" s="320"/>
      <c r="RBV104" s="17"/>
      <c r="RBW104" s="15"/>
      <c r="RBX104" s="15"/>
      <c r="RBY104" s="17"/>
      <c r="RBZ104" s="17"/>
      <c r="RCA104" s="17"/>
      <c r="RCB104" s="117"/>
      <c r="RCC104" s="209"/>
      <c r="RCD104" s="17"/>
      <c r="RCE104" s="18"/>
      <c r="RCF104" s="29"/>
      <c r="RCG104" s="104"/>
      <c r="RCH104" s="198"/>
      <c r="RCI104" s="239"/>
      <c r="RCJ104" s="243"/>
      <c r="RCK104" s="243"/>
      <c r="RCL104" s="19"/>
      <c r="RCM104" s="320"/>
      <c r="RCN104" s="17"/>
      <c r="RCO104" s="15"/>
      <c r="RCP104" s="15"/>
      <c r="RCQ104" s="17"/>
      <c r="RCR104" s="17"/>
      <c r="RCS104" s="17"/>
      <c r="RCT104" s="117"/>
      <c r="RCU104" s="209"/>
      <c r="RCV104" s="17"/>
      <c r="RCW104" s="18"/>
      <c r="RCX104" s="29"/>
      <c r="RCY104" s="104"/>
      <c r="RCZ104" s="198"/>
      <c r="RDA104" s="239"/>
      <c r="RDB104" s="243"/>
      <c r="RDC104" s="243"/>
      <c r="RDD104" s="19"/>
      <c r="RDE104" s="320"/>
      <c r="RDF104" s="17"/>
      <c r="RDG104" s="15"/>
      <c r="RDH104" s="15"/>
      <c r="RDI104" s="17"/>
      <c r="RDJ104" s="17"/>
      <c r="RDK104" s="17"/>
      <c r="RDL104" s="117"/>
      <c r="RDM104" s="209"/>
      <c r="RDN104" s="17"/>
      <c r="RDO104" s="18"/>
      <c r="RDP104" s="29"/>
      <c r="RDQ104" s="104"/>
      <c r="RDR104" s="198"/>
      <c r="RDS104" s="239"/>
      <c r="RDT104" s="243"/>
      <c r="RDU104" s="243"/>
      <c r="RDV104" s="19"/>
      <c r="RDW104" s="320"/>
      <c r="RDX104" s="17"/>
      <c r="RDY104" s="15"/>
      <c r="RDZ104" s="15"/>
      <c r="REA104" s="17"/>
      <c r="REB104" s="17"/>
      <c r="REC104" s="17"/>
      <c r="RED104" s="117"/>
      <c r="REE104" s="209"/>
      <c r="REF104" s="17"/>
      <c r="REG104" s="18"/>
      <c r="REH104" s="29"/>
      <c r="REI104" s="104"/>
      <c r="REJ104" s="198"/>
      <c r="REK104" s="239"/>
      <c r="REL104" s="243"/>
      <c r="REM104" s="243"/>
      <c r="REN104" s="19"/>
      <c r="REO104" s="320"/>
      <c r="REP104" s="17"/>
      <c r="REQ104" s="15"/>
      <c r="RER104" s="15"/>
      <c r="RES104" s="17"/>
      <c r="RET104" s="17"/>
      <c r="REU104" s="17"/>
      <c r="REV104" s="117"/>
      <c r="REW104" s="209"/>
      <c r="REX104" s="17"/>
      <c r="REY104" s="18"/>
      <c r="REZ104" s="29"/>
      <c r="RFA104" s="104"/>
      <c r="RFB104" s="198"/>
      <c r="RFC104" s="239"/>
      <c r="RFD104" s="243"/>
      <c r="RFE104" s="243"/>
      <c r="RFF104" s="19"/>
      <c r="RFG104" s="320"/>
      <c r="RFH104" s="17"/>
      <c r="RFI104" s="15"/>
      <c r="RFJ104" s="15"/>
      <c r="RFK104" s="17"/>
      <c r="RFL104" s="17"/>
      <c r="RFM104" s="17"/>
      <c r="RFN104" s="117"/>
      <c r="RFO104" s="209"/>
      <c r="RFP104" s="17"/>
      <c r="RFQ104" s="18"/>
      <c r="RFR104" s="29"/>
      <c r="RFS104" s="104"/>
      <c r="RFT104" s="198"/>
      <c r="RFU104" s="239"/>
      <c r="RFV104" s="243"/>
      <c r="RFW104" s="243"/>
      <c r="RFX104" s="19"/>
      <c r="RFY104" s="320"/>
      <c r="RFZ104" s="17"/>
      <c r="RGA104" s="15"/>
      <c r="RGB104" s="15"/>
      <c r="RGC104" s="17"/>
      <c r="RGD104" s="17"/>
      <c r="RGE104" s="17"/>
      <c r="RGF104" s="117"/>
      <c r="RGG104" s="209"/>
      <c r="RGH104" s="17"/>
      <c r="RGI104" s="18"/>
      <c r="RGJ104" s="29"/>
      <c r="RGK104" s="104"/>
      <c r="RGL104" s="198"/>
      <c r="RGM104" s="239"/>
      <c r="RGN104" s="243"/>
      <c r="RGO104" s="243"/>
      <c r="RGP104" s="19"/>
      <c r="RGQ104" s="320"/>
      <c r="RGR104" s="17"/>
      <c r="RGS104" s="15"/>
      <c r="RGT104" s="15"/>
      <c r="RGU104" s="17"/>
      <c r="RGV104" s="17"/>
      <c r="RGW104" s="17"/>
      <c r="RGX104" s="117"/>
      <c r="RGY104" s="209"/>
      <c r="RGZ104" s="17"/>
      <c r="RHA104" s="18"/>
      <c r="RHB104" s="29"/>
      <c r="RHC104" s="104"/>
      <c r="RHD104" s="198"/>
      <c r="RHE104" s="239"/>
      <c r="RHF104" s="243"/>
      <c r="RHG104" s="243"/>
      <c r="RHH104" s="19"/>
      <c r="RHI104" s="320"/>
      <c r="RHJ104" s="17"/>
      <c r="RHK104" s="15"/>
      <c r="RHL104" s="15"/>
      <c r="RHM104" s="17"/>
      <c r="RHN104" s="17"/>
      <c r="RHO104" s="17"/>
      <c r="RHP104" s="117"/>
      <c r="RHQ104" s="209"/>
      <c r="RHR104" s="17"/>
      <c r="RHS104" s="18"/>
      <c r="RHT104" s="29"/>
      <c r="RHU104" s="104"/>
      <c r="RHV104" s="198"/>
      <c r="RHW104" s="239"/>
      <c r="RHX104" s="243"/>
      <c r="RHY104" s="243"/>
      <c r="RHZ104" s="19"/>
      <c r="RIA104" s="320"/>
      <c r="RIB104" s="17"/>
      <c r="RIC104" s="15"/>
      <c r="RID104" s="15"/>
      <c r="RIE104" s="17"/>
      <c r="RIF104" s="17"/>
      <c r="RIG104" s="17"/>
      <c r="RIH104" s="117"/>
      <c r="RII104" s="209"/>
      <c r="RIJ104" s="17"/>
      <c r="RIK104" s="18"/>
      <c r="RIL104" s="29"/>
      <c r="RIM104" s="104"/>
      <c r="RIN104" s="198"/>
      <c r="RIO104" s="239"/>
      <c r="RIP104" s="243"/>
      <c r="RIQ104" s="243"/>
      <c r="RIR104" s="19"/>
      <c r="RIS104" s="320"/>
      <c r="RIT104" s="17"/>
      <c r="RIU104" s="15"/>
      <c r="RIV104" s="15"/>
      <c r="RIW104" s="17"/>
      <c r="RIX104" s="17"/>
      <c r="RIY104" s="17"/>
      <c r="RIZ104" s="117"/>
      <c r="RJA104" s="209"/>
      <c r="RJB104" s="17"/>
      <c r="RJC104" s="18"/>
      <c r="RJD104" s="29"/>
      <c r="RJE104" s="104"/>
      <c r="RJF104" s="198"/>
      <c r="RJG104" s="239"/>
      <c r="RJH104" s="243"/>
      <c r="RJI104" s="243"/>
      <c r="RJJ104" s="19"/>
      <c r="RJK104" s="320"/>
      <c r="RJL104" s="17"/>
      <c r="RJM104" s="15"/>
      <c r="RJN104" s="15"/>
      <c r="RJO104" s="17"/>
      <c r="RJP104" s="17"/>
      <c r="RJQ104" s="17"/>
      <c r="RJR104" s="117"/>
      <c r="RJS104" s="209"/>
      <c r="RJT104" s="17"/>
      <c r="RJU104" s="18"/>
      <c r="RJV104" s="29"/>
      <c r="RJW104" s="104"/>
      <c r="RJX104" s="198"/>
      <c r="RJY104" s="239"/>
      <c r="RJZ104" s="243"/>
      <c r="RKA104" s="243"/>
      <c r="RKB104" s="19"/>
      <c r="RKC104" s="320"/>
      <c r="RKD104" s="17"/>
      <c r="RKE104" s="15"/>
      <c r="RKF104" s="15"/>
      <c r="RKG104" s="17"/>
      <c r="RKH104" s="17"/>
      <c r="RKI104" s="17"/>
      <c r="RKJ104" s="117"/>
      <c r="RKK104" s="209"/>
      <c r="RKL104" s="17"/>
      <c r="RKM104" s="18"/>
      <c r="RKN104" s="29"/>
      <c r="RKO104" s="104"/>
      <c r="RKP104" s="198"/>
      <c r="RKQ104" s="239"/>
      <c r="RKR104" s="243"/>
      <c r="RKS104" s="243"/>
      <c r="RKT104" s="19"/>
      <c r="RKU104" s="320"/>
      <c r="RKV104" s="17"/>
      <c r="RKW104" s="15"/>
      <c r="RKX104" s="15"/>
      <c r="RKY104" s="17"/>
      <c r="RKZ104" s="17"/>
      <c r="RLA104" s="17"/>
      <c r="RLB104" s="117"/>
      <c r="RLC104" s="209"/>
      <c r="RLD104" s="17"/>
      <c r="RLE104" s="18"/>
      <c r="RLF104" s="29"/>
      <c r="RLG104" s="104"/>
      <c r="RLH104" s="198"/>
      <c r="RLI104" s="239"/>
      <c r="RLJ104" s="243"/>
      <c r="RLK104" s="243"/>
      <c r="RLL104" s="19"/>
      <c r="RLM104" s="320"/>
      <c r="RLN104" s="17"/>
      <c r="RLO104" s="15"/>
      <c r="RLP104" s="15"/>
      <c r="RLQ104" s="17"/>
      <c r="RLR104" s="17"/>
      <c r="RLS104" s="17"/>
      <c r="RLT104" s="117"/>
      <c r="RLU104" s="209"/>
      <c r="RLV104" s="17"/>
      <c r="RLW104" s="18"/>
      <c r="RLX104" s="29"/>
      <c r="RLY104" s="104"/>
      <c r="RLZ104" s="198"/>
      <c r="RMA104" s="239"/>
      <c r="RMB104" s="243"/>
      <c r="RMC104" s="243"/>
      <c r="RMD104" s="19"/>
      <c r="RME104" s="320"/>
      <c r="RMF104" s="17"/>
      <c r="RMG104" s="15"/>
      <c r="RMH104" s="15"/>
      <c r="RMI104" s="17"/>
      <c r="RMJ104" s="17"/>
      <c r="RMK104" s="17"/>
      <c r="RML104" s="117"/>
      <c r="RMM104" s="209"/>
      <c r="RMN104" s="17"/>
      <c r="RMO104" s="18"/>
      <c r="RMP104" s="29"/>
      <c r="RMQ104" s="104"/>
      <c r="RMR104" s="198"/>
      <c r="RMS104" s="239"/>
      <c r="RMT104" s="243"/>
      <c r="RMU104" s="243"/>
      <c r="RMV104" s="19"/>
      <c r="RMW104" s="320"/>
      <c r="RMX104" s="17"/>
      <c r="RMY104" s="15"/>
      <c r="RMZ104" s="15"/>
      <c r="RNA104" s="17"/>
      <c r="RNB104" s="17"/>
      <c r="RNC104" s="17"/>
      <c r="RND104" s="117"/>
      <c r="RNE104" s="209"/>
      <c r="RNF104" s="17"/>
      <c r="RNG104" s="18"/>
      <c r="RNH104" s="29"/>
      <c r="RNI104" s="104"/>
      <c r="RNJ104" s="198"/>
      <c r="RNK104" s="239"/>
      <c r="RNL104" s="243"/>
      <c r="RNM104" s="243"/>
      <c r="RNN104" s="19"/>
      <c r="RNO104" s="320"/>
      <c r="RNP104" s="17"/>
      <c r="RNQ104" s="15"/>
      <c r="RNR104" s="15"/>
      <c r="RNS104" s="17"/>
      <c r="RNT104" s="17"/>
      <c r="RNU104" s="17"/>
      <c r="RNV104" s="117"/>
      <c r="RNW104" s="209"/>
      <c r="RNX104" s="17"/>
      <c r="RNY104" s="18"/>
      <c r="RNZ104" s="29"/>
      <c r="ROA104" s="104"/>
      <c r="ROB104" s="198"/>
      <c r="ROC104" s="239"/>
      <c r="ROD104" s="243"/>
      <c r="ROE104" s="243"/>
      <c r="ROF104" s="19"/>
      <c r="ROG104" s="320"/>
      <c r="ROH104" s="17"/>
      <c r="ROI104" s="15"/>
      <c r="ROJ104" s="15"/>
      <c r="ROK104" s="17"/>
      <c r="ROL104" s="17"/>
      <c r="ROM104" s="17"/>
      <c r="RON104" s="117"/>
      <c r="ROO104" s="209"/>
      <c r="ROP104" s="17"/>
      <c r="ROQ104" s="18"/>
      <c r="ROR104" s="29"/>
      <c r="ROS104" s="104"/>
      <c r="ROT104" s="198"/>
      <c r="ROU104" s="239"/>
      <c r="ROV104" s="243"/>
      <c r="ROW104" s="243"/>
      <c r="ROX104" s="19"/>
      <c r="ROY104" s="320"/>
      <c r="ROZ104" s="17"/>
      <c r="RPA104" s="15"/>
      <c r="RPB104" s="15"/>
      <c r="RPC104" s="17"/>
      <c r="RPD104" s="17"/>
      <c r="RPE104" s="17"/>
      <c r="RPF104" s="117"/>
      <c r="RPG104" s="209"/>
      <c r="RPH104" s="17"/>
      <c r="RPI104" s="18"/>
      <c r="RPJ104" s="29"/>
      <c r="RPK104" s="104"/>
      <c r="RPL104" s="198"/>
      <c r="RPM104" s="239"/>
      <c r="RPN104" s="243"/>
      <c r="RPO104" s="243"/>
      <c r="RPP104" s="19"/>
      <c r="RPQ104" s="320"/>
      <c r="RPR104" s="17"/>
      <c r="RPS104" s="15"/>
      <c r="RPT104" s="15"/>
      <c r="RPU104" s="17"/>
      <c r="RPV104" s="17"/>
      <c r="RPW104" s="17"/>
      <c r="RPX104" s="117"/>
      <c r="RPY104" s="209"/>
      <c r="RPZ104" s="17"/>
      <c r="RQA104" s="18"/>
      <c r="RQB104" s="29"/>
      <c r="RQC104" s="104"/>
      <c r="RQD104" s="198"/>
      <c r="RQE104" s="239"/>
      <c r="RQF104" s="243"/>
      <c r="RQG104" s="243"/>
      <c r="RQH104" s="19"/>
      <c r="RQI104" s="320"/>
      <c r="RQJ104" s="17"/>
      <c r="RQK104" s="15"/>
      <c r="RQL104" s="15"/>
      <c r="RQM104" s="17"/>
      <c r="RQN104" s="17"/>
      <c r="RQO104" s="17"/>
      <c r="RQP104" s="117"/>
      <c r="RQQ104" s="209"/>
      <c r="RQR104" s="17"/>
      <c r="RQS104" s="18"/>
      <c r="RQT104" s="29"/>
      <c r="RQU104" s="104"/>
      <c r="RQV104" s="198"/>
      <c r="RQW104" s="239"/>
      <c r="RQX104" s="243"/>
      <c r="RQY104" s="243"/>
      <c r="RQZ104" s="19"/>
      <c r="RRA104" s="320"/>
      <c r="RRB104" s="17"/>
      <c r="RRC104" s="15"/>
      <c r="RRD104" s="15"/>
      <c r="RRE104" s="17"/>
      <c r="RRF104" s="17"/>
      <c r="RRG104" s="17"/>
      <c r="RRH104" s="117"/>
      <c r="RRI104" s="209"/>
      <c r="RRJ104" s="17"/>
      <c r="RRK104" s="18"/>
      <c r="RRL104" s="29"/>
      <c r="RRM104" s="104"/>
      <c r="RRN104" s="198"/>
      <c r="RRO104" s="239"/>
      <c r="RRP104" s="243"/>
      <c r="RRQ104" s="243"/>
      <c r="RRR104" s="19"/>
      <c r="RRS104" s="320"/>
      <c r="RRT104" s="17"/>
      <c r="RRU104" s="15"/>
      <c r="RRV104" s="15"/>
      <c r="RRW104" s="17"/>
      <c r="RRX104" s="17"/>
      <c r="RRY104" s="17"/>
      <c r="RRZ104" s="117"/>
      <c r="RSA104" s="209"/>
      <c r="RSB104" s="17"/>
      <c r="RSC104" s="18"/>
      <c r="RSD104" s="29"/>
      <c r="RSE104" s="104"/>
      <c r="RSF104" s="198"/>
      <c r="RSG104" s="239"/>
      <c r="RSH104" s="243"/>
      <c r="RSI104" s="243"/>
      <c r="RSJ104" s="19"/>
      <c r="RSK104" s="320"/>
      <c r="RSL104" s="17"/>
      <c r="RSM104" s="15"/>
      <c r="RSN104" s="15"/>
      <c r="RSO104" s="17"/>
      <c r="RSP104" s="17"/>
      <c r="RSQ104" s="17"/>
      <c r="RSR104" s="117"/>
      <c r="RSS104" s="209"/>
      <c r="RST104" s="17"/>
      <c r="RSU104" s="18"/>
      <c r="RSV104" s="29"/>
      <c r="RSW104" s="104"/>
      <c r="RSX104" s="198"/>
      <c r="RSY104" s="239"/>
      <c r="RSZ104" s="243"/>
      <c r="RTA104" s="243"/>
      <c r="RTB104" s="19"/>
      <c r="RTC104" s="320"/>
      <c r="RTD104" s="17"/>
      <c r="RTE104" s="15"/>
      <c r="RTF104" s="15"/>
      <c r="RTG104" s="17"/>
      <c r="RTH104" s="17"/>
      <c r="RTI104" s="17"/>
      <c r="RTJ104" s="117"/>
      <c r="RTK104" s="209"/>
      <c r="RTL104" s="17"/>
      <c r="RTM104" s="18"/>
      <c r="RTN104" s="29"/>
      <c r="RTO104" s="104"/>
      <c r="RTP104" s="198"/>
      <c r="RTQ104" s="239"/>
      <c r="RTR104" s="243"/>
      <c r="RTS104" s="243"/>
      <c r="RTT104" s="19"/>
      <c r="RTU104" s="320"/>
      <c r="RTV104" s="17"/>
      <c r="RTW104" s="15"/>
      <c r="RTX104" s="15"/>
      <c r="RTY104" s="17"/>
      <c r="RTZ104" s="17"/>
      <c r="RUA104" s="17"/>
      <c r="RUB104" s="117"/>
      <c r="RUC104" s="209"/>
      <c r="RUD104" s="17"/>
      <c r="RUE104" s="18"/>
      <c r="RUF104" s="29"/>
      <c r="RUG104" s="104"/>
      <c r="RUH104" s="198"/>
      <c r="RUI104" s="239"/>
      <c r="RUJ104" s="243"/>
      <c r="RUK104" s="243"/>
      <c r="RUL104" s="19"/>
      <c r="RUM104" s="320"/>
      <c r="RUN104" s="17"/>
      <c r="RUO104" s="15"/>
      <c r="RUP104" s="15"/>
      <c r="RUQ104" s="17"/>
      <c r="RUR104" s="17"/>
      <c r="RUS104" s="17"/>
      <c r="RUT104" s="117"/>
      <c r="RUU104" s="209"/>
      <c r="RUV104" s="17"/>
      <c r="RUW104" s="18"/>
      <c r="RUX104" s="29"/>
      <c r="RUY104" s="104"/>
      <c r="RUZ104" s="198"/>
      <c r="RVA104" s="239"/>
      <c r="RVB104" s="243"/>
      <c r="RVC104" s="243"/>
      <c r="RVD104" s="19"/>
      <c r="RVE104" s="320"/>
      <c r="RVF104" s="17"/>
      <c r="RVG104" s="15"/>
      <c r="RVH104" s="15"/>
      <c r="RVI104" s="17"/>
      <c r="RVJ104" s="17"/>
      <c r="RVK104" s="17"/>
      <c r="RVL104" s="117"/>
      <c r="RVM104" s="209"/>
      <c r="RVN104" s="17"/>
      <c r="RVO104" s="18"/>
      <c r="RVP104" s="29"/>
      <c r="RVQ104" s="104"/>
      <c r="RVR104" s="198"/>
      <c r="RVS104" s="239"/>
      <c r="RVT104" s="243"/>
      <c r="RVU104" s="243"/>
      <c r="RVV104" s="19"/>
      <c r="RVW104" s="320"/>
      <c r="RVX104" s="17"/>
      <c r="RVY104" s="15"/>
      <c r="RVZ104" s="15"/>
      <c r="RWA104" s="17"/>
      <c r="RWB104" s="17"/>
      <c r="RWC104" s="17"/>
      <c r="RWD104" s="117"/>
      <c r="RWE104" s="209"/>
      <c r="RWF104" s="17"/>
      <c r="RWG104" s="18"/>
      <c r="RWH104" s="29"/>
      <c r="RWI104" s="104"/>
      <c r="RWJ104" s="198"/>
      <c r="RWK104" s="239"/>
      <c r="RWL104" s="243"/>
      <c r="RWM104" s="243"/>
      <c r="RWN104" s="19"/>
      <c r="RWO104" s="320"/>
      <c r="RWP104" s="17"/>
      <c r="RWQ104" s="15"/>
      <c r="RWR104" s="15"/>
      <c r="RWS104" s="17"/>
      <c r="RWT104" s="17"/>
      <c r="RWU104" s="17"/>
      <c r="RWV104" s="117"/>
      <c r="RWW104" s="209"/>
      <c r="RWX104" s="17"/>
      <c r="RWY104" s="18"/>
      <c r="RWZ104" s="29"/>
      <c r="RXA104" s="104"/>
      <c r="RXB104" s="198"/>
      <c r="RXC104" s="239"/>
      <c r="RXD104" s="243"/>
      <c r="RXE104" s="243"/>
      <c r="RXF104" s="19"/>
      <c r="RXG104" s="320"/>
      <c r="RXH104" s="17"/>
      <c r="RXI104" s="15"/>
      <c r="RXJ104" s="15"/>
      <c r="RXK104" s="17"/>
      <c r="RXL104" s="17"/>
      <c r="RXM104" s="17"/>
      <c r="RXN104" s="117"/>
      <c r="RXO104" s="209"/>
      <c r="RXP104" s="17"/>
      <c r="RXQ104" s="18"/>
      <c r="RXR104" s="29"/>
      <c r="RXS104" s="104"/>
      <c r="RXT104" s="198"/>
      <c r="RXU104" s="239"/>
      <c r="RXV104" s="243"/>
      <c r="RXW104" s="243"/>
      <c r="RXX104" s="19"/>
      <c r="RXY104" s="320"/>
      <c r="RXZ104" s="17"/>
      <c r="RYA104" s="15"/>
      <c r="RYB104" s="15"/>
      <c r="RYC104" s="17"/>
      <c r="RYD104" s="17"/>
      <c r="RYE104" s="17"/>
      <c r="RYF104" s="117"/>
      <c r="RYG104" s="209"/>
      <c r="RYH104" s="17"/>
      <c r="RYI104" s="18"/>
      <c r="RYJ104" s="29"/>
      <c r="RYK104" s="104"/>
      <c r="RYL104" s="198"/>
      <c r="RYM104" s="239"/>
      <c r="RYN104" s="243"/>
      <c r="RYO104" s="243"/>
      <c r="RYP104" s="19"/>
      <c r="RYQ104" s="320"/>
      <c r="RYR104" s="17"/>
      <c r="RYS104" s="15"/>
      <c r="RYT104" s="15"/>
      <c r="RYU104" s="17"/>
      <c r="RYV104" s="17"/>
      <c r="RYW104" s="17"/>
      <c r="RYX104" s="117"/>
      <c r="RYY104" s="209"/>
      <c r="RYZ104" s="17"/>
      <c r="RZA104" s="18"/>
      <c r="RZB104" s="29"/>
      <c r="RZC104" s="104"/>
      <c r="RZD104" s="198"/>
      <c r="RZE104" s="239"/>
      <c r="RZF104" s="243"/>
      <c r="RZG104" s="243"/>
      <c r="RZH104" s="19"/>
      <c r="RZI104" s="320"/>
      <c r="RZJ104" s="17"/>
      <c r="RZK104" s="15"/>
      <c r="RZL104" s="15"/>
      <c r="RZM104" s="17"/>
      <c r="RZN104" s="17"/>
      <c r="RZO104" s="17"/>
      <c r="RZP104" s="117"/>
      <c r="RZQ104" s="209"/>
      <c r="RZR104" s="17"/>
      <c r="RZS104" s="18"/>
      <c r="RZT104" s="29"/>
      <c r="RZU104" s="104"/>
      <c r="RZV104" s="198"/>
      <c r="RZW104" s="239"/>
      <c r="RZX104" s="243"/>
      <c r="RZY104" s="243"/>
      <c r="RZZ104" s="19"/>
      <c r="SAA104" s="320"/>
      <c r="SAB104" s="17"/>
      <c r="SAC104" s="15"/>
      <c r="SAD104" s="15"/>
      <c r="SAE104" s="17"/>
      <c r="SAF104" s="17"/>
      <c r="SAG104" s="17"/>
      <c r="SAH104" s="117"/>
      <c r="SAI104" s="209"/>
      <c r="SAJ104" s="17"/>
      <c r="SAK104" s="18"/>
      <c r="SAL104" s="29"/>
      <c r="SAM104" s="104"/>
      <c r="SAN104" s="198"/>
      <c r="SAO104" s="239"/>
      <c r="SAP104" s="243"/>
      <c r="SAQ104" s="243"/>
      <c r="SAR104" s="19"/>
      <c r="SAS104" s="320"/>
      <c r="SAT104" s="17"/>
      <c r="SAU104" s="15"/>
      <c r="SAV104" s="15"/>
      <c r="SAW104" s="17"/>
      <c r="SAX104" s="17"/>
      <c r="SAY104" s="17"/>
      <c r="SAZ104" s="117"/>
      <c r="SBA104" s="209"/>
      <c r="SBB104" s="17"/>
      <c r="SBC104" s="18"/>
      <c r="SBD104" s="29"/>
      <c r="SBE104" s="104"/>
      <c r="SBF104" s="198"/>
      <c r="SBG104" s="239"/>
      <c r="SBH104" s="243"/>
      <c r="SBI104" s="243"/>
      <c r="SBJ104" s="19"/>
      <c r="SBK104" s="320"/>
      <c r="SBL104" s="17"/>
      <c r="SBM104" s="15"/>
      <c r="SBN104" s="15"/>
      <c r="SBO104" s="17"/>
      <c r="SBP104" s="17"/>
      <c r="SBQ104" s="17"/>
      <c r="SBR104" s="117"/>
      <c r="SBS104" s="209"/>
      <c r="SBT104" s="17"/>
      <c r="SBU104" s="18"/>
      <c r="SBV104" s="29"/>
      <c r="SBW104" s="104"/>
      <c r="SBX104" s="198"/>
      <c r="SBY104" s="239"/>
      <c r="SBZ104" s="243"/>
      <c r="SCA104" s="243"/>
      <c r="SCB104" s="19"/>
      <c r="SCC104" s="320"/>
      <c r="SCD104" s="17"/>
      <c r="SCE104" s="15"/>
      <c r="SCF104" s="15"/>
      <c r="SCG104" s="17"/>
      <c r="SCH104" s="17"/>
      <c r="SCI104" s="17"/>
      <c r="SCJ104" s="117"/>
      <c r="SCK104" s="209"/>
      <c r="SCL104" s="17"/>
      <c r="SCM104" s="18"/>
      <c r="SCN104" s="29"/>
      <c r="SCO104" s="104"/>
      <c r="SCP104" s="198"/>
      <c r="SCQ104" s="239"/>
      <c r="SCR104" s="243"/>
      <c r="SCS104" s="243"/>
      <c r="SCT104" s="19"/>
      <c r="SCU104" s="320"/>
      <c r="SCV104" s="17"/>
      <c r="SCW104" s="15"/>
      <c r="SCX104" s="15"/>
      <c r="SCY104" s="17"/>
      <c r="SCZ104" s="17"/>
      <c r="SDA104" s="17"/>
      <c r="SDB104" s="117"/>
      <c r="SDC104" s="209"/>
      <c r="SDD104" s="17"/>
      <c r="SDE104" s="18"/>
      <c r="SDF104" s="29"/>
      <c r="SDG104" s="104"/>
      <c r="SDH104" s="198"/>
      <c r="SDI104" s="239"/>
      <c r="SDJ104" s="243"/>
      <c r="SDK104" s="243"/>
      <c r="SDL104" s="19"/>
      <c r="SDM104" s="320"/>
      <c r="SDN104" s="17"/>
      <c r="SDO104" s="15"/>
      <c r="SDP104" s="15"/>
      <c r="SDQ104" s="17"/>
      <c r="SDR104" s="17"/>
      <c r="SDS104" s="17"/>
      <c r="SDT104" s="117"/>
      <c r="SDU104" s="209"/>
      <c r="SDV104" s="17"/>
      <c r="SDW104" s="18"/>
      <c r="SDX104" s="29"/>
      <c r="SDY104" s="104"/>
      <c r="SDZ104" s="198"/>
      <c r="SEA104" s="239"/>
      <c r="SEB104" s="243"/>
      <c r="SEC104" s="243"/>
      <c r="SED104" s="19"/>
      <c r="SEE104" s="320"/>
      <c r="SEF104" s="17"/>
      <c r="SEG104" s="15"/>
      <c r="SEH104" s="15"/>
      <c r="SEI104" s="17"/>
      <c r="SEJ104" s="17"/>
      <c r="SEK104" s="17"/>
      <c r="SEL104" s="117"/>
      <c r="SEM104" s="209"/>
      <c r="SEN104" s="17"/>
      <c r="SEO104" s="18"/>
      <c r="SEP104" s="29"/>
      <c r="SEQ104" s="104"/>
      <c r="SER104" s="198"/>
      <c r="SES104" s="239"/>
      <c r="SET104" s="243"/>
      <c r="SEU104" s="243"/>
      <c r="SEV104" s="19"/>
      <c r="SEW104" s="320"/>
      <c r="SEX104" s="17"/>
      <c r="SEY104" s="15"/>
      <c r="SEZ104" s="15"/>
      <c r="SFA104" s="17"/>
      <c r="SFB104" s="17"/>
      <c r="SFC104" s="17"/>
      <c r="SFD104" s="117"/>
      <c r="SFE104" s="209"/>
      <c r="SFF104" s="17"/>
      <c r="SFG104" s="18"/>
      <c r="SFH104" s="29"/>
      <c r="SFI104" s="104"/>
      <c r="SFJ104" s="198"/>
      <c r="SFK104" s="239"/>
      <c r="SFL104" s="243"/>
      <c r="SFM104" s="243"/>
      <c r="SFN104" s="19"/>
      <c r="SFO104" s="320"/>
      <c r="SFP104" s="17"/>
      <c r="SFQ104" s="15"/>
      <c r="SFR104" s="15"/>
      <c r="SFS104" s="17"/>
      <c r="SFT104" s="17"/>
      <c r="SFU104" s="17"/>
      <c r="SFV104" s="117"/>
      <c r="SFW104" s="209"/>
      <c r="SFX104" s="17"/>
      <c r="SFY104" s="18"/>
      <c r="SFZ104" s="29"/>
      <c r="SGA104" s="104"/>
      <c r="SGB104" s="198"/>
      <c r="SGC104" s="239"/>
      <c r="SGD104" s="243"/>
      <c r="SGE104" s="243"/>
      <c r="SGF104" s="19"/>
      <c r="SGG104" s="320"/>
      <c r="SGH104" s="17"/>
      <c r="SGI104" s="15"/>
      <c r="SGJ104" s="15"/>
      <c r="SGK104" s="17"/>
      <c r="SGL104" s="17"/>
      <c r="SGM104" s="17"/>
      <c r="SGN104" s="117"/>
      <c r="SGO104" s="209"/>
      <c r="SGP104" s="17"/>
      <c r="SGQ104" s="18"/>
      <c r="SGR104" s="29"/>
      <c r="SGS104" s="104"/>
      <c r="SGT104" s="198"/>
      <c r="SGU104" s="239"/>
      <c r="SGV104" s="243"/>
      <c r="SGW104" s="243"/>
      <c r="SGX104" s="19"/>
      <c r="SGY104" s="320"/>
      <c r="SGZ104" s="17"/>
      <c r="SHA104" s="15"/>
      <c r="SHB104" s="15"/>
      <c r="SHC104" s="17"/>
      <c r="SHD104" s="17"/>
      <c r="SHE104" s="17"/>
      <c r="SHF104" s="117"/>
      <c r="SHG104" s="209"/>
      <c r="SHH104" s="17"/>
      <c r="SHI104" s="18"/>
      <c r="SHJ104" s="29"/>
      <c r="SHK104" s="104"/>
      <c r="SHL104" s="198"/>
      <c r="SHM104" s="239"/>
      <c r="SHN104" s="243"/>
      <c r="SHO104" s="243"/>
      <c r="SHP104" s="19"/>
      <c r="SHQ104" s="320"/>
      <c r="SHR104" s="17"/>
      <c r="SHS104" s="15"/>
      <c r="SHT104" s="15"/>
      <c r="SHU104" s="17"/>
      <c r="SHV104" s="17"/>
      <c r="SHW104" s="17"/>
      <c r="SHX104" s="117"/>
      <c r="SHY104" s="209"/>
      <c r="SHZ104" s="17"/>
      <c r="SIA104" s="18"/>
      <c r="SIB104" s="29"/>
      <c r="SIC104" s="104"/>
      <c r="SID104" s="198"/>
      <c r="SIE104" s="239"/>
      <c r="SIF104" s="243"/>
      <c r="SIG104" s="243"/>
      <c r="SIH104" s="19"/>
      <c r="SII104" s="320"/>
      <c r="SIJ104" s="17"/>
      <c r="SIK104" s="15"/>
      <c r="SIL104" s="15"/>
      <c r="SIM104" s="17"/>
      <c r="SIN104" s="17"/>
      <c r="SIO104" s="17"/>
      <c r="SIP104" s="117"/>
      <c r="SIQ104" s="209"/>
      <c r="SIR104" s="17"/>
      <c r="SIS104" s="18"/>
      <c r="SIT104" s="29"/>
      <c r="SIU104" s="104"/>
      <c r="SIV104" s="198"/>
      <c r="SIW104" s="239"/>
      <c r="SIX104" s="243"/>
      <c r="SIY104" s="243"/>
      <c r="SIZ104" s="19"/>
      <c r="SJA104" s="320"/>
      <c r="SJB104" s="17"/>
      <c r="SJC104" s="15"/>
      <c r="SJD104" s="15"/>
      <c r="SJE104" s="17"/>
      <c r="SJF104" s="17"/>
      <c r="SJG104" s="17"/>
      <c r="SJH104" s="117"/>
      <c r="SJI104" s="209"/>
      <c r="SJJ104" s="17"/>
      <c r="SJK104" s="18"/>
      <c r="SJL104" s="29"/>
      <c r="SJM104" s="104"/>
      <c r="SJN104" s="198"/>
      <c r="SJO104" s="239"/>
      <c r="SJP104" s="243"/>
      <c r="SJQ104" s="243"/>
      <c r="SJR104" s="19"/>
      <c r="SJS104" s="320"/>
      <c r="SJT104" s="17"/>
      <c r="SJU104" s="15"/>
      <c r="SJV104" s="15"/>
      <c r="SJW104" s="17"/>
      <c r="SJX104" s="17"/>
      <c r="SJY104" s="17"/>
      <c r="SJZ104" s="117"/>
      <c r="SKA104" s="209"/>
      <c r="SKB104" s="17"/>
      <c r="SKC104" s="18"/>
      <c r="SKD104" s="29"/>
      <c r="SKE104" s="104"/>
      <c r="SKF104" s="198"/>
      <c r="SKG104" s="239"/>
      <c r="SKH104" s="243"/>
      <c r="SKI104" s="243"/>
      <c r="SKJ104" s="19"/>
      <c r="SKK104" s="320"/>
      <c r="SKL104" s="17"/>
      <c r="SKM104" s="15"/>
      <c r="SKN104" s="15"/>
      <c r="SKO104" s="17"/>
      <c r="SKP104" s="17"/>
      <c r="SKQ104" s="17"/>
      <c r="SKR104" s="117"/>
      <c r="SKS104" s="209"/>
      <c r="SKT104" s="17"/>
      <c r="SKU104" s="18"/>
      <c r="SKV104" s="29"/>
      <c r="SKW104" s="104"/>
      <c r="SKX104" s="198"/>
      <c r="SKY104" s="239"/>
      <c r="SKZ104" s="243"/>
      <c r="SLA104" s="243"/>
      <c r="SLB104" s="19"/>
      <c r="SLC104" s="320"/>
      <c r="SLD104" s="17"/>
      <c r="SLE104" s="15"/>
      <c r="SLF104" s="15"/>
      <c r="SLG104" s="17"/>
      <c r="SLH104" s="17"/>
      <c r="SLI104" s="17"/>
      <c r="SLJ104" s="117"/>
      <c r="SLK104" s="209"/>
      <c r="SLL104" s="17"/>
      <c r="SLM104" s="18"/>
      <c r="SLN104" s="29"/>
      <c r="SLO104" s="104"/>
      <c r="SLP104" s="198"/>
      <c r="SLQ104" s="239"/>
      <c r="SLR104" s="243"/>
      <c r="SLS104" s="243"/>
      <c r="SLT104" s="19"/>
      <c r="SLU104" s="320"/>
      <c r="SLV104" s="17"/>
      <c r="SLW104" s="15"/>
      <c r="SLX104" s="15"/>
      <c r="SLY104" s="17"/>
      <c r="SLZ104" s="17"/>
      <c r="SMA104" s="17"/>
      <c r="SMB104" s="117"/>
      <c r="SMC104" s="209"/>
      <c r="SMD104" s="17"/>
      <c r="SME104" s="18"/>
      <c r="SMF104" s="29"/>
      <c r="SMG104" s="104"/>
      <c r="SMH104" s="198"/>
      <c r="SMI104" s="239"/>
      <c r="SMJ104" s="243"/>
      <c r="SMK104" s="243"/>
      <c r="SML104" s="19"/>
      <c r="SMM104" s="320"/>
      <c r="SMN104" s="17"/>
      <c r="SMO104" s="15"/>
      <c r="SMP104" s="15"/>
      <c r="SMQ104" s="17"/>
      <c r="SMR104" s="17"/>
      <c r="SMS104" s="17"/>
      <c r="SMT104" s="117"/>
      <c r="SMU104" s="209"/>
      <c r="SMV104" s="17"/>
      <c r="SMW104" s="18"/>
      <c r="SMX104" s="29"/>
      <c r="SMY104" s="104"/>
      <c r="SMZ104" s="198"/>
      <c r="SNA104" s="239"/>
      <c r="SNB104" s="243"/>
      <c r="SNC104" s="243"/>
      <c r="SND104" s="19"/>
      <c r="SNE104" s="320"/>
      <c r="SNF104" s="17"/>
      <c r="SNG104" s="15"/>
      <c r="SNH104" s="15"/>
      <c r="SNI104" s="17"/>
      <c r="SNJ104" s="17"/>
      <c r="SNK104" s="17"/>
      <c r="SNL104" s="117"/>
      <c r="SNM104" s="209"/>
      <c r="SNN104" s="17"/>
      <c r="SNO104" s="18"/>
      <c r="SNP104" s="29"/>
      <c r="SNQ104" s="104"/>
      <c r="SNR104" s="198"/>
      <c r="SNS104" s="239"/>
      <c r="SNT104" s="243"/>
      <c r="SNU104" s="243"/>
      <c r="SNV104" s="19"/>
      <c r="SNW104" s="320"/>
      <c r="SNX104" s="17"/>
      <c r="SNY104" s="15"/>
      <c r="SNZ104" s="15"/>
      <c r="SOA104" s="17"/>
      <c r="SOB104" s="17"/>
      <c r="SOC104" s="17"/>
      <c r="SOD104" s="117"/>
      <c r="SOE104" s="209"/>
      <c r="SOF104" s="17"/>
      <c r="SOG104" s="18"/>
      <c r="SOH104" s="29"/>
      <c r="SOI104" s="104"/>
      <c r="SOJ104" s="198"/>
      <c r="SOK104" s="239"/>
      <c r="SOL104" s="243"/>
      <c r="SOM104" s="243"/>
      <c r="SON104" s="19"/>
      <c r="SOO104" s="320"/>
      <c r="SOP104" s="17"/>
      <c r="SOQ104" s="15"/>
      <c r="SOR104" s="15"/>
      <c r="SOS104" s="17"/>
      <c r="SOT104" s="17"/>
      <c r="SOU104" s="17"/>
      <c r="SOV104" s="117"/>
      <c r="SOW104" s="209"/>
      <c r="SOX104" s="17"/>
      <c r="SOY104" s="18"/>
      <c r="SOZ104" s="29"/>
      <c r="SPA104" s="104"/>
      <c r="SPB104" s="198"/>
      <c r="SPC104" s="239"/>
      <c r="SPD104" s="243"/>
      <c r="SPE104" s="243"/>
      <c r="SPF104" s="19"/>
      <c r="SPG104" s="320"/>
      <c r="SPH104" s="17"/>
      <c r="SPI104" s="15"/>
      <c r="SPJ104" s="15"/>
      <c r="SPK104" s="17"/>
      <c r="SPL104" s="17"/>
      <c r="SPM104" s="17"/>
      <c r="SPN104" s="117"/>
      <c r="SPO104" s="209"/>
      <c r="SPP104" s="17"/>
      <c r="SPQ104" s="18"/>
      <c r="SPR104" s="29"/>
      <c r="SPS104" s="104"/>
      <c r="SPT104" s="198"/>
      <c r="SPU104" s="239"/>
      <c r="SPV104" s="243"/>
      <c r="SPW104" s="243"/>
      <c r="SPX104" s="19"/>
      <c r="SPY104" s="320"/>
      <c r="SPZ104" s="17"/>
      <c r="SQA104" s="15"/>
      <c r="SQB104" s="15"/>
      <c r="SQC104" s="17"/>
      <c r="SQD104" s="17"/>
      <c r="SQE104" s="17"/>
      <c r="SQF104" s="117"/>
      <c r="SQG104" s="209"/>
      <c r="SQH104" s="17"/>
      <c r="SQI104" s="18"/>
      <c r="SQJ104" s="29"/>
      <c r="SQK104" s="104"/>
      <c r="SQL104" s="198"/>
      <c r="SQM104" s="239"/>
      <c r="SQN104" s="243"/>
      <c r="SQO104" s="243"/>
      <c r="SQP104" s="19"/>
      <c r="SQQ104" s="320"/>
      <c r="SQR104" s="17"/>
      <c r="SQS104" s="15"/>
      <c r="SQT104" s="15"/>
      <c r="SQU104" s="17"/>
      <c r="SQV104" s="17"/>
      <c r="SQW104" s="17"/>
      <c r="SQX104" s="117"/>
      <c r="SQY104" s="209"/>
      <c r="SQZ104" s="17"/>
      <c r="SRA104" s="18"/>
      <c r="SRB104" s="29"/>
      <c r="SRC104" s="104"/>
      <c r="SRD104" s="198"/>
      <c r="SRE104" s="239"/>
      <c r="SRF104" s="243"/>
      <c r="SRG104" s="243"/>
      <c r="SRH104" s="19"/>
      <c r="SRI104" s="320"/>
      <c r="SRJ104" s="17"/>
      <c r="SRK104" s="15"/>
      <c r="SRL104" s="15"/>
      <c r="SRM104" s="17"/>
      <c r="SRN104" s="17"/>
      <c r="SRO104" s="17"/>
      <c r="SRP104" s="117"/>
      <c r="SRQ104" s="209"/>
      <c r="SRR104" s="17"/>
      <c r="SRS104" s="18"/>
      <c r="SRT104" s="29"/>
      <c r="SRU104" s="104"/>
      <c r="SRV104" s="198"/>
      <c r="SRW104" s="239"/>
      <c r="SRX104" s="243"/>
      <c r="SRY104" s="243"/>
      <c r="SRZ104" s="19"/>
      <c r="SSA104" s="320"/>
      <c r="SSB104" s="17"/>
      <c r="SSC104" s="15"/>
      <c r="SSD104" s="15"/>
      <c r="SSE104" s="17"/>
      <c r="SSF104" s="17"/>
      <c r="SSG104" s="17"/>
      <c r="SSH104" s="117"/>
      <c r="SSI104" s="209"/>
      <c r="SSJ104" s="17"/>
      <c r="SSK104" s="18"/>
      <c r="SSL104" s="29"/>
      <c r="SSM104" s="104"/>
      <c r="SSN104" s="198"/>
      <c r="SSO104" s="239"/>
      <c r="SSP104" s="243"/>
      <c r="SSQ104" s="243"/>
      <c r="SSR104" s="19"/>
      <c r="SSS104" s="320"/>
      <c r="SST104" s="17"/>
      <c r="SSU104" s="15"/>
      <c r="SSV104" s="15"/>
      <c r="SSW104" s="17"/>
      <c r="SSX104" s="17"/>
      <c r="SSY104" s="17"/>
      <c r="SSZ104" s="117"/>
      <c r="STA104" s="209"/>
      <c r="STB104" s="17"/>
      <c r="STC104" s="18"/>
      <c r="STD104" s="29"/>
      <c r="STE104" s="104"/>
      <c r="STF104" s="198"/>
      <c r="STG104" s="239"/>
      <c r="STH104" s="243"/>
      <c r="STI104" s="243"/>
      <c r="STJ104" s="19"/>
      <c r="STK104" s="320"/>
      <c r="STL104" s="17"/>
      <c r="STM104" s="15"/>
      <c r="STN104" s="15"/>
      <c r="STO104" s="17"/>
      <c r="STP104" s="17"/>
      <c r="STQ104" s="17"/>
      <c r="STR104" s="117"/>
      <c r="STS104" s="209"/>
      <c r="STT104" s="17"/>
      <c r="STU104" s="18"/>
      <c r="STV104" s="29"/>
      <c r="STW104" s="104"/>
      <c r="STX104" s="198"/>
      <c r="STY104" s="239"/>
      <c r="STZ104" s="243"/>
      <c r="SUA104" s="243"/>
      <c r="SUB104" s="19"/>
      <c r="SUC104" s="320"/>
      <c r="SUD104" s="17"/>
      <c r="SUE104" s="15"/>
      <c r="SUF104" s="15"/>
      <c r="SUG104" s="17"/>
      <c r="SUH104" s="17"/>
      <c r="SUI104" s="17"/>
      <c r="SUJ104" s="117"/>
      <c r="SUK104" s="209"/>
      <c r="SUL104" s="17"/>
      <c r="SUM104" s="18"/>
      <c r="SUN104" s="29"/>
      <c r="SUO104" s="104"/>
      <c r="SUP104" s="198"/>
      <c r="SUQ104" s="239"/>
      <c r="SUR104" s="243"/>
      <c r="SUS104" s="243"/>
      <c r="SUT104" s="19"/>
      <c r="SUU104" s="320"/>
      <c r="SUV104" s="17"/>
      <c r="SUW104" s="15"/>
      <c r="SUX104" s="15"/>
      <c r="SUY104" s="17"/>
      <c r="SUZ104" s="17"/>
      <c r="SVA104" s="17"/>
      <c r="SVB104" s="117"/>
      <c r="SVC104" s="209"/>
      <c r="SVD104" s="17"/>
      <c r="SVE104" s="18"/>
      <c r="SVF104" s="29"/>
      <c r="SVG104" s="104"/>
      <c r="SVH104" s="198"/>
      <c r="SVI104" s="239"/>
      <c r="SVJ104" s="243"/>
      <c r="SVK104" s="243"/>
      <c r="SVL104" s="19"/>
      <c r="SVM104" s="320"/>
      <c r="SVN104" s="17"/>
      <c r="SVO104" s="15"/>
      <c r="SVP104" s="15"/>
      <c r="SVQ104" s="17"/>
      <c r="SVR104" s="17"/>
      <c r="SVS104" s="17"/>
      <c r="SVT104" s="117"/>
      <c r="SVU104" s="209"/>
      <c r="SVV104" s="17"/>
      <c r="SVW104" s="18"/>
      <c r="SVX104" s="29"/>
      <c r="SVY104" s="104"/>
      <c r="SVZ104" s="198"/>
      <c r="SWA104" s="239"/>
      <c r="SWB104" s="243"/>
      <c r="SWC104" s="243"/>
      <c r="SWD104" s="19"/>
      <c r="SWE104" s="320"/>
      <c r="SWF104" s="17"/>
      <c r="SWG104" s="15"/>
      <c r="SWH104" s="15"/>
      <c r="SWI104" s="17"/>
      <c r="SWJ104" s="17"/>
      <c r="SWK104" s="17"/>
      <c r="SWL104" s="117"/>
      <c r="SWM104" s="209"/>
      <c r="SWN104" s="17"/>
      <c r="SWO104" s="18"/>
      <c r="SWP104" s="29"/>
      <c r="SWQ104" s="104"/>
      <c r="SWR104" s="198"/>
      <c r="SWS104" s="239"/>
      <c r="SWT104" s="243"/>
      <c r="SWU104" s="243"/>
      <c r="SWV104" s="19"/>
      <c r="SWW104" s="320"/>
      <c r="SWX104" s="17"/>
      <c r="SWY104" s="15"/>
      <c r="SWZ104" s="15"/>
      <c r="SXA104" s="17"/>
      <c r="SXB104" s="17"/>
      <c r="SXC104" s="17"/>
      <c r="SXD104" s="117"/>
      <c r="SXE104" s="209"/>
      <c r="SXF104" s="17"/>
      <c r="SXG104" s="18"/>
      <c r="SXH104" s="29"/>
      <c r="SXI104" s="104"/>
      <c r="SXJ104" s="198"/>
      <c r="SXK104" s="239"/>
      <c r="SXL104" s="243"/>
      <c r="SXM104" s="243"/>
      <c r="SXN104" s="19"/>
      <c r="SXO104" s="320"/>
      <c r="SXP104" s="17"/>
      <c r="SXQ104" s="15"/>
      <c r="SXR104" s="15"/>
      <c r="SXS104" s="17"/>
      <c r="SXT104" s="17"/>
      <c r="SXU104" s="17"/>
      <c r="SXV104" s="117"/>
      <c r="SXW104" s="209"/>
      <c r="SXX104" s="17"/>
      <c r="SXY104" s="18"/>
      <c r="SXZ104" s="29"/>
      <c r="SYA104" s="104"/>
      <c r="SYB104" s="198"/>
      <c r="SYC104" s="239"/>
      <c r="SYD104" s="243"/>
      <c r="SYE104" s="243"/>
      <c r="SYF104" s="19"/>
      <c r="SYG104" s="320"/>
      <c r="SYH104" s="17"/>
      <c r="SYI104" s="15"/>
      <c r="SYJ104" s="15"/>
      <c r="SYK104" s="17"/>
      <c r="SYL104" s="17"/>
      <c r="SYM104" s="17"/>
      <c r="SYN104" s="117"/>
      <c r="SYO104" s="209"/>
      <c r="SYP104" s="17"/>
      <c r="SYQ104" s="18"/>
      <c r="SYR104" s="29"/>
      <c r="SYS104" s="104"/>
      <c r="SYT104" s="198"/>
      <c r="SYU104" s="239"/>
      <c r="SYV104" s="243"/>
      <c r="SYW104" s="243"/>
      <c r="SYX104" s="19"/>
      <c r="SYY104" s="320"/>
      <c r="SYZ104" s="17"/>
      <c r="SZA104" s="15"/>
      <c r="SZB104" s="15"/>
      <c r="SZC104" s="17"/>
      <c r="SZD104" s="17"/>
      <c r="SZE104" s="17"/>
      <c r="SZF104" s="117"/>
      <c r="SZG104" s="209"/>
      <c r="SZH104" s="17"/>
      <c r="SZI104" s="18"/>
      <c r="SZJ104" s="29"/>
      <c r="SZK104" s="104"/>
      <c r="SZL104" s="198"/>
      <c r="SZM104" s="239"/>
      <c r="SZN104" s="243"/>
      <c r="SZO104" s="243"/>
      <c r="SZP104" s="19"/>
      <c r="SZQ104" s="320"/>
      <c r="SZR104" s="17"/>
      <c r="SZS104" s="15"/>
      <c r="SZT104" s="15"/>
      <c r="SZU104" s="17"/>
      <c r="SZV104" s="17"/>
      <c r="SZW104" s="17"/>
      <c r="SZX104" s="117"/>
      <c r="SZY104" s="209"/>
      <c r="SZZ104" s="17"/>
      <c r="TAA104" s="18"/>
      <c r="TAB104" s="29"/>
      <c r="TAC104" s="104"/>
      <c r="TAD104" s="198"/>
      <c r="TAE104" s="239"/>
      <c r="TAF104" s="243"/>
      <c r="TAG104" s="243"/>
      <c r="TAH104" s="19"/>
      <c r="TAI104" s="320"/>
      <c r="TAJ104" s="17"/>
      <c r="TAK104" s="15"/>
      <c r="TAL104" s="15"/>
      <c r="TAM104" s="17"/>
      <c r="TAN104" s="17"/>
      <c r="TAO104" s="17"/>
      <c r="TAP104" s="117"/>
      <c r="TAQ104" s="209"/>
      <c r="TAR104" s="17"/>
      <c r="TAS104" s="18"/>
      <c r="TAT104" s="29"/>
      <c r="TAU104" s="104"/>
      <c r="TAV104" s="198"/>
      <c r="TAW104" s="239"/>
      <c r="TAX104" s="243"/>
      <c r="TAY104" s="243"/>
      <c r="TAZ104" s="19"/>
      <c r="TBA104" s="320"/>
      <c r="TBB104" s="17"/>
      <c r="TBC104" s="15"/>
      <c r="TBD104" s="15"/>
      <c r="TBE104" s="17"/>
      <c r="TBF104" s="17"/>
      <c r="TBG104" s="17"/>
      <c r="TBH104" s="117"/>
      <c r="TBI104" s="209"/>
      <c r="TBJ104" s="17"/>
      <c r="TBK104" s="18"/>
      <c r="TBL104" s="29"/>
      <c r="TBM104" s="104"/>
      <c r="TBN104" s="198"/>
      <c r="TBO104" s="239"/>
      <c r="TBP104" s="243"/>
      <c r="TBQ104" s="243"/>
      <c r="TBR104" s="19"/>
      <c r="TBS104" s="320"/>
      <c r="TBT104" s="17"/>
      <c r="TBU104" s="15"/>
      <c r="TBV104" s="15"/>
      <c r="TBW104" s="17"/>
      <c r="TBX104" s="17"/>
      <c r="TBY104" s="17"/>
      <c r="TBZ104" s="117"/>
      <c r="TCA104" s="209"/>
      <c r="TCB104" s="17"/>
      <c r="TCC104" s="18"/>
      <c r="TCD104" s="29"/>
      <c r="TCE104" s="104"/>
      <c r="TCF104" s="198"/>
      <c r="TCG104" s="239"/>
      <c r="TCH104" s="243"/>
      <c r="TCI104" s="243"/>
      <c r="TCJ104" s="19"/>
      <c r="TCK104" s="320"/>
      <c r="TCL104" s="17"/>
      <c r="TCM104" s="15"/>
      <c r="TCN104" s="15"/>
      <c r="TCO104" s="17"/>
      <c r="TCP104" s="17"/>
      <c r="TCQ104" s="17"/>
      <c r="TCR104" s="117"/>
      <c r="TCS104" s="209"/>
      <c r="TCT104" s="17"/>
      <c r="TCU104" s="18"/>
      <c r="TCV104" s="29"/>
      <c r="TCW104" s="104"/>
      <c r="TCX104" s="198"/>
      <c r="TCY104" s="239"/>
      <c r="TCZ104" s="243"/>
      <c r="TDA104" s="243"/>
      <c r="TDB104" s="19"/>
      <c r="TDC104" s="320"/>
      <c r="TDD104" s="17"/>
      <c r="TDE104" s="15"/>
      <c r="TDF104" s="15"/>
      <c r="TDG104" s="17"/>
      <c r="TDH104" s="17"/>
      <c r="TDI104" s="17"/>
      <c r="TDJ104" s="117"/>
      <c r="TDK104" s="209"/>
      <c r="TDL104" s="17"/>
      <c r="TDM104" s="18"/>
      <c r="TDN104" s="29"/>
      <c r="TDO104" s="104"/>
      <c r="TDP104" s="198"/>
      <c r="TDQ104" s="239"/>
      <c r="TDR104" s="243"/>
      <c r="TDS104" s="243"/>
      <c r="TDT104" s="19"/>
      <c r="TDU104" s="320"/>
      <c r="TDV104" s="17"/>
      <c r="TDW104" s="15"/>
      <c r="TDX104" s="15"/>
      <c r="TDY104" s="17"/>
      <c r="TDZ104" s="17"/>
      <c r="TEA104" s="17"/>
      <c r="TEB104" s="117"/>
      <c r="TEC104" s="209"/>
      <c r="TED104" s="17"/>
      <c r="TEE104" s="18"/>
      <c r="TEF104" s="29"/>
      <c r="TEG104" s="104"/>
      <c r="TEH104" s="198"/>
      <c r="TEI104" s="239"/>
      <c r="TEJ104" s="243"/>
      <c r="TEK104" s="243"/>
      <c r="TEL104" s="19"/>
      <c r="TEM104" s="320"/>
      <c r="TEN104" s="17"/>
      <c r="TEO104" s="15"/>
      <c r="TEP104" s="15"/>
      <c r="TEQ104" s="17"/>
      <c r="TER104" s="17"/>
      <c r="TES104" s="17"/>
      <c r="TET104" s="117"/>
      <c r="TEU104" s="209"/>
      <c r="TEV104" s="17"/>
      <c r="TEW104" s="18"/>
      <c r="TEX104" s="29"/>
      <c r="TEY104" s="104"/>
      <c r="TEZ104" s="198"/>
      <c r="TFA104" s="239"/>
      <c r="TFB104" s="243"/>
      <c r="TFC104" s="243"/>
      <c r="TFD104" s="19"/>
      <c r="TFE104" s="320"/>
      <c r="TFF104" s="17"/>
      <c r="TFG104" s="15"/>
      <c r="TFH104" s="15"/>
      <c r="TFI104" s="17"/>
      <c r="TFJ104" s="17"/>
      <c r="TFK104" s="17"/>
      <c r="TFL104" s="117"/>
      <c r="TFM104" s="209"/>
      <c r="TFN104" s="17"/>
      <c r="TFO104" s="18"/>
      <c r="TFP104" s="29"/>
      <c r="TFQ104" s="104"/>
      <c r="TFR104" s="198"/>
      <c r="TFS104" s="239"/>
      <c r="TFT104" s="243"/>
      <c r="TFU104" s="243"/>
      <c r="TFV104" s="19"/>
      <c r="TFW104" s="320"/>
      <c r="TFX104" s="17"/>
      <c r="TFY104" s="15"/>
      <c r="TFZ104" s="15"/>
      <c r="TGA104" s="17"/>
      <c r="TGB104" s="17"/>
      <c r="TGC104" s="17"/>
      <c r="TGD104" s="117"/>
      <c r="TGE104" s="209"/>
      <c r="TGF104" s="17"/>
      <c r="TGG104" s="18"/>
      <c r="TGH104" s="29"/>
      <c r="TGI104" s="104"/>
      <c r="TGJ104" s="198"/>
      <c r="TGK104" s="239"/>
      <c r="TGL104" s="243"/>
      <c r="TGM104" s="243"/>
      <c r="TGN104" s="19"/>
      <c r="TGO104" s="320"/>
      <c r="TGP104" s="17"/>
      <c r="TGQ104" s="15"/>
      <c r="TGR104" s="15"/>
      <c r="TGS104" s="17"/>
      <c r="TGT104" s="17"/>
      <c r="TGU104" s="17"/>
      <c r="TGV104" s="117"/>
      <c r="TGW104" s="209"/>
      <c r="TGX104" s="17"/>
      <c r="TGY104" s="18"/>
      <c r="TGZ104" s="29"/>
      <c r="THA104" s="104"/>
      <c r="THB104" s="198"/>
      <c r="THC104" s="239"/>
      <c r="THD104" s="243"/>
      <c r="THE104" s="243"/>
      <c r="THF104" s="19"/>
      <c r="THG104" s="320"/>
      <c r="THH104" s="17"/>
      <c r="THI104" s="15"/>
      <c r="THJ104" s="15"/>
      <c r="THK104" s="17"/>
      <c r="THL104" s="17"/>
      <c r="THM104" s="17"/>
      <c r="THN104" s="117"/>
      <c r="THO104" s="209"/>
      <c r="THP104" s="17"/>
      <c r="THQ104" s="18"/>
      <c r="THR104" s="29"/>
      <c r="THS104" s="104"/>
      <c r="THT104" s="198"/>
      <c r="THU104" s="239"/>
      <c r="THV104" s="243"/>
      <c r="THW104" s="243"/>
      <c r="THX104" s="19"/>
      <c r="THY104" s="320"/>
      <c r="THZ104" s="17"/>
      <c r="TIA104" s="15"/>
      <c r="TIB104" s="15"/>
      <c r="TIC104" s="17"/>
      <c r="TID104" s="17"/>
      <c r="TIE104" s="17"/>
      <c r="TIF104" s="117"/>
      <c r="TIG104" s="209"/>
      <c r="TIH104" s="17"/>
      <c r="TII104" s="18"/>
      <c r="TIJ104" s="29"/>
      <c r="TIK104" s="104"/>
      <c r="TIL104" s="198"/>
      <c r="TIM104" s="239"/>
      <c r="TIN104" s="243"/>
      <c r="TIO104" s="243"/>
      <c r="TIP104" s="19"/>
      <c r="TIQ104" s="320"/>
      <c r="TIR104" s="17"/>
      <c r="TIS104" s="15"/>
      <c r="TIT104" s="15"/>
      <c r="TIU104" s="17"/>
      <c r="TIV104" s="17"/>
      <c r="TIW104" s="17"/>
      <c r="TIX104" s="117"/>
      <c r="TIY104" s="209"/>
      <c r="TIZ104" s="17"/>
      <c r="TJA104" s="18"/>
      <c r="TJB104" s="29"/>
      <c r="TJC104" s="104"/>
      <c r="TJD104" s="198"/>
      <c r="TJE104" s="239"/>
      <c r="TJF104" s="243"/>
      <c r="TJG104" s="243"/>
      <c r="TJH104" s="19"/>
      <c r="TJI104" s="320"/>
      <c r="TJJ104" s="17"/>
      <c r="TJK104" s="15"/>
      <c r="TJL104" s="15"/>
      <c r="TJM104" s="17"/>
      <c r="TJN104" s="17"/>
      <c r="TJO104" s="17"/>
      <c r="TJP104" s="117"/>
      <c r="TJQ104" s="209"/>
      <c r="TJR104" s="17"/>
      <c r="TJS104" s="18"/>
      <c r="TJT104" s="29"/>
      <c r="TJU104" s="104"/>
      <c r="TJV104" s="198"/>
      <c r="TJW104" s="239"/>
      <c r="TJX104" s="243"/>
      <c r="TJY104" s="243"/>
      <c r="TJZ104" s="19"/>
      <c r="TKA104" s="320"/>
      <c r="TKB104" s="17"/>
      <c r="TKC104" s="15"/>
      <c r="TKD104" s="15"/>
      <c r="TKE104" s="17"/>
      <c r="TKF104" s="17"/>
      <c r="TKG104" s="17"/>
      <c r="TKH104" s="117"/>
      <c r="TKI104" s="209"/>
      <c r="TKJ104" s="17"/>
      <c r="TKK104" s="18"/>
      <c r="TKL104" s="29"/>
      <c r="TKM104" s="104"/>
      <c r="TKN104" s="198"/>
      <c r="TKO104" s="239"/>
      <c r="TKP104" s="243"/>
      <c r="TKQ104" s="243"/>
      <c r="TKR104" s="19"/>
      <c r="TKS104" s="320"/>
      <c r="TKT104" s="17"/>
      <c r="TKU104" s="15"/>
      <c r="TKV104" s="15"/>
      <c r="TKW104" s="17"/>
      <c r="TKX104" s="17"/>
      <c r="TKY104" s="17"/>
      <c r="TKZ104" s="117"/>
      <c r="TLA104" s="209"/>
      <c r="TLB104" s="17"/>
      <c r="TLC104" s="18"/>
      <c r="TLD104" s="29"/>
      <c r="TLE104" s="104"/>
      <c r="TLF104" s="198"/>
      <c r="TLG104" s="239"/>
      <c r="TLH104" s="243"/>
      <c r="TLI104" s="243"/>
      <c r="TLJ104" s="19"/>
      <c r="TLK104" s="320"/>
      <c r="TLL104" s="17"/>
      <c r="TLM104" s="15"/>
      <c r="TLN104" s="15"/>
      <c r="TLO104" s="17"/>
      <c r="TLP104" s="17"/>
      <c r="TLQ104" s="17"/>
      <c r="TLR104" s="117"/>
      <c r="TLS104" s="209"/>
      <c r="TLT104" s="17"/>
      <c r="TLU104" s="18"/>
      <c r="TLV104" s="29"/>
      <c r="TLW104" s="104"/>
      <c r="TLX104" s="198"/>
      <c r="TLY104" s="239"/>
      <c r="TLZ104" s="243"/>
      <c r="TMA104" s="243"/>
      <c r="TMB104" s="19"/>
      <c r="TMC104" s="320"/>
      <c r="TMD104" s="17"/>
      <c r="TME104" s="15"/>
      <c r="TMF104" s="15"/>
      <c r="TMG104" s="17"/>
      <c r="TMH104" s="17"/>
      <c r="TMI104" s="17"/>
      <c r="TMJ104" s="117"/>
      <c r="TMK104" s="209"/>
      <c r="TML104" s="17"/>
      <c r="TMM104" s="18"/>
      <c r="TMN104" s="29"/>
      <c r="TMO104" s="104"/>
      <c r="TMP104" s="198"/>
      <c r="TMQ104" s="239"/>
      <c r="TMR104" s="243"/>
      <c r="TMS104" s="243"/>
      <c r="TMT104" s="19"/>
      <c r="TMU104" s="320"/>
      <c r="TMV104" s="17"/>
      <c r="TMW104" s="15"/>
      <c r="TMX104" s="15"/>
      <c r="TMY104" s="17"/>
      <c r="TMZ104" s="17"/>
      <c r="TNA104" s="17"/>
      <c r="TNB104" s="117"/>
      <c r="TNC104" s="209"/>
      <c r="TND104" s="17"/>
      <c r="TNE104" s="18"/>
      <c r="TNF104" s="29"/>
      <c r="TNG104" s="104"/>
      <c r="TNH104" s="198"/>
      <c r="TNI104" s="239"/>
      <c r="TNJ104" s="243"/>
      <c r="TNK104" s="243"/>
      <c r="TNL104" s="19"/>
      <c r="TNM104" s="320"/>
      <c r="TNN104" s="17"/>
      <c r="TNO104" s="15"/>
      <c r="TNP104" s="15"/>
      <c r="TNQ104" s="17"/>
      <c r="TNR104" s="17"/>
      <c r="TNS104" s="17"/>
      <c r="TNT104" s="117"/>
      <c r="TNU104" s="209"/>
      <c r="TNV104" s="17"/>
      <c r="TNW104" s="18"/>
      <c r="TNX104" s="29"/>
      <c r="TNY104" s="104"/>
      <c r="TNZ104" s="198"/>
      <c r="TOA104" s="239"/>
      <c r="TOB104" s="243"/>
      <c r="TOC104" s="243"/>
      <c r="TOD104" s="19"/>
      <c r="TOE104" s="320"/>
      <c r="TOF104" s="17"/>
      <c r="TOG104" s="15"/>
      <c r="TOH104" s="15"/>
      <c r="TOI104" s="17"/>
      <c r="TOJ104" s="17"/>
      <c r="TOK104" s="17"/>
      <c r="TOL104" s="117"/>
      <c r="TOM104" s="209"/>
      <c r="TON104" s="17"/>
      <c r="TOO104" s="18"/>
      <c r="TOP104" s="29"/>
      <c r="TOQ104" s="104"/>
      <c r="TOR104" s="198"/>
      <c r="TOS104" s="239"/>
      <c r="TOT104" s="243"/>
      <c r="TOU104" s="243"/>
      <c r="TOV104" s="19"/>
      <c r="TOW104" s="320"/>
      <c r="TOX104" s="17"/>
      <c r="TOY104" s="15"/>
      <c r="TOZ104" s="15"/>
      <c r="TPA104" s="17"/>
      <c r="TPB104" s="17"/>
      <c r="TPC104" s="17"/>
      <c r="TPD104" s="117"/>
      <c r="TPE104" s="209"/>
      <c r="TPF104" s="17"/>
      <c r="TPG104" s="18"/>
      <c r="TPH104" s="29"/>
      <c r="TPI104" s="104"/>
      <c r="TPJ104" s="198"/>
      <c r="TPK104" s="239"/>
      <c r="TPL104" s="243"/>
      <c r="TPM104" s="243"/>
      <c r="TPN104" s="19"/>
      <c r="TPO104" s="320"/>
      <c r="TPP104" s="17"/>
      <c r="TPQ104" s="15"/>
      <c r="TPR104" s="15"/>
      <c r="TPS104" s="17"/>
      <c r="TPT104" s="17"/>
      <c r="TPU104" s="17"/>
      <c r="TPV104" s="117"/>
      <c r="TPW104" s="209"/>
      <c r="TPX104" s="17"/>
      <c r="TPY104" s="18"/>
      <c r="TPZ104" s="29"/>
      <c r="TQA104" s="104"/>
      <c r="TQB104" s="198"/>
      <c r="TQC104" s="239"/>
      <c r="TQD104" s="243"/>
      <c r="TQE104" s="243"/>
      <c r="TQF104" s="19"/>
      <c r="TQG104" s="320"/>
      <c r="TQH104" s="17"/>
      <c r="TQI104" s="15"/>
      <c r="TQJ104" s="15"/>
      <c r="TQK104" s="17"/>
      <c r="TQL104" s="17"/>
      <c r="TQM104" s="17"/>
      <c r="TQN104" s="117"/>
      <c r="TQO104" s="209"/>
      <c r="TQP104" s="17"/>
      <c r="TQQ104" s="18"/>
      <c r="TQR104" s="29"/>
      <c r="TQS104" s="104"/>
      <c r="TQT104" s="198"/>
      <c r="TQU104" s="239"/>
      <c r="TQV104" s="243"/>
      <c r="TQW104" s="243"/>
      <c r="TQX104" s="19"/>
      <c r="TQY104" s="320"/>
      <c r="TQZ104" s="17"/>
      <c r="TRA104" s="15"/>
      <c r="TRB104" s="15"/>
      <c r="TRC104" s="17"/>
      <c r="TRD104" s="17"/>
      <c r="TRE104" s="17"/>
      <c r="TRF104" s="117"/>
      <c r="TRG104" s="209"/>
      <c r="TRH104" s="17"/>
      <c r="TRI104" s="18"/>
      <c r="TRJ104" s="29"/>
      <c r="TRK104" s="104"/>
      <c r="TRL104" s="198"/>
      <c r="TRM104" s="239"/>
      <c r="TRN104" s="243"/>
      <c r="TRO104" s="243"/>
      <c r="TRP104" s="19"/>
      <c r="TRQ104" s="320"/>
      <c r="TRR104" s="17"/>
      <c r="TRS104" s="15"/>
      <c r="TRT104" s="15"/>
      <c r="TRU104" s="17"/>
      <c r="TRV104" s="17"/>
      <c r="TRW104" s="17"/>
      <c r="TRX104" s="117"/>
      <c r="TRY104" s="209"/>
      <c r="TRZ104" s="17"/>
      <c r="TSA104" s="18"/>
      <c r="TSB104" s="29"/>
      <c r="TSC104" s="104"/>
      <c r="TSD104" s="198"/>
      <c r="TSE104" s="239"/>
      <c r="TSF104" s="243"/>
      <c r="TSG104" s="243"/>
      <c r="TSH104" s="19"/>
      <c r="TSI104" s="320"/>
      <c r="TSJ104" s="17"/>
      <c r="TSK104" s="15"/>
      <c r="TSL104" s="15"/>
      <c r="TSM104" s="17"/>
      <c r="TSN104" s="17"/>
      <c r="TSO104" s="17"/>
      <c r="TSP104" s="117"/>
      <c r="TSQ104" s="209"/>
      <c r="TSR104" s="17"/>
      <c r="TSS104" s="18"/>
      <c r="TST104" s="29"/>
      <c r="TSU104" s="104"/>
      <c r="TSV104" s="198"/>
      <c r="TSW104" s="239"/>
      <c r="TSX104" s="243"/>
      <c r="TSY104" s="243"/>
      <c r="TSZ104" s="19"/>
      <c r="TTA104" s="320"/>
      <c r="TTB104" s="17"/>
      <c r="TTC104" s="15"/>
      <c r="TTD104" s="15"/>
      <c r="TTE104" s="17"/>
      <c r="TTF104" s="17"/>
      <c r="TTG104" s="17"/>
      <c r="TTH104" s="117"/>
      <c r="TTI104" s="209"/>
      <c r="TTJ104" s="17"/>
      <c r="TTK104" s="18"/>
      <c r="TTL104" s="29"/>
      <c r="TTM104" s="104"/>
      <c r="TTN104" s="198"/>
      <c r="TTO104" s="239"/>
      <c r="TTP104" s="243"/>
      <c r="TTQ104" s="243"/>
      <c r="TTR104" s="19"/>
      <c r="TTS104" s="320"/>
      <c r="TTT104" s="17"/>
      <c r="TTU104" s="15"/>
      <c r="TTV104" s="15"/>
      <c r="TTW104" s="17"/>
      <c r="TTX104" s="17"/>
      <c r="TTY104" s="17"/>
      <c r="TTZ104" s="117"/>
      <c r="TUA104" s="209"/>
      <c r="TUB104" s="17"/>
      <c r="TUC104" s="18"/>
      <c r="TUD104" s="29"/>
      <c r="TUE104" s="104"/>
      <c r="TUF104" s="198"/>
      <c r="TUG104" s="239"/>
      <c r="TUH104" s="243"/>
      <c r="TUI104" s="243"/>
      <c r="TUJ104" s="19"/>
      <c r="TUK104" s="320"/>
      <c r="TUL104" s="17"/>
      <c r="TUM104" s="15"/>
      <c r="TUN104" s="15"/>
      <c r="TUO104" s="17"/>
      <c r="TUP104" s="17"/>
      <c r="TUQ104" s="17"/>
      <c r="TUR104" s="117"/>
      <c r="TUS104" s="209"/>
      <c r="TUT104" s="17"/>
      <c r="TUU104" s="18"/>
      <c r="TUV104" s="29"/>
      <c r="TUW104" s="104"/>
      <c r="TUX104" s="198"/>
      <c r="TUY104" s="239"/>
      <c r="TUZ104" s="243"/>
      <c r="TVA104" s="243"/>
      <c r="TVB104" s="19"/>
      <c r="TVC104" s="320"/>
      <c r="TVD104" s="17"/>
      <c r="TVE104" s="15"/>
      <c r="TVF104" s="15"/>
      <c r="TVG104" s="17"/>
      <c r="TVH104" s="17"/>
      <c r="TVI104" s="17"/>
      <c r="TVJ104" s="117"/>
      <c r="TVK104" s="209"/>
      <c r="TVL104" s="17"/>
      <c r="TVM104" s="18"/>
      <c r="TVN104" s="29"/>
      <c r="TVO104" s="104"/>
      <c r="TVP104" s="198"/>
      <c r="TVQ104" s="239"/>
      <c r="TVR104" s="243"/>
      <c r="TVS104" s="243"/>
      <c r="TVT104" s="19"/>
      <c r="TVU104" s="320"/>
      <c r="TVV104" s="17"/>
      <c r="TVW104" s="15"/>
      <c r="TVX104" s="15"/>
      <c r="TVY104" s="17"/>
      <c r="TVZ104" s="17"/>
      <c r="TWA104" s="17"/>
      <c r="TWB104" s="117"/>
      <c r="TWC104" s="209"/>
      <c r="TWD104" s="17"/>
      <c r="TWE104" s="18"/>
      <c r="TWF104" s="29"/>
      <c r="TWG104" s="104"/>
      <c r="TWH104" s="198"/>
      <c r="TWI104" s="239"/>
      <c r="TWJ104" s="243"/>
      <c r="TWK104" s="243"/>
      <c r="TWL104" s="19"/>
      <c r="TWM104" s="320"/>
      <c r="TWN104" s="17"/>
      <c r="TWO104" s="15"/>
      <c r="TWP104" s="15"/>
      <c r="TWQ104" s="17"/>
      <c r="TWR104" s="17"/>
      <c r="TWS104" s="17"/>
      <c r="TWT104" s="117"/>
      <c r="TWU104" s="209"/>
      <c r="TWV104" s="17"/>
      <c r="TWW104" s="18"/>
      <c r="TWX104" s="29"/>
      <c r="TWY104" s="104"/>
      <c r="TWZ104" s="198"/>
      <c r="TXA104" s="239"/>
      <c r="TXB104" s="243"/>
      <c r="TXC104" s="243"/>
      <c r="TXD104" s="19"/>
      <c r="TXE104" s="320"/>
      <c r="TXF104" s="17"/>
      <c r="TXG104" s="15"/>
      <c r="TXH104" s="15"/>
      <c r="TXI104" s="17"/>
      <c r="TXJ104" s="17"/>
      <c r="TXK104" s="17"/>
      <c r="TXL104" s="117"/>
      <c r="TXM104" s="209"/>
      <c r="TXN104" s="17"/>
      <c r="TXO104" s="18"/>
      <c r="TXP104" s="29"/>
      <c r="TXQ104" s="104"/>
      <c r="TXR104" s="198"/>
      <c r="TXS104" s="239"/>
      <c r="TXT104" s="243"/>
      <c r="TXU104" s="243"/>
      <c r="TXV104" s="19"/>
      <c r="TXW104" s="320"/>
      <c r="TXX104" s="17"/>
      <c r="TXY104" s="15"/>
      <c r="TXZ104" s="15"/>
      <c r="TYA104" s="17"/>
      <c r="TYB104" s="17"/>
      <c r="TYC104" s="17"/>
      <c r="TYD104" s="117"/>
      <c r="TYE104" s="209"/>
      <c r="TYF104" s="17"/>
      <c r="TYG104" s="18"/>
      <c r="TYH104" s="29"/>
      <c r="TYI104" s="104"/>
      <c r="TYJ104" s="198"/>
      <c r="TYK104" s="239"/>
      <c r="TYL104" s="243"/>
      <c r="TYM104" s="243"/>
      <c r="TYN104" s="19"/>
      <c r="TYO104" s="320"/>
      <c r="TYP104" s="17"/>
      <c r="TYQ104" s="15"/>
      <c r="TYR104" s="15"/>
      <c r="TYS104" s="17"/>
      <c r="TYT104" s="17"/>
      <c r="TYU104" s="17"/>
      <c r="TYV104" s="117"/>
      <c r="TYW104" s="209"/>
      <c r="TYX104" s="17"/>
      <c r="TYY104" s="18"/>
      <c r="TYZ104" s="29"/>
      <c r="TZA104" s="104"/>
      <c r="TZB104" s="198"/>
      <c r="TZC104" s="239"/>
      <c r="TZD104" s="243"/>
      <c r="TZE104" s="243"/>
      <c r="TZF104" s="19"/>
      <c r="TZG104" s="320"/>
      <c r="TZH104" s="17"/>
      <c r="TZI104" s="15"/>
      <c r="TZJ104" s="15"/>
      <c r="TZK104" s="17"/>
      <c r="TZL104" s="17"/>
      <c r="TZM104" s="17"/>
      <c r="TZN104" s="117"/>
      <c r="TZO104" s="209"/>
      <c r="TZP104" s="17"/>
      <c r="TZQ104" s="18"/>
      <c r="TZR104" s="29"/>
      <c r="TZS104" s="104"/>
      <c r="TZT104" s="198"/>
      <c r="TZU104" s="239"/>
      <c r="TZV104" s="243"/>
      <c r="TZW104" s="243"/>
      <c r="TZX104" s="19"/>
      <c r="TZY104" s="320"/>
      <c r="TZZ104" s="17"/>
      <c r="UAA104" s="15"/>
      <c r="UAB104" s="15"/>
      <c r="UAC104" s="17"/>
      <c r="UAD104" s="17"/>
      <c r="UAE104" s="17"/>
      <c r="UAF104" s="117"/>
      <c r="UAG104" s="209"/>
      <c r="UAH104" s="17"/>
      <c r="UAI104" s="18"/>
      <c r="UAJ104" s="29"/>
      <c r="UAK104" s="104"/>
      <c r="UAL104" s="198"/>
      <c r="UAM104" s="239"/>
      <c r="UAN104" s="243"/>
      <c r="UAO104" s="243"/>
      <c r="UAP104" s="19"/>
      <c r="UAQ104" s="320"/>
      <c r="UAR104" s="17"/>
      <c r="UAS104" s="15"/>
      <c r="UAT104" s="15"/>
      <c r="UAU104" s="17"/>
      <c r="UAV104" s="17"/>
      <c r="UAW104" s="17"/>
      <c r="UAX104" s="117"/>
      <c r="UAY104" s="209"/>
      <c r="UAZ104" s="17"/>
      <c r="UBA104" s="18"/>
      <c r="UBB104" s="29"/>
      <c r="UBC104" s="104"/>
      <c r="UBD104" s="198"/>
      <c r="UBE104" s="239"/>
      <c r="UBF104" s="243"/>
      <c r="UBG104" s="243"/>
      <c r="UBH104" s="19"/>
      <c r="UBI104" s="320"/>
      <c r="UBJ104" s="17"/>
      <c r="UBK104" s="15"/>
      <c r="UBL104" s="15"/>
      <c r="UBM104" s="17"/>
      <c r="UBN104" s="17"/>
      <c r="UBO104" s="17"/>
      <c r="UBP104" s="117"/>
      <c r="UBQ104" s="209"/>
      <c r="UBR104" s="17"/>
      <c r="UBS104" s="18"/>
      <c r="UBT104" s="29"/>
      <c r="UBU104" s="104"/>
      <c r="UBV104" s="198"/>
      <c r="UBW104" s="239"/>
      <c r="UBX104" s="243"/>
      <c r="UBY104" s="243"/>
      <c r="UBZ104" s="19"/>
      <c r="UCA104" s="320"/>
      <c r="UCB104" s="17"/>
      <c r="UCC104" s="15"/>
      <c r="UCD104" s="15"/>
      <c r="UCE104" s="17"/>
      <c r="UCF104" s="17"/>
      <c r="UCG104" s="17"/>
      <c r="UCH104" s="117"/>
      <c r="UCI104" s="209"/>
      <c r="UCJ104" s="17"/>
      <c r="UCK104" s="18"/>
      <c r="UCL104" s="29"/>
      <c r="UCM104" s="104"/>
      <c r="UCN104" s="198"/>
      <c r="UCO104" s="239"/>
      <c r="UCP104" s="243"/>
      <c r="UCQ104" s="243"/>
      <c r="UCR104" s="19"/>
      <c r="UCS104" s="320"/>
      <c r="UCT104" s="17"/>
      <c r="UCU104" s="15"/>
      <c r="UCV104" s="15"/>
      <c r="UCW104" s="17"/>
      <c r="UCX104" s="17"/>
      <c r="UCY104" s="17"/>
      <c r="UCZ104" s="117"/>
      <c r="UDA104" s="209"/>
      <c r="UDB104" s="17"/>
      <c r="UDC104" s="18"/>
      <c r="UDD104" s="29"/>
      <c r="UDE104" s="104"/>
      <c r="UDF104" s="198"/>
      <c r="UDG104" s="239"/>
      <c r="UDH104" s="243"/>
      <c r="UDI104" s="243"/>
      <c r="UDJ104" s="19"/>
      <c r="UDK104" s="320"/>
      <c r="UDL104" s="17"/>
      <c r="UDM104" s="15"/>
      <c r="UDN104" s="15"/>
      <c r="UDO104" s="17"/>
      <c r="UDP104" s="17"/>
      <c r="UDQ104" s="17"/>
      <c r="UDR104" s="117"/>
      <c r="UDS104" s="209"/>
      <c r="UDT104" s="17"/>
      <c r="UDU104" s="18"/>
      <c r="UDV104" s="29"/>
      <c r="UDW104" s="104"/>
      <c r="UDX104" s="198"/>
      <c r="UDY104" s="239"/>
      <c r="UDZ104" s="243"/>
      <c r="UEA104" s="243"/>
      <c r="UEB104" s="19"/>
      <c r="UEC104" s="320"/>
      <c r="UED104" s="17"/>
      <c r="UEE104" s="15"/>
      <c r="UEF104" s="15"/>
      <c r="UEG104" s="17"/>
      <c r="UEH104" s="17"/>
      <c r="UEI104" s="17"/>
      <c r="UEJ104" s="117"/>
      <c r="UEK104" s="209"/>
      <c r="UEL104" s="17"/>
      <c r="UEM104" s="18"/>
      <c r="UEN104" s="29"/>
      <c r="UEO104" s="104"/>
      <c r="UEP104" s="198"/>
      <c r="UEQ104" s="239"/>
      <c r="UER104" s="243"/>
      <c r="UES104" s="243"/>
      <c r="UET104" s="19"/>
      <c r="UEU104" s="320"/>
      <c r="UEV104" s="17"/>
      <c r="UEW104" s="15"/>
      <c r="UEX104" s="15"/>
      <c r="UEY104" s="17"/>
      <c r="UEZ104" s="17"/>
      <c r="UFA104" s="17"/>
      <c r="UFB104" s="117"/>
      <c r="UFC104" s="209"/>
      <c r="UFD104" s="17"/>
      <c r="UFE104" s="18"/>
      <c r="UFF104" s="29"/>
      <c r="UFG104" s="104"/>
      <c r="UFH104" s="198"/>
      <c r="UFI104" s="239"/>
      <c r="UFJ104" s="243"/>
      <c r="UFK104" s="243"/>
      <c r="UFL104" s="19"/>
      <c r="UFM104" s="320"/>
      <c r="UFN104" s="17"/>
      <c r="UFO104" s="15"/>
      <c r="UFP104" s="15"/>
      <c r="UFQ104" s="17"/>
      <c r="UFR104" s="17"/>
      <c r="UFS104" s="17"/>
      <c r="UFT104" s="117"/>
      <c r="UFU104" s="209"/>
      <c r="UFV104" s="17"/>
      <c r="UFW104" s="18"/>
      <c r="UFX104" s="29"/>
      <c r="UFY104" s="104"/>
      <c r="UFZ104" s="198"/>
      <c r="UGA104" s="239"/>
      <c r="UGB104" s="243"/>
      <c r="UGC104" s="243"/>
      <c r="UGD104" s="19"/>
      <c r="UGE104" s="320"/>
      <c r="UGF104" s="17"/>
      <c r="UGG104" s="15"/>
      <c r="UGH104" s="15"/>
      <c r="UGI104" s="17"/>
      <c r="UGJ104" s="17"/>
      <c r="UGK104" s="17"/>
      <c r="UGL104" s="117"/>
      <c r="UGM104" s="209"/>
      <c r="UGN104" s="17"/>
      <c r="UGO104" s="18"/>
      <c r="UGP104" s="29"/>
      <c r="UGQ104" s="104"/>
      <c r="UGR104" s="198"/>
      <c r="UGS104" s="239"/>
      <c r="UGT104" s="243"/>
      <c r="UGU104" s="243"/>
      <c r="UGV104" s="19"/>
      <c r="UGW104" s="320"/>
      <c r="UGX104" s="17"/>
      <c r="UGY104" s="15"/>
      <c r="UGZ104" s="15"/>
      <c r="UHA104" s="17"/>
      <c r="UHB104" s="17"/>
      <c r="UHC104" s="17"/>
      <c r="UHD104" s="117"/>
      <c r="UHE104" s="209"/>
      <c r="UHF104" s="17"/>
      <c r="UHG104" s="18"/>
      <c r="UHH104" s="29"/>
      <c r="UHI104" s="104"/>
      <c r="UHJ104" s="198"/>
      <c r="UHK104" s="239"/>
      <c r="UHL104" s="243"/>
      <c r="UHM104" s="243"/>
      <c r="UHN104" s="19"/>
      <c r="UHO104" s="320"/>
      <c r="UHP104" s="17"/>
      <c r="UHQ104" s="15"/>
      <c r="UHR104" s="15"/>
      <c r="UHS104" s="17"/>
      <c r="UHT104" s="17"/>
      <c r="UHU104" s="17"/>
      <c r="UHV104" s="117"/>
      <c r="UHW104" s="209"/>
      <c r="UHX104" s="17"/>
      <c r="UHY104" s="18"/>
      <c r="UHZ104" s="29"/>
      <c r="UIA104" s="104"/>
      <c r="UIB104" s="198"/>
      <c r="UIC104" s="239"/>
      <c r="UID104" s="243"/>
      <c r="UIE104" s="243"/>
      <c r="UIF104" s="19"/>
      <c r="UIG104" s="320"/>
      <c r="UIH104" s="17"/>
      <c r="UII104" s="15"/>
      <c r="UIJ104" s="15"/>
      <c r="UIK104" s="17"/>
      <c r="UIL104" s="17"/>
      <c r="UIM104" s="17"/>
      <c r="UIN104" s="117"/>
      <c r="UIO104" s="209"/>
      <c r="UIP104" s="17"/>
      <c r="UIQ104" s="18"/>
      <c r="UIR104" s="29"/>
      <c r="UIS104" s="104"/>
      <c r="UIT104" s="198"/>
      <c r="UIU104" s="239"/>
      <c r="UIV104" s="243"/>
      <c r="UIW104" s="243"/>
      <c r="UIX104" s="19"/>
      <c r="UIY104" s="320"/>
      <c r="UIZ104" s="17"/>
      <c r="UJA104" s="15"/>
      <c r="UJB104" s="15"/>
      <c r="UJC104" s="17"/>
      <c r="UJD104" s="17"/>
      <c r="UJE104" s="17"/>
      <c r="UJF104" s="117"/>
      <c r="UJG104" s="209"/>
      <c r="UJH104" s="17"/>
      <c r="UJI104" s="18"/>
      <c r="UJJ104" s="29"/>
      <c r="UJK104" s="104"/>
      <c r="UJL104" s="198"/>
      <c r="UJM104" s="239"/>
      <c r="UJN104" s="243"/>
      <c r="UJO104" s="243"/>
      <c r="UJP104" s="19"/>
      <c r="UJQ104" s="320"/>
      <c r="UJR104" s="17"/>
      <c r="UJS104" s="15"/>
      <c r="UJT104" s="15"/>
      <c r="UJU104" s="17"/>
      <c r="UJV104" s="17"/>
      <c r="UJW104" s="17"/>
      <c r="UJX104" s="117"/>
      <c r="UJY104" s="209"/>
      <c r="UJZ104" s="17"/>
      <c r="UKA104" s="18"/>
      <c r="UKB104" s="29"/>
      <c r="UKC104" s="104"/>
      <c r="UKD104" s="198"/>
      <c r="UKE104" s="239"/>
      <c r="UKF104" s="243"/>
      <c r="UKG104" s="243"/>
      <c r="UKH104" s="19"/>
      <c r="UKI104" s="320"/>
      <c r="UKJ104" s="17"/>
      <c r="UKK104" s="15"/>
      <c r="UKL104" s="15"/>
      <c r="UKM104" s="17"/>
      <c r="UKN104" s="17"/>
      <c r="UKO104" s="17"/>
      <c r="UKP104" s="117"/>
      <c r="UKQ104" s="209"/>
      <c r="UKR104" s="17"/>
      <c r="UKS104" s="18"/>
      <c r="UKT104" s="29"/>
      <c r="UKU104" s="104"/>
      <c r="UKV104" s="198"/>
      <c r="UKW104" s="239"/>
      <c r="UKX104" s="243"/>
      <c r="UKY104" s="243"/>
      <c r="UKZ104" s="19"/>
      <c r="ULA104" s="320"/>
      <c r="ULB104" s="17"/>
      <c r="ULC104" s="15"/>
      <c r="ULD104" s="15"/>
      <c r="ULE104" s="17"/>
      <c r="ULF104" s="17"/>
      <c r="ULG104" s="17"/>
      <c r="ULH104" s="117"/>
      <c r="ULI104" s="209"/>
      <c r="ULJ104" s="17"/>
      <c r="ULK104" s="18"/>
      <c r="ULL104" s="29"/>
      <c r="ULM104" s="104"/>
      <c r="ULN104" s="198"/>
      <c r="ULO104" s="239"/>
      <c r="ULP104" s="243"/>
      <c r="ULQ104" s="243"/>
      <c r="ULR104" s="19"/>
      <c r="ULS104" s="320"/>
      <c r="ULT104" s="17"/>
      <c r="ULU104" s="15"/>
      <c r="ULV104" s="15"/>
      <c r="ULW104" s="17"/>
      <c r="ULX104" s="17"/>
      <c r="ULY104" s="17"/>
      <c r="ULZ104" s="117"/>
      <c r="UMA104" s="209"/>
      <c r="UMB104" s="17"/>
      <c r="UMC104" s="18"/>
      <c r="UMD104" s="29"/>
      <c r="UME104" s="104"/>
      <c r="UMF104" s="198"/>
      <c r="UMG104" s="239"/>
      <c r="UMH104" s="243"/>
      <c r="UMI104" s="243"/>
      <c r="UMJ104" s="19"/>
      <c r="UMK104" s="320"/>
      <c r="UML104" s="17"/>
      <c r="UMM104" s="15"/>
      <c r="UMN104" s="15"/>
      <c r="UMO104" s="17"/>
      <c r="UMP104" s="17"/>
      <c r="UMQ104" s="17"/>
      <c r="UMR104" s="117"/>
      <c r="UMS104" s="209"/>
      <c r="UMT104" s="17"/>
      <c r="UMU104" s="18"/>
      <c r="UMV104" s="29"/>
      <c r="UMW104" s="104"/>
      <c r="UMX104" s="198"/>
      <c r="UMY104" s="239"/>
      <c r="UMZ104" s="243"/>
      <c r="UNA104" s="243"/>
      <c r="UNB104" s="19"/>
      <c r="UNC104" s="320"/>
      <c r="UND104" s="17"/>
      <c r="UNE104" s="15"/>
      <c r="UNF104" s="15"/>
      <c r="UNG104" s="17"/>
      <c r="UNH104" s="17"/>
      <c r="UNI104" s="17"/>
      <c r="UNJ104" s="117"/>
      <c r="UNK104" s="209"/>
      <c r="UNL104" s="17"/>
      <c r="UNM104" s="18"/>
      <c r="UNN104" s="29"/>
      <c r="UNO104" s="104"/>
      <c r="UNP104" s="198"/>
      <c r="UNQ104" s="239"/>
      <c r="UNR104" s="243"/>
      <c r="UNS104" s="243"/>
      <c r="UNT104" s="19"/>
      <c r="UNU104" s="320"/>
      <c r="UNV104" s="17"/>
      <c r="UNW104" s="15"/>
      <c r="UNX104" s="15"/>
      <c r="UNY104" s="17"/>
      <c r="UNZ104" s="17"/>
      <c r="UOA104" s="17"/>
      <c r="UOB104" s="117"/>
      <c r="UOC104" s="209"/>
      <c r="UOD104" s="17"/>
      <c r="UOE104" s="18"/>
      <c r="UOF104" s="29"/>
      <c r="UOG104" s="104"/>
      <c r="UOH104" s="198"/>
      <c r="UOI104" s="239"/>
      <c r="UOJ104" s="243"/>
      <c r="UOK104" s="243"/>
      <c r="UOL104" s="19"/>
      <c r="UOM104" s="320"/>
      <c r="UON104" s="17"/>
      <c r="UOO104" s="15"/>
      <c r="UOP104" s="15"/>
      <c r="UOQ104" s="17"/>
      <c r="UOR104" s="17"/>
      <c r="UOS104" s="17"/>
      <c r="UOT104" s="117"/>
      <c r="UOU104" s="209"/>
      <c r="UOV104" s="17"/>
      <c r="UOW104" s="18"/>
      <c r="UOX104" s="29"/>
      <c r="UOY104" s="104"/>
      <c r="UOZ104" s="198"/>
      <c r="UPA104" s="239"/>
      <c r="UPB104" s="243"/>
      <c r="UPC104" s="243"/>
      <c r="UPD104" s="19"/>
      <c r="UPE104" s="320"/>
      <c r="UPF104" s="17"/>
      <c r="UPG104" s="15"/>
      <c r="UPH104" s="15"/>
      <c r="UPI104" s="17"/>
      <c r="UPJ104" s="17"/>
      <c r="UPK104" s="17"/>
      <c r="UPL104" s="117"/>
      <c r="UPM104" s="209"/>
      <c r="UPN104" s="17"/>
      <c r="UPO104" s="18"/>
      <c r="UPP104" s="29"/>
      <c r="UPQ104" s="104"/>
      <c r="UPR104" s="198"/>
      <c r="UPS104" s="239"/>
      <c r="UPT104" s="243"/>
      <c r="UPU104" s="243"/>
      <c r="UPV104" s="19"/>
      <c r="UPW104" s="320"/>
      <c r="UPX104" s="17"/>
      <c r="UPY104" s="15"/>
      <c r="UPZ104" s="15"/>
      <c r="UQA104" s="17"/>
      <c r="UQB104" s="17"/>
      <c r="UQC104" s="17"/>
      <c r="UQD104" s="117"/>
      <c r="UQE104" s="209"/>
      <c r="UQF104" s="17"/>
      <c r="UQG104" s="18"/>
      <c r="UQH104" s="29"/>
      <c r="UQI104" s="104"/>
      <c r="UQJ104" s="198"/>
      <c r="UQK104" s="239"/>
      <c r="UQL104" s="243"/>
      <c r="UQM104" s="243"/>
      <c r="UQN104" s="19"/>
      <c r="UQO104" s="320"/>
      <c r="UQP104" s="17"/>
      <c r="UQQ104" s="15"/>
      <c r="UQR104" s="15"/>
      <c r="UQS104" s="17"/>
      <c r="UQT104" s="17"/>
      <c r="UQU104" s="17"/>
      <c r="UQV104" s="117"/>
      <c r="UQW104" s="209"/>
      <c r="UQX104" s="17"/>
      <c r="UQY104" s="18"/>
      <c r="UQZ104" s="29"/>
      <c r="URA104" s="104"/>
      <c r="URB104" s="198"/>
      <c r="URC104" s="239"/>
      <c r="URD104" s="243"/>
      <c r="URE104" s="243"/>
      <c r="URF104" s="19"/>
      <c r="URG104" s="320"/>
      <c r="URH104" s="17"/>
      <c r="URI104" s="15"/>
      <c r="URJ104" s="15"/>
      <c r="URK104" s="17"/>
      <c r="URL104" s="17"/>
      <c r="URM104" s="17"/>
      <c r="URN104" s="117"/>
      <c r="URO104" s="209"/>
      <c r="URP104" s="17"/>
      <c r="URQ104" s="18"/>
      <c r="URR104" s="29"/>
      <c r="URS104" s="104"/>
      <c r="URT104" s="198"/>
      <c r="URU104" s="239"/>
      <c r="URV104" s="243"/>
      <c r="URW104" s="243"/>
      <c r="URX104" s="19"/>
      <c r="URY104" s="320"/>
      <c r="URZ104" s="17"/>
      <c r="USA104" s="15"/>
      <c r="USB104" s="15"/>
      <c r="USC104" s="17"/>
      <c r="USD104" s="17"/>
      <c r="USE104" s="17"/>
      <c r="USF104" s="117"/>
      <c r="USG104" s="209"/>
      <c r="USH104" s="17"/>
      <c r="USI104" s="18"/>
      <c r="USJ104" s="29"/>
      <c r="USK104" s="104"/>
      <c r="USL104" s="198"/>
      <c r="USM104" s="239"/>
      <c r="USN104" s="243"/>
      <c r="USO104" s="243"/>
      <c r="USP104" s="19"/>
      <c r="USQ104" s="320"/>
      <c r="USR104" s="17"/>
      <c r="USS104" s="15"/>
      <c r="UST104" s="15"/>
      <c r="USU104" s="17"/>
      <c r="USV104" s="17"/>
      <c r="USW104" s="17"/>
      <c r="USX104" s="117"/>
      <c r="USY104" s="209"/>
      <c r="USZ104" s="17"/>
      <c r="UTA104" s="18"/>
      <c r="UTB104" s="29"/>
      <c r="UTC104" s="104"/>
      <c r="UTD104" s="198"/>
      <c r="UTE104" s="239"/>
      <c r="UTF104" s="243"/>
      <c r="UTG104" s="243"/>
      <c r="UTH104" s="19"/>
      <c r="UTI104" s="320"/>
      <c r="UTJ104" s="17"/>
      <c r="UTK104" s="15"/>
      <c r="UTL104" s="15"/>
      <c r="UTM104" s="17"/>
      <c r="UTN104" s="17"/>
      <c r="UTO104" s="17"/>
      <c r="UTP104" s="117"/>
      <c r="UTQ104" s="209"/>
      <c r="UTR104" s="17"/>
      <c r="UTS104" s="18"/>
      <c r="UTT104" s="29"/>
      <c r="UTU104" s="104"/>
      <c r="UTV104" s="198"/>
      <c r="UTW104" s="239"/>
      <c r="UTX104" s="243"/>
      <c r="UTY104" s="243"/>
      <c r="UTZ104" s="19"/>
      <c r="UUA104" s="320"/>
      <c r="UUB104" s="17"/>
      <c r="UUC104" s="15"/>
      <c r="UUD104" s="15"/>
      <c r="UUE104" s="17"/>
      <c r="UUF104" s="17"/>
      <c r="UUG104" s="17"/>
      <c r="UUH104" s="117"/>
      <c r="UUI104" s="209"/>
      <c r="UUJ104" s="17"/>
      <c r="UUK104" s="18"/>
      <c r="UUL104" s="29"/>
      <c r="UUM104" s="104"/>
      <c r="UUN104" s="198"/>
      <c r="UUO104" s="239"/>
      <c r="UUP104" s="243"/>
      <c r="UUQ104" s="243"/>
      <c r="UUR104" s="19"/>
      <c r="UUS104" s="320"/>
      <c r="UUT104" s="17"/>
      <c r="UUU104" s="15"/>
      <c r="UUV104" s="15"/>
      <c r="UUW104" s="17"/>
      <c r="UUX104" s="17"/>
      <c r="UUY104" s="17"/>
      <c r="UUZ104" s="117"/>
      <c r="UVA104" s="209"/>
      <c r="UVB104" s="17"/>
      <c r="UVC104" s="18"/>
      <c r="UVD104" s="29"/>
      <c r="UVE104" s="104"/>
      <c r="UVF104" s="198"/>
      <c r="UVG104" s="239"/>
      <c r="UVH104" s="243"/>
      <c r="UVI104" s="243"/>
      <c r="UVJ104" s="19"/>
      <c r="UVK104" s="320"/>
      <c r="UVL104" s="17"/>
      <c r="UVM104" s="15"/>
      <c r="UVN104" s="15"/>
      <c r="UVO104" s="17"/>
      <c r="UVP104" s="17"/>
      <c r="UVQ104" s="17"/>
      <c r="UVR104" s="117"/>
      <c r="UVS104" s="209"/>
      <c r="UVT104" s="17"/>
      <c r="UVU104" s="18"/>
      <c r="UVV104" s="29"/>
      <c r="UVW104" s="104"/>
      <c r="UVX104" s="198"/>
      <c r="UVY104" s="239"/>
      <c r="UVZ104" s="243"/>
      <c r="UWA104" s="243"/>
      <c r="UWB104" s="19"/>
      <c r="UWC104" s="320"/>
      <c r="UWD104" s="17"/>
      <c r="UWE104" s="15"/>
      <c r="UWF104" s="15"/>
      <c r="UWG104" s="17"/>
      <c r="UWH104" s="17"/>
      <c r="UWI104" s="17"/>
      <c r="UWJ104" s="117"/>
      <c r="UWK104" s="209"/>
      <c r="UWL104" s="17"/>
      <c r="UWM104" s="18"/>
      <c r="UWN104" s="29"/>
      <c r="UWO104" s="104"/>
      <c r="UWP104" s="198"/>
      <c r="UWQ104" s="239"/>
      <c r="UWR104" s="243"/>
      <c r="UWS104" s="243"/>
      <c r="UWT104" s="19"/>
      <c r="UWU104" s="320"/>
      <c r="UWV104" s="17"/>
      <c r="UWW104" s="15"/>
      <c r="UWX104" s="15"/>
      <c r="UWY104" s="17"/>
      <c r="UWZ104" s="17"/>
      <c r="UXA104" s="17"/>
      <c r="UXB104" s="117"/>
      <c r="UXC104" s="209"/>
      <c r="UXD104" s="17"/>
      <c r="UXE104" s="18"/>
      <c r="UXF104" s="29"/>
      <c r="UXG104" s="104"/>
      <c r="UXH104" s="198"/>
      <c r="UXI104" s="239"/>
      <c r="UXJ104" s="243"/>
      <c r="UXK104" s="243"/>
      <c r="UXL104" s="19"/>
      <c r="UXM104" s="320"/>
      <c r="UXN104" s="17"/>
      <c r="UXO104" s="15"/>
      <c r="UXP104" s="15"/>
      <c r="UXQ104" s="17"/>
      <c r="UXR104" s="17"/>
      <c r="UXS104" s="17"/>
      <c r="UXT104" s="117"/>
      <c r="UXU104" s="209"/>
      <c r="UXV104" s="17"/>
      <c r="UXW104" s="18"/>
      <c r="UXX104" s="29"/>
      <c r="UXY104" s="104"/>
      <c r="UXZ104" s="198"/>
      <c r="UYA104" s="239"/>
      <c r="UYB104" s="243"/>
      <c r="UYC104" s="243"/>
      <c r="UYD104" s="19"/>
      <c r="UYE104" s="320"/>
      <c r="UYF104" s="17"/>
      <c r="UYG104" s="15"/>
      <c r="UYH104" s="15"/>
      <c r="UYI104" s="17"/>
      <c r="UYJ104" s="17"/>
      <c r="UYK104" s="17"/>
      <c r="UYL104" s="117"/>
      <c r="UYM104" s="209"/>
      <c r="UYN104" s="17"/>
      <c r="UYO104" s="18"/>
      <c r="UYP104" s="29"/>
      <c r="UYQ104" s="104"/>
      <c r="UYR104" s="198"/>
      <c r="UYS104" s="239"/>
      <c r="UYT104" s="243"/>
      <c r="UYU104" s="243"/>
      <c r="UYV104" s="19"/>
      <c r="UYW104" s="320"/>
      <c r="UYX104" s="17"/>
      <c r="UYY104" s="15"/>
      <c r="UYZ104" s="15"/>
      <c r="UZA104" s="17"/>
      <c r="UZB104" s="17"/>
      <c r="UZC104" s="17"/>
      <c r="UZD104" s="117"/>
      <c r="UZE104" s="209"/>
      <c r="UZF104" s="17"/>
      <c r="UZG104" s="18"/>
      <c r="UZH104" s="29"/>
      <c r="UZI104" s="104"/>
      <c r="UZJ104" s="198"/>
      <c r="UZK104" s="239"/>
      <c r="UZL104" s="243"/>
      <c r="UZM104" s="243"/>
      <c r="UZN104" s="19"/>
      <c r="UZO104" s="320"/>
      <c r="UZP104" s="17"/>
      <c r="UZQ104" s="15"/>
      <c r="UZR104" s="15"/>
      <c r="UZS104" s="17"/>
      <c r="UZT104" s="17"/>
      <c r="UZU104" s="17"/>
      <c r="UZV104" s="117"/>
      <c r="UZW104" s="209"/>
      <c r="UZX104" s="17"/>
      <c r="UZY104" s="18"/>
      <c r="UZZ104" s="29"/>
      <c r="VAA104" s="104"/>
      <c r="VAB104" s="198"/>
      <c r="VAC104" s="239"/>
      <c r="VAD104" s="243"/>
      <c r="VAE104" s="243"/>
      <c r="VAF104" s="19"/>
      <c r="VAG104" s="320"/>
      <c r="VAH104" s="17"/>
      <c r="VAI104" s="15"/>
      <c r="VAJ104" s="15"/>
      <c r="VAK104" s="17"/>
      <c r="VAL104" s="17"/>
      <c r="VAM104" s="17"/>
      <c r="VAN104" s="117"/>
      <c r="VAO104" s="209"/>
      <c r="VAP104" s="17"/>
      <c r="VAQ104" s="18"/>
      <c r="VAR104" s="29"/>
      <c r="VAS104" s="104"/>
      <c r="VAT104" s="198"/>
      <c r="VAU104" s="239"/>
      <c r="VAV104" s="243"/>
      <c r="VAW104" s="243"/>
      <c r="VAX104" s="19"/>
      <c r="VAY104" s="320"/>
      <c r="VAZ104" s="17"/>
      <c r="VBA104" s="15"/>
      <c r="VBB104" s="15"/>
      <c r="VBC104" s="17"/>
      <c r="VBD104" s="17"/>
      <c r="VBE104" s="17"/>
      <c r="VBF104" s="117"/>
      <c r="VBG104" s="209"/>
      <c r="VBH104" s="17"/>
      <c r="VBI104" s="18"/>
      <c r="VBJ104" s="29"/>
      <c r="VBK104" s="104"/>
      <c r="VBL104" s="198"/>
      <c r="VBM104" s="239"/>
      <c r="VBN104" s="243"/>
      <c r="VBO104" s="243"/>
      <c r="VBP104" s="19"/>
      <c r="VBQ104" s="320"/>
      <c r="VBR104" s="17"/>
      <c r="VBS104" s="15"/>
      <c r="VBT104" s="15"/>
      <c r="VBU104" s="17"/>
      <c r="VBV104" s="17"/>
      <c r="VBW104" s="17"/>
      <c r="VBX104" s="117"/>
      <c r="VBY104" s="209"/>
      <c r="VBZ104" s="17"/>
      <c r="VCA104" s="18"/>
      <c r="VCB104" s="29"/>
      <c r="VCC104" s="104"/>
      <c r="VCD104" s="198"/>
      <c r="VCE104" s="239"/>
      <c r="VCF104" s="243"/>
      <c r="VCG104" s="243"/>
      <c r="VCH104" s="19"/>
      <c r="VCI104" s="320"/>
      <c r="VCJ104" s="17"/>
      <c r="VCK104" s="15"/>
      <c r="VCL104" s="15"/>
      <c r="VCM104" s="17"/>
      <c r="VCN104" s="17"/>
      <c r="VCO104" s="17"/>
      <c r="VCP104" s="117"/>
      <c r="VCQ104" s="209"/>
      <c r="VCR104" s="17"/>
      <c r="VCS104" s="18"/>
      <c r="VCT104" s="29"/>
      <c r="VCU104" s="104"/>
      <c r="VCV104" s="198"/>
      <c r="VCW104" s="239"/>
      <c r="VCX104" s="243"/>
      <c r="VCY104" s="243"/>
      <c r="VCZ104" s="19"/>
      <c r="VDA104" s="320"/>
      <c r="VDB104" s="17"/>
      <c r="VDC104" s="15"/>
      <c r="VDD104" s="15"/>
      <c r="VDE104" s="17"/>
      <c r="VDF104" s="17"/>
      <c r="VDG104" s="17"/>
      <c r="VDH104" s="117"/>
      <c r="VDI104" s="209"/>
      <c r="VDJ104" s="17"/>
      <c r="VDK104" s="18"/>
      <c r="VDL104" s="29"/>
      <c r="VDM104" s="104"/>
      <c r="VDN104" s="198"/>
      <c r="VDO104" s="239"/>
      <c r="VDP104" s="243"/>
      <c r="VDQ104" s="243"/>
      <c r="VDR104" s="19"/>
      <c r="VDS104" s="320"/>
      <c r="VDT104" s="17"/>
      <c r="VDU104" s="15"/>
      <c r="VDV104" s="15"/>
      <c r="VDW104" s="17"/>
      <c r="VDX104" s="17"/>
      <c r="VDY104" s="17"/>
      <c r="VDZ104" s="117"/>
      <c r="VEA104" s="209"/>
      <c r="VEB104" s="17"/>
      <c r="VEC104" s="18"/>
      <c r="VED104" s="29"/>
      <c r="VEE104" s="104"/>
      <c r="VEF104" s="198"/>
      <c r="VEG104" s="239"/>
      <c r="VEH104" s="243"/>
      <c r="VEI104" s="243"/>
      <c r="VEJ104" s="19"/>
      <c r="VEK104" s="320"/>
      <c r="VEL104" s="17"/>
      <c r="VEM104" s="15"/>
      <c r="VEN104" s="15"/>
      <c r="VEO104" s="17"/>
      <c r="VEP104" s="17"/>
      <c r="VEQ104" s="17"/>
      <c r="VER104" s="117"/>
      <c r="VES104" s="209"/>
      <c r="VET104" s="17"/>
      <c r="VEU104" s="18"/>
      <c r="VEV104" s="29"/>
      <c r="VEW104" s="104"/>
      <c r="VEX104" s="198"/>
      <c r="VEY104" s="239"/>
      <c r="VEZ104" s="243"/>
      <c r="VFA104" s="243"/>
      <c r="VFB104" s="19"/>
      <c r="VFC104" s="320"/>
      <c r="VFD104" s="17"/>
      <c r="VFE104" s="15"/>
      <c r="VFF104" s="15"/>
      <c r="VFG104" s="17"/>
      <c r="VFH104" s="17"/>
      <c r="VFI104" s="17"/>
      <c r="VFJ104" s="117"/>
      <c r="VFK104" s="209"/>
      <c r="VFL104" s="17"/>
      <c r="VFM104" s="18"/>
      <c r="VFN104" s="29"/>
      <c r="VFO104" s="104"/>
      <c r="VFP104" s="198"/>
      <c r="VFQ104" s="239"/>
      <c r="VFR104" s="243"/>
      <c r="VFS104" s="243"/>
      <c r="VFT104" s="19"/>
      <c r="VFU104" s="320"/>
      <c r="VFV104" s="17"/>
      <c r="VFW104" s="15"/>
      <c r="VFX104" s="15"/>
      <c r="VFY104" s="17"/>
      <c r="VFZ104" s="17"/>
      <c r="VGA104" s="17"/>
      <c r="VGB104" s="117"/>
      <c r="VGC104" s="209"/>
      <c r="VGD104" s="17"/>
      <c r="VGE104" s="18"/>
      <c r="VGF104" s="29"/>
      <c r="VGG104" s="104"/>
      <c r="VGH104" s="198"/>
      <c r="VGI104" s="239"/>
      <c r="VGJ104" s="243"/>
      <c r="VGK104" s="243"/>
      <c r="VGL104" s="19"/>
      <c r="VGM104" s="320"/>
      <c r="VGN104" s="17"/>
      <c r="VGO104" s="15"/>
      <c r="VGP104" s="15"/>
      <c r="VGQ104" s="17"/>
      <c r="VGR104" s="17"/>
      <c r="VGS104" s="17"/>
      <c r="VGT104" s="117"/>
      <c r="VGU104" s="209"/>
      <c r="VGV104" s="17"/>
      <c r="VGW104" s="18"/>
      <c r="VGX104" s="29"/>
      <c r="VGY104" s="104"/>
      <c r="VGZ104" s="198"/>
      <c r="VHA104" s="239"/>
      <c r="VHB104" s="243"/>
      <c r="VHC104" s="243"/>
      <c r="VHD104" s="19"/>
      <c r="VHE104" s="320"/>
      <c r="VHF104" s="17"/>
      <c r="VHG104" s="15"/>
      <c r="VHH104" s="15"/>
      <c r="VHI104" s="17"/>
      <c r="VHJ104" s="17"/>
      <c r="VHK104" s="17"/>
      <c r="VHL104" s="117"/>
      <c r="VHM104" s="209"/>
      <c r="VHN104" s="17"/>
      <c r="VHO104" s="18"/>
      <c r="VHP104" s="29"/>
      <c r="VHQ104" s="104"/>
      <c r="VHR104" s="198"/>
      <c r="VHS104" s="239"/>
      <c r="VHT104" s="243"/>
      <c r="VHU104" s="243"/>
      <c r="VHV104" s="19"/>
      <c r="VHW104" s="320"/>
      <c r="VHX104" s="17"/>
      <c r="VHY104" s="15"/>
      <c r="VHZ104" s="15"/>
      <c r="VIA104" s="17"/>
      <c r="VIB104" s="17"/>
      <c r="VIC104" s="17"/>
      <c r="VID104" s="117"/>
      <c r="VIE104" s="209"/>
      <c r="VIF104" s="17"/>
      <c r="VIG104" s="18"/>
      <c r="VIH104" s="29"/>
      <c r="VII104" s="104"/>
      <c r="VIJ104" s="198"/>
      <c r="VIK104" s="239"/>
      <c r="VIL104" s="243"/>
      <c r="VIM104" s="243"/>
      <c r="VIN104" s="19"/>
      <c r="VIO104" s="320"/>
      <c r="VIP104" s="17"/>
      <c r="VIQ104" s="15"/>
      <c r="VIR104" s="15"/>
      <c r="VIS104" s="17"/>
      <c r="VIT104" s="17"/>
      <c r="VIU104" s="17"/>
      <c r="VIV104" s="117"/>
      <c r="VIW104" s="209"/>
      <c r="VIX104" s="17"/>
      <c r="VIY104" s="18"/>
      <c r="VIZ104" s="29"/>
      <c r="VJA104" s="104"/>
      <c r="VJB104" s="198"/>
      <c r="VJC104" s="239"/>
      <c r="VJD104" s="243"/>
      <c r="VJE104" s="243"/>
      <c r="VJF104" s="19"/>
      <c r="VJG104" s="320"/>
      <c r="VJH104" s="17"/>
      <c r="VJI104" s="15"/>
      <c r="VJJ104" s="15"/>
      <c r="VJK104" s="17"/>
      <c r="VJL104" s="17"/>
      <c r="VJM104" s="17"/>
      <c r="VJN104" s="117"/>
      <c r="VJO104" s="209"/>
      <c r="VJP104" s="17"/>
      <c r="VJQ104" s="18"/>
      <c r="VJR104" s="29"/>
      <c r="VJS104" s="104"/>
      <c r="VJT104" s="198"/>
      <c r="VJU104" s="239"/>
      <c r="VJV104" s="243"/>
      <c r="VJW104" s="243"/>
      <c r="VJX104" s="19"/>
      <c r="VJY104" s="320"/>
      <c r="VJZ104" s="17"/>
      <c r="VKA104" s="15"/>
      <c r="VKB104" s="15"/>
      <c r="VKC104" s="17"/>
      <c r="VKD104" s="17"/>
      <c r="VKE104" s="17"/>
      <c r="VKF104" s="117"/>
      <c r="VKG104" s="209"/>
      <c r="VKH104" s="17"/>
      <c r="VKI104" s="18"/>
      <c r="VKJ104" s="29"/>
      <c r="VKK104" s="104"/>
      <c r="VKL104" s="198"/>
      <c r="VKM104" s="239"/>
      <c r="VKN104" s="243"/>
      <c r="VKO104" s="243"/>
      <c r="VKP104" s="19"/>
      <c r="VKQ104" s="320"/>
      <c r="VKR104" s="17"/>
      <c r="VKS104" s="15"/>
      <c r="VKT104" s="15"/>
      <c r="VKU104" s="17"/>
      <c r="VKV104" s="17"/>
      <c r="VKW104" s="17"/>
      <c r="VKX104" s="117"/>
      <c r="VKY104" s="209"/>
      <c r="VKZ104" s="17"/>
      <c r="VLA104" s="18"/>
      <c r="VLB104" s="29"/>
      <c r="VLC104" s="104"/>
      <c r="VLD104" s="198"/>
      <c r="VLE104" s="239"/>
      <c r="VLF104" s="243"/>
      <c r="VLG104" s="243"/>
      <c r="VLH104" s="19"/>
      <c r="VLI104" s="320"/>
      <c r="VLJ104" s="17"/>
      <c r="VLK104" s="15"/>
      <c r="VLL104" s="15"/>
      <c r="VLM104" s="17"/>
      <c r="VLN104" s="17"/>
      <c r="VLO104" s="17"/>
      <c r="VLP104" s="117"/>
      <c r="VLQ104" s="209"/>
      <c r="VLR104" s="17"/>
      <c r="VLS104" s="18"/>
      <c r="VLT104" s="29"/>
      <c r="VLU104" s="104"/>
      <c r="VLV104" s="198"/>
      <c r="VLW104" s="239"/>
      <c r="VLX104" s="243"/>
      <c r="VLY104" s="243"/>
      <c r="VLZ104" s="19"/>
      <c r="VMA104" s="320"/>
      <c r="VMB104" s="17"/>
      <c r="VMC104" s="15"/>
      <c r="VMD104" s="15"/>
      <c r="VME104" s="17"/>
      <c r="VMF104" s="17"/>
      <c r="VMG104" s="17"/>
      <c r="VMH104" s="117"/>
      <c r="VMI104" s="209"/>
      <c r="VMJ104" s="17"/>
      <c r="VMK104" s="18"/>
      <c r="VML104" s="29"/>
      <c r="VMM104" s="104"/>
      <c r="VMN104" s="198"/>
      <c r="VMO104" s="239"/>
      <c r="VMP104" s="243"/>
      <c r="VMQ104" s="243"/>
      <c r="VMR104" s="19"/>
      <c r="VMS104" s="320"/>
      <c r="VMT104" s="17"/>
      <c r="VMU104" s="15"/>
      <c r="VMV104" s="15"/>
      <c r="VMW104" s="17"/>
      <c r="VMX104" s="17"/>
      <c r="VMY104" s="17"/>
      <c r="VMZ104" s="117"/>
      <c r="VNA104" s="209"/>
      <c r="VNB104" s="17"/>
      <c r="VNC104" s="18"/>
      <c r="VND104" s="29"/>
      <c r="VNE104" s="104"/>
      <c r="VNF104" s="198"/>
      <c r="VNG104" s="239"/>
      <c r="VNH104" s="243"/>
      <c r="VNI104" s="243"/>
      <c r="VNJ104" s="19"/>
      <c r="VNK104" s="320"/>
      <c r="VNL104" s="17"/>
      <c r="VNM104" s="15"/>
      <c r="VNN104" s="15"/>
      <c r="VNO104" s="17"/>
      <c r="VNP104" s="17"/>
      <c r="VNQ104" s="17"/>
      <c r="VNR104" s="117"/>
      <c r="VNS104" s="209"/>
      <c r="VNT104" s="17"/>
      <c r="VNU104" s="18"/>
      <c r="VNV104" s="29"/>
      <c r="VNW104" s="104"/>
      <c r="VNX104" s="198"/>
      <c r="VNY104" s="239"/>
      <c r="VNZ104" s="243"/>
      <c r="VOA104" s="243"/>
      <c r="VOB104" s="19"/>
      <c r="VOC104" s="320"/>
      <c r="VOD104" s="17"/>
      <c r="VOE104" s="15"/>
      <c r="VOF104" s="15"/>
      <c r="VOG104" s="17"/>
      <c r="VOH104" s="17"/>
      <c r="VOI104" s="17"/>
      <c r="VOJ104" s="117"/>
      <c r="VOK104" s="209"/>
      <c r="VOL104" s="17"/>
      <c r="VOM104" s="18"/>
      <c r="VON104" s="29"/>
      <c r="VOO104" s="104"/>
      <c r="VOP104" s="198"/>
      <c r="VOQ104" s="239"/>
      <c r="VOR104" s="243"/>
      <c r="VOS104" s="243"/>
      <c r="VOT104" s="19"/>
      <c r="VOU104" s="320"/>
      <c r="VOV104" s="17"/>
      <c r="VOW104" s="15"/>
      <c r="VOX104" s="15"/>
      <c r="VOY104" s="17"/>
      <c r="VOZ104" s="17"/>
      <c r="VPA104" s="17"/>
      <c r="VPB104" s="117"/>
      <c r="VPC104" s="209"/>
      <c r="VPD104" s="17"/>
      <c r="VPE104" s="18"/>
      <c r="VPF104" s="29"/>
      <c r="VPG104" s="104"/>
      <c r="VPH104" s="198"/>
      <c r="VPI104" s="239"/>
      <c r="VPJ104" s="243"/>
      <c r="VPK104" s="243"/>
      <c r="VPL104" s="19"/>
      <c r="VPM104" s="320"/>
      <c r="VPN104" s="17"/>
      <c r="VPO104" s="15"/>
      <c r="VPP104" s="15"/>
      <c r="VPQ104" s="17"/>
      <c r="VPR104" s="17"/>
      <c r="VPS104" s="17"/>
      <c r="VPT104" s="117"/>
      <c r="VPU104" s="209"/>
      <c r="VPV104" s="17"/>
      <c r="VPW104" s="18"/>
      <c r="VPX104" s="29"/>
      <c r="VPY104" s="104"/>
      <c r="VPZ104" s="198"/>
      <c r="VQA104" s="239"/>
      <c r="VQB104" s="243"/>
      <c r="VQC104" s="243"/>
      <c r="VQD104" s="19"/>
      <c r="VQE104" s="320"/>
      <c r="VQF104" s="17"/>
      <c r="VQG104" s="15"/>
      <c r="VQH104" s="15"/>
      <c r="VQI104" s="17"/>
      <c r="VQJ104" s="17"/>
      <c r="VQK104" s="17"/>
      <c r="VQL104" s="117"/>
      <c r="VQM104" s="209"/>
      <c r="VQN104" s="17"/>
      <c r="VQO104" s="18"/>
      <c r="VQP104" s="29"/>
      <c r="VQQ104" s="104"/>
      <c r="VQR104" s="198"/>
      <c r="VQS104" s="239"/>
      <c r="VQT104" s="243"/>
      <c r="VQU104" s="243"/>
      <c r="VQV104" s="19"/>
      <c r="VQW104" s="320"/>
      <c r="VQX104" s="17"/>
      <c r="VQY104" s="15"/>
      <c r="VQZ104" s="15"/>
      <c r="VRA104" s="17"/>
      <c r="VRB104" s="17"/>
      <c r="VRC104" s="17"/>
      <c r="VRD104" s="117"/>
      <c r="VRE104" s="209"/>
      <c r="VRF104" s="17"/>
      <c r="VRG104" s="18"/>
      <c r="VRH104" s="29"/>
      <c r="VRI104" s="104"/>
      <c r="VRJ104" s="198"/>
      <c r="VRK104" s="239"/>
      <c r="VRL104" s="243"/>
      <c r="VRM104" s="243"/>
      <c r="VRN104" s="19"/>
      <c r="VRO104" s="320"/>
      <c r="VRP104" s="17"/>
      <c r="VRQ104" s="15"/>
      <c r="VRR104" s="15"/>
      <c r="VRS104" s="17"/>
      <c r="VRT104" s="17"/>
      <c r="VRU104" s="17"/>
      <c r="VRV104" s="117"/>
      <c r="VRW104" s="209"/>
      <c r="VRX104" s="17"/>
      <c r="VRY104" s="18"/>
      <c r="VRZ104" s="29"/>
      <c r="VSA104" s="104"/>
      <c r="VSB104" s="198"/>
      <c r="VSC104" s="239"/>
      <c r="VSD104" s="243"/>
      <c r="VSE104" s="243"/>
      <c r="VSF104" s="19"/>
      <c r="VSG104" s="320"/>
      <c r="VSH104" s="17"/>
      <c r="VSI104" s="15"/>
      <c r="VSJ104" s="15"/>
      <c r="VSK104" s="17"/>
      <c r="VSL104" s="17"/>
      <c r="VSM104" s="17"/>
      <c r="VSN104" s="117"/>
      <c r="VSO104" s="209"/>
      <c r="VSP104" s="17"/>
      <c r="VSQ104" s="18"/>
      <c r="VSR104" s="29"/>
      <c r="VSS104" s="104"/>
      <c r="VST104" s="198"/>
      <c r="VSU104" s="239"/>
      <c r="VSV104" s="243"/>
      <c r="VSW104" s="243"/>
      <c r="VSX104" s="19"/>
      <c r="VSY104" s="320"/>
      <c r="VSZ104" s="17"/>
      <c r="VTA104" s="15"/>
      <c r="VTB104" s="15"/>
      <c r="VTC104" s="17"/>
      <c r="VTD104" s="17"/>
      <c r="VTE104" s="17"/>
      <c r="VTF104" s="117"/>
      <c r="VTG104" s="209"/>
      <c r="VTH104" s="17"/>
      <c r="VTI104" s="18"/>
      <c r="VTJ104" s="29"/>
      <c r="VTK104" s="104"/>
      <c r="VTL104" s="198"/>
      <c r="VTM104" s="239"/>
      <c r="VTN104" s="243"/>
      <c r="VTO104" s="243"/>
      <c r="VTP104" s="19"/>
      <c r="VTQ104" s="320"/>
      <c r="VTR104" s="17"/>
      <c r="VTS104" s="15"/>
      <c r="VTT104" s="15"/>
      <c r="VTU104" s="17"/>
      <c r="VTV104" s="17"/>
      <c r="VTW104" s="17"/>
      <c r="VTX104" s="117"/>
      <c r="VTY104" s="209"/>
      <c r="VTZ104" s="17"/>
      <c r="VUA104" s="18"/>
      <c r="VUB104" s="29"/>
      <c r="VUC104" s="104"/>
      <c r="VUD104" s="198"/>
      <c r="VUE104" s="239"/>
      <c r="VUF104" s="243"/>
      <c r="VUG104" s="243"/>
      <c r="VUH104" s="19"/>
      <c r="VUI104" s="320"/>
      <c r="VUJ104" s="17"/>
      <c r="VUK104" s="15"/>
      <c r="VUL104" s="15"/>
      <c r="VUM104" s="17"/>
      <c r="VUN104" s="17"/>
      <c r="VUO104" s="17"/>
      <c r="VUP104" s="117"/>
      <c r="VUQ104" s="209"/>
      <c r="VUR104" s="17"/>
      <c r="VUS104" s="18"/>
      <c r="VUT104" s="29"/>
      <c r="VUU104" s="104"/>
      <c r="VUV104" s="198"/>
      <c r="VUW104" s="239"/>
      <c r="VUX104" s="243"/>
      <c r="VUY104" s="243"/>
      <c r="VUZ104" s="19"/>
      <c r="VVA104" s="320"/>
      <c r="VVB104" s="17"/>
      <c r="VVC104" s="15"/>
      <c r="VVD104" s="15"/>
      <c r="VVE104" s="17"/>
      <c r="VVF104" s="17"/>
      <c r="VVG104" s="17"/>
      <c r="VVH104" s="117"/>
      <c r="VVI104" s="209"/>
      <c r="VVJ104" s="17"/>
      <c r="VVK104" s="18"/>
      <c r="VVL104" s="29"/>
      <c r="VVM104" s="104"/>
      <c r="VVN104" s="198"/>
      <c r="VVO104" s="239"/>
      <c r="VVP104" s="243"/>
      <c r="VVQ104" s="243"/>
      <c r="VVR104" s="19"/>
      <c r="VVS104" s="320"/>
      <c r="VVT104" s="17"/>
      <c r="VVU104" s="15"/>
      <c r="VVV104" s="15"/>
      <c r="VVW104" s="17"/>
      <c r="VVX104" s="17"/>
      <c r="VVY104" s="17"/>
      <c r="VVZ104" s="117"/>
      <c r="VWA104" s="209"/>
      <c r="VWB104" s="17"/>
      <c r="VWC104" s="18"/>
      <c r="VWD104" s="29"/>
      <c r="VWE104" s="104"/>
      <c r="VWF104" s="198"/>
      <c r="VWG104" s="239"/>
      <c r="VWH104" s="243"/>
      <c r="VWI104" s="243"/>
      <c r="VWJ104" s="19"/>
      <c r="VWK104" s="320"/>
      <c r="VWL104" s="17"/>
      <c r="VWM104" s="15"/>
      <c r="VWN104" s="15"/>
      <c r="VWO104" s="17"/>
      <c r="VWP104" s="17"/>
      <c r="VWQ104" s="17"/>
      <c r="VWR104" s="117"/>
      <c r="VWS104" s="209"/>
      <c r="VWT104" s="17"/>
      <c r="VWU104" s="18"/>
      <c r="VWV104" s="29"/>
      <c r="VWW104" s="104"/>
      <c r="VWX104" s="198"/>
      <c r="VWY104" s="239"/>
      <c r="VWZ104" s="243"/>
      <c r="VXA104" s="243"/>
      <c r="VXB104" s="19"/>
      <c r="VXC104" s="320"/>
      <c r="VXD104" s="17"/>
      <c r="VXE104" s="15"/>
      <c r="VXF104" s="15"/>
      <c r="VXG104" s="17"/>
      <c r="VXH104" s="17"/>
      <c r="VXI104" s="17"/>
      <c r="VXJ104" s="117"/>
      <c r="VXK104" s="209"/>
      <c r="VXL104" s="17"/>
      <c r="VXM104" s="18"/>
      <c r="VXN104" s="29"/>
      <c r="VXO104" s="104"/>
      <c r="VXP104" s="198"/>
      <c r="VXQ104" s="239"/>
      <c r="VXR104" s="243"/>
      <c r="VXS104" s="243"/>
      <c r="VXT104" s="19"/>
      <c r="VXU104" s="320"/>
      <c r="VXV104" s="17"/>
      <c r="VXW104" s="15"/>
      <c r="VXX104" s="15"/>
      <c r="VXY104" s="17"/>
      <c r="VXZ104" s="17"/>
      <c r="VYA104" s="17"/>
      <c r="VYB104" s="117"/>
      <c r="VYC104" s="209"/>
      <c r="VYD104" s="17"/>
      <c r="VYE104" s="18"/>
      <c r="VYF104" s="29"/>
      <c r="VYG104" s="104"/>
      <c r="VYH104" s="198"/>
      <c r="VYI104" s="239"/>
      <c r="VYJ104" s="243"/>
      <c r="VYK104" s="243"/>
      <c r="VYL104" s="19"/>
      <c r="VYM104" s="320"/>
      <c r="VYN104" s="17"/>
      <c r="VYO104" s="15"/>
      <c r="VYP104" s="15"/>
      <c r="VYQ104" s="17"/>
      <c r="VYR104" s="17"/>
      <c r="VYS104" s="17"/>
      <c r="VYT104" s="117"/>
      <c r="VYU104" s="209"/>
      <c r="VYV104" s="17"/>
      <c r="VYW104" s="18"/>
      <c r="VYX104" s="29"/>
      <c r="VYY104" s="104"/>
      <c r="VYZ104" s="198"/>
      <c r="VZA104" s="239"/>
      <c r="VZB104" s="243"/>
      <c r="VZC104" s="243"/>
      <c r="VZD104" s="19"/>
      <c r="VZE104" s="320"/>
      <c r="VZF104" s="17"/>
      <c r="VZG104" s="15"/>
      <c r="VZH104" s="15"/>
      <c r="VZI104" s="17"/>
      <c r="VZJ104" s="17"/>
      <c r="VZK104" s="17"/>
      <c r="VZL104" s="117"/>
      <c r="VZM104" s="209"/>
      <c r="VZN104" s="17"/>
      <c r="VZO104" s="18"/>
      <c r="VZP104" s="29"/>
      <c r="VZQ104" s="104"/>
      <c r="VZR104" s="198"/>
      <c r="VZS104" s="239"/>
      <c r="VZT104" s="243"/>
      <c r="VZU104" s="243"/>
      <c r="VZV104" s="19"/>
      <c r="VZW104" s="320"/>
      <c r="VZX104" s="17"/>
      <c r="VZY104" s="15"/>
      <c r="VZZ104" s="15"/>
      <c r="WAA104" s="17"/>
      <c r="WAB104" s="17"/>
      <c r="WAC104" s="17"/>
      <c r="WAD104" s="117"/>
      <c r="WAE104" s="209"/>
      <c r="WAF104" s="17"/>
      <c r="WAG104" s="18"/>
      <c r="WAH104" s="29"/>
      <c r="WAI104" s="104"/>
      <c r="WAJ104" s="198"/>
      <c r="WAK104" s="239"/>
      <c r="WAL104" s="243"/>
      <c r="WAM104" s="243"/>
      <c r="WAN104" s="19"/>
      <c r="WAO104" s="320"/>
      <c r="WAP104" s="17"/>
      <c r="WAQ104" s="15"/>
      <c r="WAR104" s="15"/>
      <c r="WAS104" s="17"/>
      <c r="WAT104" s="17"/>
      <c r="WAU104" s="17"/>
      <c r="WAV104" s="117"/>
      <c r="WAW104" s="209"/>
      <c r="WAX104" s="17"/>
      <c r="WAY104" s="18"/>
      <c r="WAZ104" s="29"/>
      <c r="WBA104" s="104"/>
      <c r="WBB104" s="198"/>
      <c r="WBC104" s="239"/>
      <c r="WBD104" s="243"/>
      <c r="WBE104" s="243"/>
      <c r="WBF104" s="19"/>
      <c r="WBG104" s="320"/>
      <c r="WBH104" s="17"/>
      <c r="WBI104" s="15"/>
      <c r="WBJ104" s="15"/>
      <c r="WBK104" s="17"/>
      <c r="WBL104" s="17"/>
      <c r="WBM104" s="17"/>
      <c r="WBN104" s="117"/>
      <c r="WBO104" s="209"/>
      <c r="WBP104" s="17"/>
      <c r="WBQ104" s="18"/>
      <c r="WBR104" s="29"/>
      <c r="WBS104" s="104"/>
      <c r="WBT104" s="198"/>
      <c r="WBU104" s="239"/>
      <c r="WBV104" s="243"/>
      <c r="WBW104" s="243"/>
      <c r="WBX104" s="19"/>
      <c r="WBY104" s="320"/>
      <c r="WBZ104" s="17"/>
      <c r="WCA104" s="15"/>
      <c r="WCB104" s="15"/>
      <c r="WCC104" s="17"/>
      <c r="WCD104" s="17"/>
      <c r="WCE104" s="17"/>
      <c r="WCF104" s="117"/>
      <c r="WCG104" s="209"/>
      <c r="WCH104" s="17"/>
      <c r="WCI104" s="18"/>
      <c r="WCJ104" s="29"/>
      <c r="WCK104" s="104"/>
      <c r="WCL104" s="198"/>
      <c r="WCM104" s="239"/>
      <c r="WCN104" s="243"/>
      <c r="WCO104" s="243"/>
      <c r="WCP104" s="19"/>
      <c r="WCQ104" s="320"/>
      <c r="WCR104" s="17"/>
      <c r="WCS104" s="15"/>
      <c r="WCT104" s="15"/>
      <c r="WCU104" s="17"/>
      <c r="WCV104" s="17"/>
      <c r="WCW104" s="17"/>
      <c r="WCX104" s="117"/>
      <c r="WCY104" s="209"/>
      <c r="WCZ104" s="17"/>
      <c r="WDA104" s="18"/>
      <c r="WDB104" s="29"/>
      <c r="WDC104" s="104"/>
      <c r="WDD104" s="198"/>
      <c r="WDE104" s="239"/>
      <c r="WDF104" s="243"/>
      <c r="WDG104" s="243"/>
      <c r="WDH104" s="19"/>
      <c r="WDI104" s="320"/>
      <c r="WDJ104" s="17"/>
      <c r="WDK104" s="15"/>
      <c r="WDL104" s="15"/>
      <c r="WDM104" s="17"/>
      <c r="WDN104" s="17"/>
      <c r="WDO104" s="17"/>
      <c r="WDP104" s="117"/>
      <c r="WDQ104" s="209"/>
      <c r="WDR104" s="17"/>
      <c r="WDS104" s="18"/>
      <c r="WDT104" s="29"/>
      <c r="WDU104" s="104"/>
      <c r="WDV104" s="198"/>
      <c r="WDW104" s="239"/>
      <c r="WDX104" s="243"/>
      <c r="WDY104" s="243"/>
      <c r="WDZ104" s="19"/>
      <c r="WEA104" s="320"/>
      <c r="WEB104" s="17"/>
      <c r="WEC104" s="15"/>
      <c r="WED104" s="15"/>
      <c r="WEE104" s="17"/>
      <c r="WEF104" s="17"/>
      <c r="WEG104" s="17"/>
      <c r="WEH104" s="117"/>
      <c r="WEI104" s="209"/>
      <c r="WEJ104" s="17"/>
      <c r="WEK104" s="18"/>
      <c r="WEL104" s="29"/>
      <c r="WEM104" s="104"/>
      <c r="WEN104" s="198"/>
      <c r="WEO104" s="239"/>
      <c r="WEP104" s="243"/>
      <c r="WEQ104" s="243"/>
      <c r="WER104" s="19"/>
      <c r="WES104" s="320"/>
      <c r="WET104" s="17"/>
      <c r="WEU104" s="15"/>
      <c r="WEV104" s="15"/>
      <c r="WEW104" s="17"/>
      <c r="WEX104" s="17"/>
      <c r="WEY104" s="17"/>
      <c r="WEZ104" s="117"/>
      <c r="WFA104" s="209"/>
      <c r="WFB104" s="17"/>
      <c r="WFC104" s="18"/>
      <c r="WFD104" s="29"/>
      <c r="WFE104" s="104"/>
      <c r="WFF104" s="198"/>
      <c r="WFG104" s="239"/>
      <c r="WFH104" s="243"/>
      <c r="WFI104" s="243"/>
      <c r="WFJ104" s="19"/>
      <c r="WFK104" s="320"/>
      <c r="WFL104" s="17"/>
      <c r="WFM104" s="15"/>
      <c r="WFN104" s="15"/>
      <c r="WFO104" s="17"/>
      <c r="WFP104" s="17"/>
      <c r="WFQ104" s="17"/>
      <c r="WFR104" s="117"/>
      <c r="WFS104" s="209"/>
      <c r="WFT104" s="17"/>
      <c r="WFU104" s="18"/>
      <c r="WFV104" s="29"/>
      <c r="WFW104" s="104"/>
      <c r="WFX104" s="198"/>
      <c r="WFY104" s="239"/>
      <c r="WFZ104" s="243"/>
      <c r="WGA104" s="243"/>
      <c r="WGB104" s="19"/>
      <c r="WGC104" s="320"/>
      <c r="WGD104" s="17"/>
      <c r="WGE104" s="15"/>
      <c r="WGF104" s="15"/>
      <c r="WGG104" s="17"/>
      <c r="WGH104" s="17"/>
      <c r="WGI104" s="17"/>
      <c r="WGJ104" s="117"/>
      <c r="WGK104" s="209"/>
      <c r="WGL104" s="17"/>
      <c r="WGM104" s="18"/>
      <c r="WGN104" s="29"/>
      <c r="WGO104" s="104"/>
      <c r="WGP104" s="198"/>
      <c r="WGQ104" s="239"/>
      <c r="WGR104" s="243"/>
      <c r="WGS104" s="243"/>
      <c r="WGT104" s="19"/>
      <c r="WGU104" s="320"/>
      <c r="WGV104" s="17"/>
      <c r="WGW104" s="15"/>
      <c r="WGX104" s="15"/>
      <c r="WGY104" s="17"/>
      <c r="WGZ104" s="17"/>
      <c r="WHA104" s="17"/>
      <c r="WHB104" s="117"/>
      <c r="WHC104" s="209"/>
      <c r="WHD104" s="17"/>
      <c r="WHE104" s="18"/>
      <c r="WHF104" s="29"/>
      <c r="WHG104" s="104"/>
      <c r="WHH104" s="198"/>
      <c r="WHI104" s="239"/>
      <c r="WHJ104" s="243"/>
      <c r="WHK104" s="243"/>
      <c r="WHL104" s="19"/>
      <c r="WHM104" s="320"/>
      <c r="WHN104" s="17"/>
      <c r="WHO104" s="15"/>
      <c r="WHP104" s="15"/>
      <c r="WHQ104" s="17"/>
      <c r="WHR104" s="17"/>
      <c r="WHS104" s="17"/>
      <c r="WHT104" s="117"/>
      <c r="WHU104" s="209"/>
      <c r="WHV104" s="17"/>
      <c r="WHW104" s="18"/>
      <c r="WHX104" s="29"/>
      <c r="WHY104" s="104"/>
      <c r="WHZ104" s="198"/>
      <c r="WIA104" s="239"/>
      <c r="WIB104" s="243"/>
      <c r="WIC104" s="243"/>
      <c r="WID104" s="19"/>
      <c r="WIE104" s="320"/>
      <c r="WIF104" s="17"/>
      <c r="WIG104" s="15"/>
      <c r="WIH104" s="15"/>
      <c r="WII104" s="17"/>
      <c r="WIJ104" s="17"/>
      <c r="WIK104" s="17"/>
      <c r="WIL104" s="117"/>
      <c r="WIM104" s="209"/>
      <c r="WIN104" s="17"/>
      <c r="WIO104" s="18"/>
      <c r="WIP104" s="29"/>
      <c r="WIQ104" s="104"/>
      <c r="WIR104" s="198"/>
      <c r="WIS104" s="239"/>
      <c r="WIT104" s="243"/>
      <c r="WIU104" s="243"/>
      <c r="WIV104" s="19"/>
      <c r="WIW104" s="320"/>
      <c r="WIX104" s="17"/>
      <c r="WIY104" s="15"/>
      <c r="WIZ104" s="15"/>
      <c r="WJA104" s="17"/>
      <c r="WJB104" s="17"/>
      <c r="WJC104" s="17"/>
      <c r="WJD104" s="117"/>
      <c r="WJE104" s="209"/>
      <c r="WJF104" s="17"/>
      <c r="WJG104" s="18"/>
      <c r="WJH104" s="29"/>
      <c r="WJI104" s="104"/>
      <c r="WJJ104" s="198"/>
      <c r="WJK104" s="239"/>
      <c r="WJL104" s="243"/>
      <c r="WJM104" s="243"/>
      <c r="WJN104" s="19"/>
      <c r="WJO104" s="320"/>
      <c r="WJP104" s="17"/>
      <c r="WJQ104" s="15"/>
      <c r="WJR104" s="15"/>
      <c r="WJS104" s="17"/>
      <c r="WJT104" s="17"/>
      <c r="WJU104" s="17"/>
      <c r="WJV104" s="117"/>
      <c r="WJW104" s="209"/>
      <c r="WJX104" s="17"/>
      <c r="WJY104" s="18"/>
      <c r="WJZ104" s="29"/>
      <c r="WKA104" s="104"/>
      <c r="WKB104" s="198"/>
      <c r="WKC104" s="239"/>
      <c r="WKD104" s="243"/>
      <c r="WKE104" s="243"/>
      <c r="WKF104" s="19"/>
      <c r="WKG104" s="320"/>
      <c r="WKH104" s="17"/>
      <c r="WKI104" s="15"/>
      <c r="WKJ104" s="15"/>
      <c r="WKK104" s="17"/>
      <c r="WKL104" s="17"/>
      <c r="WKM104" s="17"/>
      <c r="WKN104" s="117"/>
      <c r="WKO104" s="209"/>
      <c r="WKP104" s="17"/>
      <c r="WKQ104" s="18"/>
      <c r="WKR104" s="29"/>
      <c r="WKS104" s="104"/>
      <c r="WKT104" s="198"/>
      <c r="WKU104" s="239"/>
      <c r="WKV104" s="243"/>
      <c r="WKW104" s="243"/>
      <c r="WKX104" s="19"/>
      <c r="WKY104" s="320"/>
      <c r="WKZ104" s="17"/>
      <c r="WLA104" s="15"/>
      <c r="WLB104" s="15"/>
      <c r="WLC104" s="17"/>
      <c r="WLD104" s="17"/>
      <c r="WLE104" s="17"/>
      <c r="WLF104" s="117"/>
      <c r="WLG104" s="209"/>
      <c r="WLH104" s="17"/>
      <c r="WLI104" s="18"/>
      <c r="WLJ104" s="29"/>
      <c r="WLK104" s="104"/>
      <c r="WLL104" s="198"/>
      <c r="WLM104" s="239"/>
      <c r="WLN104" s="243"/>
      <c r="WLO104" s="243"/>
      <c r="WLP104" s="19"/>
      <c r="WLQ104" s="320"/>
      <c r="WLR104" s="17"/>
      <c r="WLS104" s="15"/>
      <c r="WLT104" s="15"/>
      <c r="WLU104" s="17"/>
      <c r="WLV104" s="17"/>
      <c r="WLW104" s="17"/>
      <c r="WLX104" s="117"/>
      <c r="WLY104" s="209"/>
      <c r="WLZ104" s="17"/>
      <c r="WMA104" s="18"/>
      <c r="WMB104" s="29"/>
      <c r="WMC104" s="104"/>
      <c r="WMD104" s="198"/>
      <c r="WME104" s="239"/>
      <c r="WMF104" s="243"/>
      <c r="WMG104" s="243"/>
      <c r="WMH104" s="19"/>
      <c r="WMI104" s="320"/>
      <c r="WMJ104" s="17"/>
      <c r="WMK104" s="15"/>
      <c r="WML104" s="15"/>
      <c r="WMM104" s="17"/>
      <c r="WMN104" s="17"/>
      <c r="WMO104" s="17"/>
      <c r="WMP104" s="117"/>
      <c r="WMQ104" s="209"/>
      <c r="WMR104" s="17"/>
      <c r="WMS104" s="18"/>
      <c r="WMT104" s="29"/>
      <c r="WMU104" s="104"/>
      <c r="WMV104" s="198"/>
      <c r="WMW104" s="239"/>
      <c r="WMX104" s="243"/>
      <c r="WMY104" s="243"/>
      <c r="WMZ104" s="19"/>
      <c r="WNA104" s="320"/>
      <c r="WNB104" s="17"/>
      <c r="WNC104" s="15"/>
      <c r="WND104" s="15"/>
      <c r="WNE104" s="17"/>
      <c r="WNF104" s="17"/>
      <c r="WNG104" s="17"/>
      <c r="WNH104" s="117"/>
      <c r="WNI104" s="209"/>
      <c r="WNJ104" s="17"/>
      <c r="WNK104" s="18"/>
      <c r="WNL104" s="29"/>
      <c r="WNM104" s="104"/>
      <c r="WNN104" s="198"/>
      <c r="WNO104" s="239"/>
      <c r="WNP104" s="243"/>
      <c r="WNQ104" s="243"/>
      <c r="WNR104" s="19"/>
      <c r="WNS104" s="320"/>
      <c r="WNT104" s="17"/>
      <c r="WNU104" s="15"/>
      <c r="WNV104" s="15"/>
      <c r="WNW104" s="17"/>
      <c r="WNX104" s="17"/>
      <c r="WNY104" s="17"/>
      <c r="WNZ104" s="117"/>
      <c r="WOA104" s="209"/>
      <c r="WOB104" s="17"/>
      <c r="WOC104" s="18"/>
      <c r="WOD104" s="29"/>
      <c r="WOE104" s="104"/>
      <c r="WOF104" s="198"/>
      <c r="WOG104" s="239"/>
      <c r="WOH104" s="243"/>
      <c r="WOI104" s="243"/>
      <c r="WOJ104" s="19"/>
      <c r="WOK104" s="320"/>
      <c r="WOL104" s="17"/>
      <c r="WOM104" s="15"/>
      <c r="WON104" s="15"/>
      <c r="WOO104" s="17"/>
      <c r="WOP104" s="17"/>
      <c r="WOQ104" s="17"/>
      <c r="WOR104" s="117"/>
      <c r="WOS104" s="209"/>
      <c r="WOT104" s="17"/>
      <c r="WOU104" s="18"/>
      <c r="WOV104" s="29"/>
      <c r="WOW104" s="104"/>
      <c r="WOX104" s="198"/>
      <c r="WOY104" s="239"/>
      <c r="WOZ104" s="243"/>
      <c r="WPA104" s="243"/>
      <c r="WPB104" s="19"/>
      <c r="WPC104" s="320"/>
      <c r="WPD104" s="17"/>
      <c r="WPE104" s="15"/>
      <c r="WPF104" s="15"/>
      <c r="WPG104" s="17"/>
      <c r="WPH104" s="17"/>
      <c r="WPI104" s="17"/>
      <c r="WPJ104" s="117"/>
      <c r="WPK104" s="209"/>
      <c r="WPL104" s="17"/>
      <c r="WPM104" s="18"/>
      <c r="WPN104" s="29"/>
      <c r="WPO104" s="104"/>
      <c r="WPP104" s="198"/>
      <c r="WPQ104" s="239"/>
      <c r="WPR104" s="243"/>
      <c r="WPS104" s="243"/>
      <c r="WPT104" s="19"/>
      <c r="WPU104" s="320"/>
      <c r="WPV104" s="17"/>
      <c r="WPW104" s="15"/>
      <c r="WPX104" s="15"/>
      <c r="WPY104" s="17"/>
      <c r="WPZ104" s="17"/>
      <c r="WQA104" s="17"/>
      <c r="WQB104" s="117"/>
      <c r="WQC104" s="209"/>
      <c r="WQD104" s="17"/>
      <c r="WQE104" s="18"/>
      <c r="WQF104" s="29"/>
      <c r="WQG104" s="104"/>
      <c r="WQH104" s="198"/>
      <c r="WQI104" s="239"/>
      <c r="WQJ104" s="243"/>
      <c r="WQK104" s="243"/>
      <c r="WQL104" s="19"/>
      <c r="WQM104" s="320"/>
      <c r="WQN104" s="17"/>
      <c r="WQO104" s="15"/>
      <c r="WQP104" s="15"/>
      <c r="WQQ104" s="17"/>
      <c r="WQR104" s="17"/>
      <c r="WQS104" s="17"/>
      <c r="WQT104" s="117"/>
      <c r="WQU104" s="209"/>
      <c r="WQV104" s="17"/>
      <c r="WQW104" s="18"/>
      <c r="WQX104" s="29"/>
      <c r="WQY104" s="104"/>
      <c r="WQZ104" s="198"/>
      <c r="WRA104" s="239"/>
      <c r="WRB104" s="243"/>
      <c r="WRC104" s="243"/>
      <c r="WRD104" s="19"/>
      <c r="WRE104" s="320"/>
      <c r="WRF104" s="17"/>
      <c r="WRG104" s="15"/>
      <c r="WRH104" s="15"/>
      <c r="WRI104" s="17"/>
      <c r="WRJ104" s="17"/>
      <c r="WRK104" s="17"/>
      <c r="WRL104" s="117"/>
      <c r="WRM104" s="209"/>
      <c r="WRN104" s="17"/>
      <c r="WRO104" s="18"/>
      <c r="WRP104" s="29"/>
      <c r="WRQ104" s="104"/>
      <c r="WRR104" s="198"/>
      <c r="WRS104" s="239"/>
      <c r="WRT104" s="243"/>
      <c r="WRU104" s="243"/>
      <c r="WRV104" s="19"/>
      <c r="WRW104" s="320"/>
      <c r="WRX104" s="17"/>
      <c r="WRY104" s="15"/>
      <c r="WRZ104" s="15"/>
      <c r="WSA104" s="17"/>
      <c r="WSB104" s="17"/>
      <c r="WSC104" s="17"/>
      <c r="WSD104" s="117"/>
      <c r="WSE104" s="209"/>
      <c r="WSF104" s="17"/>
      <c r="WSG104" s="18"/>
      <c r="WSH104" s="29"/>
      <c r="WSI104" s="104"/>
      <c r="WSJ104" s="198"/>
      <c r="WSK104" s="239"/>
      <c r="WSL104" s="243"/>
      <c r="WSM104" s="243"/>
      <c r="WSN104" s="19"/>
      <c r="WSO104" s="320"/>
      <c r="WSP104" s="17"/>
      <c r="WSQ104" s="15"/>
      <c r="WSR104" s="15"/>
      <c r="WSS104" s="17"/>
      <c r="WST104" s="17"/>
      <c r="WSU104" s="17"/>
      <c r="WSV104" s="117"/>
      <c r="WSW104" s="209"/>
      <c r="WSX104" s="17"/>
      <c r="WSY104" s="18"/>
      <c r="WSZ104" s="29"/>
      <c r="WTA104" s="104"/>
      <c r="WTB104" s="198"/>
      <c r="WTC104" s="239"/>
      <c r="WTD104" s="243"/>
      <c r="WTE104" s="243"/>
      <c r="WTF104" s="19"/>
      <c r="WTG104" s="320"/>
      <c r="WTH104" s="17"/>
      <c r="WTI104" s="15"/>
      <c r="WTJ104" s="15"/>
      <c r="WTK104" s="17"/>
      <c r="WTL104" s="17"/>
      <c r="WTM104" s="17"/>
      <c r="WTN104" s="117"/>
      <c r="WTO104" s="209"/>
      <c r="WTP104" s="17"/>
      <c r="WTQ104" s="18"/>
      <c r="WTR104" s="29"/>
      <c r="WTS104" s="104"/>
      <c r="WTT104" s="198"/>
      <c r="WTU104" s="239"/>
      <c r="WTV104" s="243"/>
      <c r="WTW104" s="243"/>
      <c r="WTX104" s="19"/>
      <c r="WTY104" s="320"/>
      <c r="WTZ104" s="17"/>
      <c r="WUA104" s="15"/>
      <c r="WUB104" s="15"/>
      <c r="WUC104" s="17"/>
      <c r="WUD104" s="17"/>
      <c r="WUE104" s="17"/>
      <c r="WUF104" s="117"/>
      <c r="WUG104" s="209"/>
      <c r="WUH104" s="17"/>
      <c r="WUI104" s="18"/>
      <c r="WUJ104" s="29"/>
      <c r="WUK104" s="104"/>
      <c r="WUL104" s="198"/>
      <c r="WUM104" s="239"/>
      <c r="WUN104" s="243"/>
      <c r="WUO104" s="243"/>
      <c r="WUP104" s="19"/>
      <c r="WUQ104" s="320"/>
      <c r="WUR104" s="17"/>
      <c r="WUS104" s="15"/>
      <c r="WUT104" s="15"/>
      <c r="WUU104" s="17"/>
      <c r="WUV104" s="17"/>
      <c r="WUW104" s="17"/>
      <c r="WUX104" s="117"/>
      <c r="WUY104" s="209"/>
      <c r="WUZ104" s="17"/>
      <c r="WVA104" s="18"/>
      <c r="WVB104" s="29"/>
      <c r="WVC104" s="104"/>
      <c r="WVD104" s="198"/>
      <c r="WVE104" s="239"/>
      <c r="WVF104" s="243"/>
      <c r="WVG104" s="243"/>
      <c r="WVH104" s="19"/>
      <c r="WVI104" s="320"/>
      <c r="WVJ104" s="17"/>
      <c r="WVK104" s="15"/>
      <c r="WVL104" s="15"/>
      <c r="WVM104" s="17"/>
      <c r="WVN104" s="17"/>
      <c r="WVO104" s="17"/>
      <c r="WVP104" s="117"/>
      <c r="WVQ104" s="209"/>
      <c r="WVR104" s="17"/>
      <c r="WVS104" s="18"/>
      <c r="WVT104" s="29"/>
      <c r="WVU104" s="104"/>
      <c r="WVV104" s="198"/>
      <c r="WVW104" s="239"/>
      <c r="WVX104" s="243"/>
      <c r="WVY104" s="243"/>
      <c r="WVZ104" s="19"/>
      <c r="WWA104" s="320"/>
      <c r="WWB104" s="17"/>
      <c r="WWC104" s="15"/>
      <c r="WWD104" s="15"/>
      <c r="WWE104" s="17"/>
      <c r="WWF104" s="17"/>
      <c r="WWG104" s="17"/>
      <c r="WWH104" s="117"/>
      <c r="WWI104" s="209"/>
      <c r="WWJ104" s="17"/>
      <c r="WWK104" s="18"/>
      <c r="WWL104" s="29"/>
      <c r="WWM104" s="104"/>
      <c r="WWN104" s="198"/>
      <c r="WWO104" s="239"/>
      <c r="WWP104" s="243"/>
      <c r="WWQ104" s="243"/>
      <c r="WWR104" s="19"/>
      <c r="WWS104" s="320"/>
      <c r="WWT104" s="17"/>
      <c r="WWU104" s="15"/>
      <c r="WWV104" s="15"/>
      <c r="WWW104" s="17"/>
      <c r="WWX104" s="17"/>
      <c r="WWY104" s="17"/>
      <c r="WWZ104" s="117"/>
      <c r="WXA104" s="209"/>
      <c r="WXB104" s="17"/>
      <c r="WXC104" s="18"/>
      <c r="WXD104" s="29"/>
      <c r="WXE104" s="104"/>
      <c r="WXF104" s="198"/>
      <c r="WXG104" s="239"/>
      <c r="WXH104" s="243"/>
      <c r="WXI104" s="243"/>
      <c r="WXJ104" s="19"/>
      <c r="WXK104" s="320"/>
      <c r="WXL104" s="17"/>
      <c r="WXM104" s="15"/>
      <c r="WXN104" s="15"/>
      <c r="WXO104" s="17"/>
      <c r="WXP104" s="17"/>
      <c r="WXQ104" s="17"/>
      <c r="WXR104" s="117"/>
      <c r="WXS104" s="209"/>
      <c r="WXT104" s="17"/>
      <c r="WXU104" s="18"/>
      <c r="WXV104" s="29"/>
      <c r="WXW104" s="104"/>
      <c r="WXX104" s="198"/>
      <c r="WXY104" s="239"/>
      <c r="WXZ104" s="243"/>
      <c r="WYA104" s="243"/>
      <c r="WYB104" s="19"/>
      <c r="WYC104" s="320"/>
      <c r="WYD104" s="17"/>
      <c r="WYE104" s="15"/>
      <c r="WYF104" s="15"/>
      <c r="WYG104" s="17"/>
      <c r="WYH104" s="17"/>
      <c r="WYI104" s="17"/>
      <c r="WYJ104" s="117"/>
      <c r="WYK104" s="209"/>
      <c r="WYL104" s="17"/>
      <c r="WYM104" s="18"/>
      <c r="WYN104" s="29"/>
      <c r="WYO104" s="104"/>
      <c r="WYP104" s="198"/>
      <c r="WYQ104" s="239"/>
      <c r="WYR104" s="243"/>
      <c r="WYS104" s="243"/>
      <c r="WYT104" s="19"/>
      <c r="WYU104" s="320"/>
      <c r="WYV104" s="17"/>
      <c r="WYW104" s="15"/>
      <c r="WYX104" s="15"/>
      <c r="WYY104" s="17"/>
      <c r="WYZ104" s="17"/>
      <c r="WZA104" s="17"/>
      <c r="WZB104" s="117"/>
      <c r="WZC104" s="209"/>
      <c r="WZD104" s="17"/>
      <c r="WZE104" s="18"/>
      <c r="WZF104" s="29"/>
      <c r="WZG104" s="104"/>
      <c r="WZH104" s="198"/>
      <c r="WZI104" s="239"/>
      <c r="WZJ104" s="243"/>
      <c r="WZK104" s="243"/>
      <c r="WZL104" s="19"/>
      <c r="WZM104" s="320"/>
      <c r="WZN104" s="17"/>
      <c r="WZO104" s="15"/>
      <c r="WZP104" s="15"/>
      <c r="WZQ104" s="17"/>
      <c r="WZR104" s="17"/>
      <c r="WZS104" s="17"/>
      <c r="WZT104" s="117"/>
      <c r="WZU104" s="209"/>
      <c r="WZV104" s="17"/>
      <c r="WZW104" s="18"/>
      <c r="WZX104" s="29"/>
      <c r="WZY104" s="104"/>
      <c r="WZZ104" s="198"/>
      <c r="XAA104" s="239"/>
      <c r="XAB104" s="243"/>
      <c r="XAC104" s="243"/>
      <c r="XAD104" s="19"/>
      <c r="XAE104" s="320"/>
      <c r="XAF104" s="17"/>
      <c r="XAG104" s="15"/>
      <c r="XAH104" s="15"/>
      <c r="XAI104" s="17"/>
      <c r="XAJ104" s="17"/>
      <c r="XAK104" s="17"/>
      <c r="XAL104" s="117"/>
      <c r="XAM104" s="209"/>
      <c r="XAN104" s="17"/>
      <c r="XAO104" s="18"/>
      <c r="XAP104" s="29"/>
      <c r="XAQ104" s="104"/>
      <c r="XAR104" s="198"/>
      <c r="XAS104" s="239"/>
      <c r="XAT104" s="243"/>
      <c r="XAU104" s="243"/>
      <c r="XAV104" s="19"/>
      <c r="XAW104" s="320"/>
      <c r="XAX104" s="17"/>
      <c r="XAY104" s="15"/>
      <c r="XAZ104" s="15"/>
      <c r="XBA104" s="17"/>
      <c r="XBB104" s="17"/>
      <c r="XBC104" s="17"/>
      <c r="XBD104" s="117"/>
      <c r="XBE104" s="209"/>
      <c r="XBF104" s="17"/>
      <c r="XBG104" s="18"/>
      <c r="XBH104" s="29"/>
      <c r="XBI104" s="104"/>
      <c r="XBJ104" s="198"/>
      <c r="XBK104" s="239"/>
      <c r="XBL104" s="243"/>
      <c r="XBM104" s="243"/>
      <c r="XBN104" s="19"/>
      <c r="XBO104" s="320"/>
      <c r="XBP104" s="17"/>
      <c r="XBQ104" s="15"/>
      <c r="XBR104" s="15"/>
      <c r="XBS104" s="17"/>
      <c r="XBT104" s="17"/>
      <c r="XBU104" s="17"/>
      <c r="XBV104" s="117"/>
      <c r="XBW104" s="209"/>
      <c r="XBX104" s="17"/>
      <c r="XBY104" s="18"/>
      <c r="XBZ104" s="29"/>
      <c r="XCA104" s="104"/>
      <c r="XCB104" s="198"/>
      <c r="XCC104" s="239"/>
      <c r="XCD104" s="243"/>
      <c r="XCE104" s="243"/>
      <c r="XCF104" s="19"/>
      <c r="XCG104" s="320"/>
      <c r="XCH104" s="17"/>
      <c r="XCI104" s="15"/>
      <c r="XCJ104" s="15"/>
      <c r="XCK104" s="17"/>
      <c r="XCL104" s="17"/>
      <c r="XCM104" s="17"/>
      <c r="XCN104" s="117"/>
      <c r="XCO104" s="209"/>
      <c r="XCP104" s="17"/>
      <c r="XCQ104" s="18"/>
      <c r="XCR104" s="29"/>
      <c r="XCS104" s="104"/>
      <c r="XCT104" s="198"/>
      <c r="XCU104" s="239"/>
      <c r="XCV104" s="243"/>
      <c r="XCW104" s="243"/>
      <c r="XCX104" s="19"/>
      <c r="XCY104" s="320"/>
      <c r="XCZ104" s="17"/>
      <c r="XDA104" s="15"/>
      <c r="XDB104" s="15"/>
      <c r="XDC104" s="17"/>
      <c r="XDD104" s="17"/>
      <c r="XDE104" s="17"/>
      <c r="XDF104" s="117"/>
      <c r="XDG104" s="209"/>
      <c r="XDH104" s="17"/>
      <c r="XDI104" s="18"/>
      <c r="XDJ104" s="29"/>
      <c r="XDK104" s="104"/>
      <c r="XDL104" s="198"/>
      <c r="XDM104" s="239"/>
      <c r="XDN104" s="243"/>
      <c r="XDO104" s="243"/>
      <c r="XDP104" s="19"/>
      <c r="XDQ104" s="320"/>
      <c r="XDR104" s="17"/>
      <c r="XDS104" s="15"/>
      <c r="XDT104" s="15"/>
      <c r="XDU104" s="17"/>
      <c r="XDV104" s="17"/>
      <c r="XDW104" s="17"/>
      <c r="XDX104" s="117"/>
      <c r="XDY104" s="209"/>
      <c r="XDZ104" s="17"/>
      <c r="XEA104" s="18"/>
      <c r="XEB104" s="29"/>
      <c r="XEC104" s="104"/>
      <c r="XED104" s="198"/>
      <c r="XEE104" s="239"/>
      <c r="XEF104" s="243"/>
      <c r="XEG104" s="243"/>
      <c r="XEH104" s="19"/>
      <c r="XEI104" s="320"/>
      <c r="XEJ104" s="17"/>
      <c r="XEK104" s="15"/>
      <c r="XEL104" s="15"/>
      <c r="XEM104" s="17"/>
      <c r="XEN104" s="17"/>
      <c r="XEO104" s="17"/>
      <c r="XEP104" s="117"/>
      <c r="XEQ104" s="209"/>
      <c r="XER104" s="17"/>
      <c r="XES104" s="18"/>
      <c r="XET104" s="29"/>
      <c r="XEU104" s="104"/>
      <c r="XEV104" s="198"/>
      <c r="XEW104" s="239"/>
      <c r="XEX104" s="243"/>
      <c r="XEY104" s="243"/>
      <c r="XEZ104" s="19"/>
      <c r="XFA104" s="320"/>
      <c r="XFB104" s="17"/>
      <c r="XFC104" s="15"/>
      <c r="XFD104" s="15"/>
    </row>
    <row r="105" spans="1:16384" customFormat="1">
      <c r="A105" s="320">
        <v>45778</v>
      </c>
      <c r="B105" s="17">
        <v>25000000</v>
      </c>
      <c r="C105" s="15">
        <v>45792</v>
      </c>
      <c r="D105" s="15">
        <v>49871</v>
      </c>
      <c r="E105" s="17">
        <v>2000000</v>
      </c>
      <c r="F105" s="17">
        <v>-23000000</v>
      </c>
      <c r="G105" s="17">
        <v>0</v>
      </c>
      <c r="H105" s="117">
        <v>-92</v>
      </c>
      <c r="I105" s="209">
        <v>0</v>
      </c>
      <c r="J105" s="17">
        <v>0</v>
      </c>
      <c r="K105" s="18">
        <v>1869710000</v>
      </c>
      <c r="L105" s="29">
        <v>0</v>
      </c>
      <c r="M105" s="104">
        <v>0</v>
      </c>
      <c r="N105" s="198">
        <v>0</v>
      </c>
      <c r="O105" s="239"/>
      <c r="P105" s="243"/>
      <c r="Q105" s="243"/>
      <c r="R105" s="19"/>
      <c r="S105" s="320"/>
      <c r="T105" s="17"/>
      <c r="U105" s="15"/>
      <c r="V105" s="15"/>
      <c r="W105" s="17"/>
      <c r="X105" s="17"/>
      <c r="Y105" s="17"/>
      <c r="Z105" s="117"/>
      <c r="AA105" s="209"/>
      <c r="AB105" s="17"/>
      <c r="AC105" s="18"/>
      <c r="AD105" s="29"/>
      <c r="AE105" s="104"/>
      <c r="AF105" s="198"/>
      <c r="AG105" s="239"/>
      <c r="AH105" s="243"/>
      <c r="AI105" s="243"/>
      <c r="AJ105" s="19"/>
      <c r="AK105" s="320"/>
      <c r="AL105" s="17"/>
      <c r="AM105" s="15"/>
      <c r="AN105" s="15"/>
      <c r="AO105" s="17"/>
      <c r="AP105" s="17"/>
      <c r="AQ105" s="17"/>
      <c r="AR105" s="117"/>
      <c r="AS105" s="209"/>
      <c r="AT105" s="17"/>
      <c r="AU105" s="18"/>
      <c r="AV105" s="29"/>
      <c r="AW105" s="104"/>
      <c r="AX105" s="198"/>
      <c r="AY105" s="239"/>
      <c r="AZ105" s="243"/>
      <c r="BA105" s="243"/>
      <c r="BB105" s="19"/>
      <c r="BC105" s="320"/>
      <c r="BD105" s="17"/>
      <c r="BE105" s="15"/>
      <c r="BF105" s="15"/>
      <c r="BG105" s="17"/>
      <c r="BH105" s="17"/>
      <c r="BI105" s="17"/>
      <c r="BJ105" s="117"/>
      <c r="BK105" s="209"/>
      <c r="BL105" s="17"/>
      <c r="BM105" s="18"/>
      <c r="BN105" s="29"/>
      <c r="BO105" s="104"/>
      <c r="BP105" s="198"/>
      <c r="BQ105" s="239"/>
      <c r="BR105" s="243"/>
      <c r="BS105" s="243"/>
      <c r="BT105" s="19"/>
      <c r="BU105" s="320"/>
      <c r="BV105" s="17"/>
      <c r="BW105" s="15"/>
      <c r="BX105" s="15"/>
      <c r="BY105" s="17"/>
      <c r="BZ105" s="17"/>
      <c r="CA105" s="17"/>
      <c r="CB105" s="117"/>
      <c r="CC105" s="209"/>
      <c r="CD105" s="17"/>
      <c r="CE105" s="18"/>
      <c r="CF105" s="29"/>
      <c r="CG105" s="104"/>
      <c r="CH105" s="198"/>
      <c r="CI105" s="239"/>
      <c r="CJ105" s="243"/>
      <c r="CK105" s="243"/>
      <c r="CL105" s="19"/>
      <c r="CM105" s="320"/>
      <c r="CN105" s="17"/>
      <c r="CO105" s="15"/>
      <c r="CP105" s="15"/>
      <c r="CQ105" s="17"/>
      <c r="CR105" s="17"/>
      <c r="CS105" s="17"/>
      <c r="CT105" s="117"/>
      <c r="CU105" s="209"/>
      <c r="CV105" s="17"/>
      <c r="CW105" s="18"/>
      <c r="CX105" s="29"/>
      <c r="CY105" s="104"/>
      <c r="CZ105" s="198"/>
      <c r="DA105" s="239"/>
      <c r="DB105" s="243"/>
      <c r="DC105" s="243"/>
      <c r="DD105" s="19"/>
      <c r="DE105" s="320"/>
      <c r="DF105" s="17"/>
      <c r="DG105" s="15"/>
      <c r="DH105" s="15"/>
      <c r="DI105" s="17"/>
      <c r="DJ105" s="17"/>
      <c r="DK105" s="17"/>
      <c r="DL105" s="117"/>
      <c r="DM105" s="209"/>
      <c r="DN105" s="17"/>
      <c r="DO105" s="18"/>
      <c r="DP105" s="29"/>
      <c r="DQ105" s="104"/>
      <c r="DR105" s="198"/>
      <c r="DS105" s="239"/>
      <c r="DT105" s="243"/>
      <c r="DU105" s="243"/>
      <c r="DV105" s="19"/>
      <c r="DW105" s="320"/>
      <c r="DX105" s="17"/>
      <c r="DY105" s="15"/>
      <c r="DZ105" s="15"/>
      <c r="EA105" s="17"/>
      <c r="EB105" s="17"/>
      <c r="EC105" s="17"/>
      <c r="ED105" s="117"/>
      <c r="EE105" s="209"/>
      <c r="EF105" s="17"/>
      <c r="EG105" s="18"/>
      <c r="EH105" s="29"/>
      <c r="EI105" s="104"/>
      <c r="EJ105" s="198"/>
      <c r="EK105" s="239"/>
      <c r="EL105" s="243"/>
      <c r="EM105" s="243"/>
      <c r="EN105" s="19"/>
      <c r="EO105" s="320"/>
      <c r="EP105" s="17"/>
      <c r="EQ105" s="15"/>
      <c r="ER105" s="15"/>
      <c r="ES105" s="17"/>
      <c r="ET105" s="17"/>
      <c r="EU105" s="17"/>
      <c r="EV105" s="117"/>
      <c r="EW105" s="209"/>
      <c r="EX105" s="17"/>
      <c r="EY105" s="18"/>
      <c r="EZ105" s="29"/>
      <c r="FA105" s="104"/>
      <c r="FB105" s="198"/>
      <c r="FC105" s="239"/>
      <c r="FD105" s="243"/>
      <c r="FE105" s="243"/>
      <c r="FF105" s="19"/>
      <c r="FG105" s="320"/>
      <c r="FH105" s="17"/>
      <c r="FI105" s="15"/>
      <c r="FJ105" s="15"/>
      <c r="FK105" s="17"/>
      <c r="FL105" s="17"/>
      <c r="FM105" s="17"/>
      <c r="FN105" s="117"/>
      <c r="FO105" s="209"/>
      <c r="FP105" s="17"/>
      <c r="FQ105" s="18"/>
      <c r="FR105" s="29"/>
      <c r="FS105" s="104"/>
      <c r="FT105" s="198"/>
      <c r="FU105" s="239"/>
      <c r="FV105" s="243"/>
      <c r="FW105" s="243"/>
      <c r="FX105" s="19"/>
      <c r="FY105" s="320"/>
      <c r="FZ105" s="17"/>
      <c r="GA105" s="15"/>
      <c r="GB105" s="15"/>
      <c r="GC105" s="17"/>
      <c r="GD105" s="17"/>
      <c r="GE105" s="17"/>
      <c r="GF105" s="117"/>
      <c r="GG105" s="209"/>
      <c r="GH105" s="17"/>
      <c r="GI105" s="18"/>
      <c r="GJ105" s="29"/>
      <c r="GK105" s="104"/>
      <c r="GL105" s="198"/>
      <c r="GM105" s="239"/>
      <c r="GN105" s="243"/>
      <c r="GO105" s="243"/>
      <c r="GP105" s="19"/>
      <c r="GQ105" s="320"/>
      <c r="GR105" s="17"/>
      <c r="GS105" s="15"/>
      <c r="GT105" s="15"/>
      <c r="GU105" s="17"/>
      <c r="GV105" s="17"/>
      <c r="GW105" s="17"/>
      <c r="GX105" s="117"/>
      <c r="GY105" s="209"/>
      <c r="GZ105" s="17"/>
      <c r="HA105" s="18"/>
      <c r="HB105" s="29"/>
      <c r="HC105" s="104"/>
      <c r="HD105" s="198"/>
      <c r="HE105" s="239"/>
      <c r="HF105" s="243"/>
      <c r="HG105" s="243"/>
      <c r="HH105" s="19"/>
      <c r="HI105" s="320"/>
      <c r="HJ105" s="17"/>
      <c r="HK105" s="15"/>
      <c r="HL105" s="15"/>
      <c r="HM105" s="17"/>
      <c r="HN105" s="17"/>
      <c r="HO105" s="17"/>
      <c r="HP105" s="117"/>
      <c r="HQ105" s="209"/>
      <c r="HR105" s="17"/>
      <c r="HS105" s="18"/>
      <c r="HT105" s="29"/>
      <c r="HU105" s="104"/>
      <c r="HV105" s="198"/>
      <c r="HW105" s="239"/>
      <c r="HX105" s="243"/>
      <c r="HY105" s="243"/>
      <c r="HZ105" s="19"/>
      <c r="IA105" s="320"/>
      <c r="IB105" s="17"/>
      <c r="IC105" s="15"/>
      <c r="ID105" s="15"/>
      <c r="IE105" s="17"/>
      <c r="IF105" s="17"/>
      <c r="IG105" s="17"/>
      <c r="IH105" s="117"/>
      <c r="II105" s="209"/>
      <c r="IJ105" s="17"/>
      <c r="IK105" s="18"/>
      <c r="IL105" s="29"/>
      <c r="IM105" s="104"/>
      <c r="IN105" s="198"/>
      <c r="IO105" s="239"/>
      <c r="IP105" s="243"/>
      <c r="IQ105" s="243"/>
      <c r="IR105" s="19"/>
      <c r="IS105" s="320"/>
      <c r="IT105" s="17"/>
      <c r="IU105" s="15"/>
      <c r="IV105" s="15"/>
      <c r="IW105" s="17"/>
      <c r="IX105" s="17"/>
      <c r="IY105" s="17"/>
      <c r="IZ105" s="117"/>
      <c r="JA105" s="209"/>
      <c r="JB105" s="17"/>
      <c r="JC105" s="18"/>
      <c r="JD105" s="29"/>
      <c r="JE105" s="104"/>
      <c r="JF105" s="198"/>
      <c r="JG105" s="239"/>
      <c r="JH105" s="243"/>
      <c r="JI105" s="243"/>
      <c r="JJ105" s="19"/>
      <c r="JK105" s="320"/>
      <c r="JL105" s="17"/>
      <c r="JM105" s="15"/>
      <c r="JN105" s="15"/>
      <c r="JO105" s="17"/>
      <c r="JP105" s="17"/>
      <c r="JQ105" s="17"/>
      <c r="JR105" s="117"/>
      <c r="JS105" s="209"/>
      <c r="JT105" s="17"/>
      <c r="JU105" s="18"/>
      <c r="JV105" s="29"/>
      <c r="JW105" s="104"/>
      <c r="JX105" s="198"/>
      <c r="JY105" s="239"/>
      <c r="JZ105" s="243"/>
      <c r="KA105" s="243"/>
      <c r="KB105" s="19"/>
      <c r="KC105" s="320"/>
      <c r="KD105" s="17"/>
      <c r="KE105" s="15"/>
      <c r="KF105" s="15"/>
      <c r="KG105" s="17"/>
      <c r="KH105" s="17"/>
      <c r="KI105" s="17"/>
      <c r="KJ105" s="117"/>
      <c r="KK105" s="209"/>
      <c r="KL105" s="17"/>
      <c r="KM105" s="18"/>
      <c r="KN105" s="29"/>
      <c r="KO105" s="104"/>
      <c r="KP105" s="198"/>
      <c r="KQ105" s="239"/>
      <c r="KR105" s="243"/>
      <c r="KS105" s="243"/>
      <c r="KT105" s="19"/>
      <c r="KU105" s="320"/>
      <c r="KV105" s="17"/>
      <c r="KW105" s="15"/>
      <c r="KX105" s="15"/>
      <c r="KY105" s="17"/>
      <c r="KZ105" s="17"/>
      <c r="LA105" s="17"/>
      <c r="LB105" s="117"/>
      <c r="LC105" s="209"/>
      <c r="LD105" s="17"/>
      <c r="LE105" s="18"/>
      <c r="LF105" s="29"/>
      <c r="LG105" s="104"/>
      <c r="LH105" s="198"/>
      <c r="LI105" s="239"/>
      <c r="LJ105" s="243"/>
      <c r="LK105" s="243"/>
      <c r="LL105" s="19"/>
      <c r="LM105" s="320"/>
      <c r="LN105" s="17"/>
      <c r="LO105" s="15"/>
      <c r="LP105" s="15"/>
      <c r="LQ105" s="17"/>
      <c r="LR105" s="17"/>
      <c r="LS105" s="17"/>
      <c r="LT105" s="117"/>
      <c r="LU105" s="209"/>
      <c r="LV105" s="17"/>
      <c r="LW105" s="18"/>
      <c r="LX105" s="29"/>
      <c r="LY105" s="104"/>
      <c r="LZ105" s="198"/>
      <c r="MA105" s="239"/>
      <c r="MB105" s="243"/>
      <c r="MC105" s="243"/>
      <c r="MD105" s="19"/>
      <c r="ME105" s="320"/>
      <c r="MF105" s="17"/>
      <c r="MG105" s="15"/>
      <c r="MH105" s="15"/>
      <c r="MI105" s="17"/>
      <c r="MJ105" s="17"/>
      <c r="MK105" s="17"/>
      <c r="ML105" s="117"/>
      <c r="MM105" s="209"/>
      <c r="MN105" s="17"/>
      <c r="MO105" s="18"/>
      <c r="MP105" s="29"/>
      <c r="MQ105" s="104"/>
      <c r="MR105" s="198"/>
      <c r="MS105" s="239"/>
      <c r="MT105" s="243"/>
      <c r="MU105" s="243"/>
      <c r="MV105" s="19"/>
      <c r="MW105" s="320"/>
      <c r="MX105" s="17"/>
      <c r="MY105" s="15"/>
      <c r="MZ105" s="15"/>
      <c r="NA105" s="17"/>
      <c r="NB105" s="17"/>
      <c r="NC105" s="17"/>
      <c r="ND105" s="117"/>
      <c r="NE105" s="209"/>
      <c r="NF105" s="17"/>
      <c r="NG105" s="18"/>
      <c r="NH105" s="29"/>
      <c r="NI105" s="104"/>
      <c r="NJ105" s="198"/>
      <c r="NK105" s="239"/>
      <c r="NL105" s="243"/>
      <c r="NM105" s="243"/>
      <c r="NN105" s="19"/>
      <c r="NO105" s="320"/>
      <c r="NP105" s="17"/>
      <c r="NQ105" s="15"/>
      <c r="NR105" s="15"/>
      <c r="NS105" s="17"/>
      <c r="NT105" s="17"/>
      <c r="NU105" s="17"/>
      <c r="NV105" s="117"/>
      <c r="NW105" s="209"/>
      <c r="NX105" s="17"/>
      <c r="NY105" s="18"/>
      <c r="NZ105" s="29"/>
      <c r="OA105" s="104"/>
      <c r="OB105" s="198"/>
      <c r="OC105" s="239"/>
      <c r="OD105" s="243"/>
      <c r="OE105" s="243"/>
      <c r="OF105" s="19"/>
      <c r="OG105" s="320"/>
      <c r="OH105" s="17"/>
      <c r="OI105" s="15"/>
      <c r="OJ105" s="15"/>
      <c r="OK105" s="17"/>
      <c r="OL105" s="17"/>
      <c r="OM105" s="17"/>
      <c r="ON105" s="117"/>
      <c r="OO105" s="209"/>
      <c r="OP105" s="17"/>
      <c r="OQ105" s="18"/>
      <c r="OR105" s="29"/>
      <c r="OS105" s="104"/>
      <c r="OT105" s="198"/>
      <c r="OU105" s="239"/>
      <c r="OV105" s="243"/>
      <c r="OW105" s="243"/>
      <c r="OX105" s="19"/>
      <c r="OY105" s="320"/>
      <c r="OZ105" s="17"/>
      <c r="PA105" s="15"/>
      <c r="PB105" s="15"/>
      <c r="PC105" s="17"/>
      <c r="PD105" s="17"/>
      <c r="PE105" s="17"/>
      <c r="PF105" s="117"/>
      <c r="PG105" s="209"/>
      <c r="PH105" s="17"/>
      <c r="PI105" s="18"/>
      <c r="PJ105" s="29"/>
      <c r="PK105" s="104"/>
      <c r="PL105" s="198"/>
      <c r="PM105" s="239"/>
      <c r="PN105" s="243"/>
      <c r="PO105" s="243"/>
      <c r="PP105" s="19"/>
      <c r="PQ105" s="320"/>
      <c r="PR105" s="17"/>
      <c r="PS105" s="15"/>
      <c r="PT105" s="15"/>
      <c r="PU105" s="17"/>
      <c r="PV105" s="17"/>
      <c r="PW105" s="17"/>
      <c r="PX105" s="117"/>
      <c r="PY105" s="209"/>
      <c r="PZ105" s="17"/>
      <c r="QA105" s="18"/>
      <c r="QB105" s="29"/>
      <c r="QC105" s="104"/>
      <c r="QD105" s="198"/>
      <c r="QE105" s="239"/>
      <c r="QF105" s="243"/>
      <c r="QG105" s="243"/>
      <c r="QH105" s="19"/>
      <c r="QI105" s="320"/>
      <c r="QJ105" s="17"/>
      <c r="QK105" s="15"/>
      <c r="QL105" s="15"/>
      <c r="QM105" s="17"/>
      <c r="QN105" s="17"/>
      <c r="QO105" s="17"/>
      <c r="QP105" s="117"/>
      <c r="QQ105" s="209"/>
      <c r="QR105" s="17"/>
      <c r="QS105" s="18"/>
      <c r="QT105" s="29"/>
      <c r="QU105" s="104"/>
      <c r="QV105" s="198"/>
      <c r="QW105" s="239"/>
      <c r="QX105" s="243"/>
      <c r="QY105" s="243"/>
      <c r="QZ105" s="19"/>
      <c r="RA105" s="320"/>
      <c r="RB105" s="17"/>
      <c r="RC105" s="15"/>
      <c r="RD105" s="15"/>
      <c r="RE105" s="17"/>
      <c r="RF105" s="17"/>
      <c r="RG105" s="17"/>
      <c r="RH105" s="117"/>
      <c r="RI105" s="209"/>
      <c r="RJ105" s="17"/>
      <c r="RK105" s="18"/>
      <c r="RL105" s="29"/>
      <c r="RM105" s="104"/>
      <c r="RN105" s="198"/>
      <c r="RO105" s="239"/>
      <c r="RP105" s="243"/>
      <c r="RQ105" s="243"/>
      <c r="RR105" s="19"/>
      <c r="RS105" s="320"/>
      <c r="RT105" s="17"/>
      <c r="RU105" s="15"/>
      <c r="RV105" s="15"/>
      <c r="RW105" s="17"/>
      <c r="RX105" s="17"/>
      <c r="RY105" s="17"/>
      <c r="RZ105" s="117"/>
      <c r="SA105" s="209"/>
      <c r="SB105" s="17"/>
      <c r="SC105" s="18"/>
      <c r="SD105" s="29"/>
      <c r="SE105" s="104"/>
      <c r="SF105" s="198"/>
      <c r="SG105" s="239"/>
      <c r="SH105" s="243"/>
      <c r="SI105" s="243"/>
      <c r="SJ105" s="19"/>
      <c r="SK105" s="320"/>
      <c r="SL105" s="17"/>
      <c r="SM105" s="15"/>
      <c r="SN105" s="15"/>
      <c r="SO105" s="17"/>
      <c r="SP105" s="17"/>
      <c r="SQ105" s="17"/>
      <c r="SR105" s="117"/>
      <c r="SS105" s="209"/>
      <c r="ST105" s="17"/>
      <c r="SU105" s="18"/>
      <c r="SV105" s="29"/>
      <c r="SW105" s="104"/>
      <c r="SX105" s="198"/>
      <c r="SY105" s="239"/>
      <c r="SZ105" s="243"/>
      <c r="TA105" s="243"/>
      <c r="TB105" s="19"/>
      <c r="TC105" s="320"/>
      <c r="TD105" s="17"/>
      <c r="TE105" s="15"/>
      <c r="TF105" s="15"/>
      <c r="TG105" s="17"/>
      <c r="TH105" s="17"/>
      <c r="TI105" s="17"/>
      <c r="TJ105" s="117"/>
      <c r="TK105" s="209"/>
      <c r="TL105" s="17"/>
      <c r="TM105" s="18"/>
      <c r="TN105" s="29"/>
      <c r="TO105" s="104"/>
      <c r="TP105" s="198"/>
      <c r="TQ105" s="239"/>
      <c r="TR105" s="243"/>
      <c r="TS105" s="243"/>
      <c r="TT105" s="19"/>
      <c r="TU105" s="320"/>
      <c r="TV105" s="17"/>
      <c r="TW105" s="15"/>
      <c r="TX105" s="15"/>
      <c r="TY105" s="17"/>
      <c r="TZ105" s="17"/>
      <c r="UA105" s="17"/>
      <c r="UB105" s="117"/>
      <c r="UC105" s="209"/>
      <c r="UD105" s="17"/>
      <c r="UE105" s="18"/>
      <c r="UF105" s="29"/>
      <c r="UG105" s="104"/>
      <c r="UH105" s="198"/>
      <c r="UI105" s="239"/>
      <c r="UJ105" s="243"/>
      <c r="UK105" s="243"/>
      <c r="UL105" s="19"/>
      <c r="UM105" s="320"/>
      <c r="UN105" s="17"/>
      <c r="UO105" s="15"/>
      <c r="UP105" s="15"/>
      <c r="UQ105" s="17"/>
      <c r="UR105" s="17"/>
      <c r="US105" s="17"/>
      <c r="UT105" s="117"/>
      <c r="UU105" s="209"/>
      <c r="UV105" s="17"/>
      <c r="UW105" s="18"/>
      <c r="UX105" s="29"/>
      <c r="UY105" s="104"/>
      <c r="UZ105" s="198"/>
      <c r="VA105" s="239"/>
      <c r="VB105" s="243"/>
      <c r="VC105" s="243"/>
      <c r="VD105" s="19"/>
      <c r="VE105" s="320"/>
      <c r="VF105" s="17"/>
      <c r="VG105" s="15"/>
      <c r="VH105" s="15"/>
      <c r="VI105" s="17"/>
      <c r="VJ105" s="17"/>
      <c r="VK105" s="17"/>
      <c r="VL105" s="117"/>
      <c r="VM105" s="209"/>
      <c r="VN105" s="17"/>
      <c r="VO105" s="18"/>
      <c r="VP105" s="29"/>
      <c r="VQ105" s="104"/>
      <c r="VR105" s="198"/>
      <c r="VS105" s="239"/>
      <c r="VT105" s="243"/>
      <c r="VU105" s="243"/>
      <c r="VV105" s="19"/>
      <c r="VW105" s="320"/>
      <c r="VX105" s="17"/>
      <c r="VY105" s="15"/>
      <c r="VZ105" s="15"/>
      <c r="WA105" s="17"/>
      <c r="WB105" s="17"/>
      <c r="WC105" s="17"/>
      <c r="WD105" s="117"/>
      <c r="WE105" s="209"/>
      <c r="WF105" s="17"/>
      <c r="WG105" s="18"/>
      <c r="WH105" s="29"/>
      <c r="WI105" s="104"/>
      <c r="WJ105" s="198"/>
      <c r="WK105" s="239"/>
      <c r="WL105" s="243"/>
      <c r="WM105" s="243"/>
      <c r="WN105" s="19"/>
      <c r="WO105" s="320"/>
      <c r="WP105" s="17"/>
      <c r="WQ105" s="15"/>
      <c r="WR105" s="15"/>
      <c r="WS105" s="17"/>
      <c r="WT105" s="17"/>
      <c r="WU105" s="17"/>
      <c r="WV105" s="117"/>
      <c r="WW105" s="209"/>
      <c r="WX105" s="17"/>
      <c r="WY105" s="18"/>
      <c r="WZ105" s="29"/>
      <c r="XA105" s="104"/>
      <c r="XB105" s="198"/>
      <c r="XC105" s="239"/>
      <c r="XD105" s="243"/>
      <c r="XE105" s="243"/>
      <c r="XF105" s="19"/>
      <c r="XG105" s="320"/>
      <c r="XH105" s="17"/>
      <c r="XI105" s="15"/>
      <c r="XJ105" s="15"/>
      <c r="XK105" s="17"/>
      <c r="XL105" s="17"/>
      <c r="XM105" s="17"/>
      <c r="XN105" s="117"/>
      <c r="XO105" s="209"/>
      <c r="XP105" s="17"/>
      <c r="XQ105" s="18"/>
      <c r="XR105" s="29"/>
      <c r="XS105" s="104"/>
      <c r="XT105" s="198"/>
      <c r="XU105" s="239"/>
      <c r="XV105" s="243"/>
      <c r="XW105" s="243"/>
      <c r="XX105" s="19"/>
      <c r="XY105" s="320"/>
      <c r="XZ105" s="17"/>
      <c r="YA105" s="15"/>
      <c r="YB105" s="15"/>
      <c r="YC105" s="17"/>
      <c r="YD105" s="17"/>
      <c r="YE105" s="17"/>
      <c r="YF105" s="117"/>
      <c r="YG105" s="209"/>
      <c r="YH105" s="17"/>
      <c r="YI105" s="18"/>
      <c r="YJ105" s="29"/>
      <c r="YK105" s="104"/>
      <c r="YL105" s="198"/>
      <c r="YM105" s="239"/>
      <c r="YN105" s="243"/>
      <c r="YO105" s="243"/>
      <c r="YP105" s="19"/>
      <c r="YQ105" s="320"/>
      <c r="YR105" s="17"/>
      <c r="YS105" s="15"/>
      <c r="YT105" s="15"/>
      <c r="YU105" s="17"/>
      <c r="YV105" s="17"/>
      <c r="YW105" s="17"/>
      <c r="YX105" s="117"/>
      <c r="YY105" s="209"/>
      <c r="YZ105" s="17"/>
      <c r="ZA105" s="18"/>
      <c r="ZB105" s="29"/>
      <c r="ZC105" s="104"/>
      <c r="ZD105" s="198"/>
      <c r="ZE105" s="239"/>
      <c r="ZF105" s="243"/>
      <c r="ZG105" s="243"/>
      <c r="ZH105" s="19"/>
      <c r="ZI105" s="320"/>
      <c r="ZJ105" s="17"/>
      <c r="ZK105" s="15"/>
      <c r="ZL105" s="15"/>
      <c r="ZM105" s="17"/>
      <c r="ZN105" s="17"/>
      <c r="ZO105" s="17"/>
      <c r="ZP105" s="117"/>
      <c r="ZQ105" s="209"/>
      <c r="ZR105" s="17"/>
      <c r="ZS105" s="18"/>
      <c r="ZT105" s="29"/>
      <c r="ZU105" s="104"/>
      <c r="ZV105" s="198"/>
      <c r="ZW105" s="239"/>
      <c r="ZX105" s="243"/>
      <c r="ZY105" s="243"/>
      <c r="ZZ105" s="19"/>
      <c r="AAA105" s="320"/>
      <c r="AAB105" s="17"/>
      <c r="AAC105" s="15"/>
      <c r="AAD105" s="15"/>
      <c r="AAE105" s="17"/>
      <c r="AAF105" s="17"/>
      <c r="AAG105" s="17"/>
      <c r="AAH105" s="117"/>
      <c r="AAI105" s="209"/>
      <c r="AAJ105" s="17"/>
      <c r="AAK105" s="18"/>
      <c r="AAL105" s="29"/>
      <c r="AAM105" s="104"/>
      <c r="AAN105" s="198"/>
      <c r="AAO105" s="239"/>
      <c r="AAP105" s="243"/>
      <c r="AAQ105" s="243"/>
      <c r="AAR105" s="19"/>
      <c r="AAS105" s="320"/>
      <c r="AAT105" s="17"/>
      <c r="AAU105" s="15"/>
      <c r="AAV105" s="15"/>
      <c r="AAW105" s="17"/>
      <c r="AAX105" s="17"/>
      <c r="AAY105" s="17"/>
      <c r="AAZ105" s="117"/>
      <c r="ABA105" s="209"/>
      <c r="ABB105" s="17"/>
      <c r="ABC105" s="18"/>
      <c r="ABD105" s="29"/>
      <c r="ABE105" s="104"/>
      <c r="ABF105" s="198"/>
      <c r="ABG105" s="239"/>
      <c r="ABH105" s="243"/>
      <c r="ABI105" s="243"/>
      <c r="ABJ105" s="19"/>
      <c r="ABK105" s="320"/>
      <c r="ABL105" s="17"/>
      <c r="ABM105" s="15"/>
      <c r="ABN105" s="15"/>
      <c r="ABO105" s="17"/>
      <c r="ABP105" s="17"/>
      <c r="ABQ105" s="17"/>
      <c r="ABR105" s="117"/>
      <c r="ABS105" s="209"/>
      <c r="ABT105" s="17"/>
      <c r="ABU105" s="18"/>
      <c r="ABV105" s="29"/>
      <c r="ABW105" s="104"/>
      <c r="ABX105" s="198"/>
      <c r="ABY105" s="239"/>
      <c r="ABZ105" s="243"/>
      <c r="ACA105" s="243"/>
      <c r="ACB105" s="19"/>
      <c r="ACC105" s="320"/>
      <c r="ACD105" s="17"/>
      <c r="ACE105" s="15"/>
      <c r="ACF105" s="15"/>
      <c r="ACG105" s="17"/>
      <c r="ACH105" s="17"/>
      <c r="ACI105" s="17"/>
      <c r="ACJ105" s="117"/>
      <c r="ACK105" s="209"/>
      <c r="ACL105" s="17"/>
      <c r="ACM105" s="18"/>
      <c r="ACN105" s="29"/>
      <c r="ACO105" s="104"/>
      <c r="ACP105" s="198"/>
      <c r="ACQ105" s="239"/>
      <c r="ACR105" s="243"/>
      <c r="ACS105" s="243"/>
      <c r="ACT105" s="19"/>
      <c r="ACU105" s="320"/>
      <c r="ACV105" s="17"/>
      <c r="ACW105" s="15"/>
      <c r="ACX105" s="15"/>
      <c r="ACY105" s="17"/>
      <c r="ACZ105" s="17"/>
      <c r="ADA105" s="17"/>
      <c r="ADB105" s="117"/>
      <c r="ADC105" s="209"/>
      <c r="ADD105" s="17"/>
      <c r="ADE105" s="18"/>
      <c r="ADF105" s="29"/>
      <c r="ADG105" s="104"/>
      <c r="ADH105" s="198"/>
      <c r="ADI105" s="239"/>
      <c r="ADJ105" s="243"/>
      <c r="ADK105" s="243"/>
      <c r="ADL105" s="19"/>
      <c r="ADM105" s="320"/>
      <c r="ADN105" s="17"/>
      <c r="ADO105" s="15"/>
      <c r="ADP105" s="15"/>
      <c r="ADQ105" s="17"/>
      <c r="ADR105" s="17"/>
      <c r="ADS105" s="17"/>
      <c r="ADT105" s="117"/>
      <c r="ADU105" s="209"/>
      <c r="ADV105" s="17"/>
      <c r="ADW105" s="18"/>
      <c r="ADX105" s="29"/>
      <c r="ADY105" s="104"/>
      <c r="ADZ105" s="198"/>
      <c r="AEA105" s="239"/>
      <c r="AEB105" s="243"/>
      <c r="AEC105" s="243"/>
      <c r="AED105" s="19"/>
      <c r="AEE105" s="320"/>
      <c r="AEF105" s="17"/>
      <c r="AEG105" s="15"/>
      <c r="AEH105" s="15"/>
      <c r="AEI105" s="17"/>
      <c r="AEJ105" s="17"/>
      <c r="AEK105" s="17"/>
      <c r="AEL105" s="117"/>
      <c r="AEM105" s="209"/>
      <c r="AEN105" s="17"/>
      <c r="AEO105" s="18"/>
      <c r="AEP105" s="29"/>
      <c r="AEQ105" s="104"/>
      <c r="AER105" s="198"/>
      <c r="AES105" s="239"/>
      <c r="AET105" s="243"/>
      <c r="AEU105" s="243"/>
      <c r="AEV105" s="19"/>
      <c r="AEW105" s="320"/>
      <c r="AEX105" s="17"/>
      <c r="AEY105" s="15"/>
      <c r="AEZ105" s="15"/>
      <c r="AFA105" s="17"/>
      <c r="AFB105" s="17"/>
      <c r="AFC105" s="17"/>
      <c r="AFD105" s="117"/>
      <c r="AFE105" s="209"/>
      <c r="AFF105" s="17"/>
      <c r="AFG105" s="18"/>
      <c r="AFH105" s="29"/>
      <c r="AFI105" s="104"/>
      <c r="AFJ105" s="198"/>
      <c r="AFK105" s="239"/>
      <c r="AFL105" s="243"/>
      <c r="AFM105" s="243"/>
      <c r="AFN105" s="19"/>
      <c r="AFO105" s="320"/>
      <c r="AFP105" s="17"/>
      <c r="AFQ105" s="15"/>
      <c r="AFR105" s="15"/>
      <c r="AFS105" s="17"/>
      <c r="AFT105" s="17"/>
      <c r="AFU105" s="17"/>
      <c r="AFV105" s="117"/>
      <c r="AFW105" s="209"/>
      <c r="AFX105" s="17"/>
      <c r="AFY105" s="18"/>
      <c r="AFZ105" s="29"/>
      <c r="AGA105" s="104"/>
      <c r="AGB105" s="198"/>
      <c r="AGC105" s="239"/>
      <c r="AGD105" s="243"/>
      <c r="AGE105" s="243"/>
      <c r="AGF105" s="19"/>
      <c r="AGG105" s="320"/>
      <c r="AGH105" s="17"/>
      <c r="AGI105" s="15"/>
      <c r="AGJ105" s="15"/>
      <c r="AGK105" s="17"/>
      <c r="AGL105" s="17"/>
      <c r="AGM105" s="17"/>
      <c r="AGN105" s="117"/>
      <c r="AGO105" s="209"/>
      <c r="AGP105" s="17"/>
      <c r="AGQ105" s="18"/>
      <c r="AGR105" s="29"/>
      <c r="AGS105" s="104"/>
      <c r="AGT105" s="198"/>
      <c r="AGU105" s="239"/>
      <c r="AGV105" s="243"/>
      <c r="AGW105" s="243"/>
      <c r="AGX105" s="19"/>
      <c r="AGY105" s="320"/>
      <c r="AGZ105" s="17"/>
      <c r="AHA105" s="15"/>
      <c r="AHB105" s="15"/>
      <c r="AHC105" s="17"/>
      <c r="AHD105" s="17"/>
      <c r="AHE105" s="17"/>
      <c r="AHF105" s="117"/>
      <c r="AHG105" s="209"/>
      <c r="AHH105" s="17"/>
      <c r="AHI105" s="18"/>
      <c r="AHJ105" s="29"/>
      <c r="AHK105" s="104"/>
      <c r="AHL105" s="198"/>
      <c r="AHM105" s="239"/>
      <c r="AHN105" s="243"/>
      <c r="AHO105" s="243"/>
      <c r="AHP105" s="19"/>
      <c r="AHQ105" s="320"/>
      <c r="AHR105" s="17"/>
      <c r="AHS105" s="15"/>
      <c r="AHT105" s="15"/>
      <c r="AHU105" s="17"/>
      <c r="AHV105" s="17"/>
      <c r="AHW105" s="17"/>
      <c r="AHX105" s="117"/>
      <c r="AHY105" s="209"/>
      <c r="AHZ105" s="17"/>
      <c r="AIA105" s="18"/>
      <c r="AIB105" s="29"/>
      <c r="AIC105" s="104"/>
      <c r="AID105" s="198"/>
      <c r="AIE105" s="239"/>
      <c r="AIF105" s="243"/>
      <c r="AIG105" s="243"/>
      <c r="AIH105" s="19"/>
      <c r="AII105" s="320"/>
      <c r="AIJ105" s="17"/>
      <c r="AIK105" s="15"/>
      <c r="AIL105" s="15"/>
      <c r="AIM105" s="17"/>
      <c r="AIN105" s="17"/>
      <c r="AIO105" s="17"/>
      <c r="AIP105" s="117"/>
      <c r="AIQ105" s="209"/>
      <c r="AIR105" s="17"/>
      <c r="AIS105" s="18"/>
      <c r="AIT105" s="29"/>
      <c r="AIU105" s="104"/>
      <c r="AIV105" s="198"/>
      <c r="AIW105" s="239"/>
      <c r="AIX105" s="243"/>
      <c r="AIY105" s="243"/>
      <c r="AIZ105" s="19"/>
      <c r="AJA105" s="320"/>
      <c r="AJB105" s="17"/>
      <c r="AJC105" s="15"/>
      <c r="AJD105" s="15"/>
      <c r="AJE105" s="17"/>
      <c r="AJF105" s="17"/>
      <c r="AJG105" s="17"/>
      <c r="AJH105" s="117"/>
      <c r="AJI105" s="209"/>
      <c r="AJJ105" s="17"/>
      <c r="AJK105" s="18"/>
      <c r="AJL105" s="29"/>
      <c r="AJM105" s="104"/>
      <c r="AJN105" s="198"/>
      <c r="AJO105" s="239"/>
      <c r="AJP105" s="243"/>
      <c r="AJQ105" s="243"/>
      <c r="AJR105" s="19"/>
      <c r="AJS105" s="320"/>
      <c r="AJT105" s="17"/>
      <c r="AJU105" s="15"/>
      <c r="AJV105" s="15"/>
      <c r="AJW105" s="17"/>
      <c r="AJX105" s="17"/>
      <c r="AJY105" s="17"/>
      <c r="AJZ105" s="117"/>
      <c r="AKA105" s="209"/>
      <c r="AKB105" s="17"/>
      <c r="AKC105" s="18"/>
      <c r="AKD105" s="29"/>
      <c r="AKE105" s="104"/>
      <c r="AKF105" s="198"/>
      <c r="AKG105" s="239"/>
      <c r="AKH105" s="243"/>
      <c r="AKI105" s="243"/>
      <c r="AKJ105" s="19"/>
      <c r="AKK105" s="320"/>
      <c r="AKL105" s="17"/>
      <c r="AKM105" s="15"/>
      <c r="AKN105" s="15"/>
      <c r="AKO105" s="17"/>
      <c r="AKP105" s="17"/>
      <c r="AKQ105" s="17"/>
      <c r="AKR105" s="117"/>
      <c r="AKS105" s="209"/>
      <c r="AKT105" s="17"/>
      <c r="AKU105" s="18"/>
      <c r="AKV105" s="29"/>
      <c r="AKW105" s="104"/>
      <c r="AKX105" s="198"/>
      <c r="AKY105" s="239"/>
      <c r="AKZ105" s="243"/>
      <c r="ALA105" s="243"/>
      <c r="ALB105" s="19"/>
      <c r="ALC105" s="320"/>
      <c r="ALD105" s="17"/>
      <c r="ALE105" s="15"/>
      <c r="ALF105" s="15"/>
      <c r="ALG105" s="17"/>
      <c r="ALH105" s="17"/>
      <c r="ALI105" s="17"/>
      <c r="ALJ105" s="117"/>
      <c r="ALK105" s="209"/>
      <c r="ALL105" s="17"/>
      <c r="ALM105" s="18"/>
      <c r="ALN105" s="29"/>
      <c r="ALO105" s="104"/>
      <c r="ALP105" s="198"/>
      <c r="ALQ105" s="239"/>
      <c r="ALR105" s="243"/>
      <c r="ALS105" s="243"/>
      <c r="ALT105" s="19"/>
      <c r="ALU105" s="320"/>
      <c r="ALV105" s="17"/>
      <c r="ALW105" s="15"/>
      <c r="ALX105" s="15"/>
      <c r="ALY105" s="17"/>
      <c r="ALZ105" s="17"/>
      <c r="AMA105" s="17"/>
      <c r="AMB105" s="117"/>
      <c r="AMC105" s="209"/>
      <c r="AMD105" s="17"/>
      <c r="AME105" s="18"/>
      <c r="AMF105" s="29"/>
      <c r="AMG105" s="104"/>
      <c r="AMH105" s="198"/>
      <c r="AMI105" s="239"/>
      <c r="AMJ105" s="243"/>
      <c r="AMK105" s="243"/>
      <c r="AML105" s="19"/>
      <c r="AMM105" s="320"/>
      <c r="AMN105" s="17"/>
      <c r="AMO105" s="15"/>
      <c r="AMP105" s="15"/>
      <c r="AMQ105" s="17"/>
      <c r="AMR105" s="17"/>
      <c r="AMS105" s="17"/>
      <c r="AMT105" s="117"/>
      <c r="AMU105" s="209"/>
      <c r="AMV105" s="17"/>
      <c r="AMW105" s="18"/>
      <c r="AMX105" s="29"/>
      <c r="AMY105" s="104"/>
      <c r="AMZ105" s="198"/>
      <c r="ANA105" s="239"/>
      <c r="ANB105" s="243"/>
      <c r="ANC105" s="243"/>
      <c r="AND105" s="19"/>
      <c r="ANE105" s="320"/>
      <c r="ANF105" s="17"/>
      <c r="ANG105" s="15"/>
      <c r="ANH105" s="15"/>
      <c r="ANI105" s="17"/>
      <c r="ANJ105" s="17"/>
      <c r="ANK105" s="17"/>
      <c r="ANL105" s="117"/>
      <c r="ANM105" s="209"/>
      <c r="ANN105" s="17"/>
      <c r="ANO105" s="18"/>
      <c r="ANP105" s="29"/>
      <c r="ANQ105" s="104"/>
      <c r="ANR105" s="198"/>
      <c r="ANS105" s="239"/>
      <c r="ANT105" s="243"/>
      <c r="ANU105" s="243"/>
      <c r="ANV105" s="19"/>
      <c r="ANW105" s="320"/>
      <c r="ANX105" s="17"/>
      <c r="ANY105" s="15"/>
      <c r="ANZ105" s="15"/>
      <c r="AOA105" s="17"/>
      <c r="AOB105" s="17"/>
      <c r="AOC105" s="17"/>
      <c r="AOD105" s="117"/>
      <c r="AOE105" s="209"/>
      <c r="AOF105" s="17"/>
      <c r="AOG105" s="18"/>
      <c r="AOH105" s="29"/>
      <c r="AOI105" s="104"/>
      <c r="AOJ105" s="198"/>
      <c r="AOK105" s="239"/>
      <c r="AOL105" s="243"/>
      <c r="AOM105" s="243"/>
      <c r="AON105" s="19"/>
      <c r="AOO105" s="320"/>
      <c r="AOP105" s="17"/>
      <c r="AOQ105" s="15"/>
      <c r="AOR105" s="15"/>
      <c r="AOS105" s="17"/>
      <c r="AOT105" s="17"/>
      <c r="AOU105" s="17"/>
      <c r="AOV105" s="117"/>
      <c r="AOW105" s="209"/>
      <c r="AOX105" s="17"/>
      <c r="AOY105" s="18"/>
      <c r="AOZ105" s="29"/>
      <c r="APA105" s="104"/>
      <c r="APB105" s="198"/>
      <c r="APC105" s="239"/>
      <c r="APD105" s="243"/>
      <c r="APE105" s="243"/>
      <c r="APF105" s="19"/>
      <c r="APG105" s="320"/>
      <c r="APH105" s="17"/>
      <c r="API105" s="15"/>
      <c r="APJ105" s="15"/>
      <c r="APK105" s="17"/>
      <c r="APL105" s="17"/>
      <c r="APM105" s="17"/>
      <c r="APN105" s="117"/>
      <c r="APO105" s="209"/>
      <c r="APP105" s="17"/>
      <c r="APQ105" s="18"/>
      <c r="APR105" s="29"/>
      <c r="APS105" s="104"/>
      <c r="APT105" s="198"/>
      <c r="APU105" s="239"/>
      <c r="APV105" s="243"/>
      <c r="APW105" s="243"/>
      <c r="APX105" s="19"/>
      <c r="APY105" s="320"/>
      <c r="APZ105" s="17"/>
      <c r="AQA105" s="15"/>
      <c r="AQB105" s="15"/>
      <c r="AQC105" s="17"/>
      <c r="AQD105" s="17"/>
      <c r="AQE105" s="17"/>
      <c r="AQF105" s="117"/>
      <c r="AQG105" s="209"/>
      <c r="AQH105" s="17"/>
      <c r="AQI105" s="18"/>
      <c r="AQJ105" s="29"/>
      <c r="AQK105" s="104"/>
      <c r="AQL105" s="198"/>
      <c r="AQM105" s="239"/>
      <c r="AQN105" s="243"/>
      <c r="AQO105" s="243"/>
      <c r="AQP105" s="19"/>
      <c r="AQQ105" s="320"/>
      <c r="AQR105" s="17"/>
      <c r="AQS105" s="15"/>
      <c r="AQT105" s="15"/>
      <c r="AQU105" s="17"/>
      <c r="AQV105" s="17"/>
      <c r="AQW105" s="17"/>
      <c r="AQX105" s="117"/>
      <c r="AQY105" s="209"/>
      <c r="AQZ105" s="17"/>
      <c r="ARA105" s="18"/>
      <c r="ARB105" s="29"/>
      <c r="ARC105" s="104"/>
      <c r="ARD105" s="198"/>
      <c r="ARE105" s="239"/>
      <c r="ARF105" s="243"/>
      <c r="ARG105" s="243"/>
      <c r="ARH105" s="19"/>
      <c r="ARI105" s="320"/>
      <c r="ARJ105" s="17"/>
      <c r="ARK105" s="15"/>
      <c r="ARL105" s="15"/>
      <c r="ARM105" s="17"/>
      <c r="ARN105" s="17"/>
      <c r="ARO105" s="17"/>
      <c r="ARP105" s="117"/>
      <c r="ARQ105" s="209"/>
      <c r="ARR105" s="17"/>
      <c r="ARS105" s="18"/>
      <c r="ART105" s="29"/>
      <c r="ARU105" s="104"/>
      <c r="ARV105" s="198"/>
      <c r="ARW105" s="239"/>
      <c r="ARX105" s="243"/>
      <c r="ARY105" s="243"/>
      <c r="ARZ105" s="19"/>
      <c r="ASA105" s="320"/>
      <c r="ASB105" s="17"/>
      <c r="ASC105" s="15"/>
      <c r="ASD105" s="15"/>
      <c r="ASE105" s="17"/>
      <c r="ASF105" s="17"/>
      <c r="ASG105" s="17"/>
      <c r="ASH105" s="117"/>
      <c r="ASI105" s="209"/>
      <c r="ASJ105" s="17"/>
      <c r="ASK105" s="18"/>
      <c r="ASL105" s="29"/>
      <c r="ASM105" s="104"/>
      <c r="ASN105" s="198"/>
      <c r="ASO105" s="239"/>
      <c r="ASP105" s="243"/>
      <c r="ASQ105" s="243"/>
      <c r="ASR105" s="19"/>
      <c r="ASS105" s="320"/>
      <c r="AST105" s="17"/>
      <c r="ASU105" s="15"/>
      <c r="ASV105" s="15"/>
      <c r="ASW105" s="17"/>
      <c r="ASX105" s="17"/>
      <c r="ASY105" s="17"/>
      <c r="ASZ105" s="117"/>
      <c r="ATA105" s="209"/>
      <c r="ATB105" s="17"/>
      <c r="ATC105" s="18"/>
      <c r="ATD105" s="29"/>
      <c r="ATE105" s="104"/>
      <c r="ATF105" s="198"/>
      <c r="ATG105" s="239"/>
      <c r="ATH105" s="243"/>
      <c r="ATI105" s="243"/>
      <c r="ATJ105" s="19"/>
      <c r="ATK105" s="320"/>
      <c r="ATL105" s="17"/>
      <c r="ATM105" s="15"/>
      <c r="ATN105" s="15"/>
      <c r="ATO105" s="17"/>
      <c r="ATP105" s="17"/>
      <c r="ATQ105" s="17"/>
      <c r="ATR105" s="117"/>
      <c r="ATS105" s="209"/>
      <c r="ATT105" s="17"/>
      <c r="ATU105" s="18"/>
      <c r="ATV105" s="29"/>
      <c r="ATW105" s="104"/>
      <c r="ATX105" s="198"/>
      <c r="ATY105" s="239"/>
      <c r="ATZ105" s="243"/>
      <c r="AUA105" s="243"/>
      <c r="AUB105" s="19"/>
      <c r="AUC105" s="320"/>
      <c r="AUD105" s="17"/>
      <c r="AUE105" s="15"/>
      <c r="AUF105" s="15"/>
      <c r="AUG105" s="17"/>
      <c r="AUH105" s="17"/>
      <c r="AUI105" s="17"/>
      <c r="AUJ105" s="117"/>
      <c r="AUK105" s="209"/>
      <c r="AUL105" s="17"/>
      <c r="AUM105" s="18"/>
      <c r="AUN105" s="29"/>
      <c r="AUO105" s="104"/>
      <c r="AUP105" s="198"/>
      <c r="AUQ105" s="239"/>
      <c r="AUR105" s="243"/>
      <c r="AUS105" s="243"/>
      <c r="AUT105" s="19"/>
      <c r="AUU105" s="320"/>
      <c r="AUV105" s="17"/>
      <c r="AUW105" s="15"/>
      <c r="AUX105" s="15"/>
      <c r="AUY105" s="17"/>
      <c r="AUZ105" s="17"/>
      <c r="AVA105" s="17"/>
      <c r="AVB105" s="117"/>
      <c r="AVC105" s="209"/>
      <c r="AVD105" s="17"/>
      <c r="AVE105" s="18"/>
      <c r="AVF105" s="29"/>
      <c r="AVG105" s="104"/>
      <c r="AVH105" s="198"/>
      <c r="AVI105" s="239"/>
      <c r="AVJ105" s="243"/>
      <c r="AVK105" s="243"/>
      <c r="AVL105" s="19"/>
      <c r="AVM105" s="320"/>
      <c r="AVN105" s="17"/>
      <c r="AVO105" s="15"/>
      <c r="AVP105" s="15"/>
      <c r="AVQ105" s="17"/>
      <c r="AVR105" s="17"/>
      <c r="AVS105" s="17"/>
      <c r="AVT105" s="117"/>
      <c r="AVU105" s="209"/>
      <c r="AVV105" s="17"/>
      <c r="AVW105" s="18"/>
      <c r="AVX105" s="29"/>
      <c r="AVY105" s="104"/>
      <c r="AVZ105" s="198"/>
      <c r="AWA105" s="239"/>
      <c r="AWB105" s="243"/>
      <c r="AWC105" s="243"/>
      <c r="AWD105" s="19"/>
      <c r="AWE105" s="320"/>
      <c r="AWF105" s="17"/>
      <c r="AWG105" s="15"/>
      <c r="AWH105" s="15"/>
      <c r="AWI105" s="17"/>
      <c r="AWJ105" s="17"/>
      <c r="AWK105" s="17"/>
      <c r="AWL105" s="117"/>
      <c r="AWM105" s="209"/>
      <c r="AWN105" s="17"/>
      <c r="AWO105" s="18"/>
      <c r="AWP105" s="29"/>
      <c r="AWQ105" s="104"/>
      <c r="AWR105" s="198"/>
      <c r="AWS105" s="239"/>
      <c r="AWT105" s="243"/>
      <c r="AWU105" s="243"/>
      <c r="AWV105" s="19"/>
      <c r="AWW105" s="320"/>
      <c r="AWX105" s="17"/>
      <c r="AWY105" s="15"/>
      <c r="AWZ105" s="15"/>
      <c r="AXA105" s="17"/>
      <c r="AXB105" s="17"/>
      <c r="AXC105" s="17"/>
      <c r="AXD105" s="117"/>
      <c r="AXE105" s="209"/>
      <c r="AXF105" s="17"/>
      <c r="AXG105" s="18"/>
      <c r="AXH105" s="29"/>
      <c r="AXI105" s="104"/>
      <c r="AXJ105" s="198"/>
      <c r="AXK105" s="239"/>
      <c r="AXL105" s="243"/>
      <c r="AXM105" s="243"/>
      <c r="AXN105" s="19"/>
      <c r="AXO105" s="320"/>
      <c r="AXP105" s="17"/>
      <c r="AXQ105" s="15"/>
      <c r="AXR105" s="15"/>
      <c r="AXS105" s="17"/>
      <c r="AXT105" s="17"/>
      <c r="AXU105" s="17"/>
      <c r="AXV105" s="117"/>
      <c r="AXW105" s="209"/>
      <c r="AXX105" s="17"/>
      <c r="AXY105" s="18"/>
      <c r="AXZ105" s="29"/>
      <c r="AYA105" s="104"/>
      <c r="AYB105" s="198"/>
      <c r="AYC105" s="239"/>
      <c r="AYD105" s="243"/>
      <c r="AYE105" s="243"/>
      <c r="AYF105" s="19"/>
      <c r="AYG105" s="320"/>
      <c r="AYH105" s="17"/>
      <c r="AYI105" s="15"/>
      <c r="AYJ105" s="15"/>
      <c r="AYK105" s="17"/>
      <c r="AYL105" s="17"/>
      <c r="AYM105" s="17"/>
      <c r="AYN105" s="117"/>
      <c r="AYO105" s="209"/>
      <c r="AYP105" s="17"/>
      <c r="AYQ105" s="18"/>
      <c r="AYR105" s="29"/>
      <c r="AYS105" s="104"/>
      <c r="AYT105" s="198"/>
      <c r="AYU105" s="239"/>
      <c r="AYV105" s="243"/>
      <c r="AYW105" s="243"/>
      <c r="AYX105" s="19"/>
      <c r="AYY105" s="320"/>
      <c r="AYZ105" s="17"/>
      <c r="AZA105" s="15"/>
      <c r="AZB105" s="15"/>
      <c r="AZC105" s="17"/>
      <c r="AZD105" s="17"/>
      <c r="AZE105" s="17"/>
      <c r="AZF105" s="117"/>
      <c r="AZG105" s="209"/>
      <c r="AZH105" s="17"/>
      <c r="AZI105" s="18"/>
      <c r="AZJ105" s="29"/>
      <c r="AZK105" s="104"/>
      <c r="AZL105" s="198"/>
      <c r="AZM105" s="239"/>
      <c r="AZN105" s="243"/>
      <c r="AZO105" s="243"/>
      <c r="AZP105" s="19"/>
      <c r="AZQ105" s="320"/>
      <c r="AZR105" s="17"/>
      <c r="AZS105" s="15"/>
      <c r="AZT105" s="15"/>
      <c r="AZU105" s="17"/>
      <c r="AZV105" s="17"/>
      <c r="AZW105" s="17"/>
      <c r="AZX105" s="117"/>
      <c r="AZY105" s="209"/>
      <c r="AZZ105" s="17"/>
      <c r="BAA105" s="18"/>
      <c r="BAB105" s="29"/>
      <c r="BAC105" s="104"/>
      <c r="BAD105" s="198"/>
      <c r="BAE105" s="239"/>
      <c r="BAF105" s="243"/>
      <c r="BAG105" s="243"/>
      <c r="BAH105" s="19"/>
      <c r="BAI105" s="320"/>
      <c r="BAJ105" s="17"/>
      <c r="BAK105" s="15"/>
      <c r="BAL105" s="15"/>
      <c r="BAM105" s="17"/>
      <c r="BAN105" s="17"/>
      <c r="BAO105" s="17"/>
      <c r="BAP105" s="117"/>
      <c r="BAQ105" s="209"/>
      <c r="BAR105" s="17"/>
      <c r="BAS105" s="18"/>
      <c r="BAT105" s="29"/>
      <c r="BAU105" s="104"/>
      <c r="BAV105" s="198"/>
      <c r="BAW105" s="239"/>
      <c r="BAX105" s="243"/>
      <c r="BAY105" s="243"/>
      <c r="BAZ105" s="19"/>
      <c r="BBA105" s="320"/>
      <c r="BBB105" s="17"/>
      <c r="BBC105" s="15"/>
      <c r="BBD105" s="15"/>
      <c r="BBE105" s="17"/>
      <c r="BBF105" s="17"/>
      <c r="BBG105" s="17"/>
      <c r="BBH105" s="117"/>
      <c r="BBI105" s="209"/>
      <c r="BBJ105" s="17"/>
      <c r="BBK105" s="18"/>
      <c r="BBL105" s="29"/>
      <c r="BBM105" s="104"/>
      <c r="BBN105" s="198"/>
      <c r="BBO105" s="239"/>
      <c r="BBP105" s="243"/>
      <c r="BBQ105" s="243"/>
      <c r="BBR105" s="19"/>
      <c r="BBS105" s="320"/>
      <c r="BBT105" s="17"/>
      <c r="BBU105" s="15"/>
      <c r="BBV105" s="15"/>
      <c r="BBW105" s="17"/>
      <c r="BBX105" s="17"/>
      <c r="BBY105" s="17"/>
      <c r="BBZ105" s="117"/>
      <c r="BCA105" s="209"/>
      <c r="BCB105" s="17"/>
      <c r="BCC105" s="18"/>
      <c r="BCD105" s="29"/>
      <c r="BCE105" s="104"/>
      <c r="BCF105" s="198"/>
      <c r="BCG105" s="239"/>
      <c r="BCH105" s="243"/>
      <c r="BCI105" s="243"/>
      <c r="BCJ105" s="19"/>
      <c r="BCK105" s="320"/>
      <c r="BCL105" s="17"/>
      <c r="BCM105" s="15"/>
      <c r="BCN105" s="15"/>
      <c r="BCO105" s="17"/>
      <c r="BCP105" s="17"/>
      <c r="BCQ105" s="17"/>
      <c r="BCR105" s="117"/>
      <c r="BCS105" s="209"/>
      <c r="BCT105" s="17"/>
      <c r="BCU105" s="18"/>
      <c r="BCV105" s="29"/>
      <c r="BCW105" s="104"/>
      <c r="BCX105" s="198"/>
      <c r="BCY105" s="239"/>
      <c r="BCZ105" s="243"/>
      <c r="BDA105" s="243"/>
      <c r="BDB105" s="19"/>
      <c r="BDC105" s="320"/>
      <c r="BDD105" s="17"/>
      <c r="BDE105" s="15"/>
      <c r="BDF105" s="15"/>
      <c r="BDG105" s="17"/>
      <c r="BDH105" s="17"/>
      <c r="BDI105" s="17"/>
      <c r="BDJ105" s="117"/>
      <c r="BDK105" s="209"/>
      <c r="BDL105" s="17"/>
      <c r="BDM105" s="18"/>
      <c r="BDN105" s="29"/>
      <c r="BDO105" s="104"/>
      <c r="BDP105" s="198"/>
      <c r="BDQ105" s="239"/>
      <c r="BDR105" s="243"/>
      <c r="BDS105" s="243"/>
      <c r="BDT105" s="19"/>
      <c r="BDU105" s="320"/>
      <c r="BDV105" s="17"/>
      <c r="BDW105" s="15"/>
      <c r="BDX105" s="15"/>
      <c r="BDY105" s="17"/>
      <c r="BDZ105" s="17"/>
      <c r="BEA105" s="17"/>
      <c r="BEB105" s="117"/>
      <c r="BEC105" s="209"/>
      <c r="BED105" s="17"/>
      <c r="BEE105" s="18"/>
      <c r="BEF105" s="29"/>
      <c r="BEG105" s="104"/>
      <c r="BEH105" s="198"/>
      <c r="BEI105" s="239"/>
      <c r="BEJ105" s="243"/>
      <c r="BEK105" s="243"/>
      <c r="BEL105" s="19"/>
      <c r="BEM105" s="320"/>
      <c r="BEN105" s="17"/>
      <c r="BEO105" s="15"/>
      <c r="BEP105" s="15"/>
      <c r="BEQ105" s="17"/>
      <c r="BER105" s="17"/>
      <c r="BES105" s="17"/>
      <c r="BET105" s="117"/>
      <c r="BEU105" s="209"/>
      <c r="BEV105" s="17"/>
      <c r="BEW105" s="18"/>
      <c r="BEX105" s="29"/>
      <c r="BEY105" s="104"/>
      <c r="BEZ105" s="198"/>
      <c r="BFA105" s="239"/>
      <c r="BFB105" s="243"/>
      <c r="BFC105" s="243"/>
      <c r="BFD105" s="19"/>
      <c r="BFE105" s="320"/>
      <c r="BFF105" s="17"/>
      <c r="BFG105" s="15"/>
      <c r="BFH105" s="15"/>
      <c r="BFI105" s="17"/>
      <c r="BFJ105" s="17"/>
      <c r="BFK105" s="17"/>
      <c r="BFL105" s="117"/>
      <c r="BFM105" s="209"/>
      <c r="BFN105" s="17"/>
      <c r="BFO105" s="18"/>
      <c r="BFP105" s="29"/>
      <c r="BFQ105" s="104"/>
      <c r="BFR105" s="198"/>
      <c r="BFS105" s="239"/>
      <c r="BFT105" s="243"/>
      <c r="BFU105" s="243"/>
      <c r="BFV105" s="19"/>
      <c r="BFW105" s="320"/>
      <c r="BFX105" s="17"/>
      <c r="BFY105" s="15"/>
      <c r="BFZ105" s="15"/>
      <c r="BGA105" s="17"/>
      <c r="BGB105" s="17"/>
      <c r="BGC105" s="17"/>
      <c r="BGD105" s="117"/>
      <c r="BGE105" s="209"/>
      <c r="BGF105" s="17"/>
      <c r="BGG105" s="18"/>
      <c r="BGH105" s="29"/>
      <c r="BGI105" s="104"/>
      <c r="BGJ105" s="198"/>
      <c r="BGK105" s="239"/>
      <c r="BGL105" s="243"/>
      <c r="BGM105" s="243"/>
      <c r="BGN105" s="19"/>
      <c r="BGO105" s="320"/>
      <c r="BGP105" s="17"/>
      <c r="BGQ105" s="15"/>
      <c r="BGR105" s="15"/>
      <c r="BGS105" s="17"/>
      <c r="BGT105" s="17"/>
      <c r="BGU105" s="17"/>
      <c r="BGV105" s="117"/>
      <c r="BGW105" s="209"/>
      <c r="BGX105" s="17"/>
      <c r="BGY105" s="18"/>
      <c r="BGZ105" s="29"/>
      <c r="BHA105" s="104"/>
      <c r="BHB105" s="198"/>
      <c r="BHC105" s="239"/>
      <c r="BHD105" s="243"/>
      <c r="BHE105" s="243"/>
      <c r="BHF105" s="19"/>
      <c r="BHG105" s="320"/>
      <c r="BHH105" s="17"/>
      <c r="BHI105" s="15"/>
      <c r="BHJ105" s="15"/>
      <c r="BHK105" s="17"/>
      <c r="BHL105" s="17"/>
      <c r="BHM105" s="17"/>
      <c r="BHN105" s="117"/>
      <c r="BHO105" s="209"/>
      <c r="BHP105" s="17"/>
      <c r="BHQ105" s="18"/>
      <c r="BHR105" s="29"/>
      <c r="BHS105" s="104"/>
      <c r="BHT105" s="198"/>
      <c r="BHU105" s="239"/>
      <c r="BHV105" s="243"/>
      <c r="BHW105" s="243"/>
      <c r="BHX105" s="19"/>
      <c r="BHY105" s="320"/>
      <c r="BHZ105" s="17"/>
      <c r="BIA105" s="15"/>
      <c r="BIB105" s="15"/>
      <c r="BIC105" s="17"/>
      <c r="BID105" s="17"/>
      <c r="BIE105" s="17"/>
      <c r="BIF105" s="117"/>
      <c r="BIG105" s="209"/>
      <c r="BIH105" s="17"/>
      <c r="BII105" s="18"/>
      <c r="BIJ105" s="29"/>
      <c r="BIK105" s="104"/>
      <c r="BIL105" s="198"/>
      <c r="BIM105" s="239"/>
      <c r="BIN105" s="243"/>
      <c r="BIO105" s="243"/>
      <c r="BIP105" s="19"/>
      <c r="BIQ105" s="320"/>
      <c r="BIR105" s="17"/>
      <c r="BIS105" s="15"/>
      <c r="BIT105" s="15"/>
      <c r="BIU105" s="17"/>
      <c r="BIV105" s="17"/>
      <c r="BIW105" s="17"/>
      <c r="BIX105" s="117"/>
      <c r="BIY105" s="209"/>
      <c r="BIZ105" s="17"/>
      <c r="BJA105" s="18"/>
      <c r="BJB105" s="29"/>
      <c r="BJC105" s="104"/>
      <c r="BJD105" s="198"/>
      <c r="BJE105" s="239"/>
      <c r="BJF105" s="243"/>
      <c r="BJG105" s="243"/>
      <c r="BJH105" s="19"/>
      <c r="BJI105" s="320"/>
      <c r="BJJ105" s="17"/>
      <c r="BJK105" s="15"/>
      <c r="BJL105" s="15"/>
      <c r="BJM105" s="17"/>
      <c r="BJN105" s="17"/>
      <c r="BJO105" s="17"/>
      <c r="BJP105" s="117"/>
      <c r="BJQ105" s="209"/>
      <c r="BJR105" s="17"/>
      <c r="BJS105" s="18"/>
      <c r="BJT105" s="29"/>
      <c r="BJU105" s="104"/>
      <c r="BJV105" s="198"/>
      <c r="BJW105" s="239"/>
      <c r="BJX105" s="243"/>
      <c r="BJY105" s="243"/>
      <c r="BJZ105" s="19"/>
      <c r="BKA105" s="320"/>
      <c r="BKB105" s="17"/>
      <c r="BKC105" s="15"/>
      <c r="BKD105" s="15"/>
      <c r="BKE105" s="17"/>
      <c r="BKF105" s="17"/>
      <c r="BKG105" s="17"/>
      <c r="BKH105" s="117"/>
      <c r="BKI105" s="209"/>
      <c r="BKJ105" s="17"/>
      <c r="BKK105" s="18"/>
      <c r="BKL105" s="29"/>
      <c r="BKM105" s="104"/>
      <c r="BKN105" s="198"/>
      <c r="BKO105" s="239"/>
      <c r="BKP105" s="243"/>
      <c r="BKQ105" s="243"/>
      <c r="BKR105" s="19"/>
      <c r="BKS105" s="320"/>
      <c r="BKT105" s="17"/>
      <c r="BKU105" s="15"/>
      <c r="BKV105" s="15"/>
      <c r="BKW105" s="17"/>
      <c r="BKX105" s="17"/>
      <c r="BKY105" s="17"/>
      <c r="BKZ105" s="117"/>
      <c r="BLA105" s="209"/>
      <c r="BLB105" s="17"/>
      <c r="BLC105" s="18"/>
      <c r="BLD105" s="29"/>
      <c r="BLE105" s="104"/>
      <c r="BLF105" s="198"/>
      <c r="BLG105" s="239"/>
      <c r="BLH105" s="243"/>
      <c r="BLI105" s="243"/>
      <c r="BLJ105" s="19"/>
      <c r="BLK105" s="320"/>
      <c r="BLL105" s="17"/>
      <c r="BLM105" s="15"/>
      <c r="BLN105" s="15"/>
      <c r="BLO105" s="17"/>
      <c r="BLP105" s="17"/>
      <c r="BLQ105" s="17"/>
      <c r="BLR105" s="117"/>
      <c r="BLS105" s="209"/>
      <c r="BLT105" s="17"/>
      <c r="BLU105" s="18"/>
      <c r="BLV105" s="29"/>
      <c r="BLW105" s="104"/>
      <c r="BLX105" s="198"/>
      <c r="BLY105" s="239"/>
      <c r="BLZ105" s="243"/>
      <c r="BMA105" s="243"/>
      <c r="BMB105" s="19"/>
      <c r="BMC105" s="320"/>
      <c r="BMD105" s="17"/>
      <c r="BME105" s="15"/>
      <c r="BMF105" s="15"/>
      <c r="BMG105" s="17"/>
      <c r="BMH105" s="17"/>
      <c r="BMI105" s="17"/>
      <c r="BMJ105" s="117"/>
      <c r="BMK105" s="209"/>
      <c r="BML105" s="17"/>
      <c r="BMM105" s="18"/>
      <c r="BMN105" s="29"/>
      <c r="BMO105" s="104"/>
      <c r="BMP105" s="198"/>
      <c r="BMQ105" s="239"/>
      <c r="BMR105" s="243"/>
      <c r="BMS105" s="243"/>
      <c r="BMT105" s="19"/>
      <c r="BMU105" s="320"/>
      <c r="BMV105" s="17"/>
      <c r="BMW105" s="15"/>
      <c r="BMX105" s="15"/>
      <c r="BMY105" s="17"/>
      <c r="BMZ105" s="17"/>
      <c r="BNA105" s="17"/>
      <c r="BNB105" s="117"/>
      <c r="BNC105" s="209"/>
      <c r="BND105" s="17"/>
      <c r="BNE105" s="18"/>
      <c r="BNF105" s="29"/>
      <c r="BNG105" s="104"/>
      <c r="BNH105" s="198"/>
      <c r="BNI105" s="239"/>
      <c r="BNJ105" s="243"/>
      <c r="BNK105" s="243"/>
      <c r="BNL105" s="19"/>
      <c r="BNM105" s="320"/>
      <c r="BNN105" s="17"/>
      <c r="BNO105" s="15"/>
      <c r="BNP105" s="15"/>
      <c r="BNQ105" s="17"/>
      <c r="BNR105" s="17"/>
      <c r="BNS105" s="17"/>
      <c r="BNT105" s="117"/>
      <c r="BNU105" s="209"/>
      <c r="BNV105" s="17"/>
      <c r="BNW105" s="18"/>
      <c r="BNX105" s="29"/>
      <c r="BNY105" s="104"/>
      <c r="BNZ105" s="198"/>
      <c r="BOA105" s="239"/>
      <c r="BOB105" s="243"/>
      <c r="BOC105" s="243"/>
      <c r="BOD105" s="19"/>
      <c r="BOE105" s="320"/>
      <c r="BOF105" s="17"/>
      <c r="BOG105" s="15"/>
      <c r="BOH105" s="15"/>
      <c r="BOI105" s="17"/>
      <c r="BOJ105" s="17"/>
      <c r="BOK105" s="17"/>
      <c r="BOL105" s="117"/>
      <c r="BOM105" s="209"/>
      <c r="BON105" s="17"/>
      <c r="BOO105" s="18"/>
      <c r="BOP105" s="29"/>
      <c r="BOQ105" s="104"/>
      <c r="BOR105" s="198"/>
      <c r="BOS105" s="239"/>
      <c r="BOT105" s="243"/>
      <c r="BOU105" s="243"/>
      <c r="BOV105" s="19"/>
      <c r="BOW105" s="320"/>
      <c r="BOX105" s="17"/>
      <c r="BOY105" s="15"/>
      <c r="BOZ105" s="15"/>
      <c r="BPA105" s="17"/>
      <c r="BPB105" s="17"/>
      <c r="BPC105" s="17"/>
      <c r="BPD105" s="117"/>
      <c r="BPE105" s="209"/>
      <c r="BPF105" s="17"/>
      <c r="BPG105" s="18"/>
      <c r="BPH105" s="29"/>
      <c r="BPI105" s="104"/>
      <c r="BPJ105" s="198"/>
      <c r="BPK105" s="239"/>
      <c r="BPL105" s="243"/>
      <c r="BPM105" s="243"/>
      <c r="BPN105" s="19"/>
      <c r="BPO105" s="320"/>
      <c r="BPP105" s="17"/>
      <c r="BPQ105" s="15"/>
      <c r="BPR105" s="15"/>
      <c r="BPS105" s="17"/>
      <c r="BPT105" s="17"/>
      <c r="BPU105" s="17"/>
      <c r="BPV105" s="117"/>
      <c r="BPW105" s="209"/>
      <c r="BPX105" s="17"/>
      <c r="BPY105" s="18"/>
      <c r="BPZ105" s="29"/>
      <c r="BQA105" s="104"/>
      <c r="BQB105" s="198"/>
      <c r="BQC105" s="239"/>
      <c r="BQD105" s="243"/>
      <c r="BQE105" s="243"/>
      <c r="BQF105" s="19"/>
      <c r="BQG105" s="320"/>
      <c r="BQH105" s="17"/>
      <c r="BQI105" s="15"/>
      <c r="BQJ105" s="15"/>
      <c r="BQK105" s="17"/>
      <c r="BQL105" s="17"/>
      <c r="BQM105" s="17"/>
      <c r="BQN105" s="117"/>
      <c r="BQO105" s="209"/>
      <c r="BQP105" s="17"/>
      <c r="BQQ105" s="18"/>
      <c r="BQR105" s="29"/>
      <c r="BQS105" s="104"/>
      <c r="BQT105" s="198"/>
      <c r="BQU105" s="239"/>
      <c r="BQV105" s="243"/>
      <c r="BQW105" s="243"/>
      <c r="BQX105" s="19"/>
      <c r="BQY105" s="320"/>
      <c r="BQZ105" s="17"/>
      <c r="BRA105" s="15"/>
      <c r="BRB105" s="15"/>
      <c r="BRC105" s="17"/>
      <c r="BRD105" s="17"/>
      <c r="BRE105" s="17"/>
      <c r="BRF105" s="117"/>
      <c r="BRG105" s="209"/>
      <c r="BRH105" s="17"/>
      <c r="BRI105" s="18"/>
      <c r="BRJ105" s="29"/>
      <c r="BRK105" s="104"/>
      <c r="BRL105" s="198"/>
      <c r="BRM105" s="239"/>
      <c r="BRN105" s="243"/>
      <c r="BRO105" s="243"/>
      <c r="BRP105" s="19"/>
      <c r="BRQ105" s="320"/>
      <c r="BRR105" s="17"/>
      <c r="BRS105" s="15"/>
      <c r="BRT105" s="15"/>
      <c r="BRU105" s="17"/>
      <c r="BRV105" s="17"/>
      <c r="BRW105" s="17"/>
      <c r="BRX105" s="117"/>
      <c r="BRY105" s="209"/>
      <c r="BRZ105" s="17"/>
      <c r="BSA105" s="18"/>
      <c r="BSB105" s="29"/>
      <c r="BSC105" s="104"/>
      <c r="BSD105" s="198"/>
      <c r="BSE105" s="239"/>
      <c r="BSF105" s="243"/>
      <c r="BSG105" s="243"/>
      <c r="BSH105" s="19"/>
      <c r="BSI105" s="320"/>
      <c r="BSJ105" s="17"/>
      <c r="BSK105" s="15"/>
      <c r="BSL105" s="15"/>
      <c r="BSM105" s="17"/>
      <c r="BSN105" s="17"/>
      <c r="BSO105" s="17"/>
      <c r="BSP105" s="117"/>
      <c r="BSQ105" s="209"/>
      <c r="BSR105" s="17"/>
      <c r="BSS105" s="18"/>
      <c r="BST105" s="29"/>
      <c r="BSU105" s="104"/>
      <c r="BSV105" s="198"/>
      <c r="BSW105" s="239"/>
      <c r="BSX105" s="243"/>
      <c r="BSY105" s="243"/>
      <c r="BSZ105" s="19"/>
      <c r="BTA105" s="320"/>
      <c r="BTB105" s="17"/>
      <c r="BTC105" s="15"/>
      <c r="BTD105" s="15"/>
      <c r="BTE105" s="17"/>
      <c r="BTF105" s="17"/>
      <c r="BTG105" s="17"/>
      <c r="BTH105" s="117"/>
      <c r="BTI105" s="209"/>
      <c r="BTJ105" s="17"/>
      <c r="BTK105" s="18"/>
      <c r="BTL105" s="29"/>
      <c r="BTM105" s="104"/>
      <c r="BTN105" s="198"/>
      <c r="BTO105" s="239"/>
      <c r="BTP105" s="243"/>
      <c r="BTQ105" s="243"/>
      <c r="BTR105" s="19"/>
      <c r="BTS105" s="320"/>
      <c r="BTT105" s="17"/>
      <c r="BTU105" s="15"/>
      <c r="BTV105" s="15"/>
      <c r="BTW105" s="17"/>
      <c r="BTX105" s="17"/>
      <c r="BTY105" s="17"/>
      <c r="BTZ105" s="117"/>
      <c r="BUA105" s="209"/>
      <c r="BUB105" s="17"/>
      <c r="BUC105" s="18"/>
      <c r="BUD105" s="29"/>
      <c r="BUE105" s="104"/>
      <c r="BUF105" s="198"/>
      <c r="BUG105" s="239"/>
      <c r="BUH105" s="243"/>
      <c r="BUI105" s="243"/>
      <c r="BUJ105" s="19"/>
      <c r="BUK105" s="320"/>
      <c r="BUL105" s="17"/>
      <c r="BUM105" s="15"/>
      <c r="BUN105" s="15"/>
      <c r="BUO105" s="17"/>
      <c r="BUP105" s="17"/>
      <c r="BUQ105" s="17"/>
      <c r="BUR105" s="117"/>
      <c r="BUS105" s="209"/>
      <c r="BUT105" s="17"/>
      <c r="BUU105" s="18"/>
      <c r="BUV105" s="29"/>
      <c r="BUW105" s="104"/>
      <c r="BUX105" s="198"/>
      <c r="BUY105" s="239"/>
      <c r="BUZ105" s="243"/>
      <c r="BVA105" s="243"/>
      <c r="BVB105" s="19"/>
      <c r="BVC105" s="320"/>
      <c r="BVD105" s="17"/>
      <c r="BVE105" s="15"/>
      <c r="BVF105" s="15"/>
      <c r="BVG105" s="17"/>
      <c r="BVH105" s="17"/>
      <c r="BVI105" s="17"/>
      <c r="BVJ105" s="117"/>
      <c r="BVK105" s="209"/>
      <c r="BVL105" s="17"/>
      <c r="BVM105" s="18"/>
      <c r="BVN105" s="29"/>
      <c r="BVO105" s="104"/>
      <c r="BVP105" s="198"/>
      <c r="BVQ105" s="239"/>
      <c r="BVR105" s="243"/>
      <c r="BVS105" s="243"/>
      <c r="BVT105" s="19"/>
      <c r="BVU105" s="320"/>
      <c r="BVV105" s="17"/>
      <c r="BVW105" s="15"/>
      <c r="BVX105" s="15"/>
      <c r="BVY105" s="17"/>
      <c r="BVZ105" s="17"/>
      <c r="BWA105" s="17"/>
      <c r="BWB105" s="117"/>
      <c r="BWC105" s="209"/>
      <c r="BWD105" s="17"/>
      <c r="BWE105" s="18"/>
      <c r="BWF105" s="29"/>
      <c r="BWG105" s="104"/>
      <c r="BWH105" s="198"/>
      <c r="BWI105" s="239"/>
      <c r="BWJ105" s="243"/>
      <c r="BWK105" s="243"/>
      <c r="BWL105" s="19"/>
      <c r="BWM105" s="320"/>
      <c r="BWN105" s="17"/>
      <c r="BWO105" s="15"/>
      <c r="BWP105" s="15"/>
      <c r="BWQ105" s="17"/>
      <c r="BWR105" s="17"/>
      <c r="BWS105" s="17"/>
      <c r="BWT105" s="117"/>
      <c r="BWU105" s="209"/>
      <c r="BWV105" s="17"/>
      <c r="BWW105" s="18"/>
      <c r="BWX105" s="29"/>
      <c r="BWY105" s="104"/>
      <c r="BWZ105" s="198"/>
      <c r="BXA105" s="239"/>
      <c r="BXB105" s="243"/>
      <c r="BXC105" s="243"/>
      <c r="BXD105" s="19"/>
      <c r="BXE105" s="320"/>
      <c r="BXF105" s="17"/>
      <c r="BXG105" s="15"/>
      <c r="BXH105" s="15"/>
      <c r="BXI105" s="17"/>
      <c r="BXJ105" s="17"/>
      <c r="BXK105" s="17"/>
      <c r="BXL105" s="117"/>
      <c r="BXM105" s="209"/>
      <c r="BXN105" s="17"/>
      <c r="BXO105" s="18"/>
      <c r="BXP105" s="29"/>
      <c r="BXQ105" s="104"/>
      <c r="BXR105" s="198"/>
      <c r="BXS105" s="239"/>
      <c r="BXT105" s="243"/>
      <c r="BXU105" s="243"/>
      <c r="BXV105" s="19"/>
      <c r="BXW105" s="320"/>
      <c r="BXX105" s="17"/>
      <c r="BXY105" s="15"/>
      <c r="BXZ105" s="15"/>
      <c r="BYA105" s="17"/>
      <c r="BYB105" s="17"/>
      <c r="BYC105" s="17"/>
      <c r="BYD105" s="117"/>
      <c r="BYE105" s="209"/>
      <c r="BYF105" s="17"/>
      <c r="BYG105" s="18"/>
      <c r="BYH105" s="29"/>
      <c r="BYI105" s="104"/>
      <c r="BYJ105" s="198"/>
      <c r="BYK105" s="239"/>
      <c r="BYL105" s="243"/>
      <c r="BYM105" s="243"/>
      <c r="BYN105" s="19"/>
      <c r="BYO105" s="320"/>
      <c r="BYP105" s="17"/>
      <c r="BYQ105" s="15"/>
      <c r="BYR105" s="15"/>
      <c r="BYS105" s="17"/>
      <c r="BYT105" s="17"/>
      <c r="BYU105" s="17"/>
      <c r="BYV105" s="117"/>
      <c r="BYW105" s="209"/>
      <c r="BYX105" s="17"/>
      <c r="BYY105" s="18"/>
      <c r="BYZ105" s="29"/>
      <c r="BZA105" s="104"/>
      <c r="BZB105" s="198"/>
      <c r="BZC105" s="239"/>
      <c r="BZD105" s="243"/>
      <c r="BZE105" s="243"/>
      <c r="BZF105" s="19"/>
      <c r="BZG105" s="320"/>
      <c r="BZH105" s="17"/>
      <c r="BZI105" s="15"/>
      <c r="BZJ105" s="15"/>
      <c r="BZK105" s="17"/>
      <c r="BZL105" s="17"/>
      <c r="BZM105" s="17"/>
      <c r="BZN105" s="117"/>
      <c r="BZO105" s="209"/>
      <c r="BZP105" s="17"/>
      <c r="BZQ105" s="18"/>
      <c r="BZR105" s="29"/>
      <c r="BZS105" s="104"/>
      <c r="BZT105" s="198"/>
      <c r="BZU105" s="239"/>
      <c r="BZV105" s="243"/>
      <c r="BZW105" s="243"/>
      <c r="BZX105" s="19"/>
      <c r="BZY105" s="320"/>
      <c r="BZZ105" s="17"/>
      <c r="CAA105" s="15"/>
      <c r="CAB105" s="15"/>
      <c r="CAC105" s="17"/>
      <c r="CAD105" s="17"/>
      <c r="CAE105" s="17"/>
      <c r="CAF105" s="117"/>
      <c r="CAG105" s="209"/>
      <c r="CAH105" s="17"/>
      <c r="CAI105" s="18"/>
      <c r="CAJ105" s="29"/>
      <c r="CAK105" s="104"/>
      <c r="CAL105" s="198"/>
      <c r="CAM105" s="239"/>
      <c r="CAN105" s="243"/>
      <c r="CAO105" s="243"/>
      <c r="CAP105" s="19"/>
      <c r="CAQ105" s="320"/>
      <c r="CAR105" s="17"/>
      <c r="CAS105" s="15"/>
      <c r="CAT105" s="15"/>
      <c r="CAU105" s="17"/>
      <c r="CAV105" s="17"/>
      <c r="CAW105" s="17"/>
      <c r="CAX105" s="117"/>
      <c r="CAY105" s="209"/>
      <c r="CAZ105" s="17"/>
      <c r="CBA105" s="18"/>
      <c r="CBB105" s="29"/>
      <c r="CBC105" s="104"/>
      <c r="CBD105" s="198"/>
      <c r="CBE105" s="239"/>
      <c r="CBF105" s="243"/>
      <c r="CBG105" s="243"/>
      <c r="CBH105" s="19"/>
      <c r="CBI105" s="320"/>
      <c r="CBJ105" s="17"/>
      <c r="CBK105" s="15"/>
      <c r="CBL105" s="15"/>
      <c r="CBM105" s="17"/>
      <c r="CBN105" s="17"/>
      <c r="CBO105" s="17"/>
      <c r="CBP105" s="117"/>
      <c r="CBQ105" s="209"/>
      <c r="CBR105" s="17"/>
      <c r="CBS105" s="18"/>
      <c r="CBT105" s="29"/>
      <c r="CBU105" s="104"/>
      <c r="CBV105" s="198"/>
      <c r="CBW105" s="239"/>
      <c r="CBX105" s="243"/>
      <c r="CBY105" s="243"/>
      <c r="CBZ105" s="19"/>
      <c r="CCA105" s="320"/>
      <c r="CCB105" s="17"/>
      <c r="CCC105" s="15"/>
      <c r="CCD105" s="15"/>
      <c r="CCE105" s="17"/>
      <c r="CCF105" s="17"/>
      <c r="CCG105" s="17"/>
      <c r="CCH105" s="117"/>
      <c r="CCI105" s="209"/>
      <c r="CCJ105" s="17"/>
      <c r="CCK105" s="18"/>
      <c r="CCL105" s="29"/>
      <c r="CCM105" s="104"/>
      <c r="CCN105" s="198"/>
      <c r="CCO105" s="239"/>
      <c r="CCP105" s="243"/>
      <c r="CCQ105" s="243"/>
      <c r="CCR105" s="19"/>
      <c r="CCS105" s="320"/>
      <c r="CCT105" s="17"/>
      <c r="CCU105" s="15"/>
      <c r="CCV105" s="15"/>
      <c r="CCW105" s="17"/>
      <c r="CCX105" s="17"/>
      <c r="CCY105" s="17"/>
      <c r="CCZ105" s="117"/>
      <c r="CDA105" s="209"/>
      <c r="CDB105" s="17"/>
      <c r="CDC105" s="18"/>
      <c r="CDD105" s="29"/>
      <c r="CDE105" s="104"/>
      <c r="CDF105" s="198"/>
      <c r="CDG105" s="239"/>
      <c r="CDH105" s="243"/>
      <c r="CDI105" s="243"/>
      <c r="CDJ105" s="19"/>
      <c r="CDK105" s="320"/>
      <c r="CDL105" s="17"/>
      <c r="CDM105" s="15"/>
      <c r="CDN105" s="15"/>
      <c r="CDO105" s="17"/>
      <c r="CDP105" s="17"/>
      <c r="CDQ105" s="17"/>
      <c r="CDR105" s="117"/>
      <c r="CDS105" s="209"/>
      <c r="CDT105" s="17"/>
      <c r="CDU105" s="18"/>
      <c r="CDV105" s="29"/>
      <c r="CDW105" s="104"/>
      <c r="CDX105" s="198"/>
      <c r="CDY105" s="239"/>
      <c r="CDZ105" s="243"/>
      <c r="CEA105" s="243"/>
      <c r="CEB105" s="19"/>
      <c r="CEC105" s="320"/>
      <c r="CED105" s="17"/>
      <c r="CEE105" s="15"/>
      <c r="CEF105" s="15"/>
      <c r="CEG105" s="17"/>
      <c r="CEH105" s="17"/>
      <c r="CEI105" s="17"/>
      <c r="CEJ105" s="117"/>
      <c r="CEK105" s="209"/>
      <c r="CEL105" s="17"/>
      <c r="CEM105" s="18"/>
      <c r="CEN105" s="29"/>
      <c r="CEO105" s="104"/>
      <c r="CEP105" s="198"/>
      <c r="CEQ105" s="239"/>
      <c r="CER105" s="243"/>
      <c r="CES105" s="243"/>
      <c r="CET105" s="19"/>
      <c r="CEU105" s="320"/>
      <c r="CEV105" s="17"/>
      <c r="CEW105" s="15"/>
      <c r="CEX105" s="15"/>
      <c r="CEY105" s="17"/>
      <c r="CEZ105" s="17"/>
      <c r="CFA105" s="17"/>
      <c r="CFB105" s="117"/>
      <c r="CFC105" s="209"/>
      <c r="CFD105" s="17"/>
      <c r="CFE105" s="18"/>
      <c r="CFF105" s="29"/>
      <c r="CFG105" s="104"/>
      <c r="CFH105" s="198"/>
      <c r="CFI105" s="239"/>
      <c r="CFJ105" s="243"/>
      <c r="CFK105" s="243"/>
      <c r="CFL105" s="19"/>
      <c r="CFM105" s="320"/>
      <c r="CFN105" s="17"/>
      <c r="CFO105" s="15"/>
      <c r="CFP105" s="15"/>
      <c r="CFQ105" s="17"/>
      <c r="CFR105" s="17"/>
      <c r="CFS105" s="17"/>
      <c r="CFT105" s="117"/>
      <c r="CFU105" s="209"/>
      <c r="CFV105" s="17"/>
      <c r="CFW105" s="18"/>
      <c r="CFX105" s="29"/>
      <c r="CFY105" s="104"/>
      <c r="CFZ105" s="198"/>
      <c r="CGA105" s="239"/>
      <c r="CGB105" s="243"/>
      <c r="CGC105" s="243"/>
      <c r="CGD105" s="19"/>
      <c r="CGE105" s="320"/>
      <c r="CGF105" s="17"/>
      <c r="CGG105" s="15"/>
      <c r="CGH105" s="15"/>
      <c r="CGI105" s="17"/>
      <c r="CGJ105" s="17"/>
      <c r="CGK105" s="17"/>
      <c r="CGL105" s="117"/>
      <c r="CGM105" s="209"/>
      <c r="CGN105" s="17"/>
      <c r="CGO105" s="18"/>
      <c r="CGP105" s="29"/>
      <c r="CGQ105" s="104"/>
      <c r="CGR105" s="198"/>
      <c r="CGS105" s="239"/>
      <c r="CGT105" s="243"/>
      <c r="CGU105" s="243"/>
      <c r="CGV105" s="19"/>
      <c r="CGW105" s="320"/>
      <c r="CGX105" s="17"/>
      <c r="CGY105" s="15"/>
      <c r="CGZ105" s="15"/>
      <c r="CHA105" s="17"/>
      <c r="CHB105" s="17"/>
      <c r="CHC105" s="17"/>
      <c r="CHD105" s="117"/>
      <c r="CHE105" s="209"/>
      <c r="CHF105" s="17"/>
      <c r="CHG105" s="18"/>
      <c r="CHH105" s="29"/>
      <c r="CHI105" s="104"/>
      <c r="CHJ105" s="198"/>
      <c r="CHK105" s="239"/>
      <c r="CHL105" s="243"/>
      <c r="CHM105" s="243"/>
      <c r="CHN105" s="19"/>
      <c r="CHO105" s="320"/>
      <c r="CHP105" s="17"/>
      <c r="CHQ105" s="15"/>
      <c r="CHR105" s="15"/>
      <c r="CHS105" s="17"/>
      <c r="CHT105" s="17"/>
      <c r="CHU105" s="17"/>
      <c r="CHV105" s="117"/>
      <c r="CHW105" s="209"/>
      <c r="CHX105" s="17"/>
      <c r="CHY105" s="18"/>
      <c r="CHZ105" s="29"/>
      <c r="CIA105" s="104"/>
      <c r="CIB105" s="198"/>
      <c r="CIC105" s="239"/>
      <c r="CID105" s="243"/>
      <c r="CIE105" s="243"/>
      <c r="CIF105" s="19"/>
      <c r="CIG105" s="320"/>
      <c r="CIH105" s="17"/>
      <c r="CII105" s="15"/>
      <c r="CIJ105" s="15"/>
      <c r="CIK105" s="17"/>
      <c r="CIL105" s="17"/>
      <c r="CIM105" s="17"/>
      <c r="CIN105" s="117"/>
      <c r="CIO105" s="209"/>
      <c r="CIP105" s="17"/>
      <c r="CIQ105" s="18"/>
      <c r="CIR105" s="29"/>
      <c r="CIS105" s="104"/>
      <c r="CIT105" s="198"/>
      <c r="CIU105" s="239"/>
      <c r="CIV105" s="243"/>
      <c r="CIW105" s="243"/>
      <c r="CIX105" s="19"/>
      <c r="CIY105" s="320"/>
      <c r="CIZ105" s="17"/>
      <c r="CJA105" s="15"/>
      <c r="CJB105" s="15"/>
      <c r="CJC105" s="17"/>
      <c r="CJD105" s="17"/>
      <c r="CJE105" s="17"/>
      <c r="CJF105" s="117"/>
      <c r="CJG105" s="209"/>
      <c r="CJH105" s="17"/>
      <c r="CJI105" s="18"/>
      <c r="CJJ105" s="29"/>
      <c r="CJK105" s="104"/>
      <c r="CJL105" s="198"/>
      <c r="CJM105" s="239"/>
      <c r="CJN105" s="243"/>
      <c r="CJO105" s="243"/>
      <c r="CJP105" s="19"/>
      <c r="CJQ105" s="320"/>
      <c r="CJR105" s="17"/>
      <c r="CJS105" s="15"/>
      <c r="CJT105" s="15"/>
      <c r="CJU105" s="17"/>
      <c r="CJV105" s="17"/>
      <c r="CJW105" s="17"/>
      <c r="CJX105" s="117"/>
      <c r="CJY105" s="209"/>
      <c r="CJZ105" s="17"/>
      <c r="CKA105" s="18"/>
      <c r="CKB105" s="29"/>
      <c r="CKC105" s="104"/>
      <c r="CKD105" s="198"/>
      <c r="CKE105" s="239"/>
      <c r="CKF105" s="243"/>
      <c r="CKG105" s="243"/>
      <c r="CKH105" s="19"/>
      <c r="CKI105" s="320"/>
      <c r="CKJ105" s="17"/>
      <c r="CKK105" s="15"/>
      <c r="CKL105" s="15"/>
      <c r="CKM105" s="17"/>
      <c r="CKN105" s="17"/>
      <c r="CKO105" s="17"/>
      <c r="CKP105" s="117"/>
      <c r="CKQ105" s="209"/>
      <c r="CKR105" s="17"/>
      <c r="CKS105" s="18"/>
      <c r="CKT105" s="29"/>
      <c r="CKU105" s="104"/>
      <c r="CKV105" s="198"/>
      <c r="CKW105" s="239"/>
      <c r="CKX105" s="243"/>
      <c r="CKY105" s="243"/>
      <c r="CKZ105" s="19"/>
      <c r="CLA105" s="320"/>
      <c r="CLB105" s="17"/>
      <c r="CLC105" s="15"/>
      <c r="CLD105" s="15"/>
      <c r="CLE105" s="17"/>
      <c r="CLF105" s="17"/>
      <c r="CLG105" s="17"/>
      <c r="CLH105" s="117"/>
      <c r="CLI105" s="209"/>
      <c r="CLJ105" s="17"/>
      <c r="CLK105" s="18"/>
      <c r="CLL105" s="29"/>
      <c r="CLM105" s="104"/>
      <c r="CLN105" s="198"/>
      <c r="CLO105" s="239"/>
      <c r="CLP105" s="243"/>
      <c r="CLQ105" s="243"/>
      <c r="CLR105" s="19"/>
      <c r="CLS105" s="320"/>
      <c r="CLT105" s="17"/>
      <c r="CLU105" s="15"/>
      <c r="CLV105" s="15"/>
      <c r="CLW105" s="17"/>
      <c r="CLX105" s="17"/>
      <c r="CLY105" s="17"/>
      <c r="CLZ105" s="117"/>
      <c r="CMA105" s="209"/>
      <c r="CMB105" s="17"/>
      <c r="CMC105" s="18"/>
      <c r="CMD105" s="29"/>
      <c r="CME105" s="104"/>
      <c r="CMF105" s="198"/>
      <c r="CMG105" s="239"/>
      <c r="CMH105" s="243"/>
      <c r="CMI105" s="243"/>
      <c r="CMJ105" s="19"/>
      <c r="CMK105" s="320"/>
      <c r="CML105" s="17"/>
      <c r="CMM105" s="15"/>
      <c r="CMN105" s="15"/>
      <c r="CMO105" s="17"/>
      <c r="CMP105" s="17"/>
      <c r="CMQ105" s="17"/>
      <c r="CMR105" s="117"/>
      <c r="CMS105" s="209"/>
      <c r="CMT105" s="17"/>
      <c r="CMU105" s="18"/>
      <c r="CMV105" s="29"/>
      <c r="CMW105" s="104"/>
      <c r="CMX105" s="198"/>
      <c r="CMY105" s="239"/>
      <c r="CMZ105" s="243"/>
      <c r="CNA105" s="243"/>
      <c r="CNB105" s="19"/>
      <c r="CNC105" s="320"/>
      <c r="CND105" s="17"/>
      <c r="CNE105" s="15"/>
      <c r="CNF105" s="15"/>
      <c r="CNG105" s="17"/>
      <c r="CNH105" s="17"/>
      <c r="CNI105" s="17"/>
      <c r="CNJ105" s="117"/>
      <c r="CNK105" s="209"/>
      <c r="CNL105" s="17"/>
      <c r="CNM105" s="18"/>
      <c r="CNN105" s="29"/>
      <c r="CNO105" s="104"/>
      <c r="CNP105" s="198"/>
      <c r="CNQ105" s="239"/>
      <c r="CNR105" s="243"/>
      <c r="CNS105" s="243"/>
      <c r="CNT105" s="19"/>
      <c r="CNU105" s="320"/>
      <c r="CNV105" s="17"/>
      <c r="CNW105" s="15"/>
      <c r="CNX105" s="15"/>
      <c r="CNY105" s="17"/>
      <c r="CNZ105" s="17"/>
      <c r="COA105" s="17"/>
      <c r="COB105" s="117"/>
      <c r="COC105" s="209"/>
      <c r="COD105" s="17"/>
      <c r="COE105" s="18"/>
      <c r="COF105" s="29"/>
      <c r="COG105" s="104"/>
      <c r="COH105" s="198"/>
      <c r="COI105" s="239"/>
      <c r="COJ105" s="243"/>
      <c r="COK105" s="243"/>
      <c r="COL105" s="19"/>
      <c r="COM105" s="320"/>
      <c r="CON105" s="17"/>
      <c r="COO105" s="15"/>
      <c r="COP105" s="15"/>
      <c r="COQ105" s="17"/>
      <c r="COR105" s="17"/>
      <c r="COS105" s="17"/>
      <c r="COT105" s="117"/>
      <c r="COU105" s="209"/>
      <c r="COV105" s="17"/>
      <c r="COW105" s="18"/>
      <c r="COX105" s="29"/>
      <c r="COY105" s="104"/>
      <c r="COZ105" s="198"/>
      <c r="CPA105" s="239"/>
      <c r="CPB105" s="243"/>
      <c r="CPC105" s="243"/>
      <c r="CPD105" s="19"/>
      <c r="CPE105" s="320"/>
      <c r="CPF105" s="17"/>
      <c r="CPG105" s="15"/>
      <c r="CPH105" s="15"/>
      <c r="CPI105" s="17"/>
      <c r="CPJ105" s="17"/>
      <c r="CPK105" s="17"/>
      <c r="CPL105" s="117"/>
      <c r="CPM105" s="209"/>
      <c r="CPN105" s="17"/>
      <c r="CPO105" s="18"/>
      <c r="CPP105" s="29"/>
      <c r="CPQ105" s="104"/>
      <c r="CPR105" s="198"/>
      <c r="CPS105" s="239"/>
      <c r="CPT105" s="243"/>
      <c r="CPU105" s="243"/>
      <c r="CPV105" s="19"/>
      <c r="CPW105" s="320"/>
      <c r="CPX105" s="17"/>
      <c r="CPY105" s="15"/>
      <c r="CPZ105" s="15"/>
      <c r="CQA105" s="17"/>
      <c r="CQB105" s="17"/>
      <c r="CQC105" s="17"/>
      <c r="CQD105" s="117"/>
      <c r="CQE105" s="209"/>
      <c r="CQF105" s="17"/>
      <c r="CQG105" s="18"/>
      <c r="CQH105" s="29"/>
      <c r="CQI105" s="104"/>
      <c r="CQJ105" s="198"/>
      <c r="CQK105" s="239"/>
      <c r="CQL105" s="243"/>
      <c r="CQM105" s="243"/>
      <c r="CQN105" s="19"/>
      <c r="CQO105" s="320"/>
      <c r="CQP105" s="17"/>
      <c r="CQQ105" s="15"/>
      <c r="CQR105" s="15"/>
      <c r="CQS105" s="17"/>
      <c r="CQT105" s="17"/>
      <c r="CQU105" s="17"/>
      <c r="CQV105" s="117"/>
      <c r="CQW105" s="209"/>
      <c r="CQX105" s="17"/>
      <c r="CQY105" s="18"/>
      <c r="CQZ105" s="29"/>
      <c r="CRA105" s="104"/>
      <c r="CRB105" s="198"/>
      <c r="CRC105" s="239"/>
      <c r="CRD105" s="243"/>
      <c r="CRE105" s="243"/>
      <c r="CRF105" s="19"/>
      <c r="CRG105" s="320"/>
      <c r="CRH105" s="17"/>
      <c r="CRI105" s="15"/>
      <c r="CRJ105" s="15"/>
      <c r="CRK105" s="17"/>
      <c r="CRL105" s="17"/>
      <c r="CRM105" s="17"/>
      <c r="CRN105" s="117"/>
      <c r="CRO105" s="209"/>
      <c r="CRP105" s="17"/>
      <c r="CRQ105" s="18"/>
      <c r="CRR105" s="29"/>
      <c r="CRS105" s="104"/>
      <c r="CRT105" s="198"/>
      <c r="CRU105" s="239"/>
      <c r="CRV105" s="243"/>
      <c r="CRW105" s="243"/>
      <c r="CRX105" s="19"/>
      <c r="CRY105" s="320"/>
      <c r="CRZ105" s="17"/>
      <c r="CSA105" s="15"/>
      <c r="CSB105" s="15"/>
      <c r="CSC105" s="17"/>
      <c r="CSD105" s="17"/>
      <c r="CSE105" s="17"/>
      <c r="CSF105" s="117"/>
      <c r="CSG105" s="209"/>
      <c r="CSH105" s="17"/>
      <c r="CSI105" s="18"/>
      <c r="CSJ105" s="29"/>
      <c r="CSK105" s="104"/>
      <c r="CSL105" s="198"/>
      <c r="CSM105" s="239"/>
      <c r="CSN105" s="243"/>
      <c r="CSO105" s="243"/>
      <c r="CSP105" s="19"/>
      <c r="CSQ105" s="320"/>
      <c r="CSR105" s="17"/>
      <c r="CSS105" s="15"/>
      <c r="CST105" s="15"/>
      <c r="CSU105" s="17"/>
      <c r="CSV105" s="17"/>
      <c r="CSW105" s="17"/>
      <c r="CSX105" s="117"/>
      <c r="CSY105" s="209"/>
      <c r="CSZ105" s="17"/>
      <c r="CTA105" s="18"/>
      <c r="CTB105" s="29"/>
      <c r="CTC105" s="104"/>
      <c r="CTD105" s="198"/>
      <c r="CTE105" s="239"/>
      <c r="CTF105" s="243"/>
      <c r="CTG105" s="243"/>
      <c r="CTH105" s="19"/>
      <c r="CTI105" s="320"/>
      <c r="CTJ105" s="17"/>
      <c r="CTK105" s="15"/>
      <c r="CTL105" s="15"/>
      <c r="CTM105" s="17"/>
      <c r="CTN105" s="17"/>
      <c r="CTO105" s="17"/>
      <c r="CTP105" s="117"/>
      <c r="CTQ105" s="209"/>
      <c r="CTR105" s="17"/>
      <c r="CTS105" s="18"/>
      <c r="CTT105" s="29"/>
      <c r="CTU105" s="104"/>
      <c r="CTV105" s="198"/>
      <c r="CTW105" s="239"/>
      <c r="CTX105" s="243"/>
      <c r="CTY105" s="243"/>
      <c r="CTZ105" s="19"/>
      <c r="CUA105" s="320"/>
      <c r="CUB105" s="17"/>
      <c r="CUC105" s="15"/>
      <c r="CUD105" s="15"/>
      <c r="CUE105" s="17"/>
      <c r="CUF105" s="17"/>
      <c r="CUG105" s="17"/>
      <c r="CUH105" s="117"/>
      <c r="CUI105" s="209"/>
      <c r="CUJ105" s="17"/>
      <c r="CUK105" s="18"/>
      <c r="CUL105" s="29"/>
      <c r="CUM105" s="104"/>
      <c r="CUN105" s="198"/>
      <c r="CUO105" s="239"/>
      <c r="CUP105" s="243"/>
      <c r="CUQ105" s="243"/>
      <c r="CUR105" s="19"/>
      <c r="CUS105" s="320"/>
      <c r="CUT105" s="17"/>
      <c r="CUU105" s="15"/>
      <c r="CUV105" s="15"/>
      <c r="CUW105" s="17"/>
      <c r="CUX105" s="17"/>
      <c r="CUY105" s="17"/>
      <c r="CUZ105" s="117"/>
      <c r="CVA105" s="209"/>
      <c r="CVB105" s="17"/>
      <c r="CVC105" s="18"/>
      <c r="CVD105" s="29"/>
      <c r="CVE105" s="104"/>
      <c r="CVF105" s="198"/>
      <c r="CVG105" s="239"/>
      <c r="CVH105" s="243"/>
      <c r="CVI105" s="243"/>
      <c r="CVJ105" s="19"/>
      <c r="CVK105" s="320"/>
      <c r="CVL105" s="17"/>
      <c r="CVM105" s="15"/>
      <c r="CVN105" s="15"/>
      <c r="CVO105" s="17"/>
      <c r="CVP105" s="17"/>
      <c r="CVQ105" s="17"/>
      <c r="CVR105" s="117"/>
      <c r="CVS105" s="209"/>
      <c r="CVT105" s="17"/>
      <c r="CVU105" s="18"/>
      <c r="CVV105" s="29"/>
      <c r="CVW105" s="104"/>
      <c r="CVX105" s="198"/>
      <c r="CVY105" s="239"/>
      <c r="CVZ105" s="243"/>
      <c r="CWA105" s="243"/>
      <c r="CWB105" s="19"/>
      <c r="CWC105" s="320"/>
      <c r="CWD105" s="17"/>
      <c r="CWE105" s="15"/>
      <c r="CWF105" s="15"/>
      <c r="CWG105" s="17"/>
      <c r="CWH105" s="17"/>
      <c r="CWI105" s="17"/>
      <c r="CWJ105" s="117"/>
      <c r="CWK105" s="209"/>
      <c r="CWL105" s="17"/>
      <c r="CWM105" s="18"/>
      <c r="CWN105" s="29"/>
      <c r="CWO105" s="104"/>
      <c r="CWP105" s="198"/>
      <c r="CWQ105" s="239"/>
      <c r="CWR105" s="243"/>
      <c r="CWS105" s="243"/>
      <c r="CWT105" s="19"/>
      <c r="CWU105" s="320"/>
      <c r="CWV105" s="17"/>
      <c r="CWW105" s="15"/>
      <c r="CWX105" s="15"/>
      <c r="CWY105" s="17"/>
      <c r="CWZ105" s="17"/>
      <c r="CXA105" s="17"/>
      <c r="CXB105" s="117"/>
      <c r="CXC105" s="209"/>
      <c r="CXD105" s="17"/>
      <c r="CXE105" s="18"/>
      <c r="CXF105" s="29"/>
      <c r="CXG105" s="104"/>
      <c r="CXH105" s="198"/>
      <c r="CXI105" s="239"/>
      <c r="CXJ105" s="243"/>
      <c r="CXK105" s="243"/>
      <c r="CXL105" s="19"/>
      <c r="CXM105" s="320"/>
      <c r="CXN105" s="17"/>
      <c r="CXO105" s="15"/>
      <c r="CXP105" s="15"/>
      <c r="CXQ105" s="17"/>
      <c r="CXR105" s="17"/>
      <c r="CXS105" s="17"/>
      <c r="CXT105" s="117"/>
      <c r="CXU105" s="209"/>
      <c r="CXV105" s="17"/>
      <c r="CXW105" s="18"/>
      <c r="CXX105" s="29"/>
      <c r="CXY105" s="104"/>
      <c r="CXZ105" s="198"/>
      <c r="CYA105" s="239"/>
      <c r="CYB105" s="243"/>
      <c r="CYC105" s="243"/>
      <c r="CYD105" s="19"/>
      <c r="CYE105" s="320"/>
      <c r="CYF105" s="17"/>
      <c r="CYG105" s="15"/>
      <c r="CYH105" s="15"/>
      <c r="CYI105" s="17"/>
      <c r="CYJ105" s="17"/>
      <c r="CYK105" s="17"/>
      <c r="CYL105" s="117"/>
      <c r="CYM105" s="209"/>
      <c r="CYN105" s="17"/>
      <c r="CYO105" s="18"/>
      <c r="CYP105" s="29"/>
      <c r="CYQ105" s="104"/>
      <c r="CYR105" s="198"/>
      <c r="CYS105" s="239"/>
      <c r="CYT105" s="243"/>
      <c r="CYU105" s="243"/>
      <c r="CYV105" s="19"/>
      <c r="CYW105" s="320"/>
      <c r="CYX105" s="17"/>
      <c r="CYY105" s="15"/>
      <c r="CYZ105" s="15"/>
      <c r="CZA105" s="17"/>
      <c r="CZB105" s="17"/>
      <c r="CZC105" s="17"/>
      <c r="CZD105" s="117"/>
      <c r="CZE105" s="209"/>
      <c r="CZF105" s="17"/>
      <c r="CZG105" s="18"/>
      <c r="CZH105" s="29"/>
      <c r="CZI105" s="104"/>
      <c r="CZJ105" s="198"/>
      <c r="CZK105" s="239"/>
      <c r="CZL105" s="243"/>
      <c r="CZM105" s="243"/>
      <c r="CZN105" s="19"/>
      <c r="CZO105" s="320"/>
      <c r="CZP105" s="17"/>
      <c r="CZQ105" s="15"/>
      <c r="CZR105" s="15"/>
      <c r="CZS105" s="17"/>
      <c r="CZT105" s="17"/>
      <c r="CZU105" s="17"/>
      <c r="CZV105" s="117"/>
      <c r="CZW105" s="209"/>
      <c r="CZX105" s="17"/>
      <c r="CZY105" s="18"/>
      <c r="CZZ105" s="29"/>
      <c r="DAA105" s="104"/>
      <c r="DAB105" s="198"/>
      <c r="DAC105" s="239"/>
      <c r="DAD105" s="243"/>
      <c r="DAE105" s="243"/>
      <c r="DAF105" s="19"/>
      <c r="DAG105" s="320"/>
      <c r="DAH105" s="17"/>
      <c r="DAI105" s="15"/>
      <c r="DAJ105" s="15"/>
      <c r="DAK105" s="17"/>
      <c r="DAL105" s="17"/>
      <c r="DAM105" s="17"/>
      <c r="DAN105" s="117"/>
      <c r="DAO105" s="209"/>
      <c r="DAP105" s="17"/>
      <c r="DAQ105" s="18"/>
      <c r="DAR105" s="29"/>
      <c r="DAS105" s="104"/>
      <c r="DAT105" s="198"/>
      <c r="DAU105" s="239"/>
      <c r="DAV105" s="243"/>
      <c r="DAW105" s="243"/>
      <c r="DAX105" s="19"/>
      <c r="DAY105" s="320"/>
      <c r="DAZ105" s="17"/>
      <c r="DBA105" s="15"/>
      <c r="DBB105" s="15"/>
      <c r="DBC105" s="17"/>
      <c r="DBD105" s="17"/>
      <c r="DBE105" s="17"/>
      <c r="DBF105" s="117"/>
      <c r="DBG105" s="209"/>
      <c r="DBH105" s="17"/>
      <c r="DBI105" s="18"/>
      <c r="DBJ105" s="29"/>
      <c r="DBK105" s="104"/>
      <c r="DBL105" s="198"/>
      <c r="DBM105" s="239"/>
      <c r="DBN105" s="243"/>
      <c r="DBO105" s="243"/>
      <c r="DBP105" s="19"/>
      <c r="DBQ105" s="320"/>
      <c r="DBR105" s="17"/>
      <c r="DBS105" s="15"/>
      <c r="DBT105" s="15"/>
      <c r="DBU105" s="17"/>
      <c r="DBV105" s="17"/>
      <c r="DBW105" s="17"/>
      <c r="DBX105" s="117"/>
      <c r="DBY105" s="209"/>
      <c r="DBZ105" s="17"/>
      <c r="DCA105" s="18"/>
      <c r="DCB105" s="29"/>
      <c r="DCC105" s="104"/>
      <c r="DCD105" s="198"/>
      <c r="DCE105" s="239"/>
      <c r="DCF105" s="243"/>
      <c r="DCG105" s="243"/>
      <c r="DCH105" s="19"/>
      <c r="DCI105" s="320"/>
      <c r="DCJ105" s="17"/>
      <c r="DCK105" s="15"/>
      <c r="DCL105" s="15"/>
      <c r="DCM105" s="17"/>
      <c r="DCN105" s="17"/>
      <c r="DCO105" s="17"/>
      <c r="DCP105" s="117"/>
      <c r="DCQ105" s="209"/>
      <c r="DCR105" s="17"/>
      <c r="DCS105" s="18"/>
      <c r="DCT105" s="29"/>
      <c r="DCU105" s="104"/>
      <c r="DCV105" s="198"/>
      <c r="DCW105" s="239"/>
      <c r="DCX105" s="243"/>
      <c r="DCY105" s="243"/>
      <c r="DCZ105" s="19"/>
      <c r="DDA105" s="320"/>
      <c r="DDB105" s="17"/>
      <c r="DDC105" s="15"/>
      <c r="DDD105" s="15"/>
      <c r="DDE105" s="17"/>
      <c r="DDF105" s="17"/>
      <c r="DDG105" s="17"/>
      <c r="DDH105" s="117"/>
      <c r="DDI105" s="209"/>
      <c r="DDJ105" s="17"/>
      <c r="DDK105" s="18"/>
      <c r="DDL105" s="29"/>
      <c r="DDM105" s="104"/>
      <c r="DDN105" s="198"/>
      <c r="DDO105" s="239"/>
      <c r="DDP105" s="243"/>
      <c r="DDQ105" s="243"/>
      <c r="DDR105" s="19"/>
      <c r="DDS105" s="320"/>
      <c r="DDT105" s="17"/>
      <c r="DDU105" s="15"/>
      <c r="DDV105" s="15"/>
      <c r="DDW105" s="17"/>
      <c r="DDX105" s="17"/>
      <c r="DDY105" s="17"/>
      <c r="DDZ105" s="117"/>
      <c r="DEA105" s="209"/>
      <c r="DEB105" s="17"/>
      <c r="DEC105" s="18"/>
      <c r="DED105" s="29"/>
      <c r="DEE105" s="104"/>
      <c r="DEF105" s="198"/>
      <c r="DEG105" s="239"/>
      <c r="DEH105" s="243"/>
      <c r="DEI105" s="243"/>
      <c r="DEJ105" s="19"/>
      <c r="DEK105" s="320"/>
      <c r="DEL105" s="17"/>
      <c r="DEM105" s="15"/>
      <c r="DEN105" s="15"/>
      <c r="DEO105" s="17"/>
      <c r="DEP105" s="17"/>
      <c r="DEQ105" s="17"/>
      <c r="DER105" s="117"/>
      <c r="DES105" s="209"/>
      <c r="DET105" s="17"/>
      <c r="DEU105" s="18"/>
      <c r="DEV105" s="29"/>
      <c r="DEW105" s="104"/>
      <c r="DEX105" s="198"/>
      <c r="DEY105" s="239"/>
      <c r="DEZ105" s="243"/>
      <c r="DFA105" s="243"/>
      <c r="DFB105" s="19"/>
      <c r="DFC105" s="320"/>
      <c r="DFD105" s="17"/>
      <c r="DFE105" s="15"/>
      <c r="DFF105" s="15"/>
      <c r="DFG105" s="17"/>
      <c r="DFH105" s="17"/>
      <c r="DFI105" s="17"/>
      <c r="DFJ105" s="117"/>
      <c r="DFK105" s="209"/>
      <c r="DFL105" s="17"/>
      <c r="DFM105" s="18"/>
      <c r="DFN105" s="29"/>
      <c r="DFO105" s="104"/>
      <c r="DFP105" s="198"/>
      <c r="DFQ105" s="239"/>
      <c r="DFR105" s="243"/>
      <c r="DFS105" s="243"/>
      <c r="DFT105" s="19"/>
      <c r="DFU105" s="320"/>
      <c r="DFV105" s="17"/>
      <c r="DFW105" s="15"/>
      <c r="DFX105" s="15"/>
      <c r="DFY105" s="17"/>
      <c r="DFZ105" s="17"/>
      <c r="DGA105" s="17"/>
      <c r="DGB105" s="117"/>
      <c r="DGC105" s="209"/>
      <c r="DGD105" s="17"/>
      <c r="DGE105" s="18"/>
      <c r="DGF105" s="29"/>
      <c r="DGG105" s="104"/>
      <c r="DGH105" s="198"/>
      <c r="DGI105" s="239"/>
      <c r="DGJ105" s="243"/>
      <c r="DGK105" s="243"/>
      <c r="DGL105" s="19"/>
      <c r="DGM105" s="320"/>
      <c r="DGN105" s="17"/>
      <c r="DGO105" s="15"/>
      <c r="DGP105" s="15"/>
      <c r="DGQ105" s="17"/>
      <c r="DGR105" s="17"/>
      <c r="DGS105" s="17"/>
      <c r="DGT105" s="117"/>
      <c r="DGU105" s="209"/>
      <c r="DGV105" s="17"/>
      <c r="DGW105" s="18"/>
      <c r="DGX105" s="29"/>
      <c r="DGY105" s="104"/>
      <c r="DGZ105" s="198"/>
      <c r="DHA105" s="239"/>
      <c r="DHB105" s="243"/>
      <c r="DHC105" s="243"/>
      <c r="DHD105" s="19"/>
      <c r="DHE105" s="320"/>
      <c r="DHF105" s="17"/>
      <c r="DHG105" s="15"/>
      <c r="DHH105" s="15"/>
      <c r="DHI105" s="17"/>
      <c r="DHJ105" s="17"/>
      <c r="DHK105" s="17"/>
      <c r="DHL105" s="117"/>
      <c r="DHM105" s="209"/>
      <c r="DHN105" s="17"/>
      <c r="DHO105" s="18"/>
      <c r="DHP105" s="29"/>
      <c r="DHQ105" s="104"/>
      <c r="DHR105" s="198"/>
      <c r="DHS105" s="239"/>
      <c r="DHT105" s="243"/>
      <c r="DHU105" s="243"/>
      <c r="DHV105" s="19"/>
      <c r="DHW105" s="320"/>
      <c r="DHX105" s="17"/>
      <c r="DHY105" s="15"/>
      <c r="DHZ105" s="15"/>
      <c r="DIA105" s="17"/>
      <c r="DIB105" s="17"/>
      <c r="DIC105" s="17"/>
      <c r="DID105" s="117"/>
      <c r="DIE105" s="209"/>
      <c r="DIF105" s="17"/>
      <c r="DIG105" s="18"/>
      <c r="DIH105" s="29"/>
      <c r="DII105" s="104"/>
      <c r="DIJ105" s="198"/>
      <c r="DIK105" s="239"/>
      <c r="DIL105" s="243"/>
      <c r="DIM105" s="243"/>
      <c r="DIN105" s="19"/>
      <c r="DIO105" s="320"/>
      <c r="DIP105" s="17"/>
      <c r="DIQ105" s="15"/>
      <c r="DIR105" s="15"/>
      <c r="DIS105" s="17"/>
      <c r="DIT105" s="17"/>
      <c r="DIU105" s="17"/>
      <c r="DIV105" s="117"/>
      <c r="DIW105" s="209"/>
      <c r="DIX105" s="17"/>
      <c r="DIY105" s="18"/>
      <c r="DIZ105" s="29"/>
      <c r="DJA105" s="104"/>
      <c r="DJB105" s="198"/>
      <c r="DJC105" s="239"/>
      <c r="DJD105" s="243"/>
      <c r="DJE105" s="243"/>
      <c r="DJF105" s="19"/>
      <c r="DJG105" s="320"/>
      <c r="DJH105" s="17"/>
      <c r="DJI105" s="15"/>
      <c r="DJJ105" s="15"/>
      <c r="DJK105" s="17"/>
      <c r="DJL105" s="17"/>
      <c r="DJM105" s="17"/>
      <c r="DJN105" s="117"/>
      <c r="DJO105" s="209"/>
      <c r="DJP105" s="17"/>
      <c r="DJQ105" s="18"/>
      <c r="DJR105" s="29"/>
      <c r="DJS105" s="104"/>
      <c r="DJT105" s="198"/>
      <c r="DJU105" s="239"/>
      <c r="DJV105" s="243"/>
      <c r="DJW105" s="243"/>
      <c r="DJX105" s="19"/>
      <c r="DJY105" s="320"/>
      <c r="DJZ105" s="17"/>
      <c r="DKA105" s="15"/>
      <c r="DKB105" s="15"/>
      <c r="DKC105" s="17"/>
      <c r="DKD105" s="17"/>
      <c r="DKE105" s="17"/>
      <c r="DKF105" s="117"/>
      <c r="DKG105" s="209"/>
      <c r="DKH105" s="17"/>
      <c r="DKI105" s="18"/>
      <c r="DKJ105" s="29"/>
      <c r="DKK105" s="104"/>
      <c r="DKL105" s="198"/>
      <c r="DKM105" s="239"/>
      <c r="DKN105" s="243"/>
      <c r="DKO105" s="243"/>
      <c r="DKP105" s="19"/>
      <c r="DKQ105" s="320"/>
      <c r="DKR105" s="17"/>
      <c r="DKS105" s="15"/>
      <c r="DKT105" s="15"/>
      <c r="DKU105" s="17"/>
      <c r="DKV105" s="17"/>
      <c r="DKW105" s="17"/>
      <c r="DKX105" s="117"/>
      <c r="DKY105" s="209"/>
      <c r="DKZ105" s="17"/>
      <c r="DLA105" s="18"/>
      <c r="DLB105" s="29"/>
      <c r="DLC105" s="104"/>
      <c r="DLD105" s="198"/>
      <c r="DLE105" s="239"/>
      <c r="DLF105" s="243"/>
      <c r="DLG105" s="243"/>
      <c r="DLH105" s="19"/>
      <c r="DLI105" s="320"/>
      <c r="DLJ105" s="17"/>
      <c r="DLK105" s="15"/>
      <c r="DLL105" s="15"/>
      <c r="DLM105" s="17"/>
      <c r="DLN105" s="17"/>
      <c r="DLO105" s="17"/>
      <c r="DLP105" s="117"/>
      <c r="DLQ105" s="209"/>
      <c r="DLR105" s="17"/>
      <c r="DLS105" s="18"/>
      <c r="DLT105" s="29"/>
      <c r="DLU105" s="104"/>
      <c r="DLV105" s="198"/>
      <c r="DLW105" s="239"/>
      <c r="DLX105" s="243"/>
      <c r="DLY105" s="243"/>
      <c r="DLZ105" s="19"/>
      <c r="DMA105" s="320"/>
      <c r="DMB105" s="17"/>
      <c r="DMC105" s="15"/>
      <c r="DMD105" s="15"/>
      <c r="DME105" s="17"/>
      <c r="DMF105" s="17"/>
      <c r="DMG105" s="17"/>
      <c r="DMH105" s="117"/>
      <c r="DMI105" s="209"/>
      <c r="DMJ105" s="17"/>
      <c r="DMK105" s="18"/>
      <c r="DML105" s="29"/>
      <c r="DMM105" s="104"/>
      <c r="DMN105" s="198"/>
      <c r="DMO105" s="239"/>
      <c r="DMP105" s="243"/>
      <c r="DMQ105" s="243"/>
      <c r="DMR105" s="19"/>
      <c r="DMS105" s="320"/>
      <c r="DMT105" s="17"/>
      <c r="DMU105" s="15"/>
      <c r="DMV105" s="15"/>
      <c r="DMW105" s="17"/>
      <c r="DMX105" s="17"/>
      <c r="DMY105" s="17"/>
      <c r="DMZ105" s="117"/>
      <c r="DNA105" s="209"/>
      <c r="DNB105" s="17"/>
      <c r="DNC105" s="18"/>
      <c r="DND105" s="29"/>
      <c r="DNE105" s="104"/>
      <c r="DNF105" s="198"/>
      <c r="DNG105" s="239"/>
      <c r="DNH105" s="243"/>
      <c r="DNI105" s="243"/>
      <c r="DNJ105" s="19"/>
      <c r="DNK105" s="320"/>
      <c r="DNL105" s="17"/>
      <c r="DNM105" s="15"/>
      <c r="DNN105" s="15"/>
      <c r="DNO105" s="17"/>
      <c r="DNP105" s="17"/>
      <c r="DNQ105" s="17"/>
      <c r="DNR105" s="117"/>
      <c r="DNS105" s="209"/>
      <c r="DNT105" s="17"/>
      <c r="DNU105" s="18"/>
      <c r="DNV105" s="29"/>
      <c r="DNW105" s="104"/>
      <c r="DNX105" s="198"/>
      <c r="DNY105" s="239"/>
      <c r="DNZ105" s="243"/>
      <c r="DOA105" s="243"/>
      <c r="DOB105" s="19"/>
      <c r="DOC105" s="320"/>
      <c r="DOD105" s="17"/>
      <c r="DOE105" s="15"/>
      <c r="DOF105" s="15"/>
      <c r="DOG105" s="17"/>
      <c r="DOH105" s="17"/>
      <c r="DOI105" s="17"/>
      <c r="DOJ105" s="117"/>
      <c r="DOK105" s="209"/>
      <c r="DOL105" s="17"/>
      <c r="DOM105" s="18"/>
      <c r="DON105" s="29"/>
      <c r="DOO105" s="104"/>
      <c r="DOP105" s="198"/>
      <c r="DOQ105" s="239"/>
      <c r="DOR105" s="243"/>
      <c r="DOS105" s="243"/>
      <c r="DOT105" s="19"/>
      <c r="DOU105" s="320"/>
      <c r="DOV105" s="17"/>
      <c r="DOW105" s="15"/>
      <c r="DOX105" s="15"/>
      <c r="DOY105" s="17"/>
      <c r="DOZ105" s="17"/>
      <c r="DPA105" s="17"/>
      <c r="DPB105" s="117"/>
      <c r="DPC105" s="209"/>
      <c r="DPD105" s="17"/>
      <c r="DPE105" s="18"/>
      <c r="DPF105" s="29"/>
      <c r="DPG105" s="104"/>
      <c r="DPH105" s="198"/>
      <c r="DPI105" s="239"/>
      <c r="DPJ105" s="243"/>
      <c r="DPK105" s="243"/>
      <c r="DPL105" s="19"/>
      <c r="DPM105" s="320"/>
      <c r="DPN105" s="17"/>
      <c r="DPO105" s="15"/>
      <c r="DPP105" s="15"/>
      <c r="DPQ105" s="17"/>
      <c r="DPR105" s="17"/>
      <c r="DPS105" s="17"/>
      <c r="DPT105" s="117"/>
      <c r="DPU105" s="209"/>
      <c r="DPV105" s="17"/>
      <c r="DPW105" s="18"/>
      <c r="DPX105" s="29"/>
      <c r="DPY105" s="104"/>
      <c r="DPZ105" s="198"/>
      <c r="DQA105" s="239"/>
      <c r="DQB105" s="243"/>
      <c r="DQC105" s="243"/>
      <c r="DQD105" s="19"/>
      <c r="DQE105" s="320"/>
      <c r="DQF105" s="17"/>
      <c r="DQG105" s="15"/>
      <c r="DQH105" s="15"/>
      <c r="DQI105" s="17"/>
      <c r="DQJ105" s="17"/>
      <c r="DQK105" s="17"/>
      <c r="DQL105" s="117"/>
      <c r="DQM105" s="209"/>
      <c r="DQN105" s="17"/>
      <c r="DQO105" s="18"/>
      <c r="DQP105" s="29"/>
      <c r="DQQ105" s="104"/>
      <c r="DQR105" s="198"/>
      <c r="DQS105" s="239"/>
      <c r="DQT105" s="243"/>
      <c r="DQU105" s="243"/>
      <c r="DQV105" s="19"/>
      <c r="DQW105" s="320"/>
      <c r="DQX105" s="17"/>
      <c r="DQY105" s="15"/>
      <c r="DQZ105" s="15"/>
      <c r="DRA105" s="17"/>
      <c r="DRB105" s="17"/>
      <c r="DRC105" s="17"/>
      <c r="DRD105" s="117"/>
      <c r="DRE105" s="209"/>
      <c r="DRF105" s="17"/>
      <c r="DRG105" s="18"/>
      <c r="DRH105" s="29"/>
      <c r="DRI105" s="104"/>
      <c r="DRJ105" s="198"/>
      <c r="DRK105" s="239"/>
      <c r="DRL105" s="243"/>
      <c r="DRM105" s="243"/>
      <c r="DRN105" s="19"/>
      <c r="DRO105" s="320"/>
      <c r="DRP105" s="17"/>
      <c r="DRQ105" s="15"/>
      <c r="DRR105" s="15"/>
      <c r="DRS105" s="17"/>
      <c r="DRT105" s="17"/>
      <c r="DRU105" s="17"/>
      <c r="DRV105" s="117"/>
      <c r="DRW105" s="209"/>
      <c r="DRX105" s="17"/>
      <c r="DRY105" s="18"/>
      <c r="DRZ105" s="29"/>
      <c r="DSA105" s="104"/>
      <c r="DSB105" s="198"/>
      <c r="DSC105" s="239"/>
      <c r="DSD105" s="243"/>
      <c r="DSE105" s="243"/>
      <c r="DSF105" s="19"/>
      <c r="DSG105" s="320"/>
      <c r="DSH105" s="17"/>
      <c r="DSI105" s="15"/>
      <c r="DSJ105" s="15"/>
      <c r="DSK105" s="17"/>
      <c r="DSL105" s="17"/>
      <c r="DSM105" s="17"/>
      <c r="DSN105" s="117"/>
      <c r="DSO105" s="209"/>
      <c r="DSP105" s="17"/>
      <c r="DSQ105" s="18"/>
      <c r="DSR105" s="29"/>
      <c r="DSS105" s="104"/>
      <c r="DST105" s="198"/>
      <c r="DSU105" s="239"/>
      <c r="DSV105" s="243"/>
      <c r="DSW105" s="243"/>
      <c r="DSX105" s="19"/>
      <c r="DSY105" s="320"/>
      <c r="DSZ105" s="17"/>
      <c r="DTA105" s="15"/>
      <c r="DTB105" s="15"/>
      <c r="DTC105" s="17"/>
      <c r="DTD105" s="17"/>
      <c r="DTE105" s="17"/>
      <c r="DTF105" s="117"/>
      <c r="DTG105" s="209"/>
      <c r="DTH105" s="17"/>
      <c r="DTI105" s="18"/>
      <c r="DTJ105" s="29"/>
      <c r="DTK105" s="104"/>
      <c r="DTL105" s="198"/>
      <c r="DTM105" s="239"/>
      <c r="DTN105" s="243"/>
      <c r="DTO105" s="243"/>
      <c r="DTP105" s="19"/>
      <c r="DTQ105" s="320"/>
      <c r="DTR105" s="17"/>
      <c r="DTS105" s="15"/>
      <c r="DTT105" s="15"/>
      <c r="DTU105" s="17"/>
      <c r="DTV105" s="17"/>
      <c r="DTW105" s="17"/>
      <c r="DTX105" s="117"/>
      <c r="DTY105" s="209"/>
      <c r="DTZ105" s="17"/>
      <c r="DUA105" s="18"/>
      <c r="DUB105" s="29"/>
      <c r="DUC105" s="104"/>
      <c r="DUD105" s="198"/>
      <c r="DUE105" s="239"/>
      <c r="DUF105" s="243"/>
      <c r="DUG105" s="243"/>
      <c r="DUH105" s="19"/>
      <c r="DUI105" s="320"/>
      <c r="DUJ105" s="17"/>
      <c r="DUK105" s="15"/>
      <c r="DUL105" s="15"/>
      <c r="DUM105" s="17"/>
      <c r="DUN105" s="17"/>
      <c r="DUO105" s="17"/>
      <c r="DUP105" s="117"/>
      <c r="DUQ105" s="209"/>
      <c r="DUR105" s="17"/>
      <c r="DUS105" s="18"/>
      <c r="DUT105" s="29"/>
      <c r="DUU105" s="104"/>
      <c r="DUV105" s="198"/>
      <c r="DUW105" s="239"/>
      <c r="DUX105" s="243"/>
      <c r="DUY105" s="243"/>
      <c r="DUZ105" s="19"/>
      <c r="DVA105" s="320"/>
      <c r="DVB105" s="17"/>
      <c r="DVC105" s="15"/>
      <c r="DVD105" s="15"/>
      <c r="DVE105" s="17"/>
      <c r="DVF105" s="17"/>
      <c r="DVG105" s="17"/>
      <c r="DVH105" s="117"/>
      <c r="DVI105" s="209"/>
      <c r="DVJ105" s="17"/>
      <c r="DVK105" s="18"/>
      <c r="DVL105" s="29"/>
      <c r="DVM105" s="104"/>
      <c r="DVN105" s="198"/>
      <c r="DVO105" s="239"/>
      <c r="DVP105" s="243"/>
      <c r="DVQ105" s="243"/>
      <c r="DVR105" s="19"/>
      <c r="DVS105" s="320"/>
      <c r="DVT105" s="17"/>
      <c r="DVU105" s="15"/>
      <c r="DVV105" s="15"/>
      <c r="DVW105" s="17"/>
      <c r="DVX105" s="17"/>
      <c r="DVY105" s="17"/>
      <c r="DVZ105" s="117"/>
      <c r="DWA105" s="209"/>
      <c r="DWB105" s="17"/>
      <c r="DWC105" s="18"/>
      <c r="DWD105" s="29"/>
      <c r="DWE105" s="104"/>
      <c r="DWF105" s="198"/>
      <c r="DWG105" s="239"/>
      <c r="DWH105" s="243"/>
      <c r="DWI105" s="243"/>
      <c r="DWJ105" s="19"/>
      <c r="DWK105" s="320"/>
      <c r="DWL105" s="17"/>
      <c r="DWM105" s="15"/>
      <c r="DWN105" s="15"/>
      <c r="DWO105" s="17"/>
      <c r="DWP105" s="17"/>
      <c r="DWQ105" s="17"/>
      <c r="DWR105" s="117"/>
      <c r="DWS105" s="209"/>
      <c r="DWT105" s="17"/>
      <c r="DWU105" s="18"/>
      <c r="DWV105" s="29"/>
      <c r="DWW105" s="104"/>
      <c r="DWX105" s="198"/>
      <c r="DWY105" s="239"/>
      <c r="DWZ105" s="243"/>
      <c r="DXA105" s="243"/>
      <c r="DXB105" s="19"/>
      <c r="DXC105" s="320"/>
      <c r="DXD105" s="17"/>
      <c r="DXE105" s="15"/>
      <c r="DXF105" s="15"/>
      <c r="DXG105" s="17"/>
      <c r="DXH105" s="17"/>
      <c r="DXI105" s="17"/>
      <c r="DXJ105" s="117"/>
      <c r="DXK105" s="209"/>
      <c r="DXL105" s="17"/>
      <c r="DXM105" s="18"/>
      <c r="DXN105" s="29"/>
      <c r="DXO105" s="104"/>
      <c r="DXP105" s="198"/>
      <c r="DXQ105" s="239"/>
      <c r="DXR105" s="243"/>
      <c r="DXS105" s="243"/>
      <c r="DXT105" s="19"/>
      <c r="DXU105" s="320"/>
      <c r="DXV105" s="17"/>
      <c r="DXW105" s="15"/>
      <c r="DXX105" s="15"/>
      <c r="DXY105" s="17"/>
      <c r="DXZ105" s="17"/>
      <c r="DYA105" s="17"/>
      <c r="DYB105" s="117"/>
      <c r="DYC105" s="209"/>
      <c r="DYD105" s="17"/>
      <c r="DYE105" s="18"/>
      <c r="DYF105" s="29"/>
      <c r="DYG105" s="104"/>
      <c r="DYH105" s="198"/>
      <c r="DYI105" s="239"/>
      <c r="DYJ105" s="243"/>
      <c r="DYK105" s="243"/>
      <c r="DYL105" s="19"/>
      <c r="DYM105" s="320"/>
      <c r="DYN105" s="17"/>
      <c r="DYO105" s="15"/>
      <c r="DYP105" s="15"/>
      <c r="DYQ105" s="17"/>
      <c r="DYR105" s="17"/>
      <c r="DYS105" s="17"/>
      <c r="DYT105" s="117"/>
      <c r="DYU105" s="209"/>
      <c r="DYV105" s="17"/>
      <c r="DYW105" s="18"/>
      <c r="DYX105" s="29"/>
      <c r="DYY105" s="104"/>
      <c r="DYZ105" s="198"/>
      <c r="DZA105" s="239"/>
      <c r="DZB105" s="243"/>
      <c r="DZC105" s="243"/>
      <c r="DZD105" s="19"/>
      <c r="DZE105" s="320"/>
      <c r="DZF105" s="17"/>
      <c r="DZG105" s="15"/>
      <c r="DZH105" s="15"/>
      <c r="DZI105" s="17"/>
      <c r="DZJ105" s="17"/>
      <c r="DZK105" s="17"/>
      <c r="DZL105" s="117"/>
      <c r="DZM105" s="209"/>
      <c r="DZN105" s="17"/>
      <c r="DZO105" s="18"/>
      <c r="DZP105" s="29"/>
      <c r="DZQ105" s="104"/>
      <c r="DZR105" s="198"/>
      <c r="DZS105" s="239"/>
      <c r="DZT105" s="243"/>
      <c r="DZU105" s="243"/>
      <c r="DZV105" s="19"/>
      <c r="DZW105" s="320"/>
      <c r="DZX105" s="17"/>
      <c r="DZY105" s="15"/>
      <c r="DZZ105" s="15"/>
      <c r="EAA105" s="17"/>
      <c r="EAB105" s="17"/>
      <c r="EAC105" s="17"/>
      <c r="EAD105" s="117"/>
      <c r="EAE105" s="209"/>
      <c r="EAF105" s="17"/>
      <c r="EAG105" s="18"/>
      <c r="EAH105" s="29"/>
      <c r="EAI105" s="104"/>
      <c r="EAJ105" s="198"/>
      <c r="EAK105" s="239"/>
      <c r="EAL105" s="243"/>
      <c r="EAM105" s="243"/>
      <c r="EAN105" s="19"/>
      <c r="EAO105" s="320"/>
      <c r="EAP105" s="17"/>
      <c r="EAQ105" s="15"/>
      <c r="EAR105" s="15"/>
      <c r="EAS105" s="17"/>
      <c r="EAT105" s="17"/>
      <c r="EAU105" s="17"/>
      <c r="EAV105" s="117"/>
      <c r="EAW105" s="209"/>
      <c r="EAX105" s="17"/>
      <c r="EAY105" s="18"/>
      <c r="EAZ105" s="29"/>
      <c r="EBA105" s="104"/>
      <c r="EBB105" s="198"/>
      <c r="EBC105" s="239"/>
      <c r="EBD105" s="243"/>
      <c r="EBE105" s="243"/>
      <c r="EBF105" s="19"/>
      <c r="EBG105" s="320"/>
      <c r="EBH105" s="17"/>
      <c r="EBI105" s="15"/>
      <c r="EBJ105" s="15"/>
      <c r="EBK105" s="17"/>
      <c r="EBL105" s="17"/>
      <c r="EBM105" s="17"/>
      <c r="EBN105" s="117"/>
      <c r="EBO105" s="209"/>
      <c r="EBP105" s="17"/>
      <c r="EBQ105" s="18"/>
      <c r="EBR105" s="29"/>
      <c r="EBS105" s="104"/>
      <c r="EBT105" s="198"/>
      <c r="EBU105" s="239"/>
      <c r="EBV105" s="243"/>
      <c r="EBW105" s="243"/>
      <c r="EBX105" s="19"/>
      <c r="EBY105" s="320"/>
      <c r="EBZ105" s="17"/>
      <c r="ECA105" s="15"/>
      <c r="ECB105" s="15"/>
      <c r="ECC105" s="17"/>
      <c r="ECD105" s="17"/>
      <c r="ECE105" s="17"/>
      <c r="ECF105" s="117"/>
      <c r="ECG105" s="209"/>
      <c r="ECH105" s="17"/>
      <c r="ECI105" s="18"/>
      <c r="ECJ105" s="29"/>
      <c r="ECK105" s="104"/>
      <c r="ECL105" s="198"/>
      <c r="ECM105" s="239"/>
      <c r="ECN105" s="243"/>
      <c r="ECO105" s="243"/>
      <c r="ECP105" s="19"/>
      <c r="ECQ105" s="320"/>
      <c r="ECR105" s="17"/>
      <c r="ECS105" s="15"/>
      <c r="ECT105" s="15"/>
      <c r="ECU105" s="17"/>
      <c r="ECV105" s="17"/>
      <c r="ECW105" s="17"/>
      <c r="ECX105" s="117"/>
      <c r="ECY105" s="209"/>
      <c r="ECZ105" s="17"/>
      <c r="EDA105" s="18"/>
      <c r="EDB105" s="29"/>
      <c r="EDC105" s="104"/>
      <c r="EDD105" s="198"/>
      <c r="EDE105" s="239"/>
      <c r="EDF105" s="243"/>
      <c r="EDG105" s="243"/>
      <c r="EDH105" s="19"/>
      <c r="EDI105" s="320"/>
      <c r="EDJ105" s="17"/>
      <c r="EDK105" s="15"/>
      <c r="EDL105" s="15"/>
      <c r="EDM105" s="17"/>
      <c r="EDN105" s="17"/>
      <c r="EDO105" s="17"/>
      <c r="EDP105" s="117"/>
      <c r="EDQ105" s="209"/>
      <c r="EDR105" s="17"/>
      <c r="EDS105" s="18"/>
      <c r="EDT105" s="29"/>
      <c r="EDU105" s="104"/>
      <c r="EDV105" s="198"/>
      <c r="EDW105" s="239"/>
      <c r="EDX105" s="243"/>
      <c r="EDY105" s="243"/>
      <c r="EDZ105" s="19"/>
      <c r="EEA105" s="320"/>
      <c r="EEB105" s="17"/>
      <c r="EEC105" s="15"/>
      <c r="EED105" s="15"/>
      <c r="EEE105" s="17"/>
      <c r="EEF105" s="17"/>
      <c r="EEG105" s="17"/>
      <c r="EEH105" s="117"/>
      <c r="EEI105" s="209"/>
      <c r="EEJ105" s="17"/>
      <c r="EEK105" s="18"/>
      <c r="EEL105" s="29"/>
      <c r="EEM105" s="104"/>
      <c r="EEN105" s="198"/>
      <c r="EEO105" s="239"/>
      <c r="EEP105" s="243"/>
      <c r="EEQ105" s="243"/>
      <c r="EER105" s="19"/>
      <c r="EES105" s="320"/>
      <c r="EET105" s="17"/>
      <c r="EEU105" s="15"/>
      <c r="EEV105" s="15"/>
      <c r="EEW105" s="17"/>
      <c r="EEX105" s="17"/>
      <c r="EEY105" s="17"/>
      <c r="EEZ105" s="117"/>
      <c r="EFA105" s="209"/>
      <c r="EFB105" s="17"/>
      <c r="EFC105" s="18"/>
      <c r="EFD105" s="29"/>
      <c r="EFE105" s="104"/>
      <c r="EFF105" s="198"/>
      <c r="EFG105" s="239"/>
      <c r="EFH105" s="243"/>
      <c r="EFI105" s="243"/>
      <c r="EFJ105" s="19"/>
      <c r="EFK105" s="320"/>
      <c r="EFL105" s="17"/>
      <c r="EFM105" s="15"/>
      <c r="EFN105" s="15"/>
      <c r="EFO105" s="17"/>
      <c r="EFP105" s="17"/>
      <c r="EFQ105" s="17"/>
      <c r="EFR105" s="117"/>
      <c r="EFS105" s="209"/>
      <c r="EFT105" s="17"/>
      <c r="EFU105" s="18"/>
      <c r="EFV105" s="29"/>
      <c r="EFW105" s="104"/>
      <c r="EFX105" s="198"/>
      <c r="EFY105" s="239"/>
      <c r="EFZ105" s="243"/>
      <c r="EGA105" s="243"/>
      <c r="EGB105" s="19"/>
      <c r="EGC105" s="320"/>
      <c r="EGD105" s="17"/>
      <c r="EGE105" s="15"/>
      <c r="EGF105" s="15"/>
      <c r="EGG105" s="17"/>
      <c r="EGH105" s="17"/>
      <c r="EGI105" s="17"/>
      <c r="EGJ105" s="117"/>
      <c r="EGK105" s="209"/>
      <c r="EGL105" s="17"/>
      <c r="EGM105" s="18"/>
      <c r="EGN105" s="29"/>
      <c r="EGO105" s="104"/>
      <c r="EGP105" s="198"/>
      <c r="EGQ105" s="239"/>
      <c r="EGR105" s="243"/>
      <c r="EGS105" s="243"/>
      <c r="EGT105" s="19"/>
      <c r="EGU105" s="320"/>
      <c r="EGV105" s="17"/>
      <c r="EGW105" s="15"/>
      <c r="EGX105" s="15"/>
      <c r="EGY105" s="17"/>
      <c r="EGZ105" s="17"/>
      <c r="EHA105" s="17"/>
      <c r="EHB105" s="117"/>
      <c r="EHC105" s="209"/>
      <c r="EHD105" s="17"/>
      <c r="EHE105" s="18"/>
      <c r="EHF105" s="29"/>
      <c r="EHG105" s="104"/>
      <c r="EHH105" s="198"/>
      <c r="EHI105" s="239"/>
      <c r="EHJ105" s="243"/>
      <c r="EHK105" s="243"/>
      <c r="EHL105" s="19"/>
      <c r="EHM105" s="320"/>
      <c r="EHN105" s="17"/>
      <c r="EHO105" s="15"/>
      <c r="EHP105" s="15"/>
      <c r="EHQ105" s="17"/>
      <c r="EHR105" s="17"/>
      <c r="EHS105" s="17"/>
      <c r="EHT105" s="117"/>
      <c r="EHU105" s="209"/>
      <c r="EHV105" s="17"/>
      <c r="EHW105" s="18"/>
      <c r="EHX105" s="29"/>
      <c r="EHY105" s="104"/>
      <c r="EHZ105" s="198"/>
      <c r="EIA105" s="239"/>
      <c r="EIB105" s="243"/>
      <c r="EIC105" s="243"/>
      <c r="EID105" s="19"/>
      <c r="EIE105" s="320"/>
      <c r="EIF105" s="17"/>
      <c r="EIG105" s="15"/>
      <c r="EIH105" s="15"/>
      <c r="EII105" s="17"/>
      <c r="EIJ105" s="17"/>
      <c r="EIK105" s="17"/>
      <c r="EIL105" s="117"/>
      <c r="EIM105" s="209"/>
      <c r="EIN105" s="17"/>
      <c r="EIO105" s="18"/>
      <c r="EIP105" s="29"/>
      <c r="EIQ105" s="104"/>
      <c r="EIR105" s="198"/>
      <c r="EIS105" s="239"/>
      <c r="EIT105" s="243"/>
      <c r="EIU105" s="243"/>
      <c r="EIV105" s="19"/>
      <c r="EIW105" s="320"/>
      <c r="EIX105" s="17"/>
      <c r="EIY105" s="15"/>
      <c r="EIZ105" s="15"/>
      <c r="EJA105" s="17"/>
      <c r="EJB105" s="17"/>
      <c r="EJC105" s="17"/>
      <c r="EJD105" s="117"/>
      <c r="EJE105" s="209"/>
      <c r="EJF105" s="17"/>
      <c r="EJG105" s="18"/>
      <c r="EJH105" s="29"/>
      <c r="EJI105" s="104"/>
      <c r="EJJ105" s="198"/>
      <c r="EJK105" s="239"/>
      <c r="EJL105" s="243"/>
      <c r="EJM105" s="243"/>
      <c r="EJN105" s="19"/>
      <c r="EJO105" s="320"/>
      <c r="EJP105" s="17"/>
      <c r="EJQ105" s="15"/>
      <c r="EJR105" s="15"/>
      <c r="EJS105" s="17"/>
      <c r="EJT105" s="17"/>
      <c r="EJU105" s="17"/>
      <c r="EJV105" s="117"/>
      <c r="EJW105" s="209"/>
      <c r="EJX105" s="17"/>
      <c r="EJY105" s="18"/>
      <c r="EJZ105" s="29"/>
      <c r="EKA105" s="104"/>
      <c r="EKB105" s="198"/>
      <c r="EKC105" s="239"/>
      <c r="EKD105" s="243"/>
      <c r="EKE105" s="243"/>
      <c r="EKF105" s="19"/>
      <c r="EKG105" s="320"/>
      <c r="EKH105" s="17"/>
      <c r="EKI105" s="15"/>
      <c r="EKJ105" s="15"/>
      <c r="EKK105" s="17"/>
      <c r="EKL105" s="17"/>
      <c r="EKM105" s="17"/>
      <c r="EKN105" s="117"/>
      <c r="EKO105" s="209"/>
      <c r="EKP105" s="17"/>
      <c r="EKQ105" s="18"/>
      <c r="EKR105" s="29"/>
      <c r="EKS105" s="104"/>
      <c r="EKT105" s="198"/>
      <c r="EKU105" s="239"/>
      <c r="EKV105" s="243"/>
      <c r="EKW105" s="243"/>
      <c r="EKX105" s="19"/>
      <c r="EKY105" s="320"/>
      <c r="EKZ105" s="17"/>
      <c r="ELA105" s="15"/>
      <c r="ELB105" s="15"/>
      <c r="ELC105" s="17"/>
      <c r="ELD105" s="17"/>
      <c r="ELE105" s="17"/>
      <c r="ELF105" s="117"/>
      <c r="ELG105" s="209"/>
      <c r="ELH105" s="17"/>
      <c r="ELI105" s="18"/>
      <c r="ELJ105" s="29"/>
      <c r="ELK105" s="104"/>
      <c r="ELL105" s="198"/>
      <c r="ELM105" s="239"/>
      <c r="ELN105" s="243"/>
      <c r="ELO105" s="243"/>
      <c r="ELP105" s="19"/>
      <c r="ELQ105" s="320"/>
      <c r="ELR105" s="17"/>
      <c r="ELS105" s="15"/>
      <c r="ELT105" s="15"/>
      <c r="ELU105" s="17"/>
      <c r="ELV105" s="17"/>
      <c r="ELW105" s="17"/>
      <c r="ELX105" s="117"/>
      <c r="ELY105" s="209"/>
      <c r="ELZ105" s="17"/>
      <c r="EMA105" s="18"/>
      <c r="EMB105" s="29"/>
      <c r="EMC105" s="104"/>
      <c r="EMD105" s="198"/>
      <c r="EME105" s="239"/>
      <c r="EMF105" s="243"/>
      <c r="EMG105" s="243"/>
      <c r="EMH105" s="19"/>
      <c r="EMI105" s="320"/>
      <c r="EMJ105" s="17"/>
      <c r="EMK105" s="15"/>
      <c r="EML105" s="15"/>
      <c r="EMM105" s="17"/>
      <c r="EMN105" s="17"/>
      <c r="EMO105" s="17"/>
      <c r="EMP105" s="117"/>
      <c r="EMQ105" s="209"/>
      <c r="EMR105" s="17"/>
      <c r="EMS105" s="18"/>
      <c r="EMT105" s="29"/>
      <c r="EMU105" s="104"/>
      <c r="EMV105" s="198"/>
      <c r="EMW105" s="239"/>
      <c r="EMX105" s="243"/>
      <c r="EMY105" s="243"/>
      <c r="EMZ105" s="19"/>
      <c r="ENA105" s="320"/>
      <c r="ENB105" s="17"/>
      <c r="ENC105" s="15"/>
      <c r="END105" s="15"/>
      <c r="ENE105" s="17"/>
      <c r="ENF105" s="17"/>
      <c r="ENG105" s="17"/>
      <c r="ENH105" s="117"/>
      <c r="ENI105" s="209"/>
      <c r="ENJ105" s="17"/>
      <c r="ENK105" s="18"/>
      <c r="ENL105" s="29"/>
      <c r="ENM105" s="104"/>
      <c r="ENN105" s="198"/>
      <c r="ENO105" s="239"/>
      <c r="ENP105" s="243"/>
      <c r="ENQ105" s="243"/>
      <c r="ENR105" s="19"/>
      <c r="ENS105" s="320"/>
      <c r="ENT105" s="17"/>
      <c r="ENU105" s="15"/>
      <c r="ENV105" s="15"/>
      <c r="ENW105" s="17"/>
      <c r="ENX105" s="17"/>
      <c r="ENY105" s="17"/>
      <c r="ENZ105" s="117"/>
      <c r="EOA105" s="209"/>
      <c r="EOB105" s="17"/>
      <c r="EOC105" s="18"/>
      <c r="EOD105" s="29"/>
      <c r="EOE105" s="104"/>
      <c r="EOF105" s="198"/>
      <c r="EOG105" s="239"/>
      <c r="EOH105" s="243"/>
      <c r="EOI105" s="243"/>
      <c r="EOJ105" s="19"/>
      <c r="EOK105" s="320"/>
      <c r="EOL105" s="17"/>
      <c r="EOM105" s="15"/>
      <c r="EON105" s="15"/>
      <c r="EOO105" s="17"/>
      <c r="EOP105" s="17"/>
      <c r="EOQ105" s="17"/>
      <c r="EOR105" s="117"/>
      <c r="EOS105" s="209"/>
      <c r="EOT105" s="17"/>
      <c r="EOU105" s="18"/>
      <c r="EOV105" s="29"/>
      <c r="EOW105" s="104"/>
      <c r="EOX105" s="198"/>
      <c r="EOY105" s="239"/>
      <c r="EOZ105" s="243"/>
      <c r="EPA105" s="243"/>
      <c r="EPB105" s="19"/>
      <c r="EPC105" s="320"/>
      <c r="EPD105" s="17"/>
      <c r="EPE105" s="15"/>
      <c r="EPF105" s="15"/>
      <c r="EPG105" s="17"/>
      <c r="EPH105" s="17"/>
      <c r="EPI105" s="17"/>
      <c r="EPJ105" s="117"/>
      <c r="EPK105" s="209"/>
      <c r="EPL105" s="17"/>
      <c r="EPM105" s="18"/>
      <c r="EPN105" s="29"/>
      <c r="EPO105" s="104"/>
      <c r="EPP105" s="198"/>
      <c r="EPQ105" s="239"/>
      <c r="EPR105" s="243"/>
      <c r="EPS105" s="243"/>
      <c r="EPT105" s="19"/>
      <c r="EPU105" s="320"/>
      <c r="EPV105" s="17"/>
      <c r="EPW105" s="15"/>
      <c r="EPX105" s="15"/>
      <c r="EPY105" s="17"/>
      <c r="EPZ105" s="17"/>
      <c r="EQA105" s="17"/>
      <c r="EQB105" s="117"/>
      <c r="EQC105" s="209"/>
      <c r="EQD105" s="17"/>
      <c r="EQE105" s="18"/>
      <c r="EQF105" s="29"/>
      <c r="EQG105" s="104"/>
      <c r="EQH105" s="198"/>
      <c r="EQI105" s="239"/>
      <c r="EQJ105" s="243"/>
      <c r="EQK105" s="243"/>
      <c r="EQL105" s="19"/>
      <c r="EQM105" s="320"/>
      <c r="EQN105" s="17"/>
      <c r="EQO105" s="15"/>
      <c r="EQP105" s="15"/>
      <c r="EQQ105" s="17"/>
      <c r="EQR105" s="17"/>
      <c r="EQS105" s="17"/>
      <c r="EQT105" s="117"/>
      <c r="EQU105" s="209"/>
      <c r="EQV105" s="17"/>
      <c r="EQW105" s="18"/>
      <c r="EQX105" s="29"/>
      <c r="EQY105" s="104"/>
      <c r="EQZ105" s="198"/>
      <c r="ERA105" s="239"/>
      <c r="ERB105" s="243"/>
      <c r="ERC105" s="243"/>
      <c r="ERD105" s="19"/>
      <c r="ERE105" s="320"/>
      <c r="ERF105" s="17"/>
      <c r="ERG105" s="15"/>
      <c r="ERH105" s="15"/>
      <c r="ERI105" s="17"/>
      <c r="ERJ105" s="17"/>
      <c r="ERK105" s="17"/>
      <c r="ERL105" s="117"/>
      <c r="ERM105" s="209"/>
      <c r="ERN105" s="17"/>
      <c r="ERO105" s="18"/>
      <c r="ERP105" s="29"/>
      <c r="ERQ105" s="104"/>
      <c r="ERR105" s="198"/>
      <c r="ERS105" s="239"/>
      <c r="ERT105" s="243"/>
      <c r="ERU105" s="243"/>
      <c r="ERV105" s="19"/>
      <c r="ERW105" s="320"/>
      <c r="ERX105" s="17"/>
      <c r="ERY105" s="15"/>
      <c r="ERZ105" s="15"/>
      <c r="ESA105" s="17"/>
      <c r="ESB105" s="17"/>
      <c r="ESC105" s="17"/>
      <c r="ESD105" s="117"/>
      <c r="ESE105" s="209"/>
      <c r="ESF105" s="17"/>
      <c r="ESG105" s="18"/>
      <c r="ESH105" s="29"/>
      <c r="ESI105" s="104"/>
      <c r="ESJ105" s="198"/>
      <c r="ESK105" s="239"/>
      <c r="ESL105" s="243"/>
      <c r="ESM105" s="243"/>
      <c r="ESN105" s="19"/>
      <c r="ESO105" s="320"/>
      <c r="ESP105" s="17"/>
      <c r="ESQ105" s="15"/>
      <c r="ESR105" s="15"/>
      <c r="ESS105" s="17"/>
      <c r="EST105" s="17"/>
      <c r="ESU105" s="17"/>
      <c r="ESV105" s="117"/>
      <c r="ESW105" s="209"/>
      <c r="ESX105" s="17"/>
      <c r="ESY105" s="18"/>
      <c r="ESZ105" s="29"/>
      <c r="ETA105" s="104"/>
      <c r="ETB105" s="198"/>
      <c r="ETC105" s="239"/>
      <c r="ETD105" s="243"/>
      <c r="ETE105" s="243"/>
      <c r="ETF105" s="19"/>
      <c r="ETG105" s="320"/>
      <c r="ETH105" s="17"/>
      <c r="ETI105" s="15"/>
      <c r="ETJ105" s="15"/>
      <c r="ETK105" s="17"/>
      <c r="ETL105" s="17"/>
      <c r="ETM105" s="17"/>
      <c r="ETN105" s="117"/>
      <c r="ETO105" s="209"/>
      <c r="ETP105" s="17"/>
      <c r="ETQ105" s="18"/>
      <c r="ETR105" s="29"/>
      <c r="ETS105" s="104"/>
      <c r="ETT105" s="198"/>
      <c r="ETU105" s="239"/>
      <c r="ETV105" s="243"/>
      <c r="ETW105" s="243"/>
      <c r="ETX105" s="19"/>
      <c r="ETY105" s="320"/>
      <c r="ETZ105" s="17"/>
      <c r="EUA105" s="15"/>
      <c r="EUB105" s="15"/>
      <c r="EUC105" s="17"/>
      <c r="EUD105" s="17"/>
      <c r="EUE105" s="17"/>
      <c r="EUF105" s="117"/>
      <c r="EUG105" s="209"/>
      <c r="EUH105" s="17"/>
      <c r="EUI105" s="18"/>
      <c r="EUJ105" s="29"/>
      <c r="EUK105" s="104"/>
      <c r="EUL105" s="198"/>
      <c r="EUM105" s="239"/>
      <c r="EUN105" s="243"/>
      <c r="EUO105" s="243"/>
      <c r="EUP105" s="19"/>
      <c r="EUQ105" s="320"/>
      <c r="EUR105" s="17"/>
      <c r="EUS105" s="15"/>
      <c r="EUT105" s="15"/>
      <c r="EUU105" s="17"/>
      <c r="EUV105" s="17"/>
      <c r="EUW105" s="17"/>
      <c r="EUX105" s="117"/>
      <c r="EUY105" s="209"/>
      <c r="EUZ105" s="17"/>
      <c r="EVA105" s="18"/>
      <c r="EVB105" s="29"/>
      <c r="EVC105" s="104"/>
      <c r="EVD105" s="198"/>
      <c r="EVE105" s="239"/>
      <c r="EVF105" s="243"/>
      <c r="EVG105" s="243"/>
      <c r="EVH105" s="19"/>
      <c r="EVI105" s="320"/>
      <c r="EVJ105" s="17"/>
      <c r="EVK105" s="15"/>
      <c r="EVL105" s="15"/>
      <c r="EVM105" s="17"/>
      <c r="EVN105" s="17"/>
      <c r="EVO105" s="17"/>
      <c r="EVP105" s="117"/>
      <c r="EVQ105" s="209"/>
      <c r="EVR105" s="17"/>
      <c r="EVS105" s="18"/>
      <c r="EVT105" s="29"/>
      <c r="EVU105" s="104"/>
      <c r="EVV105" s="198"/>
      <c r="EVW105" s="239"/>
      <c r="EVX105" s="243"/>
      <c r="EVY105" s="243"/>
      <c r="EVZ105" s="19"/>
      <c r="EWA105" s="320"/>
      <c r="EWB105" s="17"/>
      <c r="EWC105" s="15"/>
      <c r="EWD105" s="15"/>
      <c r="EWE105" s="17"/>
      <c r="EWF105" s="17"/>
      <c r="EWG105" s="17"/>
      <c r="EWH105" s="117"/>
      <c r="EWI105" s="209"/>
      <c r="EWJ105" s="17"/>
      <c r="EWK105" s="18"/>
      <c r="EWL105" s="29"/>
      <c r="EWM105" s="104"/>
      <c r="EWN105" s="198"/>
      <c r="EWO105" s="239"/>
      <c r="EWP105" s="243"/>
      <c r="EWQ105" s="243"/>
      <c r="EWR105" s="19"/>
      <c r="EWS105" s="320"/>
      <c r="EWT105" s="17"/>
      <c r="EWU105" s="15"/>
      <c r="EWV105" s="15"/>
      <c r="EWW105" s="17"/>
      <c r="EWX105" s="17"/>
      <c r="EWY105" s="17"/>
      <c r="EWZ105" s="117"/>
      <c r="EXA105" s="209"/>
      <c r="EXB105" s="17"/>
      <c r="EXC105" s="18"/>
      <c r="EXD105" s="29"/>
      <c r="EXE105" s="104"/>
      <c r="EXF105" s="198"/>
      <c r="EXG105" s="239"/>
      <c r="EXH105" s="243"/>
      <c r="EXI105" s="243"/>
      <c r="EXJ105" s="19"/>
      <c r="EXK105" s="320"/>
      <c r="EXL105" s="17"/>
      <c r="EXM105" s="15"/>
      <c r="EXN105" s="15"/>
      <c r="EXO105" s="17"/>
      <c r="EXP105" s="17"/>
      <c r="EXQ105" s="17"/>
      <c r="EXR105" s="117"/>
      <c r="EXS105" s="209"/>
      <c r="EXT105" s="17"/>
      <c r="EXU105" s="18"/>
      <c r="EXV105" s="29"/>
      <c r="EXW105" s="104"/>
      <c r="EXX105" s="198"/>
      <c r="EXY105" s="239"/>
      <c r="EXZ105" s="243"/>
      <c r="EYA105" s="243"/>
      <c r="EYB105" s="19"/>
      <c r="EYC105" s="320"/>
      <c r="EYD105" s="17"/>
      <c r="EYE105" s="15"/>
      <c r="EYF105" s="15"/>
      <c r="EYG105" s="17"/>
      <c r="EYH105" s="17"/>
      <c r="EYI105" s="17"/>
      <c r="EYJ105" s="117"/>
      <c r="EYK105" s="209"/>
      <c r="EYL105" s="17"/>
      <c r="EYM105" s="18"/>
      <c r="EYN105" s="29"/>
      <c r="EYO105" s="104"/>
      <c r="EYP105" s="198"/>
      <c r="EYQ105" s="239"/>
      <c r="EYR105" s="243"/>
      <c r="EYS105" s="243"/>
      <c r="EYT105" s="19"/>
      <c r="EYU105" s="320"/>
      <c r="EYV105" s="17"/>
      <c r="EYW105" s="15"/>
      <c r="EYX105" s="15"/>
      <c r="EYY105" s="17"/>
      <c r="EYZ105" s="17"/>
      <c r="EZA105" s="17"/>
      <c r="EZB105" s="117"/>
      <c r="EZC105" s="209"/>
      <c r="EZD105" s="17"/>
      <c r="EZE105" s="18"/>
      <c r="EZF105" s="29"/>
      <c r="EZG105" s="104"/>
      <c r="EZH105" s="198"/>
      <c r="EZI105" s="239"/>
      <c r="EZJ105" s="243"/>
      <c r="EZK105" s="243"/>
      <c r="EZL105" s="19"/>
      <c r="EZM105" s="320"/>
      <c r="EZN105" s="17"/>
      <c r="EZO105" s="15"/>
      <c r="EZP105" s="15"/>
      <c r="EZQ105" s="17"/>
      <c r="EZR105" s="17"/>
      <c r="EZS105" s="17"/>
      <c r="EZT105" s="117"/>
      <c r="EZU105" s="209"/>
      <c r="EZV105" s="17"/>
      <c r="EZW105" s="18"/>
      <c r="EZX105" s="29"/>
      <c r="EZY105" s="104"/>
      <c r="EZZ105" s="198"/>
      <c r="FAA105" s="239"/>
      <c r="FAB105" s="243"/>
      <c r="FAC105" s="243"/>
      <c r="FAD105" s="19"/>
      <c r="FAE105" s="320"/>
      <c r="FAF105" s="17"/>
      <c r="FAG105" s="15"/>
      <c r="FAH105" s="15"/>
      <c r="FAI105" s="17"/>
      <c r="FAJ105" s="17"/>
      <c r="FAK105" s="17"/>
      <c r="FAL105" s="117"/>
      <c r="FAM105" s="209"/>
      <c r="FAN105" s="17"/>
      <c r="FAO105" s="18"/>
      <c r="FAP105" s="29"/>
      <c r="FAQ105" s="104"/>
      <c r="FAR105" s="198"/>
      <c r="FAS105" s="239"/>
      <c r="FAT105" s="243"/>
      <c r="FAU105" s="243"/>
      <c r="FAV105" s="19"/>
      <c r="FAW105" s="320"/>
      <c r="FAX105" s="17"/>
      <c r="FAY105" s="15"/>
      <c r="FAZ105" s="15"/>
      <c r="FBA105" s="17"/>
      <c r="FBB105" s="17"/>
      <c r="FBC105" s="17"/>
      <c r="FBD105" s="117"/>
      <c r="FBE105" s="209"/>
      <c r="FBF105" s="17"/>
      <c r="FBG105" s="18"/>
      <c r="FBH105" s="29"/>
      <c r="FBI105" s="104"/>
      <c r="FBJ105" s="198"/>
      <c r="FBK105" s="239"/>
      <c r="FBL105" s="243"/>
      <c r="FBM105" s="243"/>
      <c r="FBN105" s="19"/>
      <c r="FBO105" s="320"/>
      <c r="FBP105" s="17"/>
      <c r="FBQ105" s="15"/>
      <c r="FBR105" s="15"/>
      <c r="FBS105" s="17"/>
      <c r="FBT105" s="17"/>
      <c r="FBU105" s="17"/>
      <c r="FBV105" s="117"/>
      <c r="FBW105" s="209"/>
      <c r="FBX105" s="17"/>
      <c r="FBY105" s="18"/>
      <c r="FBZ105" s="29"/>
      <c r="FCA105" s="104"/>
      <c r="FCB105" s="198"/>
      <c r="FCC105" s="239"/>
      <c r="FCD105" s="243"/>
      <c r="FCE105" s="243"/>
      <c r="FCF105" s="19"/>
      <c r="FCG105" s="320"/>
      <c r="FCH105" s="17"/>
      <c r="FCI105" s="15"/>
      <c r="FCJ105" s="15"/>
      <c r="FCK105" s="17"/>
      <c r="FCL105" s="17"/>
      <c r="FCM105" s="17"/>
      <c r="FCN105" s="117"/>
      <c r="FCO105" s="209"/>
      <c r="FCP105" s="17"/>
      <c r="FCQ105" s="18"/>
      <c r="FCR105" s="29"/>
      <c r="FCS105" s="104"/>
      <c r="FCT105" s="198"/>
      <c r="FCU105" s="239"/>
      <c r="FCV105" s="243"/>
      <c r="FCW105" s="243"/>
      <c r="FCX105" s="19"/>
      <c r="FCY105" s="320"/>
      <c r="FCZ105" s="17"/>
      <c r="FDA105" s="15"/>
      <c r="FDB105" s="15"/>
      <c r="FDC105" s="17"/>
      <c r="FDD105" s="17"/>
      <c r="FDE105" s="17"/>
      <c r="FDF105" s="117"/>
      <c r="FDG105" s="209"/>
      <c r="FDH105" s="17"/>
      <c r="FDI105" s="18"/>
      <c r="FDJ105" s="29"/>
      <c r="FDK105" s="104"/>
      <c r="FDL105" s="198"/>
      <c r="FDM105" s="239"/>
      <c r="FDN105" s="243"/>
      <c r="FDO105" s="243"/>
      <c r="FDP105" s="19"/>
      <c r="FDQ105" s="320"/>
      <c r="FDR105" s="17"/>
      <c r="FDS105" s="15"/>
      <c r="FDT105" s="15"/>
      <c r="FDU105" s="17"/>
      <c r="FDV105" s="17"/>
      <c r="FDW105" s="17"/>
      <c r="FDX105" s="117"/>
      <c r="FDY105" s="209"/>
      <c r="FDZ105" s="17"/>
      <c r="FEA105" s="18"/>
      <c r="FEB105" s="29"/>
      <c r="FEC105" s="104"/>
      <c r="FED105" s="198"/>
      <c r="FEE105" s="239"/>
      <c r="FEF105" s="243"/>
      <c r="FEG105" s="243"/>
      <c r="FEH105" s="19"/>
      <c r="FEI105" s="320"/>
      <c r="FEJ105" s="17"/>
      <c r="FEK105" s="15"/>
      <c r="FEL105" s="15"/>
      <c r="FEM105" s="17"/>
      <c r="FEN105" s="17"/>
      <c r="FEO105" s="17"/>
      <c r="FEP105" s="117"/>
      <c r="FEQ105" s="209"/>
      <c r="FER105" s="17"/>
      <c r="FES105" s="18"/>
      <c r="FET105" s="29"/>
      <c r="FEU105" s="104"/>
      <c r="FEV105" s="198"/>
      <c r="FEW105" s="239"/>
      <c r="FEX105" s="243"/>
      <c r="FEY105" s="243"/>
      <c r="FEZ105" s="19"/>
      <c r="FFA105" s="320"/>
      <c r="FFB105" s="17"/>
      <c r="FFC105" s="15"/>
      <c r="FFD105" s="15"/>
      <c r="FFE105" s="17"/>
      <c r="FFF105" s="17"/>
      <c r="FFG105" s="17"/>
      <c r="FFH105" s="117"/>
      <c r="FFI105" s="209"/>
      <c r="FFJ105" s="17"/>
      <c r="FFK105" s="18"/>
      <c r="FFL105" s="29"/>
      <c r="FFM105" s="104"/>
      <c r="FFN105" s="198"/>
      <c r="FFO105" s="239"/>
      <c r="FFP105" s="243"/>
      <c r="FFQ105" s="243"/>
      <c r="FFR105" s="19"/>
      <c r="FFS105" s="320"/>
      <c r="FFT105" s="17"/>
      <c r="FFU105" s="15"/>
      <c r="FFV105" s="15"/>
      <c r="FFW105" s="17"/>
      <c r="FFX105" s="17"/>
      <c r="FFY105" s="17"/>
      <c r="FFZ105" s="117"/>
      <c r="FGA105" s="209"/>
      <c r="FGB105" s="17"/>
      <c r="FGC105" s="18"/>
      <c r="FGD105" s="29"/>
      <c r="FGE105" s="104"/>
      <c r="FGF105" s="198"/>
      <c r="FGG105" s="239"/>
      <c r="FGH105" s="243"/>
      <c r="FGI105" s="243"/>
      <c r="FGJ105" s="19"/>
      <c r="FGK105" s="320"/>
      <c r="FGL105" s="17"/>
      <c r="FGM105" s="15"/>
      <c r="FGN105" s="15"/>
      <c r="FGO105" s="17"/>
      <c r="FGP105" s="17"/>
      <c r="FGQ105" s="17"/>
      <c r="FGR105" s="117"/>
      <c r="FGS105" s="209"/>
      <c r="FGT105" s="17"/>
      <c r="FGU105" s="18"/>
      <c r="FGV105" s="29"/>
      <c r="FGW105" s="104"/>
      <c r="FGX105" s="198"/>
      <c r="FGY105" s="239"/>
      <c r="FGZ105" s="243"/>
      <c r="FHA105" s="243"/>
      <c r="FHB105" s="19"/>
      <c r="FHC105" s="320"/>
      <c r="FHD105" s="17"/>
      <c r="FHE105" s="15"/>
      <c r="FHF105" s="15"/>
      <c r="FHG105" s="17"/>
      <c r="FHH105" s="17"/>
      <c r="FHI105" s="17"/>
      <c r="FHJ105" s="117"/>
      <c r="FHK105" s="209"/>
      <c r="FHL105" s="17"/>
      <c r="FHM105" s="18"/>
      <c r="FHN105" s="29"/>
      <c r="FHO105" s="104"/>
      <c r="FHP105" s="198"/>
      <c r="FHQ105" s="239"/>
      <c r="FHR105" s="243"/>
      <c r="FHS105" s="243"/>
      <c r="FHT105" s="19"/>
      <c r="FHU105" s="320"/>
      <c r="FHV105" s="17"/>
      <c r="FHW105" s="15"/>
      <c r="FHX105" s="15"/>
      <c r="FHY105" s="17"/>
      <c r="FHZ105" s="17"/>
      <c r="FIA105" s="17"/>
      <c r="FIB105" s="117"/>
      <c r="FIC105" s="209"/>
      <c r="FID105" s="17"/>
      <c r="FIE105" s="18"/>
      <c r="FIF105" s="29"/>
      <c r="FIG105" s="104"/>
      <c r="FIH105" s="198"/>
      <c r="FII105" s="239"/>
      <c r="FIJ105" s="243"/>
      <c r="FIK105" s="243"/>
      <c r="FIL105" s="19"/>
      <c r="FIM105" s="320"/>
      <c r="FIN105" s="17"/>
      <c r="FIO105" s="15"/>
      <c r="FIP105" s="15"/>
      <c r="FIQ105" s="17"/>
      <c r="FIR105" s="17"/>
      <c r="FIS105" s="17"/>
      <c r="FIT105" s="117"/>
      <c r="FIU105" s="209"/>
      <c r="FIV105" s="17"/>
      <c r="FIW105" s="18"/>
      <c r="FIX105" s="29"/>
      <c r="FIY105" s="104"/>
      <c r="FIZ105" s="198"/>
      <c r="FJA105" s="239"/>
      <c r="FJB105" s="243"/>
      <c r="FJC105" s="243"/>
      <c r="FJD105" s="19"/>
      <c r="FJE105" s="320"/>
      <c r="FJF105" s="17"/>
      <c r="FJG105" s="15"/>
      <c r="FJH105" s="15"/>
      <c r="FJI105" s="17"/>
      <c r="FJJ105" s="17"/>
      <c r="FJK105" s="17"/>
      <c r="FJL105" s="117"/>
      <c r="FJM105" s="209"/>
      <c r="FJN105" s="17"/>
      <c r="FJO105" s="18"/>
      <c r="FJP105" s="29"/>
      <c r="FJQ105" s="104"/>
      <c r="FJR105" s="198"/>
      <c r="FJS105" s="239"/>
      <c r="FJT105" s="243"/>
      <c r="FJU105" s="243"/>
      <c r="FJV105" s="19"/>
      <c r="FJW105" s="320"/>
      <c r="FJX105" s="17"/>
      <c r="FJY105" s="15"/>
      <c r="FJZ105" s="15"/>
      <c r="FKA105" s="17"/>
      <c r="FKB105" s="17"/>
      <c r="FKC105" s="17"/>
      <c r="FKD105" s="117"/>
      <c r="FKE105" s="209"/>
      <c r="FKF105" s="17"/>
      <c r="FKG105" s="18"/>
      <c r="FKH105" s="29"/>
      <c r="FKI105" s="104"/>
      <c r="FKJ105" s="198"/>
      <c r="FKK105" s="239"/>
      <c r="FKL105" s="243"/>
      <c r="FKM105" s="243"/>
      <c r="FKN105" s="19"/>
      <c r="FKO105" s="320"/>
      <c r="FKP105" s="17"/>
      <c r="FKQ105" s="15"/>
      <c r="FKR105" s="15"/>
      <c r="FKS105" s="17"/>
      <c r="FKT105" s="17"/>
      <c r="FKU105" s="17"/>
      <c r="FKV105" s="117"/>
      <c r="FKW105" s="209"/>
      <c r="FKX105" s="17"/>
      <c r="FKY105" s="18"/>
      <c r="FKZ105" s="29"/>
      <c r="FLA105" s="104"/>
      <c r="FLB105" s="198"/>
      <c r="FLC105" s="239"/>
      <c r="FLD105" s="243"/>
      <c r="FLE105" s="243"/>
      <c r="FLF105" s="19"/>
      <c r="FLG105" s="320"/>
      <c r="FLH105" s="17"/>
      <c r="FLI105" s="15"/>
      <c r="FLJ105" s="15"/>
      <c r="FLK105" s="17"/>
      <c r="FLL105" s="17"/>
      <c r="FLM105" s="17"/>
      <c r="FLN105" s="117"/>
      <c r="FLO105" s="209"/>
      <c r="FLP105" s="17"/>
      <c r="FLQ105" s="18"/>
      <c r="FLR105" s="29"/>
      <c r="FLS105" s="104"/>
      <c r="FLT105" s="198"/>
      <c r="FLU105" s="239"/>
      <c r="FLV105" s="243"/>
      <c r="FLW105" s="243"/>
      <c r="FLX105" s="19"/>
      <c r="FLY105" s="320"/>
      <c r="FLZ105" s="17"/>
      <c r="FMA105" s="15"/>
      <c r="FMB105" s="15"/>
      <c r="FMC105" s="17"/>
      <c r="FMD105" s="17"/>
      <c r="FME105" s="17"/>
      <c r="FMF105" s="117"/>
      <c r="FMG105" s="209"/>
      <c r="FMH105" s="17"/>
      <c r="FMI105" s="18"/>
      <c r="FMJ105" s="29"/>
      <c r="FMK105" s="104"/>
      <c r="FML105" s="198"/>
      <c r="FMM105" s="239"/>
      <c r="FMN105" s="243"/>
      <c r="FMO105" s="243"/>
      <c r="FMP105" s="19"/>
      <c r="FMQ105" s="320"/>
      <c r="FMR105" s="17"/>
      <c r="FMS105" s="15"/>
      <c r="FMT105" s="15"/>
      <c r="FMU105" s="17"/>
      <c r="FMV105" s="17"/>
      <c r="FMW105" s="17"/>
      <c r="FMX105" s="117"/>
      <c r="FMY105" s="209"/>
      <c r="FMZ105" s="17"/>
      <c r="FNA105" s="18"/>
      <c r="FNB105" s="29"/>
      <c r="FNC105" s="104"/>
      <c r="FND105" s="198"/>
      <c r="FNE105" s="239"/>
      <c r="FNF105" s="243"/>
      <c r="FNG105" s="243"/>
      <c r="FNH105" s="19"/>
      <c r="FNI105" s="320"/>
      <c r="FNJ105" s="17"/>
      <c r="FNK105" s="15"/>
      <c r="FNL105" s="15"/>
      <c r="FNM105" s="17"/>
      <c r="FNN105" s="17"/>
      <c r="FNO105" s="17"/>
      <c r="FNP105" s="117"/>
      <c r="FNQ105" s="209"/>
      <c r="FNR105" s="17"/>
      <c r="FNS105" s="18"/>
      <c r="FNT105" s="29"/>
      <c r="FNU105" s="104"/>
      <c r="FNV105" s="198"/>
      <c r="FNW105" s="239"/>
      <c r="FNX105" s="243"/>
      <c r="FNY105" s="243"/>
      <c r="FNZ105" s="19"/>
      <c r="FOA105" s="320"/>
      <c r="FOB105" s="17"/>
      <c r="FOC105" s="15"/>
      <c r="FOD105" s="15"/>
      <c r="FOE105" s="17"/>
      <c r="FOF105" s="17"/>
      <c r="FOG105" s="17"/>
      <c r="FOH105" s="117"/>
      <c r="FOI105" s="209"/>
      <c r="FOJ105" s="17"/>
      <c r="FOK105" s="18"/>
      <c r="FOL105" s="29"/>
      <c r="FOM105" s="104"/>
      <c r="FON105" s="198"/>
      <c r="FOO105" s="239"/>
      <c r="FOP105" s="243"/>
      <c r="FOQ105" s="243"/>
      <c r="FOR105" s="19"/>
      <c r="FOS105" s="320"/>
      <c r="FOT105" s="17"/>
      <c r="FOU105" s="15"/>
      <c r="FOV105" s="15"/>
      <c r="FOW105" s="17"/>
      <c r="FOX105" s="17"/>
      <c r="FOY105" s="17"/>
      <c r="FOZ105" s="117"/>
      <c r="FPA105" s="209"/>
      <c r="FPB105" s="17"/>
      <c r="FPC105" s="18"/>
      <c r="FPD105" s="29"/>
      <c r="FPE105" s="104"/>
      <c r="FPF105" s="198"/>
      <c r="FPG105" s="239"/>
      <c r="FPH105" s="243"/>
      <c r="FPI105" s="243"/>
      <c r="FPJ105" s="19"/>
      <c r="FPK105" s="320"/>
      <c r="FPL105" s="17"/>
      <c r="FPM105" s="15"/>
      <c r="FPN105" s="15"/>
      <c r="FPO105" s="17"/>
      <c r="FPP105" s="17"/>
      <c r="FPQ105" s="17"/>
      <c r="FPR105" s="117"/>
      <c r="FPS105" s="209"/>
      <c r="FPT105" s="17"/>
      <c r="FPU105" s="18"/>
      <c r="FPV105" s="29"/>
      <c r="FPW105" s="104"/>
      <c r="FPX105" s="198"/>
      <c r="FPY105" s="239"/>
      <c r="FPZ105" s="243"/>
      <c r="FQA105" s="243"/>
      <c r="FQB105" s="19"/>
      <c r="FQC105" s="320"/>
      <c r="FQD105" s="17"/>
      <c r="FQE105" s="15"/>
      <c r="FQF105" s="15"/>
      <c r="FQG105" s="17"/>
      <c r="FQH105" s="17"/>
      <c r="FQI105" s="17"/>
      <c r="FQJ105" s="117"/>
      <c r="FQK105" s="209"/>
      <c r="FQL105" s="17"/>
      <c r="FQM105" s="18"/>
      <c r="FQN105" s="29"/>
      <c r="FQO105" s="104"/>
      <c r="FQP105" s="198"/>
      <c r="FQQ105" s="239"/>
      <c r="FQR105" s="243"/>
      <c r="FQS105" s="243"/>
      <c r="FQT105" s="19"/>
      <c r="FQU105" s="320"/>
      <c r="FQV105" s="17"/>
      <c r="FQW105" s="15"/>
      <c r="FQX105" s="15"/>
      <c r="FQY105" s="17"/>
      <c r="FQZ105" s="17"/>
      <c r="FRA105" s="17"/>
      <c r="FRB105" s="117"/>
      <c r="FRC105" s="209"/>
      <c r="FRD105" s="17"/>
      <c r="FRE105" s="18"/>
      <c r="FRF105" s="29"/>
      <c r="FRG105" s="104"/>
      <c r="FRH105" s="198"/>
      <c r="FRI105" s="239"/>
      <c r="FRJ105" s="243"/>
      <c r="FRK105" s="243"/>
      <c r="FRL105" s="19"/>
      <c r="FRM105" s="320"/>
      <c r="FRN105" s="17"/>
      <c r="FRO105" s="15"/>
      <c r="FRP105" s="15"/>
      <c r="FRQ105" s="17"/>
      <c r="FRR105" s="17"/>
      <c r="FRS105" s="17"/>
      <c r="FRT105" s="117"/>
      <c r="FRU105" s="209"/>
      <c r="FRV105" s="17"/>
      <c r="FRW105" s="18"/>
      <c r="FRX105" s="29"/>
      <c r="FRY105" s="104"/>
      <c r="FRZ105" s="198"/>
      <c r="FSA105" s="239"/>
      <c r="FSB105" s="243"/>
      <c r="FSC105" s="243"/>
      <c r="FSD105" s="19"/>
      <c r="FSE105" s="320"/>
      <c r="FSF105" s="17"/>
      <c r="FSG105" s="15"/>
      <c r="FSH105" s="15"/>
      <c r="FSI105" s="17"/>
      <c r="FSJ105" s="17"/>
      <c r="FSK105" s="17"/>
      <c r="FSL105" s="117"/>
      <c r="FSM105" s="209"/>
      <c r="FSN105" s="17"/>
      <c r="FSO105" s="18"/>
      <c r="FSP105" s="29"/>
      <c r="FSQ105" s="104"/>
      <c r="FSR105" s="198"/>
      <c r="FSS105" s="239"/>
      <c r="FST105" s="243"/>
      <c r="FSU105" s="243"/>
      <c r="FSV105" s="19"/>
      <c r="FSW105" s="320"/>
      <c r="FSX105" s="17"/>
      <c r="FSY105" s="15"/>
      <c r="FSZ105" s="15"/>
      <c r="FTA105" s="17"/>
      <c r="FTB105" s="17"/>
      <c r="FTC105" s="17"/>
      <c r="FTD105" s="117"/>
      <c r="FTE105" s="209"/>
      <c r="FTF105" s="17"/>
      <c r="FTG105" s="18"/>
      <c r="FTH105" s="29"/>
      <c r="FTI105" s="104"/>
      <c r="FTJ105" s="198"/>
      <c r="FTK105" s="239"/>
      <c r="FTL105" s="243"/>
      <c r="FTM105" s="243"/>
      <c r="FTN105" s="19"/>
      <c r="FTO105" s="320"/>
      <c r="FTP105" s="17"/>
      <c r="FTQ105" s="15"/>
      <c r="FTR105" s="15"/>
      <c r="FTS105" s="17"/>
      <c r="FTT105" s="17"/>
      <c r="FTU105" s="17"/>
      <c r="FTV105" s="117"/>
      <c r="FTW105" s="209"/>
      <c r="FTX105" s="17"/>
      <c r="FTY105" s="18"/>
      <c r="FTZ105" s="29"/>
      <c r="FUA105" s="104"/>
      <c r="FUB105" s="198"/>
      <c r="FUC105" s="239"/>
      <c r="FUD105" s="243"/>
      <c r="FUE105" s="243"/>
      <c r="FUF105" s="19"/>
      <c r="FUG105" s="320"/>
      <c r="FUH105" s="17"/>
      <c r="FUI105" s="15"/>
      <c r="FUJ105" s="15"/>
      <c r="FUK105" s="17"/>
      <c r="FUL105" s="17"/>
      <c r="FUM105" s="17"/>
      <c r="FUN105" s="117"/>
      <c r="FUO105" s="209"/>
      <c r="FUP105" s="17"/>
      <c r="FUQ105" s="18"/>
      <c r="FUR105" s="29"/>
      <c r="FUS105" s="104"/>
      <c r="FUT105" s="198"/>
      <c r="FUU105" s="239"/>
      <c r="FUV105" s="243"/>
      <c r="FUW105" s="243"/>
      <c r="FUX105" s="19"/>
      <c r="FUY105" s="320"/>
      <c r="FUZ105" s="17"/>
      <c r="FVA105" s="15"/>
      <c r="FVB105" s="15"/>
      <c r="FVC105" s="17"/>
      <c r="FVD105" s="17"/>
      <c r="FVE105" s="17"/>
      <c r="FVF105" s="117"/>
      <c r="FVG105" s="209"/>
      <c r="FVH105" s="17"/>
      <c r="FVI105" s="18"/>
      <c r="FVJ105" s="29"/>
      <c r="FVK105" s="104"/>
      <c r="FVL105" s="198"/>
      <c r="FVM105" s="239"/>
      <c r="FVN105" s="243"/>
      <c r="FVO105" s="243"/>
      <c r="FVP105" s="19"/>
      <c r="FVQ105" s="320"/>
      <c r="FVR105" s="17"/>
      <c r="FVS105" s="15"/>
      <c r="FVT105" s="15"/>
      <c r="FVU105" s="17"/>
      <c r="FVV105" s="17"/>
      <c r="FVW105" s="17"/>
      <c r="FVX105" s="117"/>
      <c r="FVY105" s="209"/>
      <c r="FVZ105" s="17"/>
      <c r="FWA105" s="18"/>
      <c r="FWB105" s="29"/>
      <c r="FWC105" s="104"/>
      <c r="FWD105" s="198"/>
      <c r="FWE105" s="239"/>
      <c r="FWF105" s="243"/>
      <c r="FWG105" s="243"/>
      <c r="FWH105" s="19"/>
      <c r="FWI105" s="320"/>
      <c r="FWJ105" s="17"/>
      <c r="FWK105" s="15"/>
      <c r="FWL105" s="15"/>
      <c r="FWM105" s="17"/>
      <c r="FWN105" s="17"/>
      <c r="FWO105" s="17"/>
      <c r="FWP105" s="117"/>
      <c r="FWQ105" s="209"/>
      <c r="FWR105" s="17"/>
      <c r="FWS105" s="18"/>
      <c r="FWT105" s="29"/>
      <c r="FWU105" s="104"/>
      <c r="FWV105" s="198"/>
      <c r="FWW105" s="239"/>
      <c r="FWX105" s="243"/>
      <c r="FWY105" s="243"/>
      <c r="FWZ105" s="19"/>
      <c r="FXA105" s="320"/>
      <c r="FXB105" s="17"/>
      <c r="FXC105" s="15"/>
      <c r="FXD105" s="15"/>
      <c r="FXE105" s="17"/>
      <c r="FXF105" s="17"/>
      <c r="FXG105" s="17"/>
      <c r="FXH105" s="117"/>
      <c r="FXI105" s="209"/>
      <c r="FXJ105" s="17"/>
      <c r="FXK105" s="18"/>
      <c r="FXL105" s="29"/>
      <c r="FXM105" s="104"/>
      <c r="FXN105" s="198"/>
      <c r="FXO105" s="239"/>
      <c r="FXP105" s="243"/>
      <c r="FXQ105" s="243"/>
      <c r="FXR105" s="19"/>
      <c r="FXS105" s="320"/>
      <c r="FXT105" s="17"/>
      <c r="FXU105" s="15"/>
      <c r="FXV105" s="15"/>
      <c r="FXW105" s="17"/>
      <c r="FXX105" s="17"/>
      <c r="FXY105" s="17"/>
      <c r="FXZ105" s="117"/>
      <c r="FYA105" s="209"/>
      <c r="FYB105" s="17"/>
      <c r="FYC105" s="18"/>
      <c r="FYD105" s="29"/>
      <c r="FYE105" s="104"/>
      <c r="FYF105" s="198"/>
      <c r="FYG105" s="239"/>
      <c r="FYH105" s="243"/>
      <c r="FYI105" s="243"/>
      <c r="FYJ105" s="19"/>
      <c r="FYK105" s="320"/>
      <c r="FYL105" s="17"/>
      <c r="FYM105" s="15"/>
      <c r="FYN105" s="15"/>
      <c r="FYO105" s="17"/>
      <c r="FYP105" s="17"/>
      <c r="FYQ105" s="17"/>
      <c r="FYR105" s="117"/>
      <c r="FYS105" s="209"/>
      <c r="FYT105" s="17"/>
      <c r="FYU105" s="18"/>
      <c r="FYV105" s="29"/>
      <c r="FYW105" s="104"/>
      <c r="FYX105" s="198"/>
      <c r="FYY105" s="239"/>
      <c r="FYZ105" s="243"/>
      <c r="FZA105" s="243"/>
      <c r="FZB105" s="19"/>
      <c r="FZC105" s="320"/>
      <c r="FZD105" s="17"/>
      <c r="FZE105" s="15"/>
      <c r="FZF105" s="15"/>
      <c r="FZG105" s="17"/>
      <c r="FZH105" s="17"/>
      <c r="FZI105" s="17"/>
      <c r="FZJ105" s="117"/>
      <c r="FZK105" s="209"/>
      <c r="FZL105" s="17"/>
      <c r="FZM105" s="18"/>
      <c r="FZN105" s="29"/>
      <c r="FZO105" s="104"/>
      <c r="FZP105" s="198"/>
      <c r="FZQ105" s="239"/>
      <c r="FZR105" s="243"/>
      <c r="FZS105" s="243"/>
      <c r="FZT105" s="19"/>
      <c r="FZU105" s="320"/>
      <c r="FZV105" s="17"/>
      <c r="FZW105" s="15"/>
      <c r="FZX105" s="15"/>
      <c r="FZY105" s="17"/>
      <c r="FZZ105" s="17"/>
      <c r="GAA105" s="17"/>
      <c r="GAB105" s="117"/>
      <c r="GAC105" s="209"/>
      <c r="GAD105" s="17"/>
      <c r="GAE105" s="18"/>
      <c r="GAF105" s="29"/>
      <c r="GAG105" s="104"/>
      <c r="GAH105" s="198"/>
      <c r="GAI105" s="239"/>
      <c r="GAJ105" s="243"/>
      <c r="GAK105" s="243"/>
      <c r="GAL105" s="19"/>
      <c r="GAM105" s="320"/>
      <c r="GAN105" s="17"/>
      <c r="GAO105" s="15"/>
      <c r="GAP105" s="15"/>
      <c r="GAQ105" s="17"/>
      <c r="GAR105" s="17"/>
      <c r="GAS105" s="17"/>
      <c r="GAT105" s="117"/>
      <c r="GAU105" s="209"/>
      <c r="GAV105" s="17"/>
      <c r="GAW105" s="18"/>
      <c r="GAX105" s="29"/>
      <c r="GAY105" s="104"/>
      <c r="GAZ105" s="198"/>
      <c r="GBA105" s="239"/>
      <c r="GBB105" s="243"/>
      <c r="GBC105" s="243"/>
      <c r="GBD105" s="19"/>
      <c r="GBE105" s="320"/>
      <c r="GBF105" s="17"/>
      <c r="GBG105" s="15"/>
      <c r="GBH105" s="15"/>
      <c r="GBI105" s="17"/>
      <c r="GBJ105" s="17"/>
      <c r="GBK105" s="17"/>
      <c r="GBL105" s="117"/>
      <c r="GBM105" s="209"/>
      <c r="GBN105" s="17"/>
      <c r="GBO105" s="18"/>
      <c r="GBP105" s="29"/>
      <c r="GBQ105" s="104"/>
      <c r="GBR105" s="198"/>
      <c r="GBS105" s="239"/>
      <c r="GBT105" s="243"/>
      <c r="GBU105" s="243"/>
      <c r="GBV105" s="19"/>
      <c r="GBW105" s="320"/>
      <c r="GBX105" s="17"/>
      <c r="GBY105" s="15"/>
      <c r="GBZ105" s="15"/>
      <c r="GCA105" s="17"/>
      <c r="GCB105" s="17"/>
      <c r="GCC105" s="17"/>
      <c r="GCD105" s="117"/>
      <c r="GCE105" s="209"/>
      <c r="GCF105" s="17"/>
      <c r="GCG105" s="18"/>
      <c r="GCH105" s="29"/>
      <c r="GCI105" s="104"/>
      <c r="GCJ105" s="198"/>
      <c r="GCK105" s="239"/>
      <c r="GCL105" s="243"/>
      <c r="GCM105" s="243"/>
      <c r="GCN105" s="19"/>
      <c r="GCO105" s="320"/>
      <c r="GCP105" s="17"/>
      <c r="GCQ105" s="15"/>
      <c r="GCR105" s="15"/>
      <c r="GCS105" s="17"/>
      <c r="GCT105" s="17"/>
      <c r="GCU105" s="17"/>
      <c r="GCV105" s="117"/>
      <c r="GCW105" s="209"/>
      <c r="GCX105" s="17"/>
      <c r="GCY105" s="18"/>
      <c r="GCZ105" s="29"/>
      <c r="GDA105" s="104"/>
      <c r="GDB105" s="198"/>
      <c r="GDC105" s="239"/>
      <c r="GDD105" s="243"/>
      <c r="GDE105" s="243"/>
      <c r="GDF105" s="19"/>
      <c r="GDG105" s="320"/>
      <c r="GDH105" s="17"/>
      <c r="GDI105" s="15"/>
      <c r="GDJ105" s="15"/>
      <c r="GDK105" s="17"/>
      <c r="GDL105" s="17"/>
      <c r="GDM105" s="17"/>
      <c r="GDN105" s="117"/>
      <c r="GDO105" s="209"/>
      <c r="GDP105" s="17"/>
      <c r="GDQ105" s="18"/>
      <c r="GDR105" s="29"/>
      <c r="GDS105" s="104"/>
      <c r="GDT105" s="198"/>
      <c r="GDU105" s="239"/>
      <c r="GDV105" s="243"/>
      <c r="GDW105" s="243"/>
      <c r="GDX105" s="19"/>
      <c r="GDY105" s="320"/>
      <c r="GDZ105" s="17"/>
      <c r="GEA105" s="15"/>
      <c r="GEB105" s="15"/>
      <c r="GEC105" s="17"/>
      <c r="GED105" s="17"/>
      <c r="GEE105" s="17"/>
      <c r="GEF105" s="117"/>
      <c r="GEG105" s="209"/>
      <c r="GEH105" s="17"/>
      <c r="GEI105" s="18"/>
      <c r="GEJ105" s="29"/>
      <c r="GEK105" s="104"/>
      <c r="GEL105" s="198"/>
      <c r="GEM105" s="239"/>
      <c r="GEN105" s="243"/>
      <c r="GEO105" s="243"/>
      <c r="GEP105" s="19"/>
      <c r="GEQ105" s="320"/>
      <c r="GER105" s="17"/>
      <c r="GES105" s="15"/>
      <c r="GET105" s="15"/>
      <c r="GEU105" s="17"/>
      <c r="GEV105" s="17"/>
      <c r="GEW105" s="17"/>
      <c r="GEX105" s="117"/>
      <c r="GEY105" s="209"/>
      <c r="GEZ105" s="17"/>
      <c r="GFA105" s="18"/>
      <c r="GFB105" s="29"/>
      <c r="GFC105" s="104"/>
      <c r="GFD105" s="198"/>
      <c r="GFE105" s="239"/>
      <c r="GFF105" s="243"/>
      <c r="GFG105" s="243"/>
      <c r="GFH105" s="19"/>
      <c r="GFI105" s="320"/>
      <c r="GFJ105" s="17"/>
      <c r="GFK105" s="15"/>
      <c r="GFL105" s="15"/>
      <c r="GFM105" s="17"/>
      <c r="GFN105" s="17"/>
      <c r="GFO105" s="17"/>
      <c r="GFP105" s="117"/>
      <c r="GFQ105" s="209"/>
      <c r="GFR105" s="17"/>
      <c r="GFS105" s="18"/>
      <c r="GFT105" s="29"/>
      <c r="GFU105" s="104"/>
      <c r="GFV105" s="198"/>
      <c r="GFW105" s="239"/>
      <c r="GFX105" s="243"/>
      <c r="GFY105" s="243"/>
      <c r="GFZ105" s="19"/>
      <c r="GGA105" s="320"/>
      <c r="GGB105" s="17"/>
      <c r="GGC105" s="15"/>
      <c r="GGD105" s="15"/>
      <c r="GGE105" s="17"/>
      <c r="GGF105" s="17"/>
      <c r="GGG105" s="17"/>
      <c r="GGH105" s="117"/>
      <c r="GGI105" s="209"/>
      <c r="GGJ105" s="17"/>
      <c r="GGK105" s="18"/>
      <c r="GGL105" s="29"/>
      <c r="GGM105" s="104"/>
      <c r="GGN105" s="198"/>
      <c r="GGO105" s="239"/>
      <c r="GGP105" s="243"/>
      <c r="GGQ105" s="243"/>
      <c r="GGR105" s="19"/>
      <c r="GGS105" s="320"/>
      <c r="GGT105" s="17"/>
      <c r="GGU105" s="15"/>
      <c r="GGV105" s="15"/>
      <c r="GGW105" s="17"/>
      <c r="GGX105" s="17"/>
      <c r="GGY105" s="17"/>
      <c r="GGZ105" s="117"/>
      <c r="GHA105" s="209"/>
      <c r="GHB105" s="17"/>
      <c r="GHC105" s="18"/>
      <c r="GHD105" s="29"/>
      <c r="GHE105" s="104"/>
      <c r="GHF105" s="198"/>
      <c r="GHG105" s="239"/>
      <c r="GHH105" s="243"/>
      <c r="GHI105" s="243"/>
      <c r="GHJ105" s="19"/>
      <c r="GHK105" s="320"/>
      <c r="GHL105" s="17"/>
      <c r="GHM105" s="15"/>
      <c r="GHN105" s="15"/>
      <c r="GHO105" s="17"/>
      <c r="GHP105" s="17"/>
      <c r="GHQ105" s="17"/>
      <c r="GHR105" s="117"/>
      <c r="GHS105" s="209"/>
      <c r="GHT105" s="17"/>
      <c r="GHU105" s="18"/>
      <c r="GHV105" s="29"/>
      <c r="GHW105" s="104"/>
      <c r="GHX105" s="198"/>
      <c r="GHY105" s="239"/>
      <c r="GHZ105" s="243"/>
      <c r="GIA105" s="243"/>
      <c r="GIB105" s="19"/>
      <c r="GIC105" s="320"/>
      <c r="GID105" s="17"/>
      <c r="GIE105" s="15"/>
      <c r="GIF105" s="15"/>
      <c r="GIG105" s="17"/>
      <c r="GIH105" s="17"/>
      <c r="GII105" s="17"/>
      <c r="GIJ105" s="117"/>
      <c r="GIK105" s="209"/>
      <c r="GIL105" s="17"/>
      <c r="GIM105" s="18"/>
      <c r="GIN105" s="29"/>
      <c r="GIO105" s="104"/>
      <c r="GIP105" s="198"/>
      <c r="GIQ105" s="239"/>
      <c r="GIR105" s="243"/>
      <c r="GIS105" s="243"/>
      <c r="GIT105" s="19"/>
      <c r="GIU105" s="320"/>
      <c r="GIV105" s="17"/>
      <c r="GIW105" s="15"/>
      <c r="GIX105" s="15"/>
      <c r="GIY105" s="17"/>
      <c r="GIZ105" s="17"/>
      <c r="GJA105" s="17"/>
      <c r="GJB105" s="117"/>
      <c r="GJC105" s="209"/>
      <c r="GJD105" s="17"/>
      <c r="GJE105" s="18"/>
      <c r="GJF105" s="29"/>
      <c r="GJG105" s="104"/>
      <c r="GJH105" s="198"/>
      <c r="GJI105" s="239"/>
      <c r="GJJ105" s="243"/>
      <c r="GJK105" s="243"/>
      <c r="GJL105" s="19"/>
      <c r="GJM105" s="320"/>
      <c r="GJN105" s="17"/>
      <c r="GJO105" s="15"/>
      <c r="GJP105" s="15"/>
      <c r="GJQ105" s="17"/>
      <c r="GJR105" s="17"/>
      <c r="GJS105" s="17"/>
      <c r="GJT105" s="117"/>
      <c r="GJU105" s="209"/>
      <c r="GJV105" s="17"/>
      <c r="GJW105" s="18"/>
      <c r="GJX105" s="29"/>
      <c r="GJY105" s="104"/>
      <c r="GJZ105" s="198"/>
      <c r="GKA105" s="239"/>
      <c r="GKB105" s="243"/>
      <c r="GKC105" s="243"/>
      <c r="GKD105" s="19"/>
      <c r="GKE105" s="320"/>
      <c r="GKF105" s="17"/>
      <c r="GKG105" s="15"/>
      <c r="GKH105" s="15"/>
      <c r="GKI105" s="17"/>
      <c r="GKJ105" s="17"/>
      <c r="GKK105" s="17"/>
      <c r="GKL105" s="117"/>
      <c r="GKM105" s="209"/>
      <c r="GKN105" s="17"/>
      <c r="GKO105" s="18"/>
      <c r="GKP105" s="29"/>
      <c r="GKQ105" s="104"/>
      <c r="GKR105" s="198"/>
      <c r="GKS105" s="239"/>
      <c r="GKT105" s="243"/>
      <c r="GKU105" s="243"/>
      <c r="GKV105" s="19"/>
      <c r="GKW105" s="320"/>
      <c r="GKX105" s="17"/>
      <c r="GKY105" s="15"/>
      <c r="GKZ105" s="15"/>
      <c r="GLA105" s="17"/>
      <c r="GLB105" s="17"/>
      <c r="GLC105" s="17"/>
      <c r="GLD105" s="117"/>
      <c r="GLE105" s="209"/>
      <c r="GLF105" s="17"/>
      <c r="GLG105" s="18"/>
      <c r="GLH105" s="29"/>
      <c r="GLI105" s="104"/>
      <c r="GLJ105" s="198"/>
      <c r="GLK105" s="239"/>
      <c r="GLL105" s="243"/>
      <c r="GLM105" s="243"/>
      <c r="GLN105" s="19"/>
      <c r="GLO105" s="320"/>
      <c r="GLP105" s="17"/>
      <c r="GLQ105" s="15"/>
      <c r="GLR105" s="15"/>
      <c r="GLS105" s="17"/>
      <c r="GLT105" s="17"/>
      <c r="GLU105" s="17"/>
      <c r="GLV105" s="117"/>
      <c r="GLW105" s="209"/>
      <c r="GLX105" s="17"/>
      <c r="GLY105" s="18"/>
      <c r="GLZ105" s="29"/>
      <c r="GMA105" s="104"/>
      <c r="GMB105" s="198"/>
      <c r="GMC105" s="239"/>
      <c r="GMD105" s="243"/>
      <c r="GME105" s="243"/>
      <c r="GMF105" s="19"/>
      <c r="GMG105" s="320"/>
      <c r="GMH105" s="17"/>
      <c r="GMI105" s="15"/>
      <c r="GMJ105" s="15"/>
      <c r="GMK105" s="17"/>
      <c r="GML105" s="17"/>
      <c r="GMM105" s="17"/>
      <c r="GMN105" s="117"/>
      <c r="GMO105" s="209"/>
      <c r="GMP105" s="17"/>
      <c r="GMQ105" s="18"/>
      <c r="GMR105" s="29"/>
      <c r="GMS105" s="104"/>
      <c r="GMT105" s="198"/>
      <c r="GMU105" s="239"/>
      <c r="GMV105" s="243"/>
      <c r="GMW105" s="243"/>
      <c r="GMX105" s="19"/>
      <c r="GMY105" s="320"/>
      <c r="GMZ105" s="17"/>
      <c r="GNA105" s="15"/>
      <c r="GNB105" s="15"/>
      <c r="GNC105" s="17"/>
      <c r="GND105" s="17"/>
      <c r="GNE105" s="17"/>
      <c r="GNF105" s="117"/>
      <c r="GNG105" s="209"/>
      <c r="GNH105" s="17"/>
      <c r="GNI105" s="18"/>
      <c r="GNJ105" s="29"/>
      <c r="GNK105" s="104"/>
      <c r="GNL105" s="198"/>
      <c r="GNM105" s="239"/>
      <c r="GNN105" s="243"/>
      <c r="GNO105" s="243"/>
      <c r="GNP105" s="19"/>
      <c r="GNQ105" s="320"/>
      <c r="GNR105" s="17"/>
      <c r="GNS105" s="15"/>
      <c r="GNT105" s="15"/>
      <c r="GNU105" s="17"/>
      <c r="GNV105" s="17"/>
      <c r="GNW105" s="17"/>
      <c r="GNX105" s="117"/>
      <c r="GNY105" s="209"/>
      <c r="GNZ105" s="17"/>
      <c r="GOA105" s="18"/>
      <c r="GOB105" s="29"/>
      <c r="GOC105" s="104"/>
      <c r="GOD105" s="198"/>
      <c r="GOE105" s="239"/>
      <c r="GOF105" s="243"/>
      <c r="GOG105" s="243"/>
      <c r="GOH105" s="19"/>
      <c r="GOI105" s="320"/>
      <c r="GOJ105" s="17"/>
      <c r="GOK105" s="15"/>
      <c r="GOL105" s="15"/>
      <c r="GOM105" s="17"/>
      <c r="GON105" s="17"/>
      <c r="GOO105" s="17"/>
      <c r="GOP105" s="117"/>
      <c r="GOQ105" s="209"/>
      <c r="GOR105" s="17"/>
      <c r="GOS105" s="18"/>
      <c r="GOT105" s="29"/>
      <c r="GOU105" s="104"/>
      <c r="GOV105" s="198"/>
      <c r="GOW105" s="239"/>
      <c r="GOX105" s="243"/>
      <c r="GOY105" s="243"/>
      <c r="GOZ105" s="19"/>
      <c r="GPA105" s="320"/>
      <c r="GPB105" s="17"/>
      <c r="GPC105" s="15"/>
      <c r="GPD105" s="15"/>
      <c r="GPE105" s="17"/>
      <c r="GPF105" s="17"/>
      <c r="GPG105" s="17"/>
      <c r="GPH105" s="117"/>
      <c r="GPI105" s="209"/>
      <c r="GPJ105" s="17"/>
      <c r="GPK105" s="18"/>
      <c r="GPL105" s="29"/>
      <c r="GPM105" s="104"/>
      <c r="GPN105" s="198"/>
      <c r="GPO105" s="239"/>
      <c r="GPP105" s="243"/>
      <c r="GPQ105" s="243"/>
      <c r="GPR105" s="19"/>
      <c r="GPS105" s="320"/>
      <c r="GPT105" s="17"/>
      <c r="GPU105" s="15"/>
      <c r="GPV105" s="15"/>
      <c r="GPW105" s="17"/>
      <c r="GPX105" s="17"/>
      <c r="GPY105" s="17"/>
      <c r="GPZ105" s="117"/>
      <c r="GQA105" s="209"/>
      <c r="GQB105" s="17"/>
      <c r="GQC105" s="18"/>
      <c r="GQD105" s="29"/>
      <c r="GQE105" s="104"/>
      <c r="GQF105" s="198"/>
      <c r="GQG105" s="239"/>
      <c r="GQH105" s="243"/>
      <c r="GQI105" s="243"/>
      <c r="GQJ105" s="19"/>
      <c r="GQK105" s="320"/>
      <c r="GQL105" s="17"/>
      <c r="GQM105" s="15"/>
      <c r="GQN105" s="15"/>
      <c r="GQO105" s="17"/>
      <c r="GQP105" s="17"/>
      <c r="GQQ105" s="17"/>
      <c r="GQR105" s="117"/>
      <c r="GQS105" s="209"/>
      <c r="GQT105" s="17"/>
      <c r="GQU105" s="18"/>
      <c r="GQV105" s="29"/>
      <c r="GQW105" s="104"/>
      <c r="GQX105" s="198"/>
      <c r="GQY105" s="239"/>
      <c r="GQZ105" s="243"/>
      <c r="GRA105" s="243"/>
      <c r="GRB105" s="19"/>
      <c r="GRC105" s="320"/>
      <c r="GRD105" s="17"/>
      <c r="GRE105" s="15"/>
      <c r="GRF105" s="15"/>
      <c r="GRG105" s="17"/>
      <c r="GRH105" s="17"/>
      <c r="GRI105" s="17"/>
      <c r="GRJ105" s="117"/>
      <c r="GRK105" s="209"/>
      <c r="GRL105" s="17"/>
      <c r="GRM105" s="18"/>
      <c r="GRN105" s="29"/>
      <c r="GRO105" s="104"/>
      <c r="GRP105" s="198"/>
      <c r="GRQ105" s="239"/>
      <c r="GRR105" s="243"/>
      <c r="GRS105" s="243"/>
      <c r="GRT105" s="19"/>
      <c r="GRU105" s="320"/>
      <c r="GRV105" s="17"/>
      <c r="GRW105" s="15"/>
      <c r="GRX105" s="15"/>
      <c r="GRY105" s="17"/>
      <c r="GRZ105" s="17"/>
      <c r="GSA105" s="17"/>
      <c r="GSB105" s="117"/>
      <c r="GSC105" s="209"/>
      <c r="GSD105" s="17"/>
      <c r="GSE105" s="18"/>
      <c r="GSF105" s="29"/>
      <c r="GSG105" s="104"/>
      <c r="GSH105" s="198"/>
      <c r="GSI105" s="239"/>
      <c r="GSJ105" s="243"/>
      <c r="GSK105" s="243"/>
      <c r="GSL105" s="19"/>
      <c r="GSM105" s="320"/>
      <c r="GSN105" s="17"/>
      <c r="GSO105" s="15"/>
      <c r="GSP105" s="15"/>
      <c r="GSQ105" s="17"/>
      <c r="GSR105" s="17"/>
      <c r="GSS105" s="17"/>
      <c r="GST105" s="117"/>
      <c r="GSU105" s="209"/>
      <c r="GSV105" s="17"/>
      <c r="GSW105" s="18"/>
      <c r="GSX105" s="29"/>
      <c r="GSY105" s="104"/>
      <c r="GSZ105" s="198"/>
      <c r="GTA105" s="239"/>
      <c r="GTB105" s="243"/>
      <c r="GTC105" s="243"/>
      <c r="GTD105" s="19"/>
      <c r="GTE105" s="320"/>
      <c r="GTF105" s="17"/>
      <c r="GTG105" s="15"/>
      <c r="GTH105" s="15"/>
      <c r="GTI105" s="17"/>
      <c r="GTJ105" s="17"/>
      <c r="GTK105" s="17"/>
      <c r="GTL105" s="117"/>
      <c r="GTM105" s="209"/>
      <c r="GTN105" s="17"/>
      <c r="GTO105" s="18"/>
      <c r="GTP105" s="29"/>
      <c r="GTQ105" s="104"/>
      <c r="GTR105" s="198"/>
      <c r="GTS105" s="239"/>
      <c r="GTT105" s="243"/>
      <c r="GTU105" s="243"/>
      <c r="GTV105" s="19"/>
      <c r="GTW105" s="320"/>
      <c r="GTX105" s="17"/>
      <c r="GTY105" s="15"/>
      <c r="GTZ105" s="15"/>
      <c r="GUA105" s="17"/>
      <c r="GUB105" s="17"/>
      <c r="GUC105" s="17"/>
      <c r="GUD105" s="117"/>
      <c r="GUE105" s="209"/>
      <c r="GUF105" s="17"/>
      <c r="GUG105" s="18"/>
      <c r="GUH105" s="29"/>
      <c r="GUI105" s="104"/>
      <c r="GUJ105" s="198"/>
      <c r="GUK105" s="239"/>
      <c r="GUL105" s="243"/>
      <c r="GUM105" s="243"/>
      <c r="GUN105" s="19"/>
      <c r="GUO105" s="320"/>
      <c r="GUP105" s="17"/>
      <c r="GUQ105" s="15"/>
      <c r="GUR105" s="15"/>
      <c r="GUS105" s="17"/>
      <c r="GUT105" s="17"/>
      <c r="GUU105" s="17"/>
      <c r="GUV105" s="117"/>
      <c r="GUW105" s="209"/>
      <c r="GUX105" s="17"/>
      <c r="GUY105" s="18"/>
      <c r="GUZ105" s="29"/>
      <c r="GVA105" s="104"/>
      <c r="GVB105" s="198"/>
      <c r="GVC105" s="239"/>
      <c r="GVD105" s="243"/>
      <c r="GVE105" s="243"/>
      <c r="GVF105" s="19"/>
      <c r="GVG105" s="320"/>
      <c r="GVH105" s="17"/>
      <c r="GVI105" s="15"/>
      <c r="GVJ105" s="15"/>
      <c r="GVK105" s="17"/>
      <c r="GVL105" s="17"/>
      <c r="GVM105" s="17"/>
      <c r="GVN105" s="117"/>
      <c r="GVO105" s="209"/>
      <c r="GVP105" s="17"/>
      <c r="GVQ105" s="18"/>
      <c r="GVR105" s="29"/>
      <c r="GVS105" s="104"/>
      <c r="GVT105" s="198"/>
      <c r="GVU105" s="239"/>
      <c r="GVV105" s="243"/>
      <c r="GVW105" s="243"/>
      <c r="GVX105" s="19"/>
      <c r="GVY105" s="320"/>
      <c r="GVZ105" s="17"/>
      <c r="GWA105" s="15"/>
      <c r="GWB105" s="15"/>
      <c r="GWC105" s="17"/>
      <c r="GWD105" s="17"/>
      <c r="GWE105" s="17"/>
      <c r="GWF105" s="117"/>
      <c r="GWG105" s="209"/>
      <c r="GWH105" s="17"/>
      <c r="GWI105" s="18"/>
      <c r="GWJ105" s="29"/>
      <c r="GWK105" s="104"/>
      <c r="GWL105" s="198"/>
      <c r="GWM105" s="239"/>
      <c r="GWN105" s="243"/>
      <c r="GWO105" s="243"/>
      <c r="GWP105" s="19"/>
      <c r="GWQ105" s="320"/>
      <c r="GWR105" s="17"/>
      <c r="GWS105" s="15"/>
      <c r="GWT105" s="15"/>
      <c r="GWU105" s="17"/>
      <c r="GWV105" s="17"/>
      <c r="GWW105" s="17"/>
      <c r="GWX105" s="117"/>
      <c r="GWY105" s="209"/>
      <c r="GWZ105" s="17"/>
      <c r="GXA105" s="18"/>
      <c r="GXB105" s="29"/>
      <c r="GXC105" s="104"/>
      <c r="GXD105" s="198"/>
      <c r="GXE105" s="239"/>
      <c r="GXF105" s="243"/>
      <c r="GXG105" s="243"/>
      <c r="GXH105" s="19"/>
      <c r="GXI105" s="320"/>
      <c r="GXJ105" s="17"/>
      <c r="GXK105" s="15"/>
      <c r="GXL105" s="15"/>
      <c r="GXM105" s="17"/>
      <c r="GXN105" s="17"/>
      <c r="GXO105" s="17"/>
      <c r="GXP105" s="117"/>
      <c r="GXQ105" s="209"/>
      <c r="GXR105" s="17"/>
      <c r="GXS105" s="18"/>
      <c r="GXT105" s="29"/>
      <c r="GXU105" s="104"/>
      <c r="GXV105" s="198"/>
      <c r="GXW105" s="239"/>
      <c r="GXX105" s="243"/>
      <c r="GXY105" s="243"/>
      <c r="GXZ105" s="19"/>
      <c r="GYA105" s="320"/>
      <c r="GYB105" s="17"/>
      <c r="GYC105" s="15"/>
      <c r="GYD105" s="15"/>
      <c r="GYE105" s="17"/>
      <c r="GYF105" s="17"/>
      <c r="GYG105" s="17"/>
      <c r="GYH105" s="117"/>
      <c r="GYI105" s="209"/>
      <c r="GYJ105" s="17"/>
      <c r="GYK105" s="18"/>
      <c r="GYL105" s="29"/>
      <c r="GYM105" s="104"/>
      <c r="GYN105" s="198"/>
      <c r="GYO105" s="239"/>
      <c r="GYP105" s="243"/>
      <c r="GYQ105" s="243"/>
      <c r="GYR105" s="19"/>
      <c r="GYS105" s="320"/>
      <c r="GYT105" s="17"/>
      <c r="GYU105" s="15"/>
      <c r="GYV105" s="15"/>
      <c r="GYW105" s="17"/>
      <c r="GYX105" s="17"/>
      <c r="GYY105" s="17"/>
      <c r="GYZ105" s="117"/>
      <c r="GZA105" s="209"/>
      <c r="GZB105" s="17"/>
      <c r="GZC105" s="18"/>
      <c r="GZD105" s="29"/>
      <c r="GZE105" s="104"/>
      <c r="GZF105" s="198"/>
      <c r="GZG105" s="239"/>
      <c r="GZH105" s="243"/>
      <c r="GZI105" s="243"/>
      <c r="GZJ105" s="19"/>
      <c r="GZK105" s="320"/>
      <c r="GZL105" s="17"/>
      <c r="GZM105" s="15"/>
      <c r="GZN105" s="15"/>
      <c r="GZO105" s="17"/>
      <c r="GZP105" s="17"/>
      <c r="GZQ105" s="17"/>
      <c r="GZR105" s="117"/>
      <c r="GZS105" s="209"/>
      <c r="GZT105" s="17"/>
      <c r="GZU105" s="18"/>
      <c r="GZV105" s="29"/>
      <c r="GZW105" s="104"/>
      <c r="GZX105" s="198"/>
      <c r="GZY105" s="239"/>
      <c r="GZZ105" s="243"/>
      <c r="HAA105" s="243"/>
      <c r="HAB105" s="19"/>
      <c r="HAC105" s="320"/>
      <c r="HAD105" s="17"/>
      <c r="HAE105" s="15"/>
      <c r="HAF105" s="15"/>
      <c r="HAG105" s="17"/>
      <c r="HAH105" s="17"/>
      <c r="HAI105" s="17"/>
      <c r="HAJ105" s="117"/>
      <c r="HAK105" s="209"/>
      <c r="HAL105" s="17"/>
      <c r="HAM105" s="18"/>
      <c r="HAN105" s="29"/>
      <c r="HAO105" s="104"/>
      <c r="HAP105" s="198"/>
      <c r="HAQ105" s="239"/>
      <c r="HAR105" s="243"/>
      <c r="HAS105" s="243"/>
      <c r="HAT105" s="19"/>
      <c r="HAU105" s="320"/>
      <c r="HAV105" s="17"/>
      <c r="HAW105" s="15"/>
      <c r="HAX105" s="15"/>
      <c r="HAY105" s="17"/>
      <c r="HAZ105" s="17"/>
      <c r="HBA105" s="17"/>
      <c r="HBB105" s="117"/>
      <c r="HBC105" s="209"/>
      <c r="HBD105" s="17"/>
      <c r="HBE105" s="18"/>
      <c r="HBF105" s="29"/>
      <c r="HBG105" s="104"/>
      <c r="HBH105" s="198"/>
      <c r="HBI105" s="239"/>
      <c r="HBJ105" s="243"/>
      <c r="HBK105" s="243"/>
      <c r="HBL105" s="19"/>
      <c r="HBM105" s="320"/>
      <c r="HBN105" s="17"/>
      <c r="HBO105" s="15"/>
      <c r="HBP105" s="15"/>
      <c r="HBQ105" s="17"/>
      <c r="HBR105" s="17"/>
      <c r="HBS105" s="17"/>
      <c r="HBT105" s="117"/>
      <c r="HBU105" s="209"/>
      <c r="HBV105" s="17"/>
      <c r="HBW105" s="18"/>
      <c r="HBX105" s="29"/>
      <c r="HBY105" s="104"/>
      <c r="HBZ105" s="198"/>
      <c r="HCA105" s="239"/>
      <c r="HCB105" s="243"/>
      <c r="HCC105" s="243"/>
      <c r="HCD105" s="19"/>
      <c r="HCE105" s="320"/>
      <c r="HCF105" s="17"/>
      <c r="HCG105" s="15"/>
      <c r="HCH105" s="15"/>
      <c r="HCI105" s="17"/>
      <c r="HCJ105" s="17"/>
      <c r="HCK105" s="17"/>
      <c r="HCL105" s="117"/>
      <c r="HCM105" s="209"/>
      <c r="HCN105" s="17"/>
      <c r="HCO105" s="18"/>
      <c r="HCP105" s="29"/>
      <c r="HCQ105" s="104"/>
      <c r="HCR105" s="198"/>
      <c r="HCS105" s="239"/>
      <c r="HCT105" s="243"/>
      <c r="HCU105" s="243"/>
      <c r="HCV105" s="19"/>
      <c r="HCW105" s="320"/>
      <c r="HCX105" s="17"/>
      <c r="HCY105" s="15"/>
      <c r="HCZ105" s="15"/>
      <c r="HDA105" s="17"/>
      <c r="HDB105" s="17"/>
      <c r="HDC105" s="17"/>
      <c r="HDD105" s="117"/>
      <c r="HDE105" s="209"/>
      <c r="HDF105" s="17"/>
      <c r="HDG105" s="18"/>
      <c r="HDH105" s="29"/>
      <c r="HDI105" s="104"/>
      <c r="HDJ105" s="198"/>
      <c r="HDK105" s="239"/>
      <c r="HDL105" s="243"/>
      <c r="HDM105" s="243"/>
      <c r="HDN105" s="19"/>
      <c r="HDO105" s="320"/>
      <c r="HDP105" s="17"/>
      <c r="HDQ105" s="15"/>
      <c r="HDR105" s="15"/>
      <c r="HDS105" s="17"/>
      <c r="HDT105" s="17"/>
      <c r="HDU105" s="17"/>
      <c r="HDV105" s="117"/>
      <c r="HDW105" s="209"/>
      <c r="HDX105" s="17"/>
      <c r="HDY105" s="18"/>
      <c r="HDZ105" s="29"/>
      <c r="HEA105" s="104"/>
      <c r="HEB105" s="198"/>
      <c r="HEC105" s="239"/>
      <c r="HED105" s="243"/>
      <c r="HEE105" s="243"/>
      <c r="HEF105" s="19"/>
      <c r="HEG105" s="320"/>
      <c r="HEH105" s="17"/>
      <c r="HEI105" s="15"/>
      <c r="HEJ105" s="15"/>
      <c r="HEK105" s="17"/>
      <c r="HEL105" s="17"/>
      <c r="HEM105" s="17"/>
      <c r="HEN105" s="117"/>
      <c r="HEO105" s="209"/>
      <c r="HEP105" s="17"/>
      <c r="HEQ105" s="18"/>
      <c r="HER105" s="29"/>
      <c r="HES105" s="104"/>
      <c r="HET105" s="198"/>
      <c r="HEU105" s="239"/>
      <c r="HEV105" s="243"/>
      <c r="HEW105" s="243"/>
      <c r="HEX105" s="19"/>
      <c r="HEY105" s="320"/>
      <c r="HEZ105" s="17"/>
      <c r="HFA105" s="15"/>
      <c r="HFB105" s="15"/>
      <c r="HFC105" s="17"/>
      <c r="HFD105" s="17"/>
      <c r="HFE105" s="17"/>
      <c r="HFF105" s="117"/>
      <c r="HFG105" s="209"/>
      <c r="HFH105" s="17"/>
      <c r="HFI105" s="18"/>
      <c r="HFJ105" s="29"/>
      <c r="HFK105" s="104"/>
      <c r="HFL105" s="198"/>
      <c r="HFM105" s="239"/>
      <c r="HFN105" s="243"/>
      <c r="HFO105" s="243"/>
      <c r="HFP105" s="19"/>
      <c r="HFQ105" s="320"/>
      <c r="HFR105" s="17"/>
      <c r="HFS105" s="15"/>
      <c r="HFT105" s="15"/>
      <c r="HFU105" s="17"/>
      <c r="HFV105" s="17"/>
      <c r="HFW105" s="17"/>
      <c r="HFX105" s="117"/>
      <c r="HFY105" s="209"/>
      <c r="HFZ105" s="17"/>
      <c r="HGA105" s="18"/>
      <c r="HGB105" s="29"/>
      <c r="HGC105" s="104"/>
      <c r="HGD105" s="198"/>
      <c r="HGE105" s="239"/>
      <c r="HGF105" s="243"/>
      <c r="HGG105" s="243"/>
      <c r="HGH105" s="19"/>
      <c r="HGI105" s="320"/>
      <c r="HGJ105" s="17"/>
      <c r="HGK105" s="15"/>
      <c r="HGL105" s="15"/>
      <c r="HGM105" s="17"/>
      <c r="HGN105" s="17"/>
      <c r="HGO105" s="17"/>
      <c r="HGP105" s="117"/>
      <c r="HGQ105" s="209"/>
      <c r="HGR105" s="17"/>
      <c r="HGS105" s="18"/>
      <c r="HGT105" s="29"/>
      <c r="HGU105" s="104"/>
      <c r="HGV105" s="198"/>
      <c r="HGW105" s="239"/>
      <c r="HGX105" s="243"/>
      <c r="HGY105" s="243"/>
      <c r="HGZ105" s="19"/>
      <c r="HHA105" s="320"/>
      <c r="HHB105" s="17"/>
      <c r="HHC105" s="15"/>
      <c r="HHD105" s="15"/>
      <c r="HHE105" s="17"/>
      <c r="HHF105" s="17"/>
      <c r="HHG105" s="17"/>
      <c r="HHH105" s="117"/>
      <c r="HHI105" s="209"/>
      <c r="HHJ105" s="17"/>
      <c r="HHK105" s="18"/>
      <c r="HHL105" s="29"/>
      <c r="HHM105" s="104"/>
      <c r="HHN105" s="198"/>
      <c r="HHO105" s="239"/>
      <c r="HHP105" s="243"/>
      <c r="HHQ105" s="243"/>
      <c r="HHR105" s="19"/>
      <c r="HHS105" s="320"/>
      <c r="HHT105" s="17"/>
      <c r="HHU105" s="15"/>
      <c r="HHV105" s="15"/>
      <c r="HHW105" s="17"/>
      <c r="HHX105" s="17"/>
      <c r="HHY105" s="17"/>
      <c r="HHZ105" s="117"/>
      <c r="HIA105" s="209"/>
      <c r="HIB105" s="17"/>
      <c r="HIC105" s="18"/>
      <c r="HID105" s="29"/>
      <c r="HIE105" s="104"/>
      <c r="HIF105" s="198"/>
      <c r="HIG105" s="239"/>
      <c r="HIH105" s="243"/>
      <c r="HII105" s="243"/>
      <c r="HIJ105" s="19"/>
      <c r="HIK105" s="320"/>
      <c r="HIL105" s="17"/>
      <c r="HIM105" s="15"/>
      <c r="HIN105" s="15"/>
      <c r="HIO105" s="17"/>
      <c r="HIP105" s="17"/>
      <c r="HIQ105" s="17"/>
      <c r="HIR105" s="117"/>
      <c r="HIS105" s="209"/>
      <c r="HIT105" s="17"/>
      <c r="HIU105" s="18"/>
      <c r="HIV105" s="29"/>
      <c r="HIW105" s="104"/>
      <c r="HIX105" s="198"/>
      <c r="HIY105" s="239"/>
      <c r="HIZ105" s="243"/>
      <c r="HJA105" s="243"/>
      <c r="HJB105" s="19"/>
      <c r="HJC105" s="320"/>
      <c r="HJD105" s="17"/>
      <c r="HJE105" s="15"/>
      <c r="HJF105" s="15"/>
      <c r="HJG105" s="17"/>
      <c r="HJH105" s="17"/>
      <c r="HJI105" s="17"/>
      <c r="HJJ105" s="117"/>
      <c r="HJK105" s="209"/>
      <c r="HJL105" s="17"/>
      <c r="HJM105" s="18"/>
      <c r="HJN105" s="29"/>
      <c r="HJO105" s="104"/>
      <c r="HJP105" s="198"/>
      <c r="HJQ105" s="239"/>
      <c r="HJR105" s="243"/>
      <c r="HJS105" s="243"/>
      <c r="HJT105" s="19"/>
      <c r="HJU105" s="320"/>
      <c r="HJV105" s="17"/>
      <c r="HJW105" s="15"/>
      <c r="HJX105" s="15"/>
      <c r="HJY105" s="17"/>
      <c r="HJZ105" s="17"/>
      <c r="HKA105" s="17"/>
      <c r="HKB105" s="117"/>
      <c r="HKC105" s="209"/>
      <c r="HKD105" s="17"/>
      <c r="HKE105" s="18"/>
      <c r="HKF105" s="29"/>
      <c r="HKG105" s="104"/>
      <c r="HKH105" s="198"/>
      <c r="HKI105" s="239"/>
      <c r="HKJ105" s="243"/>
      <c r="HKK105" s="243"/>
      <c r="HKL105" s="19"/>
      <c r="HKM105" s="320"/>
      <c r="HKN105" s="17"/>
      <c r="HKO105" s="15"/>
      <c r="HKP105" s="15"/>
      <c r="HKQ105" s="17"/>
      <c r="HKR105" s="17"/>
      <c r="HKS105" s="17"/>
      <c r="HKT105" s="117"/>
      <c r="HKU105" s="209"/>
      <c r="HKV105" s="17"/>
      <c r="HKW105" s="18"/>
      <c r="HKX105" s="29"/>
      <c r="HKY105" s="104"/>
      <c r="HKZ105" s="198"/>
      <c r="HLA105" s="239"/>
      <c r="HLB105" s="243"/>
      <c r="HLC105" s="243"/>
      <c r="HLD105" s="19"/>
      <c r="HLE105" s="320"/>
      <c r="HLF105" s="17"/>
      <c r="HLG105" s="15"/>
      <c r="HLH105" s="15"/>
      <c r="HLI105" s="17"/>
      <c r="HLJ105" s="17"/>
      <c r="HLK105" s="17"/>
      <c r="HLL105" s="117"/>
      <c r="HLM105" s="209"/>
      <c r="HLN105" s="17"/>
      <c r="HLO105" s="18"/>
      <c r="HLP105" s="29"/>
      <c r="HLQ105" s="104"/>
      <c r="HLR105" s="198"/>
      <c r="HLS105" s="239"/>
      <c r="HLT105" s="243"/>
      <c r="HLU105" s="243"/>
      <c r="HLV105" s="19"/>
      <c r="HLW105" s="320"/>
      <c r="HLX105" s="17"/>
      <c r="HLY105" s="15"/>
      <c r="HLZ105" s="15"/>
      <c r="HMA105" s="17"/>
      <c r="HMB105" s="17"/>
      <c r="HMC105" s="17"/>
      <c r="HMD105" s="117"/>
      <c r="HME105" s="209"/>
      <c r="HMF105" s="17"/>
      <c r="HMG105" s="18"/>
      <c r="HMH105" s="29"/>
      <c r="HMI105" s="104"/>
      <c r="HMJ105" s="198"/>
      <c r="HMK105" s="239"/>
      <c r="HML105" s="243"/>
      <c r="HMM105" s="243"/>
      <c r="HMN105" s="19"/>
      <c r="HMO105" s="320"/>
      <c r="HMP105" s="17"/>
      <c r="HMQ105" s="15"/>
      <c r="HMR105" s="15"/>
      <c r="HMS105" s="17"/>
      <c r="HMT105" s="17"/>
      <c r="HMU105" s="17"/>
      <c r="HMV105" s="117"/>
      <c r="HMW105" s="209"/>
      <c r="HMX105" s="17"/>
      <c r="HMY105" s="18"/>
      <c r="HMZ105" s="29"/>
      <c r="HNA105" s="104"/>
      <c r="HNB105" s="198"/>
      <c r="HNC105" s="239"/>
      <c r="HND105" s="243"/>
      <c r="HNE105" s="243"/>
      <c r="HNF105" s="19"/>
      <c r="HNG105" s="320"/>
      <c r="HNH105" s="17"/>
      <c r="HNI105" s="15"/>
      <c r="HNJ105" s="15"/>
      <c r="HNK105" s="17"/>
      <c r="HNL105" s="17"/>
      <c r="HNM105" s="17"/>
      <c r="HNN105" s="117"/>
      <c r="HNO105" s="209"/>
      <c r="HNP105" s="17"/>
      <c r="HNQ105" s="18"/>
      <c r="HNR105" s="29"/>
      <c r="HNS105" s="104"/>
      <c r="HNT105" s="198"/>
      <c r="HNU105" s="239"/>
      <c r="HNV105" s="243"/>
      <c r="HNW105" s="243"/>
      <c r="HNX105" s="19"/>
      <c r="HNY105" s="320"/>
      <c r="HNZ105" s="17"/>
      <c r="HOA105" s="15"/>
      <c r="HOB105" s="15"/>
      <c r="HOC105" s="17"/>
      <c r="HOD105" s="17"/>
      <c r="HOE105" s="17"/>
      <c r="HOF105" s="117"/>
      <c r="HOG105" s="209"/>
      <c r="HOH105" s="17"/>
      <c r="HOI105" s="18"/>
      <c r="HOJ105" s="29"/>
      <c r="HOK105" s="104"/>
      <c r="HOL105" s="198"/>
      <c r="HOM105" s="239"/>
      <c r="HON105" s="243"/>
      <c r="HOO105" s="243"/>
      <c r="HOP105" s="19"/>
      <c r="HOQ105" s="320"/>
      <c r="HOR105" s="17"/>
      <c r="HOS105" s="15"/>
      <c r="HOT105" s="15"/>
      <c r="HOU105" s="17"/>
      <c r="HOV105" s="17"/>
      <c r="HOW105" s="17"/>
      <c r="HOX105" s="117"/>
      <c r="HOY105" s="209"/>
      <c r="HOZ105" s="17"/>
      <c r="HPA105" s="18"/>
      <c r="HPB105" s="29"/>
      <c r="HPC105" s="104"/>
      <c r="HPD105" s="198"/>
      <c r="HPE105" s="239"/>
      <c r="HPF105" s="243"/>
      <c r="HPG105" s="243"/>
      <c r="HPH105" s="19"/>
      <c r="HPI105" s="320"/>
      <c r="HPJ105" s="17"/>
      <c r="HPK105" s="15"/>
      <c r="HPL105" s="15"/>
      <c r="HPM105" s="17"/>
      <c r="HPN105" s="17"/>
      <c r="HPO105" s="17"/>
      <c r="HPP105" s="117"/>
      <c r="HPQ105" s="209"/>
      <c r="HPR105" s="17"/>
      <c r="HPS105" s="18"/>
      <c r="HPT105" s="29"/>
      <c r="HPU105" s="104"/>
      <c r="HPV105" s="198"/>
      <c r="HPW105" s="239"/>
      <c r="HPX105" s="243"/>
      <c r="HPY105" s="243"/>
      <c r="HPZ105" s="19"/>
      <c r="HQA105" s="320"/>
      <c r="HQB105" s="17"/>
      <c r="HQC105" s="15"/>
      <c r="HQD105" s="15"/>
      <c r="HQE105" s="17"/>
      <c r="HQF105" s="17"/>
      <c r="HQG105" s="17"/>
      <c r="HQH105" s="117"/>
      <c r="HQI105" s="209"/>
      <c r="HQJ105" s="17"/>
      <c r="HQK105" s="18"/>
      <c r="HQL105" s="29"/>
      <c r="HQM105" s="104"/>
      <c r="HQN105" s="198"/>
      <c r="HQO105" s="239"/>
      <c r="HQP105" s="243"/>
      <c r="HQQ105" s="243"/>
      <c r="HQR105" s="19"/>
      <c r="HQS105" s="320"/>
      <c r="HQT105" s="17"/>
      <c r="HQU105" s="15"/>
      <c r="HQV105" s="15"/>
      <c r="HQW105" s="17"/>
      <c r="HQX105" s="17"/>
      <c r="HQY105" s="17"/>
      <c r="HQZ105" s="117"/>
      <c r="HRA105" s="209"/>
      <c r="HRB105" s="17"/>
      <c r="HRC105" s="18"/>
      <c r="HRD105" s="29"/>
      <c r="HRE105" s="104"/>
      <c r="HRF105" s="198"/>
      <c r="HRG105" s="239"/>
      <c r="HRH105" s="243"/>
      <c r="HRI105" s="243"/>
      <c r="HRJ105" s="19"/>
      <c r="HRK105" s="320"/>
      <c r="HRL105" s="17"/>
      <c r="HRM105" s="15"/>
      <c r="HRN105" s="15"/>
      <c r="HRO105" s="17"/>
      <c r="HRP105" s="17"/>
      <c r="HRQ105" s="17"/>
      <c r="HRR105" s="117"/>
      <c r="HRS105" s="209"/>
      <c r="HRT105" s="17"/>
      <c r="HRU105" s="18"/>
      <c r="HRV105" s="29"/>
      <c r="HRW105" s="104"/>
      <c r="HRX105" s="198"/>
      <c r="HRY105" s="239"/>
      <c r="HRZ105" s="243"/>
      <c r="HSA105" s="243"/>
      <c r="HSB105" s="19"/>
      <c r="HSC105" s="320"/>
      <c r="HSD105" s="17"/>
      <c r="HSE105" s="15"/>
      <c r="HSF105" s="15"/>
      <c r="HSG105" s="17"/>
      <c r="HSH105" s="17"/>
      <c r="HSI105" s="17"/>
      <c r="HSJ105" s="117"/>
      <c r="HSK105" s="209"/>
      <c r="HSL105" s="17"/>
      <c r="HSM105" s="18"/>
      <c r="HSN105" s="29"/>
      <c r="HSO105" s="104"/>
      <c r="HSP105" s="198"/>
      <c r="HSQ105" s="239"/>
      <c r="HSR105" s="243"/>
      <c r="HSS105" s="243"/>
      <c r="HST105" s="19"/>
      <c r="HSU105" s="320"/>
      <c r="HSV105" s="17"/>
      <c r="HSW105" s="15"/>
      <c r="HSX105" s="15"/>
      <c r="HSY105" s="17"/>
      <c r="HSZ105" s="17"/>
      <c r="HTA105" s="17"/>
      <c r="HTB105" s="117"/>
      <c r="HTC105" s="209"/>
      <c r="HTD105" s="17"/>
      <c r="HTE105" s="18"/>
      <c r="HTF105" s="29"/>
      <c r="HTG105" s="104"/>
      <c r="HTH105" s="198"/>
      <c r="HTI105" s="239"/>
      <c r="HTJ105" s="243"/>
      <c r="HTK105" s="243"/>
      <c r="HTL105" s="19"/>
      <c r="HTM105" s="320"/>
      <c r="HTN105" s="17"/>
      <c r="HTO105" s="15"/>
      <c r="HTP105" s="15"/>
      <c r="HTQ105" s="17"/>
      <c r="HTR105" s="17"/>
      <c r="HTS105" s="17"/>
      <c r="HTT105" s="117"/>
      <c r="HTU105" s="209"/>
      <c r="HTV105" s="17"/>
      <c r="HTW105" s="18"/>
      <c r="HTX105" s="29"/>
      <c r="HTY105" s="104"/>
      <c r="HTZ105" s="198"/>
      <c r="HUA105" s="239"/>
      <c r="HUB105" s="243"/>
      <c r="HUC105" s="243"/>
      <c r="HUD105" s="19"/>
      <c r="HUE105" s="320"/>
      <c r="HUF105" s="17"/>
      <c r="HUG105" s="15"/>
      <c r="HUH105" s="15"/>
      <c r="HUI105" s="17"/>
      <c r="HUJ105" s="17"/>
      <c r="HUK105" s="17"/>
      <c r="HUL105" s="117"/>
      <c r="HUM105" s="209"/>
      <c r="HUN105" s="17"/>
      <c r="HUO105" s="18"/>
      <c r="HUP105" s="29"/>
      <c r="HUQ105" s="104"/>
      <c r="HUR105" s="198"/>
      <c r="HUS105" s="239"/>
      <c r="HUT105" s="243"/>
      <c r="HUU105" s="243"/>
      <c r="HUV105" s="19"/>
      <c r="HUW105" s="320"/>
      <c r="HUX105" s="17"/>
      <c r="HUY105" s="15"/>
      <c r="HUZ105" s="15"/>
      <c r="HVA105" s="17"/>
      <c r="HVB105" s="17"/>
      <c r="HVC105" s="17"/>
      <c r="HVD105" s="117"/>
      <c r="HVE105" s="209"/>
      <c r="HVF105" s="17"/>
      <c r="HVG105" s="18"/>
      <c r="HVH105" s="29"/>
      <c r="HVI105" s="104"/>
      <c r="HVJ105" s="198"/>
      <c r="HVK105" s="239"/>
      <c r="HVL105" s="243"/>
      <c r="HVM105" s="243"/>
      <c r="HVN105" s="19"/>
      <c r="HVO105" s="320"/>
      <c r="HVP105" s="17"/>
      <c r="HVQ105" s="15"/>
      <c r="HVR105" s="15"/>
      <c r="HVS105" s="17"/>
      <c r="HVT105" s="17"/>
      <c r="HVU105" s="17"/>
      <c r="HVV105" s="117"/>
      <c r="HVW105" s="209"/>
      <c r="HVX105" s="17"/>
      <c r="HVY105" s="18"/>
      <c r="HVZ105" s="29"/>
      <c r="HWA105" s="104"/>
      <c r="HWB105" s="198"/>
      <c r="HWC105" s="239"/>
      <c r="HWD105" s="243"/>
      <c r="HWE105" s="243"/>
      <c r="HWF105" s="19"/>
      <c r="HWG105" s="320"/>
      <c r="HWH105" s="17"/>
      <c r="HWI105" s="15"/>
      <c r="HWJ105" s="15"/>
      <c r="HWK105" s="17"/>
      <c r="HWL105" s="17"/>
      <c r="HWM105" s="17"/>
      <c r="HWN105" s="117"/>
      <c r="HWO105" s="209"/>
      <c r="HWP105" s="17"/>
      <c r="HWQ105" s="18"/>
      <c r="HWR105" s="29"/>
      <c r="HWS105" s="104"/>
      <c r="HWT105" s="198"/>
      <c r="HWU105" s="239"/>
      <c r="HWV105" s="243"/>
      <c r="HWW105" s="243"/>
      <c r="HWX105" s="19"/>
      <c r="HWY105" s="320"/>
      <c r="HWZ105" s="17"/>
      <c r="HXA105" s="15"/>
      <c r="HXB105" s="15"/>
      <c r="HXC105" s="17"/>
      <c r="HXD105" s="17"/>
      <c r="HXE105" s="17"/>
      <c r="HXF105" s="117"/>
      <c r="HXG105" s="209"/>
      <c r="HXH105" s="17"/>
      <c r="HXI105" s="18"/>
      <c r="HXJ105" s="29"/>
      <c r="HXK105" s="104"/>
      <c r="HXL105" s="198"/>
      <c r="HXM105" s="239"/>
      <c r="HXN105" s="243"/>
      <c r="HXO105" s="243"/>
      <c r="HXP105" s="19"/>
      <c r="HXQ105" s="320"/>
      <c r="HXR105" s="17"/>
      <c r="HXS105" s="15"/>
      <c r="HXT105" s="15"/>
      <c r="HXU105" s="17"/>
      <c r="HXV105" s="17"/>
      <c r="HXW105" s="17"/>
      <c r="HXX105" s="117"/>
      <c r="HXY105" s="209"/>
      <c r="HXZ105" s="17"/>
      <c r="HYA105" s="18"/>
      <c r="HYB105" s="29"/>
      <c r="HYC105" s="104"/>
      <c r="HYD105" s="198"/>
      <c r="HYE105" s="239"/>
      <c r="HYF105" s="243"/>
      <c r="HYG105" s="243"/>
      <c r="HYH105" s="19"/>
      <c r="HYI105" s="320"/>
      <c r="HYJ105" s="17"/>
      <c r="HYK105" s="15"/>
      <c r="HYL105" s="15"/>
      <c r="HYM105" s="17"/>
      <c r="HYN105" s="17"/>
      <c r="HYO105" s="17"/>
      <c r="HYP105" s="117"/>
      <c r="HYQ105" s="209"/>
      <c r="HYR105" s="17"/>
      <c r="HYS105" s="18"/>
      <c r="HYT105" s="29"/>
      <c r="HYU105" s="104"/>
      <c r="HYV105" s="198"/>
      <c r="HYW105" s="239"/>
      <c r="HYX105" s="243"/>
      <c r="HYY105" s="243"/>
      <c r="HYZ105" s="19"/>
      <c r="HZA105" s="320"/>
      <c r="HZB105" s="17"/>
      <c r="HZC105" s="15"/>
      <c r="HZD105" s="15"/>
      <c r="HZE105" s="17"/>
      <c r="HZF105" s="17"/>
      <c r="HZG105" s="17"/>
      <c r="HZH105" s="117"/>
      <c r="HZI105" s="209"/>
      <c r="HZJ105" s="17"/>
      <c r="HZK105" s="18"/>
      <c r="HZL105" s="29"/>
      <c r="HZM105" s="104"/>
      <c r="HZN105" s="198"/>
      <c r="HZO105" s="239"/>
      <c r="HZP105" s="243"/>
      <c r="HZQ105" s="243"/>
      <c r="HZR105" s="19"/>
      <c r="HZS105" s="320"/>
      <c r="HZT105" s="17"/>
      <c r="HZU105" s="15"/>
      <c r="HZV105" s="15"/>
      <c r="HZW105" s="17"/>
      <c r="HZX105" s="17"/>
      <c r="HZY105" s="17"/>
      <c r="HZZ105" s="117"/>
      <c r="IAA105" s="209"/>
      <c r="IAB105" s="17"/>
      <c r="IAC105" s="18"/>
      <c r="IAD105" s="29"/>
      <c r="IAE105" s="104"/>
      <c r="IAF105" s="198"/>
      <c r="IAG105" s="239"/>
      <c r="IAH105" s="243"/>
      <c r="IAI105" s="243"/>
      <c r="IAJ105" s="19"/>
      <c r="IAK105" s="320"/>
      <c r="IAL105" s="17"/>
      <c r="IAM105" s="15"/>
      <c r="IAN105" s="15"/>
      <c r="IAO105" s="17"/>
      <c r="IAP105" s="17"/>
      <c r="IAQ105" s="17"/>
      <c r="IAR105" s="117"/>
      <c r="IAS105" s="209"/>
      <c r="IAT105" s="17"/>
      <c r="IAU105" s="18"/>
      <c r="IAV105" s="29"/>
      <c r="IAW105" s="104"/>
      <c r="IAX105" s="198"/>
      <c r="IAY105" s="239"/>
      <c r="IAZ105" s="243"/>
      <c r="IBA105" s="243"/>
      <c r="IBB105" s="19"/>
      <c r="IBC105" s="320"/>
      <c r="IBD105" s="17"/>
      <c r="IBE105" s="15"/>
      <c r="IBF105" s="15"/>
      <c r="IBG105" s="17"/>
      <c r="IBH105" s="17"/>
      <c r="IBI105" s="17"/>
      <c r="IBJ105" s="117"/>
      <c r="IBK105" s="209"/>
      <c r="IBL105" s="17"/>
      <c r="IBM105" s="18"/>
      <c r="IBN105" s="29"/>
      <c r="IBO105" s="104"/>
      <c r="IBP105" s="198"/>
      <c r="IBQ105" s="239"/>
      <c r="IBR105" s="243"/>
      <c r="IBS105" s="243"/>
      <c r="IBT105" s="19"/>
      <c r="IBU105" s="320"/>
      <c r="IBV105" s="17"/>
      <c r="IBW105" s="15"/>
      <c r="IBX105" s="15"/>
      <c r="IBY105" s="17"/>
      <c r="IBZ105" s="17"/>
      <c r="ICA105" s="17"/>
      <c r="ICB105" s="117"/>
      <c r="ICC105" s="209"/>
      <c r="ICD105" s="17"/>
      <c r="ICE105" s="18"/>
      <c r="ICF105" s="29"/>
      <c r="ICG105" s="104"/>
      <c r="ICH105" s="198"/>
      <c r="ICI105" s="239"/>
      <c r="ICJ105" s="243"/>
      <c r="ICK105" s="243"/>
      <c r="ICL105" s="19"/>
      <c r="ICM105" s="320"/>
      <c r="ICN105" s="17"/>
      <c r="ICO105" s="15"/>
      <c r="ICP105" s="15"/>
      <c r="ICQ105" s="17"/>
      <c r="ICR105" s="17"/>
      <c r="ICS105" s="17"/>
      <c r="ICT105" s="117"/>
      <c r="ICU105" s="209"/>
      <c r="ICV105" s="17"/>
      <c r="ICW105" s="18"/>
      <c r="ICX105" s="29"/>
      <c r="ICY105" s="104"/>
      <c r="ICZ105" s="198"/>
      <c r="IDA105" s="239"/>
      <c r="IDB105" s="243"/>
      <c r="IDC105" s="243"/>
      <c r="IDD105" s="19"/>
      <c r="IDE105" s="320"/>
      <c r="IDF105" s="17"/>
      <c r="IDG105" s="15"/>
      <c r="IDH105" s="15"/>
      <c r="IDI105" s="17"/>
      <c r="IDJ105" s="17"/>
      <c r="IDK105" s="17"/>
      <c r="IDL105" s="117"/>
      <c r="IDM105" s="209"/>
      <c r="IDN105" s="17"/>
      <c r="IDO105" s="18"/>
      <c r="IDP105" s="29"/>
      <c r="IDQ105" s="104"/>
      <c r="IDR105" s="198"/>
      <c r="IDS105" s="239"/>
      <c r="IDT105" s="243"/>
      <c r="IDU105" s="243"/>
      <c r="IDV105" s="19"/>
      <c r="IDW105" s="320"/>
      <c r="IDX105" s="17"/>
      <c r="IDY105" s="15"/>
      <c r="IDZ105" s="15"/>
      <c r="IEA105" s="17"/>
      <c r="IEB105" s="17"/>
      <c r="IEC105" s="17"/>
      <c r="IED105" s="117"/>
      <c r="IEE105" s="209"/>
      <c r="IEF105" s="17"/>
      <c r="IEG105" s="18"/>
      <c r="IEH105" s="29"/>
      <c r="IEI105" s="104"/>
      <c r="IEJ105" s="198"/>
      <c r="IEK105" s="239"/>
      <c r="IEL105" s="243"/>
      <c r="IEM105" s="243"/>
      <c r="IEN105" s="19"/>
      <c r="IEO105" s="320"/>
      <c r="IEP105" s="17"/>
      <c r="IEQ105" s="15"/>
      <c r="IER105" s="15"/>
      <c r="IES105" s="17"/>
      <c r="IET105" s="17"/>
      <c r="IEU105" s="17"/>
      <c r="IEV105" s="117"/>
      <c r="IEW105" s="209"/>
      <c r="IEX105" s="17"/>
      <c r="IEY105" s="18"/>
      <c r="IEZ105" s="29"/>
      <c r="IFA105" s="104"/>
      <c r="IFB105" s="198"/>
      <c r="IFC105" s="239"/>
      <c r="IFD105" s="243"/>
      <c r="IFE105" s="243"/>
      <c r="IFF105" s="19"/>
      <c r="IFG105" s="320"/>
      <c r="IFH105" s="17"/>
      <c r="IFI105" s="15"/>
      <c r="IFJ105" s="15"/>
      <c r="IFK105" s="17"/>
      <c r="IFL105" s="17"/>
      <c r="IFM105" s="17"/>
      <c r="IFN105" s="117"/>
      <c r="IFO105" s="209"/>
      <c r="IFP105" s="17"/>
      <c r="IFQ105" s="18"/>
      <c r="IFR105" s="29"/>
      <c r="IFS105" s="104"/>
      <c r="IFT105" s="198"/>
      <c r="IFU105" s="239"/>
      <c r="IFV105" s="243"/>
      <c r="IFW105" s="243"/>
      <c r="IFX105" s="19"/>
      <c r="IFY105" s="320"/>
      <c r="IFZ105" s="17"/>
      <c r="IGA105" s="15"/>
      <c r="IGB105" s="15"/>
      <c r="IGC105" s="17"/>
      <c r="IGD105" s="17"/>
      <c r="IGE105" s="17"/>
      <c r="IGF105" s="117"/>
      <c r="IGG105" s="209"/>
      <c r="IGH105" s="17"/>
      <c r="IGI105" s="18"/>
      <c r="IGJ105" s="29"/>
      <c r="IGK105" s="104"/>
      <c r="IGL105" s="198"/>
      <c r="IGM105" s="239"/>
      <c r="IGN105" s="243"/>
      <c r="IGO105" s="243"/>
      <c r="IGP105" s="19"/>
      <c r="IGQ105" s="320"/>
      <c r="IGR105" s="17"/>
      <c r="IGS105" s="15"/>
      <c r="IGT105" s="15"/>
      <c r="IGU105" s="17"/>
      <c r="IGV105" s="17"/>
      <c r="IGW105" s="17"/>
      <c r="IGX105" s="117"/>
      <c r="IGY105" s="209"/>
      <c r="IGZ105" s="17"/>
      <c r="IHA105" s="18"/>
      <c r="IHB105" s="29"/>
      <c r="IHC105" s="104"/>
      <c r="IHD105" s="198"/>
      <c r="IHE105" s="239"/>
      <c r="IHF105" s="243"/>
      <c r="IHG105" s="243"/>
      <c r="IHH105" s="19"/>
      <c r="IHI105" s="320"/>
      <c r="IHJ105" s="17"/>
      <c r="IHK105" s="15"/>
      <c r="IHL105" s="15"/>
      <c r="IHM105" s="17"/>
      <c r="IHN105" s="17"/>
      <c r="IHO105" s="17"/>
      <c r="IHP105" s="117"/>
      <c r="IHQ105" s="209"/>
      <c r="IHR105" s="17"/>
      <c r="IHS105" s="18"/>
      <c r="IHT105" s="29"/>
      <c r="IHU105" s="104"/>
      <c r="IHV105" s="198"/>
      <c r="IHW105" s="239"/>
      <c r="IHX105" s="243"/>
      <c r="IHY105" s="243"/>
      <c r="IHZ105" s="19"/>
      <c r="IIA105" s="320"/>
      <c r="IIB105" s="17"/>
      <c r="IIC105" s="15"/>
      <c r="IID105" s="15"/>
      <c r="IIE105" s="17"/>
      <c r="IIF105" s="17"/>
      <c r="IIG105" s="17"/>
      <c r="IIH105" s="117"/>
      <c r="III105" s="209"/>
      <c r="IIJ105" s="17"/>
      <c r="IIK105" s="18"/>
      <c r="IIL105" s="29"/>
      <c r="IIM105" s="104"/>
      <c r="IIN105" s="198"/>
      <c r="IIO105" s="239"/>
      <c r="IIP105" s="243"/>
      <c r="IIQ105" s="243"/>
      <c r="IIR105" s="19"/>
      <c r="IIS105" s="320"/>
      <c r="IIT105" s="17"/>
      <c r="IIU105" s="15"/>
      <c r="IIV105" s="15"/>
      <c r="IIW105" s="17"/>
      <c r="IIX105" s="17"/>
      <c r="IIY105" s="17"/>
      <c r="IIZ105" s="117"/>
      <c r="IJA105" s="209"/>
      <c r="IJB105" s="17"/>
      <c r="IJC105" s="18"/>
      <c r="IJD105" s="29"/>
      <c r="IJE105" s="104"/>
      <c r="IJF105" s="198"/>
      <c r="IJG105" s="239"/>
      <c r="IJH105" s="243"/>
      <c r="IJI105" s="243"/>
      <c r="IJJ105" s="19"/>
      <c r="IJK105" s="320"/>
      <c r="IJL105" s="17"/>
      <c r="IJM105" s="15"/>
      <c r="IJN105" s="15"/>
      <c r="IJO105" s="17"/>
      <c r="IJP105" s="17"/>
      <c r="IJQ105" s="17"/>
      <c r="IJR105" s="117"/>
      <c r="IJS105" s="209"/>
      <c r="IJT105" s="17"/>
      <c r="IJU105" s="18"/>
      <c r="IJV105" s="29"/>
      <c r="IJW105" s="104"/>
      <c r="IJX105" s="198"/>
      <c r="IJY105" s="239"/>
      <c r="IJZ105" s="243"/>
      <c r="IKA105" s="243"/>
      <c r="IKB105" s="19"/>
      <c r="IKC105" s="320"/>
      <c r="IKD105" s="17"/>
      <c r="IKE105" s="15"/>
      <c r="IKF105" s="15"/>
      <c r="IKG105" s="17"/>
      <c r="IKH105" s="17"/>
      <c r="IKI105" s="17"/>
      <c r="IKJ105" s="117"/>
      <c r="IKK105" s="209"/>
      <c r="IKL105" s="17"/>
      <c r="IKM105" s="18"/>
      <c r="IKN105" s="29"/>
      <c r="IKO105" s="104"/>
      <c r="IKP105" s="198"/>
      <c r="IKQ105" s="239"/>
      <c r="IKR105" s="243"/>
      <c r="IKS105" s="243"/>
      <c r="IKT105" s="19"/>
      <c r="IKU105" s="320"/>
      <c r="IKV105" s="17"/>
      <c r="IKW105" s="15"/>
      <c r="IKX105" s="15"/>
      <c r="IKY105" s="17"/>
      <c r="IKZ105" s="17"/>
      <c r="ILA105" s="17"/>
      <c r="ILB105" s="117"/>
      <c r="ILC105" s="209"/>
      <c r="ILD105" s="17"/>
      <c r="ILE105" s="18"/>
      <c r="ILF105" s="29"/>
      <c r="ILG105" s="104"/>
      <c r="ILH105" s="198"/>
      <c r="ILI105" s="239"/>
      <c r="ILJ105" s="243"/>
      <c r="ILK105" s="243"/>
      <c r="ILL105" s="19"/>
      <c r="ILM105" s="320"/>
      <c r="ILN105" s="17"/>
      <c r="ILO105" s="15"/>
      <c r="ILP105" s="15"/>
      <c r="ILQ105" s="17"/>
      <c r="ILR105" s="17"/>
      <c r="ILS105" s="17"/>
      <c r="ILT105" s="117"/>
      <c r="ILU105" s="209"/>
      <c r="ILV105" s="17"/>
      <c r="ILW105" s="18"/>
      <c r="ILX105" s="29"/>
      <c r="ILY105" s="104"/>
      <c r="ILZ105" s="198"/>
      <c r="IMA105" s="239"/>
      <c r="IMB105" s="243"/>
      <c r="IMC105" s="243"/>
      <c r="IMD105" s="19"/>
      <c r="IME105" s="320"/>
      <c r="IMF105" s="17"/>
      <c r="IMG105" s="15"/>
      <c r="IMH105" s="15"/>
      <c r="IMI105" s="17"/>
      <c r="IMJ105" s="17"/>
      <c r="IMK105" s="17"/>
      <c r="IML105" s="117"/>
      <c r="IMM105" s="209"/>
      <c r="IMN105" s="17"/>
      <c r="IMO105" s="18"/>
      <c r="IMP105" s="29"/>
      <c r="IMQ105" s="104"/>
      <c r="IMR105" s="198"/>
      <c r="IMS105" s="239"/>
      <c r="IMT105" s="243"/>
      <c r="IMU105" s="243"/>
      <c r="IMV105" s="19"/>
      <c r="IMW105" s="320"/>
      <c r="IMX105" s="17"/>
      <c r="IMY105" s="15"/>
      <c r="IMZ105" s="15"/>
      <c r="INA105" s="17"/>
      <c r="INB105" s="17"/>
      <c r="INC105" s="17"/>
      <c r="IND105" s="117"/>
      <c r="INE105" s="209"/>
      <c r="INF105" s="17"/>
      <c r="ING105" s="18"/>
      <c r="INH105" s="29"/>
      <c r="INI105" s="104"/>
      <c r="INJ105" s="198"/>
      <c r="INK105" s="239"/>
      <c r="INL105" s="243"/>
      <c r="INM105" s="243"/>
      <c r="INN105" s="19"/>
      <c r="INO105" s="320"/>
      <c r="INP105" s="17"/>
      <c r="INQ105" s="15"/>
      <c r="INR105" s="15"/>
      <c r="INS105" s="17"/>
      <c r="INT105" s="17"/>
      <c r="INU105" s="17"/>
      <c r="INV105" s="117"/>
      <c r="INW105" s="209"/>
      <c r="INX105" s="17"/>
      <c r="INY105" s="18"/>
      <c r="INZ105" s="29"/>
      <c r="IOA105" s="104"/>
      <c r="IOB105" s="198"/>
      <c r="IOC105" s="239"/>
      <c r="IOD105" s="243"/>
      <c r="IOE105" s="243"/>
      <c r="IOF105" s="19"/>
      <c r="IOG105" s="320"/>
      <c r="IOH105" s="17"/>
      <c r="IOI105" s="15"/>
      <c r="IOJ105" s="15"/>
      <c r="IOK105" s="17"/>
      <c r="IOL105" s="17"/>
      <c r="IOM105" s="17"/>
      <c r="ION105" s="117"/>
      <c r="IOO105" s="209"/>
      <c r="IOP105" s="17"/>
      <c r="IOQ105" s="18"/>
      <c r="IOR105" s="29"/>
      <c r="IOS105" s="104"/>
      <c r="IOT105" s="198"/>
      <c r="IOU105" s="239"/>
      <c r="IOV105" s="243"/>
      <c r="IOW105" s="243"/>
      <c r="IOX105" s="19"/>
      <c r="IOY105" s="320"/>
      <c r="IOZ105" s="17"/>
      <c r="IPA105" s="15"/>
      <c r="IPB105" s="15"/>
      <c r="IPC105" s="17"/>
      <c r="IPD105" s="17"/>
      <c r="IPE105" s="17"/>
      <c r="IPF105" s="117"/>
      <c r="IPG105" s="209"/>
      <c r="IPH105" s="17"/>
      <c r="IPI105" s="18"/>
      <c r="IPJ105" s="29"/>
      <c r="IPK105" s="104"/>
      <c r="IPL105" s="198"/>
      <c r="IPM105" s="239"/>
      <c r="IPN105" s="243"/>
      <c r="IPO105" s="243"/>
      <c r="IPP105" s="19"/>
      <c r="IPQ105" s="320"/>
      <c r="IPR105" s="17"/>
      <c r="IPS105" s="15"/>
      <c r="IPT105" s="15"/>
      <c r="IPU105" s="17"/>
      <c r="IPV105" s="17"/>
      <c r="IPW105" s="17"/>
      <c r="IPX105" s="117"/>
      <c r="IPY105" s="209"/>
      <c r="IPZ105" s="17"/>
      <c r="IQA105" s="18"/>
      <c r="IQB105" s="29"/>
      <c r="IQC105" s="104"/>
      <c r="IQD105" s="198"/>
      <c r="IQE105" s="239"/>
      <c r="IQF105" s="243"/>
      <c r="IQG105" s="243"/>
      <c r="IQH105" s="19"/>
      <c r="IQI105" s="320"/>
      <c r="IQJ105" s="17"/>
      <c r="IQK105" s="15"/>
      <c r="IQL105" s="15"/>
      <c r="IQM105" s="17"/>
      <c r="IQN105" s="17"/>
      <c r="IQO105" s="17"/>
      <c r="IQP105" s="117"/>
      <c r="IQQ105" s="209"/>
      <c r="IQR105" s="17"/>
      <c r="IQS105" s="18"/>
      <c r="IQT105" s="29"/>
      <c r="IQU105" s="104"/>
      <c r="IQV105" s="198"/>
      <c r="IQW105" s="239"/>
      <c r="IQX105" s="243"/>
      <c r="IQY105" s="243"/>
      <c r="IQZ105" s="19"/>
      <c r="IRA105" s="320"/>
      <c r="IRB105" s="17"/>
      <c r="IRC105" s="15"/>
      <c r="IRD105" s="15"/>
      <c r="IRE105" s="17"/>
      <c r="IRF105" s="17"/>
      <c r="IRG105" s="17"/>
      <c r="IRH105" s="117"/>
      <c r="IRI105" s="209"/>
      <c r="IRJ105" s="17"/>
      <c r="IRK105" s="18"/>
      <c r="IRL105" s="29"/>
      <c r="IRM105" s="104"/>
      <c r="IRN105" s="198"/>
      <c r="IRO105" s="239"/>
      <c r="IRP105" s="243"/>
      <c r="IRQ105" s="243"/>
      <c r="IRR105" s="19"/>
      <c r="IRS105" s="320"/>
      <c r="IRT105" s="17"/>
      <c r="IRU105" s="15"/>
      <c r="IRV105" s="15"/>
      <c r="IRW105" s="17"/>
      <c r="IRX105" s="17"/>
      <c r="IRY105" s="17"/>
      <c r="IRZ105" s="117"/>
      <c r="ISA105" s="209"/>
      <c r="ISB105" s="17"/>
      <c r="ISC105" s="18"/>
      <c r="ISD105" s="29"/>
      <c r="ISE105" s="104"/>
      <c r="ISF105" s="198"/>
      <c r="ISG105" s="239"/>
      <c r="ISH105" s="243"/>
      <c r="ISI105" s="243"/>
      <c r="ISJ105" s="19"/>
      <c r="ISK105" s="320"/>
      <c r="ISL105" s="17"/>
      <c r="ISM105" s="15"/>
      <c r="ISN105" s="15"/>
      <c r="ISO105" s="17"/>
      <c r="ISP105" s="17"/>
      <c r="ISQ105" s="17"/>
      <c r="ISR105" s="117"/>
      <c r="ISS105" s="209"/>
      <c r="IST105" s="17"/>
      <c r="ISU105" s="18"/>
      <c r="ISV105" s="29"/>
      <c r="ISW105" s="104"/>
      <c r="ISX105" s="198"/>
      <c r="ISY105" s="239"/>
      <c r="ISZ105" s="243"/>
      <c r="ITA105" s="243"/>
      <c r="ITB105" s="19"/>
      <c r="ITC105" s="320"/>
      <c r="ITD105" s="17"/>
      <c r="ITE105" s="15"/>
      <c r="ITF105" s="15"/>
      <c r="ITG105" s="17"/>
      <c r="ITH105" s="17"/>
      <c r="ITI105" s="17"/>
      <c r="ITJ105" s="117"/>
      <c r="ITK105" s="209"/>
      <c r="ITL105" s="17"/>
      <c r="ITM105" s="18"/>
      <c r="ITN105" s="29"/>
      <c r="ITO105" s="104"/>
      <c r="ITP105" s="198"/>
      <c r="ITQ105" s="239"/>
      <c r="ITR105" s="243"/>
      <c r="ITS105" s="243"/>
      <c r="ITT105" s="19"/>
      <c r="ITU105" s="320"/>
      <c r="ITV105" s="17"/>
      <c r="ITW105" s="15"/>
      <c r="ITX105" s="15"/>
      <c r="ITY105" s="17"/>
      <c r="ITZ105" s="17"/>
      <c r="IUA105" s="17"/>
      <c r="IUB105" s="117"/>
      <c r="IUC105" s="209"/>
      <c r="IUD105" s="17"/>
      <c r="IUE105" s="18"/>
      <c r="IUF105" s="29"/>
      <c r="IUG105" s="104"/>
      <c r="IUH105" s="198"/>
      <c r="IUI105" s="239"/>
      <c r="IUJ105" s="243"/>
      <c r="IUK105" s="243"/>
      <c r="IUL105" s="19"/>
      <c r="IUM105" s="320"/>
      <c r="IUN105" s="17"/>
      <c r="IUO105" s="15"/>
      <c r="IUP105" s="15"/>
      <c r="IUQ105" s="17"/>
      <c r="IUR105" s="17"/>
      <c r="IUS105" s="17"/>
      <c r="IUT105" s="117"/>
      <c r="IUU105" s="209"/>
      <c r="IUV105" s="17"/>
      <c r="IUW105" s="18"/>
      <c r="IUX105" s="29"/>
      <c r="IUY105" s="104"/>
      <c r="IUZ105" s="198"/>
      <c r="IVA105" s="239"/>
      <c r="IVB105" s="243"/>
      <c r="IVC105" s="243"/>
      <c r="IVD105" s="19"/>
      <c r="IVE105" s="320"/>
      <c r="IVF105" s="17"/>
      <c r="IVG105" s="15"/>
      <c r="IVH105" s="15"/>
      <c r="IVI105" s="17"/>
      <c r="IVJ105" s="17"/>
      <c r="IVK105" s="17"/>
      <c r="IVL105" s="117"/>
      <c r="IVM105" s="209"/>
      <c r="IVN105" s="17"/>
      <c r="IVO105" s="18"/>
      <c r="IVP105" s="29"/>
      <c r="IVQ105" s="104"/>
      <c r="IVR105" s="198"/>
      <c r="IVS105" s="239"/>
      <c r="IVT105" s="243"/>
      <c r="IVU105" s="243"/>
      <c r="IVV105" s="19"/>
      <c r="IVW105" s="320"/>
      <c r="IVX105" s="17"/>
      <c r="IVY105" s="15"/>
      <c r="IVZ105" s="15"/>
      <c r="IWA105" s="17"/>
      <c r="IWB105" s="17"/>
      <c r="IWC105" s="17"/>
      <c r="IWD105" s="117"/>
      <c r="IWE105" s="209"/>
      <c r="IWF105" s="17"/>
      <c r="IWG105" s="18"/>
      <c r="IWH105" s="29"/>
      <c r="IWI105" s="104"/>
      <c r="IWJ105" s="198"/>
      <c r="IWK105" s="239"/>
      <c r="IWL105" s="243"/>
      <c r="IWM105" s="243"/>
      <c r="IWN105" s="19"/>
      <c r="IWO105" s="320"/>
      <c r="IWP105" s="17"/>
      <c r="IWQ105" s="15"/>
      <c r="IWR105" s="15"/>
      <c r="IWS105" s="17"/>
      <c r="IWT105" s="17"/>
      <c r="IWU105" s="17"/>
      <c r="IWV105" s="117"/>
      <c r="IWW105" s="209"/>
      <c r="IWX105" s="17"/>
      <c r="IWY105" s="18"/>
      <c r="IWZ105" s="29"/>
      <c r="IXA105" s="104"/>
      <c r="IXB105" s="198"/>
      <c r="IXC105" s="239"/>
      <c r="IXD105" s="243"/>
      <c r="IXE105" s="243"/>
      <c r="IXF105" s="19"/>
      <c r="IXG105" s="320"/>
      <c r="IXH105" s="17"/>
      <c r="IXI105" s="15"/>
      <c r="IXJ105" s="15"/>
      <c r="IXK105" s="17"/>
      <c r="IXL105" s="17"/>
      <c r="IXM105" s="17"/>
      <c r="IXN105" s="117"/>
      <c r="IXO105" s="209"/>
      <c r="IXP105" s="17"/>
      <c r="IXQ105" s="18"/>
      <c r="IXR105" s="29"/>
      <c r="IXS105" s="104"/>
      <c r="IXT105" s="198"/>
      <c r="IXU105" s="239"/>
      <c r="IXV105" s="243"/>
      <c r="IXW105" s="243"/>
      <c r="IXX105" s="19"/>
      <c r="IXY105" s="320"/>
      <c r="IXZ105" s="17"/>
      <c r="IYA105" s="15"/>
      <c r="IYB105" s="15"/>
      <c r="IYC105" s="17"/>
      <c r="IYD105" s="17"/>
      <c r="IYE105" s="17"/>
      <c r="IYF105" s="117"/>
      <c r="IYG105" s="209"/>
      <c r="IYH105" s="17"/>
      <c r="IYI105" s="18"/>
      <c r="IYJ105" s="29"/>
      <c r="IYK105" s="104"/>
      <c r="IYL105" s="198"/>
      <c r="IYM105" s="239"/>
      <c r="IYN105" s="243"/>
      <c r="IYO105" s="243"/>
      <c r="IYP105" s="19"/>
      <c r="IYQ105" s="320"/>
      <c r="IYR105" s="17"/>
      <c r="IYS105" s="15"/>
      <c r="IYT105" s="15"/>
      <c r="IYU105" s="17"/>
      <c r="IYV105" s="17"/>
      <c r="IYW105" s="17"/>
      <c r="IYX105" s="117"/>
      <c r="IYY105" s="209"/>
      <c r="IYZ105" s="17"/>
      <c r="IZA105" s="18"/>
      <c r="IZB105" s="29"/>
      <c r="IZC105" s="104"/>
      <c r="IZD105" s="198"/>
      <c r="IZE105" s="239"/>
      <c r="IZF105" s="243"/>
      <c r="IZG105" s="243"/>
      <c r="IZH105" s="19"/>
      <c r="IZI105" s="320"/>
      <c r="IZJ105" s="17"/>
      <c r="IZK105" s="15"/>
      <c r="IZL105" s="15"/>
      <c r="IZM105" s="17"/>
      <c r="IZN105" s="17"/>
      <c r="IZO105" s="17"/>
      <c r="IZP105" s="117"/>
      <c r="IZQ105" s="209"/>
      <c r="IZR105" s="17"/>
      <c r="IZS105" s="18"/>
      <c r="IZT105" s="29"/>
      <c r="IZU105" s="104"/>
      <c r="IZV105" s="198"/>
      <c r="IZW105" s="239"/>
      <c r="IZX105" s="243"/>
      <c r="IZY105" s="243"/>
      <c r="IZZ105" s="19"/>
      <c r="JAA105" s="320"/>
      <c r="JAB105" s="17"/>
      <c r="JAC105" s="15"/>
      <c r="JAD105" s="15"/>
      <c r="JAE105" s="17"/>
      <c r="JAF105" s="17"/>
      <c r="JAG105" s="17"/>
      <c r="JAH105" s="117"/>
      <c r="JAI105" s="209"/>
      <c r="JAJ105" s="17"/>
      <c r="JAK105" s="18"/>
      <c r="JAL105" s="29"/>
      <c r="JAM105" s="104"/>
      <c r="JAN105" s="198"/>
      <c r="JAO105" s="239"/>
      <c r="JAP105" s="243"/>
      <c r="JAQ105" s="243"/>
      <c r="JAR105" s="19"/>
      <c r="JAS105" s="320"/>
      <c r="JAT105" s="17"/>
      <c r="JAU105" s="15"/>
      <c r="JAV105" s="15"/>
      <c r="JAW105" s="17"/>
      <c r="JAX105" s="17"/>
      <c r="JAY105" s="17"/>
      <c r="JAZ105" s="117"/>
      <c r="JBA105" s="209"/>
      <c r="JBB105" s="17"/>
      <c r="JBC105" s="18"/>
      <c r="JBD105" s="29"/>
      <c r="JBE105" s="104"/>
      <c r="JBF105" s="198"/>
      <c r="JBG105" s="239"/>
      <c r="JBH105" s="243"/>
      <c r="JBI105" s="243"/>
      <c r="JBJ105" s="19"/>
      <c r="JBK105" s="320"/>
      <c r="JBL105" s="17"/>
      <c r="JBM105" s="15"/>
      <c r="JBN105" s="15"/>
      <c r="JBO105" s="17"/>
      <c r="JBP105" s="17"/>
      <c r="JBQ105" s="17"/>
      <c r="JBR105" s="117"/>
      <c r="JBS105" s="209"/>
      <c r="JBT105" s="17"/>
      <c r="JBU105" s="18"/>
      <c r="JBV105" s="29"/>
      <c r="JBW105" s="104"/>
      <c r="JBX105" s="198"/>
      <c r="JBY105" s="239"/>
      <c r="JBZ105" s="243"/>
      <c r="JCA105" s="243"/>
      <c r="JCB105" s="19"/>
      <c r="JCC105" s="320"/>
      <c r="JCD105" s="17"/>
      <c r="JCE105" s="15"/>
      <c r="JCF105" s="15"/>
      <c r="JCG105" s="17"/>
      <c r="JCH105" s="17"/>
      <c r="JCI105" s="17"/>
      <c r="JCJ105" s="117"/>
      <c r="JCK105" s="209"/>
      <c r="JCL105" s="17"/>
      <c r="JCM105" s="18"/>
      <c r="JCN105" s="29"/>
      <c r="JCO105" s="104"/>
      <c r="JCP105" s="198"/>
      <c r="JCQ105" s="239"/>
      <c r="JCR105" s="243"/>
      <c r="JCS105" s="243"/>
      <c r="JCT105" s="19"/>
      <c r="JCU105" s="320"/>
      <c r="JCV105" s="17"/>
      <c r="JCW105" s="15"/>
      <c r="JCX105" s="15"/>
      <c r="JCY105" s="17"/>
      <c r="JCZ105" s="17"/>
      <c r="JDA105" s="17"/>
      <c r="JDB105" s="117"/>
      <c r="JDC105" s="209"/>
      <c r="JDD105" s="17"/>
      <c r="JDE105" s="18"/>
      <c r="JDF105" s="29"/>
      <c r="JDG105" s="104"/>
      <c r="JDH105" s="198"/>
      <c r="JDI105" s="239"/>
      <c r="JDJ105" s="243"/>
      <c r="JDK105" s="243"/>
      <c r="JDL105" s="19"/>
      <c r="JDM105" s="320"/>
      <c r="JDN105" s="17"/>
      <c r="JDO105" s="15"/>
      <c r="JDP105" s="15"/>
      <c r="JDQ105" s="17"/>
      <c r="JDR105" s="17"/>
      <c r="JDS105" s="17"/>
      <c r="JDT105" s="117"/>
      <c r="JDU105" s="209"/>
      <c r="JDV105" s="17"/>
      <c r="JDW105" s="18"/>
      <c r="JDX105" s="29"/>
      <c r="JDY105" s="104"/>
      <c r="JDZ105" s="198"/>
      <c r="JEA105" s="239"/>
      <c r="JEB105" s="243"/>
      <c r="JEC105" s="243"/>
      <c r="JED105" s="19"/>
      <c r="JEE105" s="320"/>
      <c r="JEF105" s="17"/>
      <c r="JEG105" s="15"/>
      <c r="JEH105" s="15"/>
      <c r="JEI105" s="17"/>
      <c r="JEJ105" s="17"/>
      <c r="JEK105" s="17"/>
      <c r="JEL105" s="117"/>
      <c r="JEM105" s="209"/>
      <c r="JEN105" s="17"/>
      <c r="JEO105" s="18"/>
      <c r="JEP105" s="29"/>
      <c r="JEQ105" s="104"/>
      <c r="JER105" s="198"/>
      <c r="JES105" s="239"/>
      <c r="JET105" s="243"/>
      <c r="JEU105" s="243"/>
      <c r="JEV105" s="19"/>
      <c r="JEW105" s="320"/>
      <c r="JEX105" s="17"/>
      <c r="JEY105" s="15"/>
      <c r="JEZ105" s="15"/>
      <c r="JFA105" s="17"/>
      <c r="JFB105" s="17"/>
      <c r="JFC105" s="17"/>
      <c r="JFD105" s="117"/>
      <c r="JFE105" s="209"/>
      <c r="JFF105" s="17"/>
      <c r="JFG105" s="18"/>
      <c r="JFH105" s="29"/>
      <c r="JFI105" s="104"/>
      <c r="JFJ105" s="198"/>
      <c r="JFK105" s="239"/>
      <c r="JFL105" s="243"/>
      <c r="JFM105" s="243"/>
      <c r="JFN105" s="19"/>
      <c r="JFO105" s="320"/>
      <c r="JFP105" s="17"/>
      <c r="JFQ105" s="15"/>
      <c r="JFR105" s="15"/>
      <c r="JFS105" s="17"/>
      <c r="JFT105" s="17"/>
      <c r="JFU105" s="17"/>
      <c r="JFV105" s="117"/>
      <c r="JFW105" s="209"/>
      <c r="JFX105" s="17"/>
      <c r="JFY105" s="18"/>
      <c r="JFZ105" s="29"/>
      <c r="JGA105" s="104"/>
      <c r="JGB105" s="198"/>
      <c r="JGC105" s="239"/>
      <c r="JGD105" s="243"/>
      <c r="JGE105" s="243"/>
      <c r="JGF105" s="19"/>
      <c r="JGG105" s="320"/>
      <c r="JGH105" s="17"/>
      <c r="JGI105" s="15"/>
      <c r="JGJ105" s="15"/>
      <c r="JGK105" s="17"/>
      <c r="JGL105" s="17"/>
      <c r="JGM105" s="17"/>
      <c r="JGN105" s="117"/>
      <c r="JGO105" s="209"/>
      <c r="JGP105" s="17"/>
      <c r="JGQ105" s="18"/>
      <c r="JGR105" s="29"/>
      <c r="JGS105" s="104"/>
      <c r="JGT105" s="198"/>
      <c r="JGU105" s="239"/>
      <c r="JGV105" s="243"/>
      <c r="JGW105" s="243"/>
      <c r="JGX105" s="19"/>
      <c r="JGY105" s="320"/>
      <c r="JGZ105" s="17"/>
      <c r="JHA105" s="15"/>
      <c r="JHB105" s="15"/>
      <c r="JHC105" s="17"/>
      <c r="JHD105" s="17"/>
      <c r="JHE105" s="17"/>
      <c r="JHF105" s="117"/>
      <c r="JHG105" s="209"/>
      <c r="JHH105" s="17"/>
      <c r="JHI105" s="18"/>
      <c r="JHJ105" s="29"/>
      <c r="JHK105" s="104"/>
      <c r="JHL105" s="198"/>
      <c r="JHM105" s="239"/>
      <c r="JHN105" s="243"/>
      <c r="JHO105" s="243"/>
      <c r="JHP105" s="19"/>
      <c r="JHQ105" s="320"/>
      <c r="JHR105" s="17"/>
      <c r="JHS105" s="15"/>
      <c r="JHT105" s="15"/>
      <c r="JHU105" s="17"/>
      <c r="JHV105" s="17"/>
      <c r="JHW105" s="17"/>
      <c r="JHX105" s="117"/>
      <c r="JHY105" s="209"/>
      <c r="JHZ105" s="17"/>
      <c r="JIA105" s="18"/>
      <c r="JIB105" s="29"/>
      <c r="JIC105" s="104"/>
      <c r="JID105" s="198"/>
      <c r="JIE105" s="239"/>
      <c r="JIF105" s="243"/>
      <c r="JIG105" s="243"/>
      <c r="JIH105" s="19"/>
      <c r="JII105" s="320"/>
      <c r="JIJ105" s="17"/>
      <c r="JIK105" s="15"/>
      <c r="JIL105" s="15"/>
      <c r="JIM105" s="17"/>
      <c r="JIN105" s="17"/>
      <c r="JIO105" s="17"/>
      <c r="JIP105" s="117"/>
      <c r="JIQ105" s="209"/>
      <c r="JIR105" s="17"/>
      <c r="JIS105" s="18"/>
      <c r="JIT105" s="29"/>
      <c r="JIU105" s="104"/>
      <c r="JIV105" s="198"/>
      <c r="JIW105" s="239"/>
      <c r="JIX105" s="243"/>
      <c r="JIY105" s="243"/>
      <c r="JIZ105" s="19"/>
      <c r="JJA105" s="320"/>
      <c r="JJB105" s="17"/>
      <c r="JJC105" s="15"/>
      <c r="JJD105" s="15"/>
      <c r="JJE105" s="17"/>
      <c r="JJF105" s="17"/>
      <c r="JJG105" s="17"/>
      <c r="JJH105" s="117"/>
      <c r="JJI105" s="209"/>
      <c r="JJJ105" s="17"/>
      <c r="JJK105" s="18"/>
      <c r="JJL105" s="29"/>
      <c r="JJM105" s="104"/>
      <c r="JJN105" s="198"/>
      <c r="JJO105" s="239"/>
      <c r="JJP105" s="243"/>
      <c r="JJQ105" s="243"/>
      <c r="JJR105" s="19"/>
      <c r="JJS105" s="320"/>
      <c r="JJT105" s="17"/>
      <c r="JJU105" s="15"/>
      <c r="JJV105" s="15"/>
      <c r="JJW105" s="17"/>
      <c r="JJX105" s="17"/>
      <c r="JJY105" s="17"/>
      <c r="JJZ105" s="117"/>
      <c r="JKA105" s="209"/>
      <c r="JKB105" s="17"/>
      <c r="JKC105" s="18"/>
      <c r="JKD105" s="29"/>
      <c r="JKE105" s="104"/>
      <c r="JKF105" s="198"/>
      <c r="JKG105" s="239"/>
      <c r="JKH105" s="243"/>
      <c r="JKI105" s="243"/>
      <c r="JKJ105" s="19"/>
      <c r="JKK105" s="320"/>
      <c r="JKL105" s="17"/>
      <c r="JKM105" s="15"/>
      <c r="JKN105" s="15"/>
      <c r="JKO105" s="17"/>
      <c r="JKP105" s="17"/>
      <c r="JKQ105" s="17"/>
      <c r="JKR105" s="117"/>
      <c r="JKS105" s="209"/>
      <c r="JKT105" s="17"/>
      <c r="JKU105" s="18"/>
      <c r="JKV105" s="29"/>
      <c r="JKW105" s="104"/>
      <c r="JKX105" s="198"/>
      <c r="JKY105" s="239"/>
      <c r="JKZ105" s="243"/>
      <c r="JLA105" s="243"/>
      <c r="JLB105" s="19"/>
      <c r="JLC105" s="320"/>
      <c r="JLD105" s="17"/>
      <c r="JLE105" s="15"/>
      <c r="JLF105" s="15"/>
      <c r="JLG105" s="17"/>
      <c r="JLH105" s="17"/>
      <c r="JLI105" s="17"/>
      <c r="JLJ105" s="117"/>
      <c r="JLK105" s="209"/>
      <c r="JLL105" s="17"/>
      <c r="JLM105" s="18"/>
      <c r="JLN105" s="29"/>
      <c r="JLO105" s="104"/>
      <c r="JLP105" s="198"/>
      <c r="JLQ105" s="239"/>
      <c r="JLR105" s="243"/>
      <c r="JLS105" s="243"/>
      <c r="JLT105" s="19"/>
      <c r="JLU105" s="320"/>
      <c r="JLV105" s="17"/>
      <c r="JLW105" s="15"/>
      <c r="JLX105" s="15"/>
      <c r="JLY105" s="17"/>
      <c r="JLZ105" s="17"/>
      <c r="JMA105" s="17"/>
      <c r="JMB105" s="117"/>
      <c r="JMC105" s="209"/>
      <c r="JMD105" s="17"/>
      <c r="JME105" s="18"/>
      <c r="JMF105" s="29"/>
      <c r="JMG105" s="104"/>
      <c r="JMH105" s="198"/>
      <c r="JMI105" s="239"/>
      <c r="JMJ105" s="243"/>
      <c r="JMK105" s="243"/>
      <c r="JML105" s="19"/>
      <c r="JMM105" s="320"/>
      <c r="JMN105" s="17"/>
      <c r="JMO105" s="15"/>
      <c r="JMP105" s="15"/>
      <c r="JMQ105" s="17"/>
      <c r="JMR105" s="17"/>
      <c r="JMS105" s="17"/>
      <c r="JMT105" s="117"/>
      <c r="JMU105" s="209"/>
      <c r="JMV105" s="17"/>
      <c r="JMW105" s="18"/>
      <c r="JMX105" s="29"/>
      <c r="JMY105" s="104"/>
      <c r="JMZ105" s="198"/>
      <c r="JNA105" s="239"/>
      <c r="JNB105" s="243"/>
      <c r="JNC105" s="243"/>
      <c r="JND105" s="19"/>
      <c r="JNE105" s="320"/>
      <c r="JNF105" s="17"/>
      <c r="JNG105" s="15"/>
      <c r="JNH105" s="15"/>
      <c r="JNI105" s="17"/>
      <c r="JNJ105" s="17"/>
      <c r="JNK105" s="17"/>
      <c r="JNL105" s="117"/>
      <c r="JNM105" s="209"/>
      <c r="JNN105" s="17"/>
      <c r="JNO105" s="18"/>
      <c r="JNP105" s="29"/>
      <c r="JNQ105" s="104"/>
      <c r="JNR105" s="198"/>
      <c r="JNS105" s="239"/>
      <c r="JNT105" s="243"/>
      <c r="JNU105" s="243"/>
      <c r="JNV105" s="19"/>
      <c r="JNW105" s="320"/>
      <c r="JNX105" s="17"/>
      <c r="JNY105" s="15"/>
      <c r="JNZ105" s="15"/>
      <c r="JOA105" s="17"/>
      <c r="JOB105" s="17"/>
      <c r="JOC105" s="17"/>
      <c r="JOD105" s="117"/>
      <c r="JOE105" s="209"/>
      <c r="JOF105" s="17"/>
      <c r="JOG105" s="18"/>
      <c r="JOH105" s="29"/>
      <c r="JOI105" s="104"/>
      <c r="JOJ105" s="198"/>
      <c r="JOK105" s="239"/>
      <c r="JOL105" s="243"/>
      <c r="JOM105" s="243"/>
      <c r="JON105" s="19"/>
      <c r="JOO105" s="320"/>
      <c r="JOP105" s="17"/>
      <c r="JOQ105" s="15"/>
      <c r="JOR105" s="15"/>
      <c r="JOS105" s="17"/>
      <c r="JOT105" s="17"/>
      <c r="JOU105" s="17"/>
      <c r="JOV105" s="117"/>
      <c r="JOW105" s="209"/>
      <c r="JOX105" s="17"/>
      <c r="JOY105" s="18"/>
      <c r="JOZ105" s="29"/>
      <c r="JPA105" s="104"/>
      <c r="JPB105" s="198"/>
      <c r="JPC105" s="239"/>
      <c r="JPD105" s="243"/>
      <c r="JPE105" s="243"/>
      <c r="JPF105" s="19"/>
      <c r="JPG105" s="320"/>
      <c r="JPH105" s="17"/>
      <c r="JPI105" s="15"/>
      <c r="JPJ105" s="15"/>
      <c r="JPK105" s="17"/>
      <c r="JPL105" s="17"/>
      <c r="JPM105" s="17"/>
      <c r="JPN105" s="117"/>
      <c r="JPO105" s="209"/>
      <c r="JPP105" s="17"/>
      <c r="JPQ105" s="18"/>
      <c r="JPR105" s="29"/>
      <c r="JPS105" s="104"/>
      <c r="JPT105" s="198"/>
      <c r="JPU105" s="239"/>
      <c r="JPV105" s="243"/>
      <c r="JPW105" s="243"/>
      <c r="JPX105" s="19"/>
      <c r="JPY105" s="320"/>
      <c r="JPZ105" s="17"/>
      <c r="JQA105" s="15"/>
      <c r="JQB105" s="15"/>
      <c r="JQC105" s="17"/>
      <c r="JQD105" s="17"/>
      <c r="JQE105" s="17"/>
      <c r="JQF105" s="117"/>
      <c r="JQG105" s="209"/>
      <c r="JQH105" s="17"/>
      <c r="JQI105" s="18"/>
      <c r="JQJ105" s="29"/>
      <c r="JQK105" s="104"/>
      <c r="JQL105" s="198"/>
      <c r="JQM105" s="239"/>
      <c r="JQN105" s="243"/>
      <c r="JQO105" s="243"/>
      <c r="JQP105" s="19"/>
      <c r="JQQ105" s="320"/>
      <c r="JQR105" s="17"/>
      <c r="JQS105" s="15"/>
      <c r="JQT105" s="15"/>
      <c r="JQU105" s="17"/>
      <c r="JQV105" s="17"/>
      <c r="JQW105" s="17"/>
      <c r="JQX105" s="117"/>
      <c r="JQY105" s="209"/>
      <c r="JQZ105" s="17"/>
      <c r="JRA105" s="18"/>
      <c r="JRB105" s="29"/>
      <c r="JRC105" s="104"/>
      <c r="JRD105" s="198"/>
      <c r="JRE105" s="239"/>
      <c r="JRF105" s="243"/>
      <c r="JRG105" s="243"/>
      <c r="JRH105" s="19"/>
      <c r="JRI105" s="320"/>
      <c r="JRJ105" s="17"/>
      <c r="JRK105" s="15"/>
      <c r="JRL105" s="15"/>
      <c r="JRM105" s="17"/>
      <c r="JRN105" s="17"/>
      <c r="JRO105" s="17"/>
      <c r="JRP105" s="117"/>
      <c r="JRQ105" s="209"/>
      <c r="JRR105" s="17"/>
      <c r="JRS105" s="18"/>
      <c r="JRT105" s="29"/>
      <c r="JRU105" s="104"/>
      <c r="JRV105" s="198"/>
      <c r="JRW105" s="239"/>
      <c r="JRX105" s="243"/>
      <c r="JRY105" s="243"/>
      <c r="JRZ105" s="19"/>
      <c r="JSA105" s="320"/>
      <c r="JSB105" s="17"/>
      <c r="JSC105" s="15"/>
      <c r="JSD105" s="15"/>
      <c r="JSE105" s="17"/>
      <c r="JSF105" s="17"/>
      <c r="JSG105" s="17"/>
      <c r="JSH105" s="117"/>
      <c r="JSI105" s="209"/>
      <c r="JSJ105" s="17"/>
      <c r="JSK105" s="18"/>
      <c r="JSL105" s="29"/>
      <c r="JSM105" s="104"/>
      <c r="JSN105" s="198"/>
      <c r="JSO105" s="239"/>
      <c r="JSP105" s="243"/>
      <c r="JSQ105" s="243"/>
      <c r="JSR105" s="19"/>
      <c r="JSS105" s="320"/>
      <c r="JST105" s="17"/>
      <c r="JSU105" s="15"/>
      <c r="JSV105" s="15"/>
      <c r="JSW105" s="17"/>
      <c r="JSX105" s="17"/>
      <c r="JSY105" s="17"/>
      <c r="JSZ105" s="117"/>
      <c r="JTA105" s="209"/>
      <c r="JTB105" s="17"/>
      <c r="JTC105" s="18"/>
      <c r="JTD105" s="29"/>
      <c r="JTE105" s="104"/>
      <c r="JTF105" s="198"/>
      <c r="JTG105" s="239"/>
      <c r="JTH105" s="243"/>
      <c r="JTI105" s="243"/>
      <c r="JTJ105" s="19"/>
      <c r="JTK105" s="320"/>
      <c r="JTL105" s="17"/>
      <c r="JTM105" s="15"/>
      <c r="JTN105" s="15"/>
      <c r="JTO105" s="17"/>
      <c r="JTP105" s="17"/>
      <c r="JTQ105" s="17"/>
      <c r="JTR105" s="117"/>
      <c r="JTS105" s="209"/>
      <c r="JTT105" s="17"/>
      <c r="JTU105" s="18"/>
      <c r="JTV105" s="29"/>
      <c r="JTW105" s="104"/>
      <c r="JTX105" s="198"/>
      <c r="JTY105" s="239"/>
      <c r="JTZ105" s="243"/>
      <c r="JUA105" s="243"/>
      <c r="JUB105" s="19"/>
      <c r="JUC105" s="320"/>
      <c r="JUD105" s="17"/>
      <c r="JUE105" s="15"/>
      <c r="JUF105" s="15"/>
      <c r="JUG105" s="17"/>
      <c r="JUH105" s="17"/>
      <c r="JUI105" s="17"/>
      <c r="JUJ105" s="117"/>
      <c r="JUK105" s="209"/>
      <c r="JUL105" s="17"/>
      <c r="JUM105" s="18"/>
      <c r="JUN105" s="29"/>
      <c r="JUO105" s="104"/>
      <c r="JUP105" s="198"/>
      <c r="JUQ105" s="239"/>
      <c r="JUR105" s="243"/>
      <c r="JUS105" s="243"/>
      <c r="JUT105" s="19"/>
      <c r="JUU105" s="320"/>
      <c r="JUV105" s="17"/>
      <c r="JUW105" s="15"/>
      <c r="JUX105" s="15"/>
      <c r="JUY105" s="17"/>
      <c r="JUZ105" s="17"/>
      <c r="JVA105" s="17"/>
      <c r="JVB105" s="117"/>
      <c r="JVC105" s="209"/>
      <c r="JVD105" s="17"/>
      <c r="JVE105" s="18"/>
      <c r="JVF105" s="29"/>
      <c r="JVG105" s="104"/>
      <c r="JVH105" s="198"/>
      <c r="JVI105" s="239"/>
      <c r="JVJ105" s="243"/>
      <c r="JVK105" s="243"/>
      <c r="JVL105" s="19"/>
      <c r="JVM105" s="320"/>
      <c r="JVN105" s="17"/>
      <c r="JVO105" s="15"/>
      <c r="JVP105" s="15"/>
      <c r="JVQ105" s="17"/>
      <c r="JVR105" s="17"/>
      <c r="JVS105" s="17"/>
      <c r="JVT105" s="117"/>
      <c r="JVU105" s="209"/>
      <c r="JVV105" s="17"/>
      <c r="JVW105" s="18"/>
      <c r="JVX105" s="29"/>
      <c r="JVY105" s="104"/>
      <c r="JVZ105" s="198"/>
      <c r="JWA105" s="239"/>
      <c r="JWB105" s="243"/>
      <c r="JWC105" s="243"/>
      <c r="JWD105" s="19"/>
      <c r="JWE105" s="320"/>
      <c r="JWF105" s="17"/>
      <c r="JWG105" s="15"/>
      <c r="JWH105" s="15"/>
      <c r="JWI105" s="17"/>
      <c r="JWJ105" s="17"/>
      <c r="JWK105" s="17"/>
      <c r="JWL105" s="117"/>
      <c r="JWM105" s="209"/>
      <c r="JWN105" s="17"/>
      <c r="JWO105" s="18"/>
      <c r="JWP105" s="29"/>
      <c r="JWQ105" s="104"/>
      <c r="JWR105" s="198"/>
      <c r="JWS105" s="239"/>
      <c r="JWT105" s="243"/>
      <c r="JWU105" s="243"/>
      <c r="JWV105" s="19"/>
      <c r="JWW105" s="320"/>
      <c r="JWX105" s="17"/>
      <c r="JWY105" s="15"/>
      <c r="JWZ105" s="15"/>
      <c r="JXA105" s="17"/>
      <c r="JXB105" s="17"/>
      <c r="JXC105" s="17"/>
      <c r="JXD105" s="117"/>
      <c r="JXE105" s="209"/>
      <c r="JXF105" s="17"/>
      <c r="JXG105" s="18"/>
      <c r="JXH105" s="29"/>
      <c r="JXI105" s="104"/>
      <c r="JXJ105" s="198"/>
      <c r="JXK105" s="239"/>
      <c r="JXL105" s="243"/>
      <c r="JXM105" s="243"/>
      <c r="JXN105" s="19"/>
      <c r="JXO105" s="320"/>
      <c r="JXP105" s="17"/>
      <c r="JXQ105" s="15"/>
      <c r="JXR105" s="15"/>
      <c r="JXS105" s="17"/>
      <c r="JXT105" s="17"/>
      <c r="JXU105" s="17"/>
      <c r="JXV105" s="117"/>
      <c r="JXW105" s="209"/>
      <c r="JXX105" s="17"/>
      <c r="JXY105" s="18"/>
      <c r="JXZ105" s="29"/>
      <c r="JYA105" s="104"/>
      <c r="JYB105" s="198"/>
      <c r="JYC105" s="239"/>
      <c r="JYD105" s="243"/>
      <c r="JYE105" s="243"/>
      <c r="JYF105" s="19"/>
      <c r="JYG105" s="320"/>
      <c r="JYH105" s="17"/>
      <c r="JYI105" s="15"/>
      <c r="JYJ105" s="15"/>
      <c r="JYK105" s="17"/>
      <c r="JYL105" s="17"/>
      <c r="JYM105" s="17"/>
      <c r="JYN105" s="117"/>
      <c r="JYO105" s="209"/>
      <c r="JYP105" s="17"/>
      <c r="JYQ105" s="18"/>
      <c r="JYR105" s="29"/>
      <c r="JYS105" s="104"/>
      <c r="JYT105" s="198"/>
      <c r="JYU105" s="239"/>
      <c r="JYV105" s="243"/>
      <c r="JYW105" s="243"/>
      <c r="JYX105" s="19"/>
      <c r="JYY105" s="320"/>
      <c r="JYZ105" s="17"/>
      <c r="JZA105" s="15"/>
      <c r="JZB105" s="15"/>
      <c r="JZC105" s="17"/>
      <c r="JZD105" s="17"/>
      <c r="JZE105" s="17"/>
      <c r="JZF105" s="117"/>
      <c r="JZG105" s="209"/>
      <c r="JZH105" s="17"/>
      <c r="JZI105" s="18"/>
      <c r="JZJ105" s="29"/>
      <c r="JZK105" s="104"/>
      <c r="JZL105" s="198"/>
      <c r="JZM105" s="239"/>
      <c r="JZN105" s="243"/>
      <c r="JZO105" s="243"/>
      <c r="JZP105" s="19"/>
      <c r="JZQ105" s="320"/>
      <c r="JZR105" s="17"/>
      <c r="JZS105" s="15"/>
      <c r="JZT105" s="15"/>
      <c r="JZU105" s="17"/>
      <c r="JZV105" s="17"/>
      <c r="JZW105" s="17"/>
      <c r="JZX105" s="117"/>
      <c r="JZY105" s="209"/>
      <c r="JZZ105" s="17"/>
      <c r="KAA105" s="18"/>
      <c r="KAB105" s="29"/>
      <c r="KAC105" s="104"/>
      <c r="KAD105" s="198"/>
      <c r="KAE105" s="239"/>
      <c r="KAF105" s="243"/>
      <c r="KAG105" s="243"/>
      <c r="KAH105" s="19"/>
      <c r="KAI105" s="320"/>
      <c r="KAJ105" s="17"/>
      <c r="KAK105" s="15"/>
      <c r="KAL105" s="15"/>
      <c r="KAM105" s="17"/>
      <c r="KAN105" s="17"/>
      <c r="KAO105" s="17"/>
      <c r="KAP105" s="117"/>
      <c r="KAQ105" s="209"/>
      <c r="KAR105" s="17"/>
      <c r="KAS105" s="18"/>
      <c r="KAT105" s="29"/>
      <c r="KAU105" s="104"/>
      <c r="KAV105" s="198"/>
      <c r="KAW105" s="239"/>
      <c r="KAX105" s="243"/>
      <c r="KAY105" s="243"/>
      <c r="KAZ105" s="19"/>
      <c r="KBA105" s="320"/>
      <c r="KBB105" s="17"/>
      <c r="KBC105" s="15"/>
      <c r="KBD105" s="15"/>
      <c r="KBE105" s="17"/>
      <c r="KBF105" s="17"/>
      <c r="KBG105" s="17"/>
      <c r="KBH105" s="117"/>
      <c r="KBI105" s="209"/>
      <c r="KBJ105" s="17"/>
      <c r="KBK105" s="18"/>
      <c r="KBL105" s="29"/>
      <c r="KBM105" s="104"/>
      <c r="KBN105" s="198"/>
      <c r="KBO105" s="239"/>
      <c r="KBP105" s="243"/>
      <c r="KBQ105" s="243"/>
      <c r="KBR105" s="19"/>
      <c r="KBS105" s="320"/>
      <c r="KBT105" s="17"/>
      <c r="KBU105" s="15"/>
      <c r="KBV105" s="15"/>
      <c r="KBW105" s="17"/>
      <c r="KBX105" s="17"/>
      <c r="KBY105" s="17"/>
      <c r="KBZ105" s="117"/>
      <c r="KCA105" s="209"/>
      <c r="KCB105" s="17"/>
      <c r="KCC105" s="18"/>
      <c r="KCD105" s="29"/>
      <c r="KCE105" s="104"/>
      <c r="KCF105" s="198"/>
      <c r="KCG105" s="239"/>
      <c r="KCH105" s="243"/>
      <c r="KCI105" s="243"/>
      <c r="KCJ105" s="19"/>
      <c r="KCK105" s="320"/>
      <c r="KCL105" s="17"/>
      <c r="KCM105" s="15"/>
      <c r="KCN105" s="15"/>
      <c r="KCO105" s="17"/>
      <c r="KCP105" s="17"/>
      <c r="KCQ105" s="17"/>
      <c r="KCR105" s="117"/>
      <c r="KCS105" s="209"/>
      <c r="KCT105" s="17"/>
      <c r="KCU105" s="18"/>
      <c r="KCV105" s="29"/>
      <c r="KCW105" s="104"/>
      <c r="KCX105" s="198"/>
      <c r="KCY105" s="239"/>
      <c r="KCZ105" s="243"/>
      <c r="KDA105" s="243"/>
      <c r="KDB105" s="19"/>
      <c r="KDC105" s="320"/>
      <c r="KDD105" s="17"/>
      <c r="KDE105" s="15"/>
      <c r="KDF105" s="15"/>
      <c r="KDG105" s="17"/>
      <c r="KDH105" s="17"/>
      <c r="KDI105" s="17"/>
      <c r="KDJ105" s="117"/>
      <c r="KDK105" s="209"/>
      <c r="KDL105" s="17"/>
      <c r="KDM105" s="18"/>
      <c r="KDN105" s="29"/>
      <c r="KDO105" s="104"/>
      <c r="KDP105" s="198"/>
      <c r="KDQ105" s="239"/>
      <c r="KDR105" s="243"/>
      <c r="KDS105" s="243"/>
      <c r="KDT105" s="19"/>
      <c r="KDU105" s="320"/>
      <c r="KDV105" s="17"/>
      <c r="KDW105" s="15"/>
      <c r="KDX105" s="15"/>
      <c r="KDY105" s="17"/>
      <c r="KDZ105" s="17"/>
      <c r="KEA105" s="17"/>
      <c r="KEB105" s="117"/>
      <c r="KEC105" s="209"/>
      <c r="KED105" s="17"/>
      <c r="KEE105" s="18"/>
      <c r="KEF105" s="29"/>
      <c r="KEG105" s="104"/>
      <c r="KEH105" s="198"/>
      <c r="KEI105" s="239"/>
      <c r="KEJ105" s="243"/>
      <c r="KEK105" s="243"/>
      <c r="KEL105" s="19"/>
      <c r="KEM105" s="320"/>
      <c r="KEN105" s="17"/>
      <c r="KEO105" s="15"/>
      <c r="KEP105" s="15"/>
      <c r="KEQ105" s="17"/>
      <c r="KER105" s="17"/>
      <c r="KES105" s="17"/>
      <c r="KET105" s="117"/>
      <c r="KEU105" s="209"/>
      <c r="KEV105" s="17"/>
      <c r="KEW105" s="18"/>
      <c r="KEX105" s="29"/>
      <c r="KEY105" s="104"/>
      <c r="KEZ105" s="198"/>
      <c r="KFA105" s="239"/>
      <c r="KFB105" s="243"/>
      <c r="KFC105" s="243"/>
      <c r="KFD105" s="19"/>
      <c r="KFE105" s="320"/>
      <c r="KFF105" s="17"/>
      <c r="KFG105" s="15"/>
      <c r="KFH105" s="15"/>
      <c r="KFI105" s="17"/>
      <c r="KFJ105" s="17"/>
      <c r="KFK105" s="17"/>
      <c r="KFL105" s="117"/>
      <c r="KFM105" s="209"/>
      <c r="KFN105" s="17"/>
      <c r="KFO105" s="18"/>
      <c r="KFP105" s="29"/>
      <c r="KFQ105" s="104"/>
      <c r="KFR105" s="198"/>
      <c r="KFS105" s="239"/>
      <c r="KFT105" s="243"/>
      <c r="KFU105" s="243"/>
      <c r="KFV105" s="19"/>
      <c r="KFW105" s="320"/>
      <c r="KFX105" s="17"/>
      <c r="KFY105" s="15"/>
      <c r="KFZ105" s="15"/>
      <c r="KGA105" s="17"/>
      <c r="KGB105" s="17"/>
      <c r="KGC105" s="17"/>
      <c r="KGD105" s="117"/>
      <c r="KGE105" s="209"/>
      <c r="KGF105" s="17"/>
      <c r="KGG105" s="18"/>
      <c r="KGH105" s="29"/>
      <c r="KGI105" s="104"/>
      <c r="KGJ105" s="198"/>
      <c r="KGK105" s="239"/>
      <c r="KGL105" s="243"/>
      <c r="KGM105" s="243"/>
      <c r="KGN105" s="19"/>
      <c r="KGO105" s="320"/>
      <c r="KGP105" s="17"/>
      <c r="KGQ105" s="15"/>
      <c r="KGR105" s="15"/>
      <c r="KGS105" s="17"/>
      <c r="KGT105" s="17"/>
      <c r="KGU105" s="17"/>
      <c r="KGV105" s="117"/>
      <c r="KGW105" s="209"/>
      <c r="KGX105" s="17"/>
      <c r="KGY105" s="18"/>
      <c r="KGZ105" s="29"/>
      <c r="KHA105" s="104"/>
      <c r="KHB105" s="198"/>
      <c r="KHC105" s="239"/>
      <c r="KHD105" s="243"/>
      <c r="KHE105" s="243"/>
      <c r="KHF105" s="19"/>
      <c r="KHG105" s="320"/>
      <c r="KHH105" s="17"/>
      <c r="KHI105" s="15"/>
      <c r="KHJ105" s="15"/>
      <c r="KHK105" s="17"/>
      <c r="KHL105" s="17"/>
      <c r="KHM105" s="17"/>
      <c r="KHN105" s="117"/>
      <c r="KHO105" s="209"/>
      <c r="KHP105" s="17"/>
      <c r="KHQ105" s="18"/>
      <c r="KHR105" s="29"/>
      <c r="KHS105" s="104"/>
      <c r="KHT105" s="198"/>
      <c r="KHU105" s="239"/>
      <c r="KHV105" s="243"/>
      <c r="KHW105" s="243"/>
      <c r="KHX105" s="19"/>
      <c r="KHY105" s="320"/>
      <c r="KHZ105" s="17"/>
      <c r="KIA105" s="15"/>
      <c r="KIB105" s="15"/>
      <c r="KIC105" s="17"/>
      <c r="KID105" s="17"/>
      <c r="KIE105" s="17"/>
      <c r="KIF105" s="117"/>
      <c r="KIG105" s="209"/>
      <c r="KIH105" s="17"/>
      <c r="KII105" s="18"/>
      <c r="KIJ105" s="29"/>
      <c r="KIK105" s="104"/>
      <c r="KIL105" s="198"/>
      <c r="KIM105" s="239"/>
      <c r="KIN105" s="243"/>
      <c r="KIO105" s="243"/>
      <c r="KIP105" s="19"/>
      <c r="KIQ105" s="320"/>
      <c r="KIR105" s="17"/>
      <c r="KIS105" s="15"/>
      <c r="KIT105" s="15"/>
      <c r="KIU105" s="17"/>
      <c r="KIV105" s="17"/>
      <c r="KIW105" s="17"/>
      <c r="KIX105" s="117"/>
      <c r="KIY105" s="209"/>
      <c r="KIZ105" s="17"/>
      <c r="KJA105" s="18"/>
      <c r="KJB105" s="29"/>
      <c r="KJC105" s="104"/>
      <c r="KJD105" s="198"/>
      <c r="KJE105" s="239"/>
      <c r="KJF105" s="243"/>
      <c r="KJG105" s="243"/>
      <c r="KJH105" s="19"/>
      <c r="KJI105" s="320"/>
      <c r="KJJ105" s="17"/>
      <c r="KJK105" s="15"/>
      <c r="KJL105" s="15"/>
      <c r="KJM105" s="17"/>
      <c r="KJN105" s="17"/>
      <c r="KJO105" s="17"/>
      <c r="KJP105" s="117"/>
      <c r="KJQ105" s="209"/>
      <c r="KJR105" s="17"/>
      <c r="KJS105" s="18"/>
      <c r="KJT105" s="29"/>
      <c r="KJU105" s="104"/>
      <c r="KJV105" s="198"/>
      <c r="KJW105" s="239"/>
      <c r="KJX105" s="243"/>
      <c r="KJY105" s="243"/>
      <c r="KJZ105" s="19"/>
      <c r="KKA105" s="320"/>
      <c r="KKB105" s="17"/>
      <c r="KKC105" s="15"/>
      <c r="KKD105" s="15"/>
      <c r="KKE105" s="17"/>
      <c r="KKF105" s="17"/>
      <c r="KKG105" s="17"/>
      <c r="KKH105" s="117"/>
      <c r="KKI105" s="209"/>
      <c r="KKJ105" s="17"/>
      <c r="KKK105" s="18"/>
      <c r="KKL105" s="29"/>
      <c r="KKM105" s="104"/>
      <c r="KKN105" s="198"/>
      <c r="KKO105" s="239"/>
      <c r="KKP105" s="243"/>
      <c r="KKQ105" s="243"/>
      <c r="KKR105" s="19"/>
      <c r="KKS105" s="320"/>
      <c r="KKT105" s="17"/>
      <c r="KKU105" s="15"/>
      <c r="KKV105" s="15"/>
      <c r="KKW105" s="17"/>
      <c r="KKX105" s="17"/>
      <c r="KKY105" s="17"/>
      <c r="KKZ105" s="117"/>
      <c r="KLA105" s="209"/>
      <c r="KLB105" s="17"/>
      <c r="KLC105" s="18"/>
      <c r="KLD105" s="29"/>
      <c r="KLE105" s="104"/>
      <c r="KLF105" s="198"/>
      <c r="KLG105" s="239"/>
      <c r="KLH105" s="243"/>
      <c r="KLI105" s="243"/>
      <c r="KLJ105" s="19"/>
      <c r="KLK105" s="320"/>
      <c r="KLL105" s="17"/>
      <c r="KLM105" s="15"/>
      <c r="KLN105" s="15"/>
      <c r="KLO105" s="17"/>
      <c r="KLP105" s="17"/>
      <c r="KLQ105" s="17"/>
      <c r="KLR105" s="117"/>
      <c r="KLS105" s="209"/>
      <c r="KLT105" s="17"/>
      <c r="KLU105" s="18"/>
      <c r="KLV105" s="29"/>
      <c r="KLW105" s="104"/>
      <c r="KLX105" s="198"/>
      <c r="KLY105" s="239"/>
      <c r="KLZ105" s="243"/>
      <c r="KMA105" s="243"/>
      <c r="KMB105" s="19"/>
      <c r="KMC105" s="320"/>
      <c r="KMD105" s="17"/>
      <c r="KME105" s="15"/>
      <c r="KMF105" s="15"/>
      <c r="KMG105" s="17"/>
      <c r="KMH105" s="17"/>
      <c r="KMI105" s="17"/>
      <c r="KMJ105" s="117"/>
      <c r="KMK105" s="209"/>
      <c r="KML105" s="17"/>
      <c r="KMM105" s="18"/>
      <c r="KMN105" s="29"/>
      <c r="KMO105" s="104"/>
      <c r="KMP105" s="198"/>
      <c r="KMQ105" s="239"/>
      <c r="KMR105" s="243"/>
      <c r="KMS105" s="243"/>
      <c r="KMT105" s="19"/>
      <c r="KMU105" s="320"/>
      <c r="KMV105" s="17"/>
      <c r="KMW105" s="15"/>
      <c r="KMX105" s="15"/>
      <c r="KMY105" s="17"/>
      <c r="KMZ105" s="17"/>
      <c r="KNA105" s="17"/>
      <c r="KNB105" s="117"/>
      <c r="KNC105" s="209"/>
      <c r="KND105" s="17"/>
      <c r="KNE105" s="18"/>
      <c r="KNF105" s="29"/>
      <c r="KNG105" s="104"/>
      <c r="KNH105" s="198"/>
      <c r="KNI105" s="239"/>
      <c r="KNJ105" s="243"/>
      <c r="KNK105" s="243"/>
      <c r="KNL105" s="19"/>
      <c r="KNM105" s="320"/>
      <c r="KNN105" s="17"/>
      <c r="KNO105" s="15"/>
      <c r="KNP105" s="15"/>
      <c r="KNQ105" s="17"/>
      <c r="KNR105" s="17"/>
      <c r="KNS105" s="17"/>
      <c r="KNT105" s="117"/>
      <c r="KNU105" s="209"/>
      <c r="KNV105" s="17"/>
      <c r="KNW105" s="18"/>
      <c r="KNX105" s="29"/>
      <c r="KNY105" s="104"/>
      <c r="KNZ105" s="198"/>
      <c r="KOA105" s="239"/>
      <c r="KOB105" s="243"/>
      <c r="KOC105" s="243"/>
      <c r="KOD105" s="19"/>
      <c r="KOE105" s="320"/>
      <c r="KOF105" s="17"/>
      <c r="KOG105" s="15"/>
      <c r="KOH105" s="15"/>
      <c r="KOI105" s="17"/>
      <c r="KOJ105" s="17"/>
      <c r="KOK105" s="17"/>
      <c r="KOL105" s="117"/>
      <c r="KOM105" s="209"/>
      <c r="KON105" s="17"/>
      <c r="KOO105" s="18"/>
      <c r="KOP105" s="29"/>
      <c r="KOQ105" s="104"/>
      <c r="KOR105" s="198"/>
      <c r="KOS105" s="239"/>
      <c r="KOT105" s="243"/>
      <c r="KOU105" s="243"/>
      <c r="KOV105" s="19"/>
      <c r="KOW105" s="320"/>
      <c r="KOX105" s="17"/>
      <c r="KOY105" s="15"/>
      <c r="KOZ105" s="15"/>
      <c r="KPA105" s="17"/>
      <c r="KPB105" s="17"/>
      <c r="KPC105" s="17"/>
      <c r="KPD105" s="117"/>
      <c r="KPE105" s="209"/>
      <c r="KPF105" s="17"/>
      <c r="KPG105" s="18"/>
      <c r="KPH105" s="29"/>
      <c r="KPI105" s="104"/>
      <c r="KPJ105" s="198"/>
      <c r="KPK105" s="239"/>
      <c r="KPL105" s="243"/>
      <c r="KPM105" s="243"/>
      <c r="KPN105" s="19"/>
      <c r="KPO105" s="320"/>
      <c r="KPP105" s="17"/>
      <c r="KPQ105" s="15"/>
      <c r="KPR105" s="15"/>
      <c r="KPS105" s="17"/>
      <c r="KPT105" s="17"/>
      <c r="KPU105" s="17"/>
      <c r="KPV105" s="117"/>
      <c r="KPW105" s="209"/>
      <c r="KPX105" s="17"/>
      <c r="KPY105" s="18"/>
      <c r="KPZ105" s="29"/>
      <c r="KQA105" s="104"/>
      <c r="KQB105" s="198"/>
      <c r="KQC105" s="239"/>
      <c r="KQD105" s="243"/>
      <c r="KQE105" s="243"/>
      <c r="KQF105" s="19"/>
      <c r="KQG105" s="320"/>
      <c r="KQH105" s="17"/>
      <c r="KQI105" s="15"/>
      <c r="KQJ105" s="15"/>
      <c r="KQK105" s="17"/>
      <c r="KQL105" s="17"/>
      <c r="KQM105" s="17"/>
      <c r="KQN105" s="117"/>
      <c r="KQO105" s="209"/>
      <c r="KQP105" s="17"/>
      <c r="KQQ105" s="18"/>
      <c r="KQR105" s="29"/>
      <c r="KQS105" s="104"/>
      <c r="KQT105" s="198"/>
      <c r="KQU105" s="239"/>
      <c r="KQV105" s="243"/>
      <c r="KQW105" s="243"/>
      <c r="KQX105" s="19"/>
      <c r="KQY105" s="320"/>
      <c r="KQZ105" s="17"/>
      <c r="KRA105" s="15"/>
      <c r="KRB105" s="15"/>
      <c r="KRC105" s="17"/>
      <c r="KRD105" s="17"/>
      <c r="KRE105" s="17"/>
      <c r="KRF105" s="117"/>
      <c r="KRG105" s="209"/>
      <c r="KRH105" s="17"/>
      <c r="KRI105" s="18"/>
      <c r="KRJ105" s="29"/>
      <c r="KRK105" s="104"/>
      <c r="KRL105" s="198"/>
      <c r="KRM105" s="239"/>
      <c r="KRN105" s="243"/>
      <c r="KRO105" s="243"/>
      <c r="KRP105" s="19"/>
      <c r="KRQ105" s="320"/>
      <c r="KRR105" s="17"/>
      <c r="KRS105" s="15"/>
      <c r="KRT105" s="15"/>
      <c r="KRU105" s="17"/>
      <c r="KRV105" s="17"/>
      <c r="KRW105" s="17"/>
      <c r="KRX105" s="117"/>
      <c r="KRY105" s="209"/>
      <c r="KRZ105" s="17"/>
      <c r="KSA105" s="18"/>
      <c r="KSB105" s="29"/>
      <c r="KSC105" s="104"/>
      <c r="KSD105" s="198"/>
      <c r="KSE105" s="239"/>
      <c r="KSF105" s="243"/>
      <c r="KSG105" s="243"/>
      <c r="KSH105" s="19"/>
      <c r="KSI105" s="320"/>
      <c r="KSJ105" s="17"/>
      <c r="KSK105" s="15"/>
      <c r="KSL105" s="15"/>
      <c r="KSM105" s="17"/>
      <c r="KSN105" s="17"/>
      <c r="KSO105" s="17"/>
      <c r="KSP105" s="117"/>
      <c r="KSQ105" s="209"/>
      <c r="KSR105" s="17"/>
      <c r="KSS105" s="18"/>
      <c r="KST105" s="29"/>
      <c r="KSU105" s="104"/>
      <c r="KSV105" s="198"/>
      <c r="KSW105" s="239"/>
      <c r="KSX105" s="243"/>
      <c r="KSY105" s="243"/>
      <c r="KSZ105" s="19"/>
      <c r="KTA105" s="320"/>
      <c r="KTB105" s="17"/>
      <c r="KTC105" s="15"/>
      <c r="KTD105" s="15"/>
      <c r="KTE105" s="17"/>
      <c r="KTF105" s="17"/>
      <c r="KTG105" s="17"/>
      <c r="KTH105" s="117"/>
      <c r="KTI105" s="209"/>
      <c r="KTJ105" s="17"/>
      <c r="KTK105" s="18"/>
      <c r="KTL105" s="29"/>
      <c r="KTM105" s="104"/>
      <c r="KTN105" s="198"/>
      <c r="KTO105" s="239"/>
      <c r="KTP105" s="243"/>
      <c r="KTQ105" s="243"/>
      <c r="KTR105" s="19"/>
      <c r="KTS105" s="320"/>
      <c r="KTT105" s="17"/>
      <c r="KTU105" s="15"/>
      <c r="KTV105" s="15"/>
      <c r="KTW105" s="17"/>
      <c r="KTX105" s="17"/>
      <c r="KTY105" s="17"/>
      <c r="KTZ105" s="117"/>
      <c r="KUA105" s="209"/>
      <c r="KUB105" s="17"/>
      <c r="KUC105" s="18"/>
      <c r="KUD105" s="29"/>
      <c r="KUE105" s="104"/>
      <c r="KUF105" s="198"/>
      <c r="KUG105" s="239"/>
      <c r="KUH105" s="243"/>
      <c r="KUI105" s="243"/>
      <c r="KUJ105" s="19"/>
      <c r="KUK105" s="320"/>
      <c r="KUL105" s="17"/>
      <c r="KUM105" s="15"/>
      <c r="KUN105" s="15"/>
      <c r="KUO105" s="17"/>
      <c r="KUP105" s="17"/>
      <c r="KUQ105" s="17"/>
      <c r="KUR105" s="117"/>
      <c r="KUS105" s="209"/>
      <c r="KUT105" s="17"/>
      <c r="KUU105" s="18"/>
      <c r="KUV105" s="29"/>
      <c r="KUW105" s="104"/>
      <c r="KUX105" s="198"/>
      <c r="KUY105" s="239"/>
      <c r="KUZ105" s="243"/>
      <c r="KVA105" s="243"/>
      <c r="KVB105" s="19"/>
      <c r="KVC105" s="320"/>
      <c r="KVD105" s="17"/>
      <c r="KVE105" s="15"/>
      <c r="KVF105" s="15"/>
      <c r="KVG105" s="17"/>
      <c r="KVH105" s="17"/>
      <c r="KVI105" s="17"/>
      <c r="KVJ105" s="117"/>
      <c r="KVK105" s="209"/>
      <c r="KVL105" s="17"/>
      <c r="KVM105" s="18"/>
      <c r="KVN105" s="29"/>
      <c r="KVO105" s="104"/>
      <c r="KVP105" s="198"/>
      <c r="KVQ105" s="239"/>
      <c r="KVR105" s="243"/>
      <c r="KVS105" s="243"/>
      <c r="KVT105" s="19"/>
      <c r="KVU105" s="320"/>
      <c r="KVV105" s="17"/>
      <c r="KVW105" s="15"/>
      <c r="KVX105" s="15"/>
      <c r="KVY105" s="17"/>
      <c r="KVZ105" s="17"/>
      <c r="KWA105" s="17"/>
      <c r="KWB105" s="117"/>
      <c r="KWC105" s="209"/>
      <c r="KWD105" s="17"/>
      <c r="KWE105" s="18"/>
      <c r="KWF105" s="29"/>
      <c r="KWG105" s="104"/>
      <c r="KWH105" s="198"/>
      <c r="KWI105" s="239"/>
      <c r="KWJ105" s="243"/>
      <c r="KWK105" s="243"/>
      <c r="KWL105" s="19"/>
      <c r="KWM105" s="320"/>
      <c r="KWN105" s="17"/>
      <c r="KWO105" s="15"/>
      <c r="KWP105" s="15"/>
      <c r="KWQ105" s="17"/>
      <c r="KWR105" s="17"/>
      <c r="KWS105" s="17"/>
      <c r="KWT105" s="117"/>
      <c r="KWU105" s="209"/>
      <c r="KWV105" s="17"/>
      <c r="KWW105" s="18"/>
      <c r="KWX105" s="29"/>
      <c r="KWY105" s="104"/>
      <c r="KWZ105" s="198"/>
      <c r="KXA105" s="239"/>
      <c r="KXB105" s="243"/>
      <c r="KXC105" s="243"/>
      <c r="KXD105" s="19"/>
      <c r="KXE105" s="320"/>
      <c r="KXF105" s="17"/>
      <c r="KXG105" s="15"/>
      <c r="KXH105" s="15"/>
      <c r="KXI105" s="17"/>
      <c r="KXJ105" s="17"/>
      <c r="KXK105" s="17"/>
      <c r="KXL105" s="117"/>
      <c r="KXM105" s="209"/>
      <c r="KXN105" s="17"/>
      <c r="KXO105" s="18"/>
      <c r="KXP105" s="29"/>
      <c r="KXQ105" s="104"/>
      <c r="KXR105" s="198"/>
      <c r="KXS105" s="239"/>
      <c r="KXT105" s="243"/>
      <c r="KXU105" s="243"/>
      <c r="KXV105" s="19"/>
      <c r="KXW105" s="320"/>
      <c r="KXX105" s="17"/>
      <c r="KXY105" s="15"/>
      <c r="KXZ105" s="15"/>
      <c r="KYA105" s="17"/>
      <c r="KYB105" s="17"/>
      <c r="KYC105" s="17"/>
      <c r="KYD105" s="117"/>
      <c r="KYE105" s="209"/>
      <c r="KYF105" s="17"/>
      <c r="KYG105" s="18"/>
      <c r="KYH105" s="29"/>
      <c r="KYI105" s="104"/>
      <c r="KYJ105" s="198"/>
      <c r="KYK105" s="239"/>
      <c r="KYL105" s="243"/>
      <c r="KYM105" s="243"/>
      <c r="KYN105" s="19"/>
      <c r="KYO105" s="320"/>
      <c r="KYP105" s="17"/>
      <c r="KYQ105" s="15"/>
      <c r="KYR105" s="15"/>
      <c r="KYS105" s="17"/>
      <c r="KYT105" s="17"/>
      <c r="KYU105" s="17"/>
      <c r="KYV105" s="117"/>
      <c r="KYW105" s="209"/>
      <c r="KYX105" s="17"/>
      <c r="KYY105" s="18"/>
      <c r="KYZ105" s="29"/>
      <c r="KZA105" s="104"/>
      <c r="KZB105" s="198"/>
      <c r="KZC105" s="239"/>
      <c r="KZD105" s="243"/>
      <c r="KZE105" s="243"/>
      <c r="KZF105" s="19"/>
      <c r="KZG105" s="320"/>
      <c r="KZH105" s="17"/>
      <c r="KZI105" s="15"/>
      <c r="KZJ105" s="15"/>
      <c r="KZK105" s="17"/>
      <c r="KZL105" s="17"/>
      <c r="KZM105" s="17"/>
      <c r="KZN105" s="117"/>
      <c r="KZO105" s="209"/>
      <c r="KZP105" s="17"/>
      <c r="KZQ105" s="18"/>
      <c r="KZR105" s="29"/>
      <c r="KZS105" s="104"/>
      <c r="KZT105" s="198"/>
      <c r="KZU105" s="239"/>
      <c r="KZV105" s="243"/>
      <c r="KZW105" s="243"/>
      <c r="KZX105" s="19"/>
      <c r="KZY105" s="320"/>
      <c r="KZZ105" s="17"/>
      <c r="LAA105" s="15"/>
      <c r="LAB105" s="15"/>
      <c r="LAC105" s="17"/>
      <c r="LAD105" s="17"/>
      <c r="LAE105" s="17"/>
      <c r="LAF105" s="117"/>
      <c r="LAG105" s="209"/>
      <c r="LAH105" s="17"/>
      <c r="LAI105" s="18"/>
      <c r="LAJ105" s="29"/>
      <c r="LAK105" s="104"/>
      <c r="LAL105" s="198"/>
      <c r="LAM105" s="239"/>
      <c r="LAN105" s="243"/>
      <c r="LAO105" s="243"/>
      <c r="LAP105" s="19"/>
      <c r="LAQ105" s="320"/>
      <c r="LAR105" s="17"/>
      <c r="LAS105" s="15"/>
      <c r="LAT105" s="15"/>
      <c r="LAU105" s="17"/>
      <c r="LAV105" s="17"/>
      <c r="LAW105" s="17"/>
      <c r="LAX105" s="117"/>
      <c r="LAY105" s="209"/>
      <c r="LAZ105" s="17"/>
      <c r="LBA105" s="18"/>
      <c r="LBB105" s="29"/>
      <c r="LBC105" s="104"/>
      <c r="LBD105" s="198"/>
      <c r="LBE105" s="239"/>
      <c r="LBF105" s="243"/>
      <c r="LBG105" s="243"/>
      <c r="LBH105" s="19"/>
      <c r="LBI105" s="320"/>
      <c r="LBJ105" s="17"/>
      <c r="LBK105" s="15"/>
      <c r="LBL105" s="15"/>
      <c r="LBM105" s="17"/>
      <c r="LBN105" s="17"/>
      <c r="LBO105" s="17"/>
      <c r="LBP105" s="117"/>
      <c r="LBQ105" s="209"/>
      <c r="LBR105" s="17"/>
      <c r="LBS105" s="18"/>
      <c r="LBT105" s="29"/>
      <c r="LBU105" s="104"/>
      <c r="LBV105" s="198"/>
      <c r="LBW105" s="239"/>
      <c r="LBX105" s="243"/>
      <c r="LBY105" s="243"/>
      <c r="LBZ105" s="19"/>
      <c r="LCA105" s="320"/>
      <c r="LCB105" s="17"/>
      <c r="LCC105" s="15"/>
      <c r="LCD105" s="15"/>
      <c r="LCE105" s="17"/>
      <c r="LCF105" s="17"/>
      <c r="LCG105" s="17"/>
      <c r="LCH105" s="117"/>
      <c r="LCI105" s="209"/>
      <c r="LCJ105" s="17"/>
      <c r="LCK105" s="18"/>
      <c r="LCL105" s="29"/>
      <c r="LCM105" s="104"/>
      <c r="LCN105" s="198"/>
      <c r="LCO105" s="239"/>
      <c r="LCP105" s="243"/>
      <c r="LCQ105" s="243"/>
      <c r="LCR105" s="19"/>
      <c r="LCS105" s="320"/>
      <c r="LCT105" s="17"/>
      <c r="LCU105" s="15"/>
      <c r="LCV105" s="15"/>
      <c r="LCW105" s="17"/>
      <c r="LCX105" s="17"/>
      <c r="LCY105" s="17"/>
      <c r="LCZ105" s="117"/>
      <c r="LDA105" s="209"/>
      <c r="LDB105" s="17"/>
      <c r="LDC105" s="18"/>
      <c r="LDD105" s="29"/>
      <c r="LDE105" s="104"/>
      <c r="LDF105" s="198"/>
      <c r="LDG105" s="239"/>
      <c r="LDH105" s="243"/>
      <c r="LDI105" s="243"/>
      <c r="LDJ105" s="19"/>
      <c r="LDK105" s="320"/>
      <c r="LDL105" s="17"/>
      <c r="LDM105" s="15"/>
      <c r="LDN105" s="15"/>
      <c r="LDO105" s="17"/>
      <c r="LDP105" s="17"/>
      <c r="LDQ105" s="17"/>
      <c r="LDR105" s="117"/>
      <c r="LDS105" s="209"/>
      <c r="LDT105" s="17"/>
      <c r="LDU105" s="18"/>
      <c r="LDV105" s="29"/>
      <c r="LDW105" s="104"/>
      <c r="LDX105" s="198"/>
      <c r="LDY105" s="239"/>
      <c r="LDZ105" s="243"/>
      <c r="LEA105" s="243"/>
      <c r="LEB105" s="19"/>
      <c r="LEC105" s="320"/>
      <c r="LED105" s="17"/>
      <c r="LEE105" s="15"/>
      <c r="LEF105" s="15"/>
      <c r="LEG105" s="17"/>
      <c r="LEH105" s="17"/>
      <c r="LEI105" s="17"/>
      <c r="LEJ105" s="117"/>
      <c r="LEK105" s="209"/>
      <c r="LEL105" s="17"/>
      <c r="LEM105" s="18"/>
      <c r="LEN105" s="29"/>
      <c r="LEO105" s="104"/>
      <c r="LEP105" s="198"/>
      <c r="LEQ105" s="239"/>
      <c r="LER105" s="243"/>
      <c r="LES105" s="243"/>
      <c r="LET105" s="19"/>
      <c r="LEU105" s="320"/>
      <c r="LEV105" s="17"/>
      <c r="LEW105" s="15"/>
      <c r="LEX105" s="15"/>
      <c r="LEY105" s="17"/>
      <c r="LEZ105" s="17"/>
      <c r="LFA105" s="17"/>
      <c r="LFB105" s="117"/>
      <c r="LFC105" s="209"/>
      <c r="LFD105" s="17"/>
      <c r="LFE105" s="18"/>
      <c r="LFF105" s="29"/>
      <c r="LFG105" s="104"/>
      <c r="LFH105" s="198"/>
      <c r="LFI105" s="239"/>
      <c r="LFJ105" s="243"/>
      <c r="LFK105" s="243"/>
      <c r="LFL105" s="19"/>
      <c r="LFM105" s="320"/>
      <c r="LFN105" s="17"/>
      <c r="LFO105" s="15"/>
      <c r="LFP105" s="15"/>
      <c r="LFQ105" s="17"/>
      <c r="LFR105" s="17"/>
      <c r="LFS105" s="17"/>
      <c r="LFT105" s="117"/>
      <c r="LFU105" s="209"/>
      <c r="LFV105" s="17"/>
      <c r="LFW105" s="18"/>
      <c r="LFX105" s="29"/>
      <c r="LFY105" s="104"/>
      <c r="LFZ105" s="198"/>
      <c r="LGA105" s="239"/>
      <c r="LGB105" s="243"/>
      <c r="LGC105" s="243"/>
      <c r="LGD105" s="19"/>
      <c r="LGE105" s="320"/>
      <c r="LGF105" s="17"/>
      <c r="LGG105" s="15"/>
      <c r="LGH105" s="15"/>
      <c r="LGI105" s="17"/>
      <c r="LGJ105" s="17"/>
      <c r="LGK105" s="17"/>
      <c r="LGL105" s="117"/>
      <c r="LGM105" s="209"/>
      <c r="LGN105" s="17"/>
      <c r="LGO105" s="18"/>
      <c r="LGP105" s="29"/>
      <c r="LGQ105" s="104"/>
      <c r="LGR105" s="198"/>
      <c r="LGS105" s="239"/>
      <c r="LGT105" s="243"/>
      <c r="LGU105" s="243"/>
      <c r="LGV105" s="19"/>
      <c r="LGW105" s="320"/>
      <c r="LGX105" s="17"/>
      <c r="LGY105" s="15"/>
      <c r="LGZ105" s="15"/>
      <c r="LHA105" s="17"/>
      <c r="LHB105" s="17"/>
      <c r="LHC105" s="17"/>
      <c r="LHD105" s="117"/>
      <c r="LHE105" s="209"/>
      <c r="LHF105" s="17"/>
      <c r="LHG105" s="18"/>
      <c r="LHH105" s="29"/>
      <c r="LHI105" s="104"/>
      <c r="LHJ105" s="198"/>
      <c r="LHK105" s="239"/>
      <c r="LHL105" s="243"/>
      <c r="LHM105" s="243"/>
      <c r="LHN105" s="19"/>
      <c r="LHO105" s="320"/>
      <c r="LHP105" s="17"/>
      <c r="LHQ105" s="15"/>
      <c r="LHR105" s="15"/>
      <c r="LHS105" s="17"/>
      <c r="LHT105" s="17"/>
      <c r="LHU105" s="17"/>
      <c r="LHV105" s="117"/>
      <c r="LHW105" s="209"/>
      <c r="LHX105" s="17"/>
      <c r="LHY105" s="18"/>
      <c r="LHZ105" s="29"/>
      <c r="LIA105" s="104"/>
      <c r="LIB105" s="198"/>
      <c r="LIC105" s="239"/>
      <c r="LID105" s="243"/>
      <c r="LIE105" s="243"/>
      <c r="LIF105" s="19"/>
      <c r="LIG105" s="320"/>
      <c r="LIH105" s="17"/>
      <c r="LII105" s="15"/>
      <c r="LIJ105" s="15"/>
      <c r="LIK105" s="17"/>
      <c r="LIL105" s="17"/>
      <c r="LIM105" s="17"/>
      <c r="LIN105" s="117"/>
      <c r="LIO105" s="209"/>
      <c r="LIP105" s="17"/>
      <c r="LIQ105" s="18"/>
      <c r="LIR105" s="29"/>
      <c r="LIS105" s="104"/>
      <c r="LIT105" s="198"/>
      <c r="LIU105" s="239"/>
      <c r="LIV105" s="243"/>
      <c r="LIW105" s="243"/>
      <c r="LIX105" s="19"/>
      <c r="LIY105" s="320"/>
      <c r="LIZ105" s="17"/>
      <c r="LJA105" s="15"/>
      <c r="LJB105" s="15"/>
      <c r="LJC105" s="17"/>
      <c r="LJD105" s="17"/>
      <c r="LJE105" s="17"/>
      <c r="LJF105" s="117"/>
      <c r="LJG105" s="209"/>
      <c r="LJH105" s="17"/>
      <c r="LJI105" s="18"/>
      <c r="LJJ105" s="29"/>
      <c r="LJK105" s="104"/>
      <c r="LJL105" s="198"/>
      <c r="LJM105" s="239"/>
      <c r="LJN105" s="243"/>
      <c r="LJO105" s="243"/>
      <c r="LJP105" s="19"/>
      <c r="LJQ105" s="320"/>
      <c r="LJR105" s="17"/>
      <c r="LJS105" s="15"/>
      <c r="LJT105" s="15"/>
      <c r="LJU105" s="17"/>
      <c r="LJV105" s="17"/>
      <c r="LJW105" s="17"/>
      <c r="LJX105" s="117"/>
      <c r="LJY105" s="209"/>
      <c r="LJZ105" s="17"/>
      <c r="LKA105" s="18"/>
      <c r="LKB105" s="29"/>
      <c r="LKC105" s="104"/>
      <c r="LKD105" s="198"/>
      <c r="LKE105" s="239"/>
      <c r="LKF105" s="243"/>
      <c r="LKG105" s="243"/>
      <c r="LKH105" s="19"/>
      <c r="LKI105" s="320"/>
      <c r="LKJ105" s="17"/>
      <c r="LKK105" s="15"/>
      <c r="LKL105" s="15"/>
      <c r="LKM105" s="17"/>
      <c r="LKN105" s="17"/>
      <c r="LKO105" s="17"/>
      <c r="LKP105" s="117"/>
      <c r="LKQ105" s="209"/>
      <c r="LKR105" s="17"/>
      <c r="LKS105" s="18"/>
      <c r="LKT105" s="29"/>
      <c r="LKU105" s="104"/>
      <c r="LKV105" s="198"/>
      <c r="LKW105" s="239"/>
      <c r="LKX105" s="243"/>
      <c r="LKY105" s="243"/>
      <c r="LKZ105" s="19"/>
      <c r="LLA105" s="320"/>
      <c r="LLB105" s="17"/>
      <c r="LLC105" s="15"/>
      <c r="LLD105" s="15"/>
      <c r="LLE105" s="17"/>
      <c r="LLF105" s="17"/>
      <c r="LLG105" s="17"/>
      <c r="LLH105" s="117"/>
      <c r="LLI105" s="209"/>
      <c r="LLJ105" s="17"/>
      <c r="LLK105" s="18"/>
      <c r="LLL105" s="29"/>
      <c r="LLM105" s="104"/>
      <c r="LLN105" s="198"/>
      <c r="LLO105" s="239"/>
      <c r="LLP105" s="243"/>
      <c r="LLQ105" s="243"/>
      <c r="LLR105" s="19"/>
      <c r="LLS105" s="320"/>
      <c r="LLT105" s="17"/>
      <c r="LLU105" s="15"/>
      <c r="LLV105" s="15"/>
      <c r="LLW105" s="17"/>
      <c r="LLX105" s="17"/>
      <c r="LLY105" s="17"/>
      <c r="LLZ105" s="117"/>
      <c r="LMA105" s="209"/>
      <c r="LMB105" s="17"/>
      <c r="LMC105" s="18"/>
      <c r="LMD105" s="29"/>
      <c r="LME105" s="104"/>
      <c r="LMF105" s="198"/>
      <c r="LMG105" s="239"/>
      <c r="LMH105" s="243"/>
      <c r="LMI105" s="243"/>
      <c r="LMJ105" s="19"/>
      <c r="LMK105" s="320"/>
      <c r="LML105" s="17"/>
      <c r="LMM105" s="15"/>
      <c r="LMN105" s="15"/>
      <c r="LMO105" s="17"/>
      <c r="LMP105" s="17"/>
      <c r="LMQ105" s="17"/>
      <c r="LMR105" s="117"/>
      <c r="LMS105" s="209"/>
      <c r="LMT105" s="17"/>
      <c r="LMU105" s="18"/>
      <c r="LMV105" s="29"/>
      <c r="LMW105" s="104"/>
      <c r="LMX105" s="198"/>
      <c r="LMY105" s="239"/>
      <c r="LMZ105" s="243"/>
      <c r="LNA105" s="243"/>
      <c r="LNB105" s="19"/>
      <c r="LNC105" s="320"/>
      <c r="LND105" s="17"/>
      <c r="LNE105" s="15"/>
      <c r="LNF105" s="15"/>
      <c r="LNG105" s="17"/>
      <c r="LNH105" s="17"/>
      <c r="LNI105" s="17"/>
      <c r="LNJ105" s="117"/>
      <c r="LNK105" s="209"/>
      <c r="LNL105" s="17"/>
      <c r="LNM105" s="18"/>
      <c r="LNN105" s="29"/>
      <c r="LNO105" s="104"/>
      <c r="LNP105" s="198"/>
      <c r="LNQ105" s="239"/>
      <c r="LNR105" s="243"/>
      <c r="LNS105" s="243"/>
      <c r="LNT105" s="19"/>
      <c r="LNU105" s="320"/>
      <c r="LNV105" s="17"/>
      <c r="LNW105" s="15"/>
      <c r="LNX105" s="15"/>
      <c r="LNY105" s="17"/>
      <c r="LNZ105" s="17"/>
      <c r="LOA105" s="17"/>
      <c r="LOB105" s="117"/>
      <c r="LOC105" s="209"/>
      <c r="LOD105" s="17"/>
      <c r="LOE105" s="18"/>
      <c r="LOF105" s="29"/>
      <c r="LOG105" s="104"/>
      <c r="LOH105" s="198"/>
      <c r="LOI105" s="239"/>
      <c r="LOJ105" s="243"/>
      <c r="LOK105" s="243"/>
      <c r="LOL105" s="19"/>
      <c r="LOM105" s="320"/>
      <c r="LON105" s="17"/>
      <c r="LOO105" s="15"/>
      <c r="LOP105" s="15"/>
      <c r="LOQ105" s="17"/>
      <c r="LOR105" s="17"/>
      <c r="LOS105" s="17"/>
      <c r="LOT105" s="117"/>
      <c r="LOU105" s="209"/>
      <c r="LOV105" s="17"/>
      <c r="LOW105" s="18"/>
      <c r="LOX105" s="29"/>
      <c r="LOY105" s="104"/>
      <c r="LOZ105" s="198"/>
      <c r="LPA105" s="239"/>
      <c r="LPB105" s="243"/>
      <c r="LPC105" s="243"/>
      <c r="LPD105" s="19"/>
      <c r="LPE105" s="320"/>
      <c r="LPF105" s="17"/>
      <c r="LPG105" s="15"/>
      <c r="LPH105" s="15"/>
      <c r="LPI105" s="17"/>
      <c r="LPJ105" s="17"/>
      <c r="LPK105" s="17"/>
      <c r="LPL105" s="117"/>
      <c r="LPM105" s="209"/>
      <c r="LPN105" s="17"/>
      <c r="LPO105" s="18"/>
      <c r="LPP105" s="29"/>
      <c r="LPQ105" s="104"/>
      <c r="LPR105" s="198"/>
      <c r="LPS105" s="239"/>
      <c r="LPT105" s="243"/>
      <c r="LPU105" s="243"/>
      <c r="LPV105" s="19"/>
      <c r="LPW105" s="320"/>
      <c r="LPX105" s="17"/>
      <c r="LPY105" s="15"/>
      <c r="LPZ105" s="15"/>
      <c r="LQA105" s="17"/>
      <c r="LQB105" s="17"/>
      <c r="LQC105" s="17"/>
      <c r="LQD105" s="117"/>
      <c r="LQE105" s="209"/>
      <c r="LQF105" s="17"/>
      <c r="LQG105" s="18"/>
      <c r="LQH105" s="29"/>
      <c r="LQI105" s="104"/>
      <c r="LQJ105" s="198"/>
      <c r="LQK105" s="239"/>
      <c r="LQL105" s="243"/>
      <c r="LQM105" s="243"/>
      <c r="LQN105" s="19"/>
      <c r="LQO105" s="320"/>
      <c r="LQP105" s="17"/>
      <c r="LQQ105" s="15"/>
      <c r="LQR105" s="15"/>
      <c r="LQS105" s="17"/>
      <c r="LQT105" s="17"/>
      <c r="LQU105" s="17"/>
      <c r="LQV105" s="117"/>
      <c r="LQW105" s="209"/>
      <c r="LQX105" s="17"/>
      <c r="LQY105" s="18"/>
      <c r="LQZ105" s="29"/>
      <c r="LRA105" s="104"/>
      <c r="LRB105" s="198"/>
      <c r="LRC105" s="239"/>
      <c r="LRD105" s="243"/>
      <c r="LRE105" s="243"/>
      <c r="LRF105" s="19"/>
      <c r="LRG105" s="320"/>
      <c r="LRH105" s="17"/>
      <c r="LRI105" s="15"/>
      <c r="LRJ105" s="15"/>
      <c r="LRK105" s="17"/>
      <c r="LRL105" s="17"/>
      <c r="LRM105" s="17"/>
      <c r="LRN105" s="117"/>
      <c r="LRO105" s="209"/>
      <c r="LRP105" s="17"/>
      <c r="LRQ105" s="18"/>
      <c r="LRR105" s="29"/>
      <c r="LRS105" s="104"/>
      <c r="LRT105" s="198"/>
      <c r="LRU105" s="239"/>
      <c r="LRV105" s="243"/>
      <c r="LRW105" s="243"/>
      <c r="LRX105" s="19"/>
      <c r="LRY105" s="320"/>
      <c r="LRZ105" s="17"/>
      <c r="LSA105" s="15"/>
      <c r="LSB105" s="15"/>
      <c r="LSC105" s="17"/>
      <c r="LSD105" s="17"/>
      <c r="LSE105" s="17"/>
      <c r="LSF105" s="117"/>
      <c r="LSG105" s="209"/>
      <c r="LSH105" s="17"/>
      <c r="LSI105" s="18"/>
      <c r="LSJ105" s="29"/>
      <c r="LSK105" s="104"/>
      <c r="LSL105" s="198"/>
      <c r="LSM105" s="239"/>
      <c r="LSN105" s="243"/>
      <c r="LSO105" s="243"/>
      <c r="LSP105" s="19"/>
      <c r="LSQ105" s="320"/>
      <c r="LSR105" s="17"/>
      <c r="LSS105" s="15"/>
      <c r="LST105" s="15"/>
      <c r="LSU105" s="17"/>
      <c r="LSV105" s="17"/>
      <c r="LSW105" s="17"/>
      <c r="LSX105" s="117"/>
      <c r="LSY105" s="209"/>
      <c r="LSZ105" s="17"/>
      <c r="LTA105" s="18"/>
      <c r="LTB105" s="29"/>
      <c r="LTC105" s="104"/>
      <c r="LTD105" s="198"/>
      <c r="LTE105" s="239"/>
      <c r="LTF105" s="243"/>
      <c r="LTG105" s="243"/>
      <c r="LTH105" s="19"/>
      <c r="LTI105" s="320"/>
      <c r="LTJ105" s="17"/>
      <c r="LTK105" s="15"/>
      <c r="LTL105" s="15"/>
      <c r="LTM105" s="17"/>
      <c r="LTN105" s="17"/>
      <c r="LTO105" s="17"/>
      <c r="LTP105" s="117"/>
      <c r="LTQ105" s="209"/>
      <c r="LTR105" s="17"/>
      <c r="LTS105" s="18"/>
      <c r="LTT105" s="29"/>
      <c r="LTU105" s="104"/>
      <c r="LTV105" s="198"/>
      <c r="LTW105" s="239"/>
      <c r="LTX105" s="243"/>
      <c r="LTY105" s="243"/>
      <c r="LTZ105" s="19"/>
      <c r="LUA105" s="320"/>
      <c r="LUB105" s="17"/>
      <c r="LUC105" s="15"/>
      <c r="LUD105" s="15"/>
      <c r="LUE105" s="17"/>
      <c r="LUF105" s="17"/>
      <c r="LUG105" s="17"/>
      <c r="LUH105" s="117"/>
      <c r="LUI105" s="209"/>
      <c r="LUJ105" s="17"/>
      <c r="LUK105" s="18"/>
      <c r="LUL105" s="29"/>
      <c r="LUM105" s="104"/>
      <c r="LUN105" s="198"/>
      <c r="LUO105" s="239"/>
      <c r="LUP105" s="243"/>
      <c r="LUQ105" s="243"/>
      <c r="LUR105" s="19"/>
      <c r="LUS105" s="320"/>
      <c r="LUT105" s="17"/>
      <c r="LUU105" s="15"/>
      <c r="LUV105" s="15"/>
      <c r="LUW105" s="17"/>
      <c r="LUX105" s="17"/>
      <c r="LUY105" s="17"/>
      <c r="LUZ105" s="117"/>
      <c r="LVA105" s="209"/>
      <c r="LVB105" s="17"/>
      <c r="LVC105" s="18"/>
      <c r="LVD105" s="29"/>
      <c r="LVE105" s="104"/>
      <c r="LVF105" s="198"/>
      <c r="LVG105" s="239"/>
      <c r="LVH105" s="243"/>
      <c r="LVI105" s="243"/>
      <c r="LVJ105" s="19"/>
      <c r="LVK105" s="320"/>
      <c r="LVL105" s="17"/>
      <c r="LVM105" s="15"/>
      <c r="LVN105" s="15"/>
      <c r="LVO105" s="17"/>
      <c r="LVP105" s="17"/>
      <c r="LVQ105" s="17"/>
      <c r="LVR105" s="117"/>
      <c r="LVS105" s="209"/>
      <c r="LVT105" s="17"/>
      <c r="LVU105" s="18"/>
      <c r="LVV105" s="29"/>
      <c r="LVW105" s="104"/>
      <c r="LVX105" s="198"/>
      <c r="LVY105" s="239"/>
      <c r="LVZ105" s="243"/>
      <c r="LWA105" s="243"/>
      <c r="LWB105" s="19"/>
      <c r="LWC105" s="320"/>
      <c r="LWD105" s="17"/>
      <c r="LWE105" s="15"/>
      <c r="LWF105" s="15"/>
      <c r="LWG105" s="17"/>
      <c r="LWH105" s="17"/>
      <c r="LWI105" s="17"/>
      <c r="LWJ105" s="117"/>
      <c r="LWK105" s="209"/>
      <c r="LWL105" s="17"/>
      <c r="LWM105" s="18"/>
      <c r="LWN105" s="29"/>
      <c r="LWO105" s="104"/>
      <c r="LWP105" s="198"/>
      <c r="LWQ105" s="239"/>
      <c r="LWR105" s="243"/>
      <c r="LWS105" s="243"/>
      <c r="LWT105" s="19"/>
      <c r="LWU105" s="320"/>
      <c r="LWV105" s="17"/>
      <c r="LWW105" s="15"/>
      <c r="LWX105" s="15"/>
      <c r="LWY105" s="17"/>
      <c r="LWZ105" s="17"/>
      <c r="LXA105" s="17"/>
      <c r="LXB105" s="117"/>
      <c r="LXC105" s="209"/>
      <c r="LXD105" s="17"/>
      <c r="LXE105" s="18"/>
      <c r="LXF105" s="29"/>
      <c r="LXG105" s="104"/>
      <c r="LXH105" s="198"/>
      <c r="LXI105" s="239"/>
      <c r="LXJ105" s="243"/>
      <c r="LXK105" s="243"/>
      <c r="LXL105" s="19"/>
      <c r="LXM105" s="320"/>
      <c r="LXN105" s="17"/>
      <c r="LXO105" s="15"/>
      <c r="LXP105" s="15"/>
      <c r="LXQ105" s="17"/>
      <c r="LXR105" s="17"/>
      <c r="LXS105" s="17"/>
      <c r="LXT105" s="117"/>
      <c r="LXU105" s="209"/>
      <c r="LXV105" s="17"/>
      <c r="LXW105" s="18"/>
      <c r="LXX105" s="29"/>
      <c r="LXY105" s="104"/>
      <c r="LXZ105" s="198"/>
      <c r="LYA105" s="239"/>
      <c r="LYB105" s="243"/>
      <c r="LYC105" s="243"/>
      <c r="LYD105" s="19"/>
      <c r="LYE105" s="320"/>
      <c r="LYF105" s="17"/>
      <c r="LYG105" s="15"/>
      <c r="LYH105" s="15"/>
      <c r="LYI105" s="17"/>
      <c r="LYJ105" s="17"/>
      <c r="LYK105" s="17"/>
      <c r="LYL105" s="117"/>
      <c r="LYM105" s="209"/>
      <c r="LYN105" s="17"/>
      <c r="LYO105" s="18"/>
      <c r="LYP105" s="29"/>
      <c r="LYQ105" s="104"/>
      <c r="LYR105" s="198"/>
      <c r="LYS105" s="239"/>
      <c r="LYT105" s="243"/>
      <c r="LYU105" s="243"/>
      <c r="LYV105" s="19"/>
      <c r="LYW105" s="320"/>
      <c r="LYX105" s="17"/>
      <c r="LYY105" s="15"/>
      <c r="LYZ105" s="15"/>
      <c r="LZA105" s="17"/>
      <c r="LZB105" s="17"/>
      <c r="LZC105" s="17"/>
      <c r="LZD105" s="117"/>
      <c r="LZE105" s="209"/>
      <c r="LZF105" s="17"/>
      <c r="LZG105" s="18"/>
      <c r="LZH105" s="29"/>
      <c r="LZI105" s="104"/>
      <c r="LZJ105" s="198"/>
      <c r="LZK105" s="239"/>
      <c r="LZL105" s="243"/>
      <c r="LZM105" s="243"/>
      <c r="LZN105" s="19"/>
      <c r="LZO105" s="320"/>
      <c r="LZP105" s="17"/>
      <c r="LZQ105" s="15"/>
      <c r="LZR105" s="15"/>
      <c r="LZS105" s="17"/>
      <c r="LZT105" s="17"/>
      <c r="LZU105" s="17"/>
      <c r="LZV105" s="117"/>
      <c r="LZW105" s="209"/>
      <c r="LZX105" s="17"/>
      <c r="LZY105" s="18"/>
      <c r="LZZ105" s="29"/>
      <c r="MAA105" s="104"/>
      <c r="MAB105" s="198"/>
      <c r="MAC105" s="239"/>
      <c r="MAD105" s="243"/>
      <c r="MAE105" s="243"/>
      <c r="MAF105" s="19"/>
      <c r="MAG105" s="320"/>
      <c r="MAH105" s="17"/>
      <c r="MAI105" s="15"/>
      <c r="MAJ105" s="15"/>
      <c r="MAK105" s="17"/>
      <c r="MAL105" s="17"/>
      <c r="MAM105" s="17"/>
      <c r="MAN105" s="117"/>
      <c r="MAO105" s="209"/>
      <c r="MAP105" s="17"/>
      <c r="MAQ105" s="18"/>
      <c r="MAR105" s="29"/>
      <c r="MAS105" s="104"/>
      <c r="MAT105" s="198"/>
      <c r="MAU105" s="239"/>
      <c r="MAV105" s="243"/>
      <c r="MAW105" s="243"/>
      <c r="MAX105" s="19"/>
      <c r="MAY105" s="320"/>
      <c r="MAZ105" s="17"/>
      <c r="MBA105" s="15"/>
      <c r="MBB105" s="15"/>
      <c r="MBC105" s="17"/>
      <c r="MBD105" s="17"/>
      <c r="MBE105" s="17"/>
      <c r="MBF105" s="117"/>
      <c r="MBG105" s="209"/>
      <c r="MBH105" s="17"/>
      <c r="MBI105" s="18"/>
      <c r="MBJ105" s="29"/>
      <c r="MBK105" s="104"/>
      <c r="MBL105" s="198"/>
      <c r="MBM105" s="239"/>
      <c r="MBN105" s="243"/>
      <c r="MBO105" s="243"/>
      <c r="MBP105" s="19"/>
      <c r="MBQ105" s="320"/>
      <c r="MBR105" s="17"/>
      <c r="MBS105" s="15"/>
      <c r="MBT105" s="15"/>
      <c r="MBU105" s="17"/>
      <c r="MBV105" s="17"/>
      <c r="MBW105" s="17"/>
      <c r="MBX105" s="117"/>
      <c r="MBY105" s="209"/>
      <c r="MBZ105" s="17"/>
      <c r="MCA105" s="18"/>
      <c r="MCB105" s="29"/>
      <c r="MCC105" s="104"/>
      <c r="MCD105" s="198"/>
      <c r="MCE105" s="239"/>
      <c r="MCF105" s="243"/>
      <c r="MCG105" s="243"/>
      <c r="MCH105" s="19"/>
      <c r="MCI105" s="320"/>
      <c r="MCJ105" s="17"/>
      <c r="MCK105" s="15"/>
      <c r="MCL105" s="15"/>
      <c r="MCM105" s="17"/>
      <c r="MCN105" s="17"/>
      <c r="MCO105" s="17"/>
      <c r="MCP105" s="117"/>
      <c r="MCQ105" s="209"/>
      <c r="MCR105" s="17"/>
      <c r="MCS105" s="18"/>
      <c r="MCT105" s="29"/>
      <c r="MCU105" s="104"/>
      <c r="MCV105" s="198"/>
      <c r="MCW105" s="239"/>
      <c r="MCX105" s="243"/>
      <c r="MCY105" s="243"/>
      <c r="MCZ105" s="19"/>
      <c r="MDA105" s="320"/>
      <c r="MDB105" s="17"/>
      <c r="MDC105" s="15"/>
      <c r="MDD105" s="15"/>
      <c r="MDE105" s="17"/>
      <c r="MDF105" s="17"/>
      <c r="MDG105" s="17"/>
      <c r="MDH105" s="117"/>
      <c r="MDI105" s="209"/>
      <c r="MDJ105" s="17"/>
      <c r="MDK105" s="18"/>
      <c r="MDL105" s="29"/>
      <c r="MDM105" s="104"/>
      <c r="MDN105" s="198"/>
      <c r="MDO105" s="239"/>
      <c r="MDP105" s="243"/>
      <c r="MDQ105" s="243"/>
      <c r="MDR105" s="19"/>
      <c r="MDS105" s="320"/>
      <c r="MDT105" s="17"/>
      <c r="MDU105" s="15"/>
      <c r="MDV105" s="15"/>
      <c r="MDW105" s="17"/>
      <c r="MDX105" s="17"/>
      <c r="MDY105" s="17"/>
      <c r="MDZ105" s="117"/>
      <c r="MEA105" s="209"/>
      <c r="MEB105" s="17"/>
      <c r="MEC105" s="18"/>
      <c r="MED105" s="29"/>
      <c r="MEE105" s="104"/>
      <c r="MEF105" s="198"/>
      <c r="MEG105" s="239"/>
      <c r="MEH105" s="243"/>
      <c r="MEI105" s="243"/>
      <c r="MEJ105" s="19"/>
      <c r="MEK105" s="320"/>
      <c r="MEL105" s="17"/>
      <c r="MEM105" s="15"/>
      <c r="MEN105" s="15"/>
      <c r="MEO105" s="17"/>
      <c r="MEP105" s="17"/>
      <c r="MEQ105" s="17"/>
      <c r="MER105" s="117"/>
      <c r="MES105" s="209"/>
      <c r="MET105" s="17"/>
      <c r="MEU105" s="18"/>
      <c r="MEV105" s="29"/>
      <c r="MEW105" s="104"/>
      <c r="MEX105" s="198"/>
      <c r="MEY105" s="239"/>
      <c r="MEZ105" s="243"/>
      <c r="MFA105" s="243"/>
      <c r="MFB105" s="19"/>
      <c r="MFC105" s="320"/>
      <c r="MFD105" s="17"/>
      <c r="MFE105" s="15"/>
      <c r="MFF105" s="15"/>
      <c r="MFG105" s="17"/>
      <c r="MFH105" s="17"/>
      <c r="MFI105" s="17"/>
      <c r="MFJ105" s="117"/>
      <c r="MFK105" s="209"/>
      <c r="MFL105" s="17"/>
      <c r="MFM105" s="18"/>
      <c r="MFN105" s="29"/>
      <c r="MFO105" s="104"/>
      <c r="MFP105" s="198"/>
      <c r="MFQ105" s="239"/>
      <c r="MFR105" s="243"/>
      <c r="MFS105" s="243"/>
      <c r="MFT105" s="19"/>
      <c r="MFU105" s="320"/>
      <c r="MFV105" s="17"/>
      <c r="MFW105" s="15"/>
      <c r="MFX105" s="15"/>
      <c r="MFY105" s="17"/>
      <c r="MFZ105" s="17"/>
      <c r="MGA105" s="17"/>
      <c r="MGB105" s="117"/>
      <c r="MGC105" s="209"/>
      <c r="MGD105" s="17"/>
      <c r="MGE105" s="18"/>
      <c r="MGF105" s="29"/>
      <c r="MGG105" s="104"/>
      <c r="MGH105" s="198"/>
      <c r="MGI105" s="239"/>
      <c r="MGJ105" s="243"/>
      <c r="MGK105" s="243"/>
      <c r="MGL105" s="19"/>
      <c r="MGM105" s="320"/>
      <c r="MGN105" s="17"/>
      <c r="MGO105" s="15"/>
      <c r="MGP105" s="15"/>
      <c r="MGQ105" s="17"/>
      <c r="MGR105" s="17"/>
      <c r="MGS105" s="17"/>
      <c r="MGT105" s="117"/>
      <c r="MGU105" s="209"/>
      <c r="MGV105" s="17"/>
      <c r="MGW105" s="18"/>
      <c r="MGX105" s="29"/>
      <c r="MGY105" s="104"/>
      <c r="MGZ105" s="198"/>
      <c r="MHA105" s="239"/>
      <c r="MHB105" s="243"/>
      <c r="MHC105" s="243"/>
      <c r="MHD105" s="19"/>
      <c r="MHE105" s="320"/>
      <c r="MHF105" s="17"/>
      <c r="MHG105" s="15"/>
      <c r="MHH105" s="15"/>
      <c r="MHI105" s="17"/>
      <c r="MHJ105" s="17"/>
      <c r="MHK105" s="17"/>
      <c r="MHL105" s="117"/>
      <c r="MHM105" s="209"/>
      <c r="MHN105" s="17"/>
      <c r="MHO105" s="18"/>
      <c r="MHP105" s="29"/>
      <c r="MHQ105" s="104"/>
      <c r="MHR105" s="198"/>
      <c r="MHS105" s="239"/>
      <c r="MHT105" s="243"/>
      <c r="MHU105" s="243"/>
      <c r="MHV105" s="19"/>
      <c r="MHW105" s="320"/>
      <c r="MHX105" s="17"/>
      <c r="MHY105" s="15"/>
      <c r="MHZ105" s="15"/>
      <c r="MIA105" s="17"/>
      <c r="MIB105" s="17"/>
      <c r="MIC105" s="17"/>
      <c r="MID105" s="117"/>
      <c r="MIE105" s="209"/>
      <c r="MIF105" s="17"/>
      <c r="MIG105" s="18"/>
      <c r="MIH105" s="29"/>
      <c r="MII105" s="104"/>
      <c r="MIJ105" s="198"/>
      <c r="MIK105" s="239"/>
      <c r="MIL105" s="243"/>
      <c r="MIM105" s="243"/>
      <c r="MIN105" s="19"/>
      <c r="MIO105" s="320"/>
      <c r="MIP105" s="17"/>
      <c r="MIQ105" s="15"/>
      <c r="MIR105" s="15"/>
      <c r="MIS105" s="17"/>
      <c r="MIT105" s="17"/>
      <c r="MIU105" s="17"/>
      <c r="MIV105" s="117"/>
      <c r="MIW105" s="209"/>
      <c r="MIX105" s="17"/>
      <c r="MIY105" s="18"/>
      <c r="MIZ105" s="29"/>
      <c r="MJA105" s="104"/>
      <c r="MJB105" s="198"/>
      <c r="MJC105" s="239"/>
      <c r="MJD105" s="243"/>
      <c r="MJE105" s="243"/>
      <c r="MJF105" s="19"/>
      <c r="MJG105" s="320"/>
      <c r="MJH105" s="17"/>
      <c r="MJI105" s="15"/>
      <c r="MJJ105" s="15"/>
      <c r="MJK105" s="17"/>
      <c r="MJL105" s="17"/>
      <c r="MJM105" s="17"/>
      <c r="MJN105" s="117"/>
      <c r="MJO105" s="209"/>
      <c r="MJP105" s="17"/>
      <c r="MJQ105" s="18"/>
      <c r="MJR105" s="29"/>
      <c r="MJS105" s="104"/>
      <c r="MJT105" s="198"/>
      <c r="MJU105" s="239"/>
      <c r="MJV105" s="243"/>
      <c r="MJW105" s="243"/>
      <c r="MJX105" s="19"/>
      <c r="MJY105" s="320"/>
      <c r="MJZ105" s="17"/>
      <c r="MKA105" s="15"/>
      <c r="MKB105" s="15"/>
      <c r="MKC105" s="17"/>
      <c r="MKD105" s="17"/>
      <c r="MKE105" s="17"/>
      <c r="MKF105" s="117"/>
      <c r="MKG105" s="209"/>
      <c r="MKH105" s="17"/>
      <c r="MKI105" s="18"/>
      <c r="MKJ105" s="29"/>
      <c r="MKK105" s="104"/>
      <c r="MKL105" s="198"/>
      <c r="MKM105" s="239"/>
      <c r="MKN105" s="243"/>
      <c r="MKO105" s="243"/>
      <c r="MKP105" s="19"/>
      <c r="MKQ105" s="320"/>
      <c r="MKR105" s="17"/>
      <c r="MKS105" s="15"/>
      <c r="MKT105" s="15"/>
      <c r="MKU105" s="17"/>
      <c r="MKV105" s="17"/>
      <c r="MKW105" s="17"/>
      <c r="MKX105" s="117"/>
      <c r="MKY105" s="209"/>
      <c r="MKZ105" s="17"/>
      <c r="MLA105" s="18"/>
      <c r="MLB105" s="29"/>
      <c r="MLC105" s="104"/>
      <c r="MLD105" s="198"/>
      <c r="MLE105" s="239"/>
      <c r="MLF105" s="243"/>
      <c r="MLG105" s="243"/>
      <c r="MLH105" s="19"/>
      <c r="MLI105" s="320"/>
      <c r="MLJ105" s="17"/>
      <c r="MLK105" s="15"/>
      <c r="MLL105" s="15"/>
      <c r="MLM105" s="17"/>
      <c r="MLN105" s="17"/>
      <c r="MLO105" s="17"/>
      <c r="MLP105" s="117"/>
      <c r="MLQ105" s="209"/>
      <c r="MLR105" s="17"/>
      <c r="MLS105" s="18"/>
      <c r="MLT105" s="29"/>
      <c r="MLU105" s="104"/>
      <c r="MLV105" s="198"/>
      <c r="MLW105" s="239"/>
      <c r="MLX105" s="243"/>
      <c r="MLY105" s="243"/>
      <c r="MLZ105" s="19"/>
      <c r="MMA105" s="320"/>
      <c r="MMB105" s="17"/>
      <c r="MMC105" s="15"/>
      <c r="MMD105" s="15"/>
      <c r="MME105" s="17"/>
      <c r="MMF105" s="17"/>
      <c r="MMG105" s="17"/>
      <c r="MMH105" s="117"/>
      <c r="MMI105" s="209"/>
      <c r="MMJ105" s="17"/>
      <c r="MMK105" s="18"/>
      <c r="MML105" s="29"/>
      <c r="MMM105" s="104"/>
      <c r="MMN105" s="198"/>
      <c r="MMO105" s="239"/>
      <c r="MMP105" s="243"/>
      <c r="MMQ105" s="243"/>
      <c r="MMR105" s="19"/>
      <c r="MMS105" s="320"/>
      <c r="MMT105" s="17"/>
      <c r="MMU105" s="15"/>
      <c r="MMV105" s="15"/>
      <c r="MMW105" s="17"/>
      <c r="MMX105" s="17"/>
      <c r="MMY105" s="17"/>
      <c r="MMZ105" s="117"/>
      <c r="MNA105" s="209"/>
      <c r="MNB105" s="17"/>
      <c r="MNC105" s="18"/>
      <c r="MND105" s="29"/>
      <c r="MNE105" s="104"/>
      <c r="MNF105" s="198"/>
      <c r="MNG105" s="239"/>
      <c r="MNH105" s="243"/>
      <c r="MNI105" s="243"/>
      <c r="MNJ105" s="19"/>
      <c r="MNK105" s="320"/>
      <c r="MNL105" s="17"/>
      <c r="MNM105" s="15"/>
      <c r="MNN105" s="15"/>
      <c r="MNO105" s="17"/>
      <c r="MNP105" s="17"/>
      <c r="MNQ105" s="17"/>
      <c r="MNR105" s="117"/>
      <c r="MNS105" s="209"/>
      <c r="MNT105" s="17"/>
      <c r="MNU105" s="18"/>
      <c r="MNV105" s="29"/>
      <c r="MNW105" s="104"/>
      <c r="MNX105" s="198"/>
      <c r="MNY105" s="239"/>
      <c r="MNZ105" s="243"/>
      <c r="MOA105" s="243"/>
      <c r="MOB105" s="19"/>
      <c r="MOC105" s="320"/>
      <c r="MOD105" s="17"/>
      <c r="MOE105" s="15"/>
      <c r="MOF105" s="15"/>
      <c r="MOG105" s="17"/>
      <c r="MOH105" s="17"/>
      <c r="MOI105" s="17"/>
      <c r="MOJ105" s="117"/>
      <c r="MOK105" s="209"/>
      <c r="MOL105" s="17"/>
      <c r="MOM105" s="18"/>
      <c r="MON105" s="29"/>
      <c r="MOO105" s="104"/>
      <c r="MOP105" s="198"/>
      <c r="MOQ105" s="239"/>
      <c r="MOR105" s="243"/>
      <c r="MOS105" s="243"/>
      <c r="MOT105" s="19"/>
      <c r="MOU105" s="320"/>
      <c r="MOV105" s="17"/>
      <c r="MOW105" s="15"/>
      <c r="MOX105" s="15"/>
      <c r="MOY105" s="17"/>
      <c r="MOZ105" s="17"/>
      <c r="MPA105" s="17"/>
      <c r="MPB105" s="117"/>
      <c r="MPC105" s="209"/>
      <c r="MPD105" s="17"/>
      <c r="MPE105" s="18"/>
      <c r="MPF105" s="29"/>
      <c r="MPG105" s="104"/>
      <c r="MPH105" s="198"/>
      <c r="MPI105" s="239"/>
      <c r="MPJ105" s="243"/>
      <c r="MPK105" s="243"/>
      <c r="MPL105" s="19"/>
      <c r="MPM105" s="320"/>
      <c r="MPN105" s="17"/>
      <c r="MPO105" s="15"/>
      <c r="MPP105" s="15"/>
      <c r="MPQ105" s="17"/>
      <c r="MPR105" s="17"/>
      <c r="MPS105" s="17"/>
      <c r="MPT105" s="117"/>
      <c r="MPU105" s="209"/>
      <c r="MPV105" s="17"/>
      <c r="MPW105" s="18"/>
      <c r="MPX105" s="29"/>
      <c r="MPY105" s="104"/>
      <c r="MPZ105" s="198"/>
      <c r="MQA105" s="239"/>
      <c r="MQB105" s="243"/>
      <c r="MQC105" s="243"/>
      <c r="MQD105" s="19"/>
      <c r="MQE105" s="320"/>
      <c r="MQF105" s="17"/>
      <c r="MQG105" s="15"/>
      <c r="MQH105" s="15"/>
      <c r="MQI105" s="17"/>
      <c r="MQJ105" s="17"/>
      <c r="MQK105" s="17"/>
      <c r="MQL105" s="117"/>
      <c r="MQM105" s="209"/>
      <c r="MQN105" s="17"/>
      <c r="MQO105" s="18"/>
      <c r="MQP105" s="29"/>
      <c r="MQQ105" s="104"/>
      <c r="MQR105" s="198"/>
      <c r="MQS105" s="239"/>
      <c r="MQT105" s="243"/>
      <c r="MQU105" s="243"/>
      <c r="MQV105" s="19"/>
      <c r="MQW105" s="320"/>
      <c r="MQX105" s="17"/>
      <c r="MQY105" s="15"/>
      <c r="MQZ105" s="15"/>
      <c r="MRA105" s="17"/>
      <c r="MRB105" s="17"/>
      <c r="MRC105" s="17"/>
      <c r="MRD105" s="117"/>
      <c r="MRE105" s="209"/>
      <c r="MRF105" s="17"/>
      <c r="MRG105" s="18"/>
      <c r="MRH105" s="29"/>
      <c r="MRI105" s="104"/>
      <c r="MRJ105" s="198"/>
      <c r="MRK105" s="239"/>
      <c r="MRL105" s="243"/>
      <c r="MRM105" s="243"/>
      <c r="MRN105" s="19"/>
      <c r="MRO105" s="320"/>
      <c r="MRP105" s="17"/>
      <c r="MRQ105" s="15"/>
      <c r="MRR105" s="15"/>
      <c r="MRS105" s="17"/>
      <c r="MRT105" s="17"/>
      <c r="MRU105" s="17"/>
      <c r="MRV105" s="117"/>
      <c r="MRW105" s="209"/>
      <c r="MRX105" s="17"/>
      <c r="MRY105" s="18"/>
      <c r="MRZ105" s="29"/>
      <c r="MSA105" s="104"/>
      <c r="MSB105" s="198"/>
      <c r="MSC105" s="239"/>
      <c r="MSD105" s="243"/>
      <c r="MSE105" s="243"/>
      <c r="MSF105" s="19"/>
      <c r="MSG105" s="320"/>
      <c r="MSH105" s="17"/>
      <c r="MSI105" s="15"/>
      <c r="MSJ105" s="15"/>
      <c r="MSK105" s="17"/>
      <c r="MSL105" s="17"/>
      <c r="MSM105" s="17"/>
      <c r="MSN105" s="117"/>
      <c r="MSO105" s="209"/>
      <c r="MSP105" s="17"/>
      <c r="MSQ105" s="18"/>
      <c r="MSR105" s="29"/>
      <c r="MSS105" s="104"/>
      <c r="MST105" s="198"/>
      <c r="MSU105" s="239"/>
      <c r="MSV105" s="243"/>
      <c r="MSW105" s="243"/>
      <c r="MSX105" s="19"/>
      <c r="MSY105" s="320"/>
      <c r="MSZ105" s="17"/>
      <c r="MTA105" s="15"/>
      <c r="MTB105" s="15"/>
      <c r="MTC105" s="17"/>
      <c r="MTD105" s="17"/>
      <c r="MTE105" s="17"/>
      <c r="MTF105" s="117"/>
      <c r="MTG105" s="209"/>
      <c r="MTH105" s="17"/>
      <c r="MTI105" s="18"/>
      <c r="MTJ105" s="29"/>
      <c r="MTK105" s="104"/>
      <c r="MTL105" s="198"/>
      <c r="MTM105" s="239"/>
      <c r="MTN105" s="243"/>
      <c r="MTO105" s="243"/>
      <c r="MTP105" s="19"/>
      <c r="MTQ105" s="320"/>
      <c r="MTR105" s="17"/>
      <c r="MTS105" s="15"/>
      <c r="MTT105" s="15"/>
      <c r="MTU105" s="17"/>
      <c r="MTV105" s="17"/>
      <c r="MTW105" s="17"/>
      <c r="MTX105" s="117"/>
      <c r="MTY105" s="209"/>
      <c r="MTZ105" s="17"/>
      <c r="MUA105" s="18"/>
      <c r="MUB105" s="29"/>
      <c r="MUC105" s="104"/>
      <c r="MUD105" s="198"/>
      <c r="MUE105" s="239"/>
      <c r="MUF105" s="243"/>
      <c r="MUG105" s="243"/>
      <c r="MUH105" s="19"/>
      <c r="MUI105" s="320"/>
      <c r="MUJ105" s="17"/>
      <c r="MUK105" s="15"/>
      <c r="MUL105" s="15"/>
      <c r="MUM105" s="17"/>
      <c r="MUN105" s="17"/>
      <c r="MUO105" s="17"/>
      <c r="MUP105" s="117"/>
      <c r="MUQ105" s="209"/>
      <c r="MUR105" s="17"/>
      <c r="MUS105" s="18"/>
      <c r="MUT105" s="29"/>
      <c r="MUU105" s="104"/>
      <c r="MUV105" s="198"/>
      <c r="MUW105" s="239"/>
      <c r="MUX105" s="243"/>
      <c r="MUY105" s="243"/>
      <c r="MUZ105" s="19"/>
      <c r="MVA105" s="320"/>
      <c r="MVB105" s="17"/>
      <c r="MVC105" s="15"/>
      <c r="MVD105" s="15"/>
      <c r="MVE105" s="17"/>
      <c r="MVF105" s="17"/>
      <c r="MVG105" s="17"/>
      <c r="MVH105" s="117"/>
      <c r="MVI105" s="209"/>
      <c r="MVJ105" s="17"/>
      <c r="MVK105" s="18"/>
      <c r="MVL105" s="29"/>
      <c r="MVM105" s="104"/>
      <c r="MVN105" s="198"/>
      <c r="MVO105" s="239"/>
      <c r="MVP105" s="243"/>
      <c r="MVQ105" s="243"/>
      <c r="MVR105" s="19"/>
      <c r="MVS105" s="320"/>
      <c r="MVT105" s="17"/>
      <c r="MVU105" s="15"/>
      <c r="MVV105" s="15"/>
      <c r="MVW105" s="17"/>
      <c r="MVX105" s="17"/>
      <c r="MVY105" s="17"/>
      <c r="MVZ105" s="117"/>
      <c r="MWA105" s="209"/>
      <c r="MWB105" s="17"/>
      <c r="MWC105" s="18"/>
      <c r="MWD105" s="29"/>
      <c r="MWE105" s="104"/>
      <c r="MWF105" s="198"/>
      <c r="MWG105" s="239"/>
      <c r="MWH105" s="243"/>
      <c r="MWI105" s="243"/>
      <c r="MWJ105" s="19"/>
      <c r="MWK105" s="320"/>
      <c r="MWL105" s="17"/>
      <c r="MWM105" s="15"/>
      <c r="MWN105" s="15"/>
      <c r="MWO105" s="17"/>
      <c r="MWP105" s="17"/>
      <c r="MWQ105" s="17"/>
      <c r="MWR105" s="117"/>
      <c r="MWS105" s="209"/>
      <c r="MWT105" s="17"/>
      <c r="MWU105" s="18"/>
      <c r="MWV105" s="29"/>
      <c r="MWW105" s="104"/>
      <c r="MWX105" s="198"/>
      <c r="MWY105" s="239"/>
      <c r="MWZ105" s="243"/>
      <c r="MXA105" s="243"/>
      <c r="MXB105" s="19"/>
      <c r="MXC105" s="320"/>
      <c r="MXD105" s="17"/>
      <c r="MXE105" s="15"/>
      <c r="MXF105" s="15"/>
      <c r="MXG105" s="17"/>
      <c r="MXH105" s="17"/>
      <c r="MXI105" s="17"/>
      <c r="MXJ105" s="117"/>
      <c r="MXK105" s="209"/>
      <c r="MXL105" s="17"/>
      <c r="MXM105" s="18"/>
      <c r="MXN105" s="29"/>
      <c r="MXO105" s="104"/>
      <c r="MXP105" s="198"/>
      <c r="MXQ105" s="239"/>
      <c r="MXR105" s="243"/>
      <c r="MXS105" s="243"/>
      <c r="MXT105" s="19"/>
      <c r="MXU105" s="320"/>
      <c r="MXV105" s="17"/>
      <c r="MXW105" s="15"/>
      <c r="MXX105" s="15"/>
      <c r="MXY105" s="17"/>
      <c r="MXZ105" s="17"/>
      <c r="MYA105" s="17"/>
      <c r="MYB105" s="117"/>
      <c r="MYC105" s="209"/>
      <c r="MYD105" s="17"/>
      <c r="MYE105" s="18"/>
      <c r="MYF105" s="29"/>
      <c r="MYG105" s="104"/>
      <c r="MYH105" s="198"/>
      <c r="MYI105" s="239"/>
      <c r="MYJ105" s="243"/>
      <c r="MYK105" s="243"/>
      <c r="MYL105" s="19"/>
      <c r="MYM105" s="320"/>
      <c r="MYN105" s="17"/>
      <c r="MYO105" s="15"/>
      <c r="MYP105" s="15"/>
      <c r="MYQ105" s="17"/>
      <c r="MYR105" s="17"/>
      <c r="MYS105" s="17"/>
      <c r="MYT105" s="117"/>
      <c r="MYU105" s="209"/>
      <c r="MYV105" s="17"/>
      <c r="MYW105" s="18"/>
      <c r="MYX105" s="29"/>
      <c r="MYY105" s="104"/>
      <c r="MYZ105" s="198"/>
      <c r="MZA105" s="239"/>
      <c r="MZB105" s="243"/>
      <c r="MZC105" s="243"/>
      <c r="MZD105" s="19"/>
      <c r="MZE105" s="320"/>
      <c r="MZF105" s="17"/>
      <c r="MZG105" s="15"/>
      <c r="MZH105" s="15"/>
      <c r="MZI105" s="17"/>
      <c r="MZJ105" s="17"/>
      <c r="MZK105" s="17"/>
      <c r="MZL105" s="117"/>
      <c r="MZM105" s="209"/>
      <c r="MZN105" s="17"/>
      <c r="MZO105" s="18"/>
      <c r="MZP105" s="29"/>
      <c r="MZQ105" s="104"/>
      <c r="MZR105" s="198"/>
      <c r="MZS105" s="239"/>
      <c r="MZT105" s="243"/>
      <c r="MZU105" s="243"/>
      <c r="MZV105" s="19"/>
      <c r="MZW105" s="320"/>
      <c r="MZX105" s="17"/>
      <c r="MZY105" s="15"/>
      <c r="MZZ105" s="15"/>
      <c r="NAA105" s="17"/>
      <c r="NAB105" s="17"/>
      <c r="NAC105" s="17"/>
      <c r="NAD105" s="117"/>
      <c r="NAE105" s="209"/>
      <c r="NAF105" s="17"/>
      <c r="NAG105" s="18"/>
      <c r="NAH105" s="29"/>
      <c r="NAI105" s="104"/>
      <c r="NAJ105" s="198"/>
      <c r="NAK105" s="239"/>
      <c r="NAL105" s="243"/>
      <c r="NAM105" s="243"/>
      <c r="NAN105" s="19"/>
      <c r="NAO105" s="320"/>
      <c r="NAP105" s="17"/>
      <c r="NAQ105" s="15"/>
      <c r="NAR105" s="15"/>
      <c r="NAS105" s="17"/>
      <c r="NAT105" s="17"/>
      <c r="NAU105" s="17"/>
      <c r="NAV105" s="117"/>
      <c r="NAW105" s="209"/>
      <c r="NAX105" s="17"/>
      <c r="NAY105" s="18"/>
      <c r="NAZ105" s="29"/>
      <c r="NBA105" s="104"/>
      <c r="NBB105" s="198"/>
      <c r="NBC105" s="239"/>
      <c r="NBD105" s="243"/>
      <c r="NBE105" s="243"/>
      <c r="NBF105" s="19"/>
      <c r="NBG105" s="320"/>
      <c r="NBH105" s="17"/>
      <c r="NBI105" s="15"/>
      <c r="NBJ105" s="15"/>
      <c r="NBK105" s="17"/>
      <c r="NBL105" s="17"/>
      <c r="NBM105" s="17"/>
      <c r="NBN105" s="117"/>
      <c r="NBO105" s="209"/>
      <c r="NBP105" s="17"/>
      <c r="NBQ105" s="18"/>
      <c r="NBR105" s="29"/>
      <c r="NBS105" s="104"/>
      <c r="NBT105" s="198"/>
      <c r="NBU105" s="239"/>
      <c r="NBV105" s="243"/>
      <c r="NBW105" s="243"/>
      <c r="NBX105" s="19"/>
      <c r="NBY105" s="320"/>
      <c r="NBZ105" s="17"/>
      <c r="NCA105" s="15"/>
      <c r="NCB105" s="15"/>
      <c r="NCC105" s="17"/>
      <c r="NCD105" s="17"/>
      <c r="NCE105" s="17"/>
      <c r="NCF105" s="117"/>
      <c r="NCG105" s="209"/>
      <c r="NCH105" s="17"/>
      <c r="NCI105" s="18"/>
      <c r="NCJ105" s="29"/>
      <c r="NCK105" s="104"/>
      <c r="NCL105" s="198"/>
      <c r="NCM105" s="239"/>
      <c r="NCN105" s="243"/>
      <c r="NCO105" s="243"/>
      <c r="NCP105" s="19"/>
      <c r="NCQ105" s="320"/>
      <c r="NCR105" s="17"/>
      <c r="NCS105" s="15"/>
      <c r="NCT105" s="15"/>
      <c r="NCU105" s="17"/>
      <c r="NCV105" s="17"/>
      <c r="NCW105" s="17"/>
      <c r="NCX105" s="117"/>
      <c r="NCY105" s="209"/>
      <c r="NCZ105" s="17"/>
      <c r="NDA105" s="18"/>
      <c r="NDB105" s="29"/>
      <c r="NDC105" s="104"/>
      <c r="NDD105" s="198"/>
      <c r="NDE105" s="239"/>
      <c r="NDF105" s="243"/>
      <c r="NDG105" s="243"/>
      <c r="NDH105" s="19"/>
      <c r="NDI105" s="320"/>
      <c r="NDJ105" s="17"/>
      <c r="NDK105" s="15"/>
      <c r="NDL105" s="15"/>
      <c r="NDM105" s="17"/>
      <c r="NDN105" s="17"/>
      <c r="NDO105" s="17"/>
      <c r="NDP105" s="117"/>
      <c r="NDQ105" s="209"/>
      <c r="NDR105" s="17"/>
      <c r="NDS105" s="18"/>
      <c r="NDT105" s="29"/>
      <c r="NDU105" s="104"/>
      <c r="NDV105" s="198"/>
      <c r="NDW105" s="239"/>
      <c r="NDX105" s="243"/>
      <c r="NDY105" s="243"/>
      <c r="NDZ105" s="19"/>
      <c r="NEA105" s="320"/>
      <c r="NEB105" s="17"/>
      <c r="NEC105" s="15"/>
      <c r="NED105" s="15"/>
      <c r="NEE105" s="17"/>
      <c r="NEF105" s="17"/>
      <c r="NEG105" s="17"/>
      <c r="NEH105" s="117"/>
      <c r="NEI105" s="209"/>
      <c r="NEJ105" s="17"/>
      <c r="NEK105" s="18"/>
      <c r="NEL105" s="29"/>
      <c r="NEM105" s="104"/>
      <c r="NEN105" s="198"/>
      <c r="NEO105" s="239"/>
      <c r="NEP105" s="243"/>
      <c r="NEQ105" s="243"/>
      <c r="NER105" s="19"/>
      <c r="NES105" s="320"/>
      <c r="NET105" s="17"/>
      <c r="NEU105" s="15"/>
      <c r="NEV105" s="15"/>
      <c r="NEW105" s="17"/>
      <c r="NEX105" s="17"/>
      <c r="NEY105" s="17"/>
      <c r="NEZ105" s="117"/>
      <c r="NFA105" s="209"/>
      <c r="NFB105" s="17"/>
      <c r="NFC105" s="18"/>
      <c r="NFD105" s="29"/>
      <c r="NFE105" s="104"/>
      <c r="NFF105" s="198"/>
      <c r="NFG105" s="239"/>
      <c r="NFH105" s="243"/>
      <c r="NFI105" s="243"/>
      <c r="NFJ105" s="19"/>
      <c r="NFK105" s="320"/>
      <c r="NFL105" s="17"/>
      <c r="NFM105" s="15"/>
      <c r="NFN105" s="15"/>
      <c r="NFO105" s="17"/>
      <c r="NFP105" s="17"/>
      <c r="NFQ105" s="17"/>
      <c r="NFR105" s="117"/>
      <c r="NFS105" s="209"/>
      <c r="NFT105" s="17"/>
      <c r="NFU105" s="18"/>
      <c r="NFV105" s="29"/>
      <c r="NFW105" s="104"/>
      <c r="NFX105" s="198"/>
      <c r="NFY105" s="239"/>
      <c r="NFZ105" s="243"/>
      <c r="NGA105" s="243"/>
      <c r="NGB105" s="19"/>
      <c r="NGC105" s="320"/>
      <c r="NGD105" s="17"/>
      <c r="NGE105" s="15"/>
      <c r="NGF105" s="15"/>
      <c r="NGG105" s="17"/>
      <c r="NGH105" s="17"/>
      <c r="NGI105" s="17"/>
      <c r="NGJ105" s="117"/>
      <c r="NGK105" s="209"/>
      <c r="NGL105" s="17"/>
      <c r="NGM105" s="18"/>
      <c r="NGN105" s="29"/>
      <c r="NGO105" s="104"/>
      <c r="NGP105" s="198"/>
      <c r="NGQ105" s="239"/>
      <c r="NGR105" s="243"/>
      <c r="NGS105" s="243"/>
      <c r="NGT105" s="19"/>
      <c r="NGU105" s="320"/>
      <c r="NGV105" s="17"/>
      <c r="NGW105" s="15"/>
      <c r="NGX105" s="15"/>
      <c r="NGY105" s="17"/>
      <c r="NGZ105" s="17"/>
      <c r="NHA105" s="17"/>
      <c r="NHB105" s="117"/>
      <c r="NHC105" s="209"/>
      <c r="NHD105" s="17"/>
      <c r="NHE105" s="18"/>
      <c r="NHF105" s="29"/>
      <c r="NHG105" s="104"/>
      <c r="NHH105" s="198"/>
      <c r="NHI105" s="239"/>
      <c r="NHJ105" s="243"/>
      <c r="NHK105" s="243"/>
      <c r="NHL105" s="19"/>
      <c r="NHM105" s="320"/>
      <c r="NHN105" s="17"/>
      <c r="NHO105" s="15"/>
      <c r="NHP105" s="15"/>
      <c r="NHQ105" s="17"/>
      <c r="NHR105" s="17"/>
      <c r="NHS105" s="17"/>
      <c r="NHT105" s="117"/>
      <c r="NHU105" s="209"/>
      <c r="NHV105" s="17"/>
      <c r="NHW105" s="18"/>
      <c r="NHX105" s="29"/>
      <c r="NHY105" s="104"/>
      <c r="NHZ105" s="198"/>
      <c r="NIA105" s="239"/>
      <c r="NIB105" s="243"/>
      <c r="NIC105" s="243"/>
      <c r="NID105" s="19"/>
      <c r="NIE105" s="320"/>
      <c r="NIF105" s="17"/>
      <c r="NIG105" s="15"/>
      <c r="NIH105" s="15"/>
      <c r="NII105" s="17"/>
      <c r="NIJ105" s="17"/>
      <c r="NIK105" s="17"/>
      <c r="NIL105" s="117"/>
      <c r="NIM105" s="209"/>
      <c r="NIN105" s="17"/>
      <c r="NIO105" s="18"/>
      <c r="NIP105" s="29"/>
      <c r="NIQ105" s="104"/>
      <c r="NIR105" s="198"/>
      <c r="NIS105" s="239"/>
      <c r="NIT105" s="243"/>
      <c r="NIU105" s="243"/>
      <c r="NIV105" s="19"/>
      <c r="NIW105" s="320"/>
      <c r="NIX105" s="17"/>
      <c r="NIY105" s="15"/>
      <c r="NIZ105" s="15"/>
      <c r="NJA105" s="17"/>
      <c r="NJB105" s="17"/>
      <c r="NJC105" s="17"/>
      <c r="NJD105" s="117"/>
      <c r="NJE105" s="209"/>
      <c r="NJF105" s="17"/>
      <c r="NJG105" s="18"/>
      <c r="NJH105" s="29"/>
      <c r="NJI105" s="104"/>
      <c r="NJJ105" s="198"/>
      <c r="NJK105" s="239"/>
      <c r="NJL105" s="243"/>
      <c r="NJM105" s="243"/>
      <c r="NJN105" s="19"/>
      <c r="NJO105" s="320"/>
      <c r="NJP105" s="17"/>
      <c r="NJQ105" s="15"/>
      <c r="NJR105" s="15"/>
      <c r="NJS105" s="17"/>
      <c r="NJT105" s="17"/>
      <c r="NJU105" s="17"/>
      <c r="NJV105" s="117"/>
      <c r="NJW105" s="209"/>
      <c r="NJX105" s="17"/>
      <c r="NJY105" s="18"/>
      <c r="NJZ105" s="29"/>
      <c r="NKA105" s="104"/>
      <c r="NKB105" s="198"/>
      <c r="NKC105" s="239"/>
      <c r="NKD105" s="243"/>
      <c r="NKE105" s="243"/>
      <c r="NKF105" s="19"/>
      <c r="NKG105" s="320"/>
      <c r="NKH105" s="17"/>
      <c r="NKI105" s="15"/>
      <c r="NKJ105" s="15"/>
      <c r="NKK105" s="17"/>
      <c r="NKL105" s="17"/>
      <c r="NKM105" s="17"/>
      <c r="NKN105" s="117"/>
      <c r="NKO105" s="209"/>
      <c r="NKP105" s="17"/>
      <c r="NKQ105" s="18"/>
      <c r="NKR105" s="29"/>
      <c r="NKS105" s="104"/>
      <c r="NKT105" s="198"/>
      <c r="NKU105" s="239"/>
      <c r="NKV105" s="243"/>
      <c r="NKW105" s="243"/>
      <c r="NKX105" s="19"/>
      <c r="NKY105" s="320"/>
      <c r="NKZ105" s="17"/>
      <c r="NLA105" s="15"/>
      <c r="NLB105" s="15"/>
      <c r="NLC105" s="17"/>
      <c r="NLD105" s="17"/>
      <c r="NLE105" s="17"/>
      <c r="NLF105" s="117"/>
      <c r="NLG105" s="209"/>
      <c r="NLH105" s="17"/>
      <c r="NLI105" s="18"/>
      <c r="NLJ105" s="29"/>
      <c r="NLK105" s="104"/>
      <c r="NLL105" s="198"/>
      <c r="NLM105" s="239"/>
      <c r="NLN105" s="243"/>
      <c r="NLO105" s="243"/>
      <c r="NLP105" s="19"/>
      <c r="NLQ105" s="320"/>
      <c r="NLR105" s="17"/>
      <c r="NLS105" s="15"/>
      <c r="NLT105" s="15"/>
      <c r="NLU105" s="17"/>
      <c r="NLV105" s="17"/>
      <c r="NLW105" s="17"/>
      <c r="NLX105" s="117"/>
      <c r="NLY105" s="209"/>
      <c r="NLZ105" s="17"/>
      <c r="NMA105" s="18"/>
      <c r="NMB105" s="29"/>
      <c r="NMC105" s="104"/>
      <c r="NMD105" s="198"/>
      <c r="NME105" s="239"/>
      <c r="NMF105" s="243"/>
      <c r="NMG105" s="243"/>
      <c r="NMH105" s="19"/>
      <c r="NMI105" s="320"/>
      <c r="NMJ105" s="17"/>
      <c r="NMK105" s="15"/>
      <c r="NML105" s="15"/>
      <c r="NMM105" s="17"/>
      <c r="NMN105" s="17"/>
      <c r="NMO105" s="17"/>
      <c r="NMP105" s="117"/>
      <c r="NMQ105" s="209"/>
      <c r="NMR105" s="17"/>
      <c r="NMS105" s="18"/>
      <c r="NMT105" s="29"/>
      <c r="NMU105" s="104"/>
      <c r="NMV105" s="198"/>
      <c r="NMW105" s="239"/>
      <c r="NMX105" s="243"/>
      <c r="NMY105" s="243"/>
      <c r="NMZ105" s="19"/>
      <c r="NNA105" s="320"/>
      <c r="NNB105" s="17"/>
      <c r="NNC105" s="15"/>
      <c r="NND105" s="15"/>
      <c r="NNE105" s="17"/>
      <c r="NNF105" s="17"/>
      <c r="NNG105" s="17"/>
      <c r="NNH105" s="117"/>
      <c r="NNI105" s="209"/>
      <c r="NNJ105" s="17"/>
      <c r="NNK105" s="18"/>
      <c r="NNL105" s="29"/>
      <c r="NNM105" s="104"/>
      <c r="NNN105" s="198"/>
      <c r="NNO105" s="239"/>
      <c r="NNP105" s="243"/>
      <c r="NNQ105" s="243"/>
      <c r="NNR105" s="19"/>
      <c r="NNS105" s="320"/>
      <c r="NNT105" s="17"/>
      <c r="NNU105" s="15"/>
      <c r="NNV105" s="15"/>
      <c r="NNW105" s="17"/>
      <c r="NNX105" s="17"/>
      <c r="NNY105" s="17"/>
      <c r="NNZ105" s="117"/>
      <c r="NOA105" s="209"/>
      <c r="NOB105" s="17"/>
      <c r="NOC105" s="18"/>
      <c r="NOD105" s="29"/>
      <c r="NOE105" s="104"/>
      <c r="NOF105" s="198"/>
      <c r="NOG105" s="239"/>
      <c r="NOH105" s="243"/>
      <c r="NOI105" s="243"/>
      <c r="NOJ105" s="19"/>
      <c r="NOK105" s="320"/>
      <c r="NOL105" s="17"/>
      <c r="NOM105" s="15"/>
      <c r="NON105" s="15"/>
      <c r="NOO105" s="17"/>
      <c r="NOP105" s="17"/>
      <c r="NOQ105" s="17"/>
      <c r="NOR105" s="117"/>
      <c r="NOS105" s="209"/>
      <c r="NOT105" s="17"/>
      <c r="NOU105" s="18"/>
      <c r="NOV105" s="29"/>
      <c r="NOW105" s="104"/>
      <c r="NOX105" s="198"/>
      <c r="NOY105" s="239"/>
      <c r="NOZ105" s="243"/>
      <c r="NPA105" s="243"/>
      <c r="NPB105" s="19"/>
      <c r="NPC105" s="320"/>
      <c r="NPD105" s="17"/>
      <c r="NPE105" s="15"/>
      <c r="NPF105" s="15"/>
      <c r="NPG105" s="17"/>
      <c r="NPH105" s="17"/>
      <c r="NPI105" s="17"/>
      <c r="NPJ105" s="117"/>
      <c r="NPK105" s="209"/>
      <c r="NPL105" s="17"/>
      <c r="NPM105" s="18"/>
      <c r="NPN105" s="29"/>
      <c r="NPO105" s="104"/>
      <c r="NPP105" s="198"/>
      <c r="NPQ105" s="239"/>
      <c r="NPR105" s="243"/>
      <c r="NPS105" s="243"/>
      <c r="NPT105" s="19"/>
      <c r="NPU105" s="320"/>
      <c r="NPV105" s="17"/>
      <c r="NPW105" s="15"/>
      <c r="NPX105" s="15"/>
      <c r="NPY105" s="17"/>
      <c r="NPZ105" s="17"/>
      <c r="NQA105" s="17"/>
      <c r="NQB105" s="117"/>
      <c r="NQC105" s="209"/>
      <c r="NQD105" s="17"/>
      <c r="NQE105" s="18"/>
      <c r="NQF105" s="29"/>
      <c r="NQG105" s="104"/>
      <c r="NQH105" s="198"/>
      <c r="NQI105" s="239"/>
      <c r="NQJ105" s="243"/>
      <c r="NQK105" s="243"/>
      <c r="NQL105" s="19"/>
      <c r="NQM105" s="320"/>
      <c r="NQN105" s="17"/>
      <c r="NQO105" s="15"/>
      <c r="NQP105" s="15"/>
      <c r="NQQ105" s="17"/>
      <c r="NQR105" s="17"/>
      <c r="NQS105" s="17"/>
      <c r="NQT105" s="117"/>
      <c r="NQU105" s="209"/>
      <c r="NQV105" s="17"/>
      <c r="NQW105" s="18"/>
      <c r="NQX105" s="29"/>
      <c r="NQY105" s="104"/>
      <c r="NQZ105" s="198"/>
      <c r="NRA105" s="239"/>
      <c r="NRB105" s="243"/>
      <c r="NRC105" s="243"/>
      <c r="NRD105" s="19"/>
      <c r="NRE105" s="320"/>
      <c r="NRF105" s="17"/>
      <c r="NRG105" s="15"/>
      <c r="NRH105" s="15"/>
      <c r="NRI105" s="17"/>
      <c r="NRJ105" s="17"/>
      <c r="NRK105" s="17"/>
      <c r="NRL105" s="117"/>
      <c r="NRM105" s="209"/>
      <c r="NRN105" s="17"/>
      <c r="NRO105" s="18"/>
      <c r="NRP105" s="29"/>
      <c r="NRQ105" s="104"/>
      <c r="NRR105" s="198"/>
      <c r="NRS105" s="239"/>
      <c r="NRT105" s="243"/>
      <c r="NRU105" s="243"/>
      <c r="NRV105" s="19"/>
      <c r="NRW105" s="320"/>
      <c r="NRX105" s="17"/>
      <c r="NRY105" s="15"/>
      <c r="NRZ105" s="15"/>
      <c r="NSA105" s="17"/>
      <c r="NSB105" s="17"/>
      <c r="NSC105" s="17"/>
      <c r="NSD105" s="117"/>
      <c r="NSE105" s="209"/>
      <c r="NSF105" s="17"/>
      <c r="NSG105" s="18"/>
      <c r="NSH105" s="29"/>
      <c r="NSI105" s="104"/>
      <c r="NSJ105" s="198"/>
      <c r="NSK105" s="239"/>
      <c r="NSL105" s="243"/>
      <c r="NSM105" s="243"/>
      <c r="NSN105" s="19"/>
      <c r="NSO105" s="320"/>
      <c r="NSP105" s="17"/>
      <c r="NSQ105" s="15"/>
      <c r="NSR105" s="15"/>
      <c r="NSS105" s="17"/>
      <c r="NST105" s="17"/>
      <c r="NSU105" s="17"/>
      <c r="NSV105" s="117"/>
      <c r="NSW105" s="209"/>
      <c r="NSX105" s="17"/>
      <c r="NSY105" s="18"/>
      <c r="NSZ105" s="29"/>
      <c r="NTA105" s="104"/>
      <c r="NTB105" s="198"/>
      <c r="NTC105" s="239"/>
      <c r="NTD105" s="243"/>
      <c r="NTE105" s="243"/>
      <c r="NTF105" s="19"/>
      <c r="NTG105" s="320"/>
      <c r="NTH105" s="17"/>
      <c r="NTI105" s="15"/>
      <c r="NTJ105" s="15"/>
      <c r="NTK105" s="17"/>
      <c r="NTL105" s="17"/>
      <c r="NTM105" s="17"/>
      <c r="NTN105" s="117"/>
      <c r="NTO105" s="209"/>
      <c r="NTP105" s="17"/>
      <c r="NTQ105" s="18"/>
      <c r="NTR105" s="29"/>
      <c r="NTS105" s="104"/>
      <c r="NTT105" s="198"/>
      <c r="NTU105" s="239"/>
      <c r="NTV105" s="243"/>
      <c r="NTW105" s="243"/>
      <c r="NTX105" s="19"/>
      <c r="NTY105" s="320"/>
      <c r="NTZ105" s="17"/>
      <c r="NUA105" s="15"/>
      <c r="NUB105" s="15"/>
      <c r="NUC105" s="17"/>
      <c r="NUD105" s="17"/>
      <c r="NUE105" s="17"/>
      <c r="NUF105" s="117"/>
      <c r="NUG105" s="209"/>
      <c r="NUH105" s="17"/>
      <c r="NUI105" s="18"/>
      <c r="NUJ105" s="29"/>
      <c r="NUK105" s="104"/>
      <c r="NUL105" s="198"/>
      <c r="NUM105" s="239"/>
      <c r="NUN105" s="243"/>
      <c r="NUO105" s="243"/>
      <c r="NUP105" s="19"/>
      <c r="NUQ105" s="320"/>
      <c r="NUR105" s="17"/>
      <c r="NUS105" s="15"/>
      <c r="NUT105" s="15"/>
      <c r="NUU105" s="17"/>
      <c r="NUV105" s="17"/>
      <c r="NUW105" s="17"/>
      <c r="NUX105" s="117"/>
      <c r="NUY105" s="209"/>
      <c r="NUZ105" s="17"/>
      <c r="NVA105" s="18"/>
      <c r="NVB105" s="29"/>
      <c r="NVC105" s="104"/>
      <c r="NVD105" s="198"/>
      <c r="NVE105" s="239"/>
      <c r="NVF105" s="243"/>
      <c r="NVG105" s="243"/>
      <c r="NVH105" s="19"/>
      <c r="NVI105" s="320"/>
      <c r="NVJ105" s="17"/>
      <c r="NVK105" s="15"/>
      <c r="NVL105" s="15"/>
      <c r="NVM105" s="17"/>
      <c r="NVN105" s="17"/>
      <c r="NVO105" s="17"/>
      <c r="NVP105" s="117"/>
      <c r="NVQ105" s="209"/>
      <c r="NVR105" s="17"/>
      <c r="NVS105" s="18"/>
      <c r="NVT105" s="29"/>
      <c r="NVU105" s="104"/>
      <c r="NVV105" s="198"/>
      <c r="NVW105" s="239"/>
      <c r="NVX105" s="243"/>
      <c r="NVY105" s="243"/>
      <c r="NVZ105" s="19"/>
      <c r="NWA105" s="320"/>
      <c r="NWB105" s="17"/>
      <c r="NWC105" s="15"/>
      <c r="NWD105" s="15"/>
      <c r="NWE105" s="17"/>
      <c r="NWF105" s="17"/>
      <c r="NWG105" s="17"/>
      <c r="NWH105" s="117"/>
      <c r="NWI105" s="209"/>
      <c r="NWJ105" s="17"/>
      <c r="NWK105" s="18"/>
      <c r="NWL105" s="29"/>
      <c r="NWM105" s="104"/>
      <c r="NWN105" s="198"/>
      <c r="NWO105" s="239"/>
      <c r="NWP105" s="243"/>
      <c r="NWQ105" s="243"/>
      <c r="NWR105" s="19"/>
      <c r="NWS105" s="320"/>
      <c r="NWT105" s="17"/>
      <c r="NWU105" s="15"/>
      <c r="NWV105" s="15"/>
      <c r="NWW105" s="17"/>
      <c r="NWX105" s="17"/>
      <c r="NWY105" s="17"/>
      <c r="NWZ105" s="117"/>
      <c r="NXA105" s="209"/>
      <c r="NXB105" s="17"/>
      <c r="NXC105" s="18"/>
      <c r="NXD105" s="29"/>
      <c r="NXE105" s="104"/>
      <c r="NXF105" s="198"/>
      <c r="NXG105" s="239"/>
      <c r="NXH105" s="243"/>
      <c r="NXI105" s="243"/>
      <c r="NXJ105" s="19"/>
      <c r="NXK105" s="320"/>
      <c r="NXL105" s="17"/>
      <c r="NXM105" s="15"/>
      <c r="NXN105" s="15"/>
      <c r="NXO105" s="17"/>
      <c r="NXP105" s="17"/>
      <c r="NXQ105" s="17"/>
      <c r="NXR105" s="117"/>
      <c r="NXS105" s="209"/>
      <c r="NXT105" s="17"/>
      <c r="NXU105" s="18"/>
      <c r="NXV105" s="29"/>
      <c r="NXW105" s="104"/>
      <c r="NXX105" s="198"/>
      <c r="NXY105" s="239"/>
      <c r="NXZ105" s="243"/>
      <c r="NYA105" s="243"/>
      <c r="NYB105" s="19"/>
      <c r="NYC105" s="320"/>
      <c r="NYD105" s="17"/>
      <c r="NYE105" s="15"/>
      <c r="NYF105" s="15"/>
      <c r="NYG105" s="17"/>
      <c r="NYH105" s="17"/>
      <c r="NYI105" s="17"/>
      <c r="NYJ105" s="117"/>
      <c r="NYK105" s="209"/>
      <c r="NYL105" s="17"/>
      <c r="NYM105" s="18"/>
      <c r="NYN105" s="29"/>
      <c r="NYO105" s="104"/>
      <c r="NYP105" s="198"/>
      <c r="NYQ105" s="239"/>
      <c r="NYR105" s="243"/>
      <c r="NYS105" s="243"/>
      <c r="NYT105" s="19"/>
      <c r="NYU105" s="320"/>
      <c r="NYV105" s="17"/>
      <c r="NYW105" s="15"/>
      <c r="NYX105" s="15"/>
      <c r="NYY105" s="17"/>
      <c r="NYZ105" s="17"/>
      <c r="NZA105" s="17"/>
      <c r="NZB105" s="117"/>
      <c r="NZC105" s="209"/>
      <c r="NZD105" s="17"/>
      <c r="NZE105" s="18"/>
      <c r="NZF105" s="29"/>
      <c r="NZG105" s="104"/>
      <c r="NZH105" s="198"/>
      <c r="NZI105" s="239"/>
      <c r="NZJ105" s="243"/>
      <c r="NZK105" s="243"/>
      <c r="NZL105" s="19"/>
      <c r="NZM105" s="320"/>
      <c r="NZN105" s="17"/>
      <c r="NZO105" s="15"/>
      <c r="NZP105" s="15"/>
      <c r="NZQ105" s="17"/>
      <c r="NZR105" s="17"/>
      <c r="NZS105" s="17"/>
      <c r="NZT105" s="117"/>
      <c r="NZU105" s="209"/>
      <c r="NZV105" s="17"/>
      <c r="NZW105" s="18"/>
      <c r="NZX105" s="29"/>
      <c r="NZY105" s="104"/>
      <c r="NZZ105" s="198"/>
      <c r="OAA105" s="239"/>
      <c r="OAB105" s="243"/>
      <c r="OAC105" s="243"/>
      <c r="OAD105" s="19"/>
      <c r="OAE105" s="320"/>
      <c r="OAF105" s="17"/>
      <c r="OAG105" s="15"/>
      <c r="OAH105" s="15"/>
      <c r="OAI105" s="17"/>
      <c r="OAJ105" s="17"/>
      <c r="OAK105" s="17"/>
      <c r="OAL105" s="117"/>
      <c r="OAM105" s="209"/>
      <c r="OAN105" s="17"/>
      <c r="OAO105" s="18"/>
      <c r="OAP105" s="29"/>
      <c r="OAQ105" s="104"/>
      <c r="OAR105" s="198"/>
      <c r="OAS105" s="239"/>
      <c r="OAT105" s="243"/>
      <c r="OAU105" s="243"/>
      <c r="OAV105" s="19"/>
      <c r="OAW105" s="320"/>
      <c r="OAX105" s="17"/>
      <c r="OAY105" s="15"/>
      <c r="OAZ105" s="15"/>
      <c r="OBA105" s="17"/>
      <c r="OBB105" s="17"/>
      <c r="OBC105" s="17"/>
      <c r="OBD105" s="117"/>
      <c r="OBE105" s="209"/>
      <c r="OBF105" s="17"/>
      <c r="OBG105" s="18"/>
      <c r="OBH105" s="29"/>
      <c r="OBI105" s="104"/>
      <c r="OBJ105" s="198"/>
      <c r="OBK105" s="239"/>
      <c r="OBL105" s="243"/>
      <c r="OBM105" s="243"/>
      <c r="OBN105" s="19"/>
      <c r="OBO105" s="320"/>
      <c r="OBP105" s="17"/>
      <c r="OBQ105" s="15"/>
      <c r="OBR105" s="15"/>
      <c r="OBS105" s="17"/>
      <c r="OBT105" s="17"/>
      <c r="OBU105" s="17"/>
      <c r="OBV105" s="117"/>
      <c r="OBW105" s="209"/>
      <c r="OBX105" s="17"/>
      <c r="OBY105" s="18"/>
      <c r="OBZ105" s="29"/>
      <c r="OCA105" s="104"/>
      <c r="OCB105" s="198"/>
      <c r="OCC105" s="239"/>
      <c r="OCD105" s="243"/>
      <c r="OCE105" s="243"/>
      <c r="OCF105" s="19"/>
      <c r="OCG105" s="320"/>
      <c r="OCH105" s="17"/>
      <c r="OCI105" s="15"/>
      <c r="OCJ105" s="15"/>
      <c r="OCK105" s="17"/>
      <c r="OCL105" s="17"/>
      <c r="OCM105" s="17"/>
      <c r="OCN105" s="117"/>
      <c r="OCO105" s="209"/>
      <c r="OCP105" s="17"/>
      <c r="OCQ105" s="18"/>
      <c r="OCR105" s="29"/>
      <c r="OCS105" s="104"/>
      <c r="OCT105" s="198"/>
      <c r="OCU105" s="239"/>
      <c r="OCV105" s="243"/>
      <c r="OCW105" s="243"/>
      <c r="OCX105" s="19"/>
      <c r="OCY105" s="320"/>
      <c r="OCZ105" s="17"/>
      <c r="ODA105" s="15"/>
      <c r="ODB105" s="15"/>
      <c r="ODC105" s="17"/>
      <c r="ODD105" s="17"/>
      <c r="ODE105" s="17"/>
      <c r="ODF105" s="117"/>
      <c r="ODG105" s="209"/>
      <c r="ODH105" s="17"/>
      <c r="ODI105" s="18"/>
      <c r="ODJ105" s="29"/>
      <c r="ODK105" s="104"/>
      <c r="ODL105" s="198"/>
      <c r="ODM105" s="239"/>
      <c r="ODN105" s="243"/>
      <c r="ODO105" s="243"/>
      <c r="ODP105" s="19"/>
      <c r="ODQ105" s="320"/>
      <c r="ODR105" s="17"/>
      <c r="ODS105" s="15"/>
      <c r="ODT105" s="15"/>
      <c r="ODU105" s="17"/>
      <c r="ODV105" s="17"/>
      <c r="ODW105" s="17"/>
      <c r="ODX105" s="117"/>
      <c r="ODY105" s="209"/>
      <c r="ODZ105" s="17"/>
      <c r="OEA105" s="18"/>
      <c r="OEB105" s="29"/>
      <c r="OEC105" s="104"/>
      <c r="OED105" s="198"/>
      <c r="OEE105" s="239"/>
      <c r="OEF105" s="243"/>
      <c r="OEG105" s="243"/>
      <c r="OEH105" s="19"/>
      <c r="OEI105" s="320"/>
      <c r="OEJ105" s="17"/>
      <c r="OEK105" s="15"/>
      <c r="OEL105" s="15"/>
      <c r="OEM105" s="17"/>
      <c r="OEN105" s="17"/>
      <c r="OEO105" s="17"/>
      <c r="OEP105" s="117"/>
      <c r="OEQ105" s="209"/>
      <c r="OER105" s="17"/>
      <c r="OES105" s="18"/>
      <c r="OET105" s="29"/>
      <c r="OEU105" s="104"/>
      <c r="OEV105" s="198"/>
      <c r="OEW105" s="239"/>
      <c r="OEX105" s="243"/>
      <c r="OEY105" s="243"/>
      <c r="OEZ105" s="19"/>
      <c r="OFA105" s="320"/>
      <c r="OFB105" s="17"/>
      <c r="OFC105" s="15"/>
      <c r="OFD105" s="15"/>
      <c r="OFE105" s="17"/>
      <c r="OFF105" s="17"/>
      <c r="OFG105" s="17"/>
      <c r="OFH105" s="117"/>
      <c r="OFI105" s="209"/>
      <c r="OFJ105" s="17"/>
      <c r="OFK105" s="18"/>
      <c r="OFL105" s="29"/>
      <c r="OFM105" s="104"/>
      <c r="OFN105" s="198"/>
      <c r="OFO105" s="239"/>
      <c r="OFP105" s="243"/>
      <c r="OFQ105" s="243"/>
      <c r="OFR105" s="19"/>
      <c r="OFS105" s="320"/>
      <c r="OFT105" s="17"/>
      <c r="OFU105" s="15"/>
      <c r="OFV105" s="15"/>
      <c r="OFW105" s="17"/>
      <c r="OFX105" s="17"/>
      <c r="OFY105" s="17"/>
      <c r="OFZ105" s="117"/>
      <c r="OGA105" s="209"/>
      <c r="OGB105" s="17"/>
      <c r="OGC105" s="18"/>
      <c r="OGD105" s="29"/>
      <c r="OGE105" s="104"/>
      <c r="OGF105" s="198"/>
      <c r="OGG105" s="239"/>
      <c r="OGH105" s="243"/>
      <c r="OGI105" s="243"/>
      <c r="OGJ105" s="19"/>
      <c r="OGK105" s="320"/>
      <c r="OGL105" s="17"/>
      <c r="OGM105" s="15"/>
      <c r="OGN105" s="15"/>
      <c r="OGO105" s="17"/>
      <c r="OGP105" s="17"/>
      <c r="OGQ105" s="17"/>
      <c r="OGR105" s="117"/>
      <c r="OGS105" s="209"/>
      <c r="OGT105" s="17"/>
      <c r="OGU105" s="18"/>
      <c r="OGV105" s="29"/>
      <c r="OGW105" s="104"/>
      <c r="OGX105" s="198"/>
      <c r="OGY105" s="239"/>
      <c r="OGZ105" s="243"/>
      <c r="OHA105" s="243"/>
      <c r="OHB105" s="19"/>
      <c r="OHC105" s="320"/>
      <c r="OHD105" s="17"/>
      <c r="OHE105" s="15"/>
      <c r="OHF105" s="15"/>
      <c r="OHG105" s="17"/>
      <c r="OHH105" s="17"/>
      <c r="OHI105" s="17"/>
      <c r="OHJ105" s="117"/>
      <c r="OHK105" s="209"/>
      <c r="OHL105" s="17"/>
      <c r="OHM105" s="18"/>
      <c r="OHN105" s="29"/>
      <c r="OHO105" s="104"/>
      <c r="OHP105" s="198"/>
      <c r="OHQ105" s="239"/>
      <c r="OHR105" s="243"/>
      <c r="OHS105" s="243"/>
      <c r="OHT105" s="19"/>
      <c r="OHU105" s="320"/>
      <c r="OHV105" s="17"/>
      <c r="OHW105" s="15"/>
      <c r="OHX105" s="15"/>
      <c r="OHY105" s="17"/>
      <c r="OHZ105" s="17"/>
      <c r="OIA105" s="17"/>
      <c r="OIB105" s="117"/>
      <c r="OIC105" s="209"/>
      <c r="OID105" s="17"/>
      <c r="OIE105" s="18"/>
      <c r="OIF105" s="29"/>
      <c r="OIG105" s="104"/>
      <c r="OIH105" s="198"/>
      <c r="OII105" s="239"/>
      <c r="OIJ105" s="243"/>
      <c r="OIK105" s="243"/>
      <c r="OIL105" s="19"/>
      <c r="OIM105" s="320"/>
      <c r="OIN105" s="17"/>
      <c r="OIO105" s="15"/>
      <c r="OIP105" s="15"/>
      <c r="OIQ105" s="17"/>
      <c r="OIR105" s="17"/>
      <c r="OIS105" s="17"/>
      <c r="OIT105" s="117"/>
      <c r="OIU105" s="209"/>
      <c r="OIV105" s="17"/>
      <c r="OIW105" s="18"/>
      <c r="OIX105" s="29"/>
      <c r="OIY105" s="104"/>
      <c r="OIZ105" s="198"/>
      <c r="OJA105" s="239"/>
      <c r="OJB105" s="243"/>
      <c r="OJC105" s="243"/>
      <c r="OJD105" s="19"/>
      <c r="OJE105" s="320"/>
      <c r="OJF105" s="17"/>
      <c r="OJG105" s="15"/>
      <c r="OJH105" s="15"/>
      <c r="OJI105" s="17"/>
      <c r="OJJ105" s="17"/>
      <c r="OJK105" s="17"/>
      <c r="OJL105" s="117"/>
      <c r="OJM105" s="209"/>
      <c r="OJN105" s="17"/>
      <c r="OJO105" s="18"/>
      <c r="OJP105" s="29"/>
      <c r="OJQ105" s="104"/>
      <c r="OJR105" s="198"/>
      <c r="OJS105" s="239"/>
      <c r="OJT105" s="243"/>
      <c r="OJU105" s="243"/>
      <c r="OJV105" s="19"/>
      <c r="OJW105" s="320"/>
      <c r="OJX105" s="17"/>
      <c r="OJY105" s="15"/>
      <c r="OJZ105" s="15"/>
      <c r="OKA105" s="17"/>
      <c r="OKB105" s="17"/>
      <c r="OKC105" s="17"/>
      <c r="OKD105" s="117"/>
      <c r="OKE105" s="209"/>
      <c r="OKF105" s="17"/>
      <c r="OKG105" s="18"/>
      <c r="OKH105" s="29"/>
      <c r="OKI105" s="104"/>
      <c r="OKJ105" s="198"/>
      <c r="OKK105" s="239"/>
      <c r="OKL105" s="243"/>
      <c r="OKM105" s="243"/>
      <c r="OKN105" s="19"/>
      <c r="OKO105" s="320"/>
      <c r="OKP105" s="17"/>
      <c r="OKQ105" s="15"/>
      <c r="OKR105" s="15"/>
      <c r="OKS105" s="17"/>
      <c r="OKT105" s="17"/>
      <c r="OKU105" s="17"/>
      <c r="OKV105" s="117"/>
      <c r="OKW105" s="209"/>
      <c r="OKX105" s="17"/>
      <c r="OKY105" s="18"/>
      <c r="OKZ105" s="29"/>
      <c r="OLA105" s="104"/>
      <c r="OLB105" s="198"/>
      <c r="OLC105" s="239"/>
      <c r="OLD105" s="243"/>
      <c r="OLE105" s="243"/>
      <c r="OLF105" s="19"/>
      <c r="OLG105" s="320"/>
      <c r="OLH105" s="17"/>
      <c r="OLI105" s="15"/>
      <c r="OLJ105" s="15"/>
      <c r="OLK105" s="17"/>
      <c r="OLL105" s="17"/>
      <c r="OLM105" s="17"/>
      <c r="OLN105" s="117"/>
      <c r="OLO105" s="209"/>
      <c r="OLP105" s="17"/>
      <c r="OLQ105" s="18"/>
      <c r="OLR105" s="29"/>
      <c r="OLS105" s="104"/>
      <c r="OLT105" s="198"/>
      <c r="OLU105" s="239"/>
      <c r="OLV105" s="243"/>
      <c r="OLW105" s="243"/>
      <c r="OLX105" s="19"/>
      <c r="OLY105" s="320"/>
      <c r="OLZ105" s="17"/>
      <c r="OMA105" s="15"/>
      <c r="OMB105" s="15"/>
      <c r="OMC105" s="17"/>
      <c r="OMD105" s="17"/>
      <c r="OME105" s="17"/>
      <c r="OMF105" s="117"/>
      <c r="OMG105" s="209"/>
      <c r="OMH105" s="17"/>
      <c r="OMI105" s="18"/>
      <c r="OMJ105" s="29"/>
      <c r="OMK105" s="104"/>
      <c r="OML105" s="198"/>
      <c r="OMM105" s="239"/>
      <c r="OMN105" s="243"/>
      <c r="OMO105" s="243"/>
      <c r="OMP105" s="19"/>
      <c r="OMQ105" s="320"/>
      <c r="OMR105" s="17"/>
      <c r="OMS105" s="15"/>
      <c r="OMT105" s="15"/>
      <c r="OMU105" s="17"/>
      <c r="OMV105" s="17"/>
      <c r="OMW105" s="17"/>
      <c r="OMX105" s="117"/>
      <c r="OMY105" s="209"/>
      <c r="OMZ105" s="17"/>
      <c r="ONA105" s="18"/>
      <c r="ONB105" s="29"/>
      <c r="ONC105" s="104"/>
      <c r="OND105" s="198"/>
      <c r="ONE105" s="239"/>
      <c r="ONF105" s="243"/>
      <c r="ONG105" s="243"/>
      <c r="ONH105" s="19"/>
      <c r="ONI105" s="320"/>
      <c r="ONJ105" s="17"/>
      <c r="ONK105" s="15"/>
      <c r="ONL105" s="15"/>
      <c r="ONM105" s="17"/>
      <c r="ONN105" s="17"/>
      <c r="ONO105" s="17"/>
      <c r="ONP105" s="117"/>
      <c r="ONQ105" s="209"/>
      <c r="ONR105" s="17"/>
      <c r="ONS105" s="18"/>
      <c r="ONT105" s="29"/>
      <c r="ONU105" s="104"/>
      <c r="ONV105" s="198"/>
      <c r="ONW105" s="239"/>
      <c r="ONX105" s="243"/>
      <c r="ONY105" s="243"/>
      <c r="ONZ105" s="19"/>
      <c r="OOA105" s="320"/>
      <c r="OOB105" s="17"/>
      <c r="OOC105" s="15"/>
      <c r="OOD105" s="15"/>
      <c r="OOE105" s="17"/>
      <c r="OOF105" s="17"/>
      <c r="OOG105" s="17"/>
      <c r="OOH105" s="117"/>
      <c r="OOI105" s="209"/>
      <c r="OOJ105" s="17"/>
      <c r="OOK105" s="18"/>
      <c r="OOL105" s="29"/>
      <c r="OOM105" s="104"/>
      <c r="OON105" s="198"/>
      <c r="OOO105" s="239"/>
      <c r="OOP105" s="243"/>
      <c r="OOQ105" s="243"/>
      <c r="OOR105" s="19"/>
      <c r="OOS105" s="320"/>
      <c r="OOT105" s="17"/>
      <c r="OOU105" s="15"/>
      <c r="OOV105" s="15"/>
      <c r="OOW105" s="17"/>
      <c r="OOX105" s="17"/>
      <c r="OOY105" s="17"/>
      <c r="OOZ105" s="117"/>
      <c r="OPA105" s="209"/>
      <c r="OPB105" s="17"/>
      <c r="OPC105" s="18"/>
      <c r="OPD105" s="29"/>
      <c r="OPE105" s="104"/>
      <c r="OPF105" s="198"/>
      <c r="OPG105" s="239"/>
      <c r="OPH105" s="243"/>
      <c r="OPI105" s="243"/>
      <c r="OPJ105" s="19"/>
      <c r="OPK105" s="320"/>
      <c r="OPL105" s="17"/>
      <c r="OPM105" s="15"/>
      <c r="OPN105" s="15"/>
      <c r="OPO105" s="17"/>
      <c r="OPP105" s="17"/>
      <c r="OPQ105" s="17"/>
      <c r="OPR105" s="117"/>
      <c r="OPS105" s="209"/>
      <c r="OPT105" s="17"/>
      <c r="OPU105" s="18"/>
      <c r="OPV105" s="29"/>
      <c r="OPW105" s="104"/>
      <c r="OPX105" s="198"/>
      <c r="OPY105" s="239"/>
      <c r="OPZ105" s="243"/>
      <c r="OQA105" s="243"/>
      <c r="OQB105" s="19"/>
      <c r="OQC105" s="320"/>
      <c r="OQD105" s="17"/>
      <c r="OQE105" s="15"/>
      <c r="OQF105" s="15"/>
      <c r="OQG105" s="17"/>
      <c r="OQH105" s="17"/>
      <c r="OQI105" s="17"/>
      <c r="OQJ105" s="117"/>
      <c r="OQK105" s="209"/>
      <c r="OQL105" s="17"/>
      <c r="OQM105" s="18"/>
      <c r="OQN105" s="29"/>
      <c r="OQO105" s="104"/>
      <c r="OQP105" s="198"/>
      <c r="OQQ105" s="239"/>
      <c r="OQR105" s="243"/>
      <c r="OQS105" s="243"/>
      <c r="OQT105" s="19"/>
      <c r="OQU105" s="320"/>
      <c r="OQV105" s="17"/>
      <c r="OQW105" s="15"/>
      <c r="OQX105" s="15"/>
      <c r="OQY105" s="17"/>
      <c r="OQZ105" s="17"/>
      <c r="ORA105" s="17"/>
      <c r="ORB105" s="117"/>
      <c r="ORC105" s="209"/>
      <c r="ORD105" s="17"/>
      <c r="ORE105" s="18"/>
      <c r="ORF105" s="29"/>
      <c r="ORG105" s="104"/>
      <c r="ORH105" s="198"/>
      <c r="ORI105" s="239"/>
      <c r="ORJ105" s="243"/>
      <c r="ORK105" s="243"/>
      <c r="ORL105" s="19"/>
      <c r="ORM105" s="320"/>
      <c r="ORN105" s="17"/>
      <c r="ORO105" s="15"/>
      <c r="ORP105" s="15"/>
      <c r="ORQ105" s="17"/>
      <c r="ORR105" s="17"/>
      <c r="ORS105" s="17"/>
      <c r="ORT105" s="117"/>
      <c r="ORU105" s="209"/>
      <c r="ORV105" s="17"/>
      <c r="ORW105" s="18"/>
      <c r="ORX105" s="29"/>
      <c r="ORY105" s="104"/>
      <c r="ORZ105" s="198"/>
      <c r="OSA105" s="239"/>
      <c r="OSB105" s="243"/>
      <c r="OSC105" s="243"/>
      <c r="OSD105" s="19"/>
      <c r="OSE105" s="320"/>
      <c r="OSF105" s="17"/>
      <c r="OSG105" s="15"/>
      <c r="OSH105" s="15"/>
      <c r="OSI105" s="17"/>
      <c r="OSJ105" s="17"/>
      <c r="OSK105" s="17"/>
      <c r="OSL105" s="117"/>
      <c r="OSM105" s="209"/>
      <c r="OSN105" s="17"/>
      <c r="OSO105" s="18"/>
      <c r="OSP105" s="29"/>
      <c r="OSQ105" s="104"/>
      <c r="OSR105" s="198"/>
      <c r="OSS105" s="239"/>
      <c r="OST105" s="243"/>
      <c r="OSU105" s="243"/>
      <c r="OSV105" s="19"/>
      <c r="OSW105" s="320"/>
      <c r="OSX105" s="17"/>
      <c r="OSY105" s="15"/>
      <c r="OSZ105" s="15"/>
      <c r="OTA105" s="17"/>
      <c r="OTB105" s="17"/>
      <c r="OTC105" s="17"/>
      <c r="OTD105" s="117"/>
      <c r="OTE105" s="209"/>
      <c r="OTF105" s="17"/>
      <c r="OTG105" s="18"/>
      <c r="OTH105" s="29"/>
      <c r="OTI105" s="104"/>
      <c r="OTJ105" s="198"/>
      <c r="OTK105" s="239"/>
      <c r="OTL105" s="243"/>
      <c r="OTM105" s="243"/>
      <c r="OTN105" s="19"/>
      <c r="OTO105" s="320"/>
      <c r="OTP105" s="17"/>
      <c r="OTQ105" s="15"/>
      <c r="OTR105" s="15"/>
      <c r="OTS105" s="17"/>
      <c r="OTT105" s="17"/>
      <c r="OTU105" s="17"/>
      <c r="OTV105" s="117"/>
      <c r="OTW105" s="209"/>
      <c r="OTX105" s="17"/>
      <c r="OTY105" s="18"/>
      <c r="OTZ105" s="29"/>
      <c r="OUA105" s="104"/>
      <c r="OUB105" s="198"/>
      <c r="OUC105" s="239"/>
      <c r="OUD105" s="243"/>
      <c r="OUE105" s="243"/>
      <c r="OUF105" s="19"/>
      <c r="OUG105" s="320"/>
      <c r="OUH105" s="17"/>
      <c r="OUI105" s="15"/>
      <c r="OUJ105" s="15"/>
      <c r="OUK105" s="17"/>
      <c r="OUL105" s="17"/>
      <c r="OUM105" s="17"/>
      <c r="OUN105" s="117"/>
      <c r="OUO105" s="209"/>
      <c r="OUP105" s="17"/>
      <c r="OUQ105" s="18"/>
      <c r="OUR105" s="29"/>
      <c r="OUS105" s="104"/>
      <c r="OUT105" s="198"/>
      <c r="OUU105" s="239"/>
      <c r="OUV105" s="243"/>
      <c r="OUW105" s="243"/>
      <c r="OUX105" s="19"/>
      <c r="OUY105" s="320"/>
      <c r="OUZ105" s="17"/>
      <c r="OVA105" s="15"/>
      <c r="OVB105" s="15"/>
      <c r="OVC105" s="17"/>
      <c r="OVD105" s="17"/>
      <c r="OVE105" s="17"/>
      <c r="OVF105" s="117"/>
      <c r="OVG105" s="209"/>
      <c r="OVH105" s="17"/>
      <c r="OVI105" s="18"/>
      <c r="OVJ105" s="29"/>
      <c r="OVK105" s="104"/>
      <c r="OVL105" s="198"/>
      <c r="OVM105" s="239"/>
      <c r="OVN105" s="243"/>
      <c r="OVO105" s="243"/>
      <c r="OVP105" s="19"/>
      <c r="OVQ105" s="320"/>
      <c r="OVR105" s="17"/>
      <c r="OVS105" s="15"/>
      <c r="OVT105" s="15"/>
      <c r="OVU105" s="17"/>
      <c r="OVV105" s="17"/>
      <c r="OVW105" s="17"/>
      <c r="OVX105" s="117"/>
      <c r="OVY105" s="209"/>
      <c r="OVZ105" s="17"/>
      <c r="OWA105" s="18"/>
      <c r="OWB105" s="29"/>
      <c r="OWC105" s="104"/>
      <c r="OWD105" s="198"/>
      <c r="OWE105" s="239"/>
      <c r="OWF105" s="243"/>
      <c r="OWG105" s="243"/>
      <c r="OWH105" s="19"/>
      <c r="OWI105" s="320"/>
      <c r="OWJ105" s="17"/>
      <c r="OWK105" s="15"/>
      <c r="OWL105" s="15"/>
      <c r="OWM105" s="17"/>
      <c r="OWN105" s="17"/>
      <c r="OWO105" s="17"/>
      <c r="OWP105" s="117"/>
      <c r="OWQ105" s="209"/>
      <c r="OWR105" s="17"/>
      <c r="OWS105" s="18"/>
      <c r="OWT105" s="29"/>
      <c r="OWU105" s="104"/>
      <c r="OWV105" s="198"/>
      <c r="OWW105" s="239"/>
      <c r="OWX105" s="243"/>
      <c r="OWY105" s="243"/>
      <c r="OWZ105" s="19"/>
      <c r="OXA105" s="320"/>
      <c r="OXB105" s="17"/>
      <c r="OXC105" s="15"/>
      <c r="OXD105" s="15"/>
      <c r="OXE105" s="17"/>
      <c r="OXF105" s="17"/>
      <c r="OXG105" s="17"/>
      <c r="OXH105" s="117"/>
      <c r="OXI105" s="209"/>
      <c r="OXJ105" s="17"/>
      <c r="OXK105" s="18"/>
      <c r="OXL105" s="29"/>
      <c r="OXM105" s="104"/>
      <c r="OXN105" s="198"/>
      <c r="OXO105" s="239"/>
      <c r="OXP105" s="243"/>
      <c r="OXQ105" s="243"/>
      <c r="OXR105" s="19"/>
      <c r="OXS105" s="320"/>
      <c r="OXT105" s="17"/>
      <c r="OXU105" s="15"/>
      <c r="OXV105" s="15"/>
      <c r="OXW105" s="17"/>
      <c r="OXX105" s="17"/>
      <c r="OXY105" s="17"/>
      <c r="OXZ105" s="117"/>
      <c r="OYA105" s="209"/>
      <c r="OYB105" s="17"/>
      <c r="OYC105" s="18"/>
      <c r="OYD105" s="29"/>
      <c r="OYE105" s="104"/>
      <c r="OYF105" s="198"/>
      <c r="OYG105" s="239"/>
      <c r="OYH105" s="243"/>
      <c r="OYI105" s="243"/>
      <c r="OYJ105" s="19"/>
      <c r="OYK105" s="320"/>
      <c r="OYL105" s="17"/>
      <c r="OYM105" s="15"/>
      <c r="OYN105" s="15"/>
      <c r="OYO105" s="17"/>
      <c r="OYP105" s="17"/>
      <c r="OYQ105" s="17"/>
      <c r="OYR105" s="117"/>
      <c r="OYS105" s="209"/>
      <c r="OYT105" s="17"/>
      <c r="OYU105" s="18"/>
      <c r="OYV105" s="29"/>
      <c r="OYW105" s="104"/>
      <c r="OYX105" s="198"/>
      <c r="OYY105" s="239"/>
      <c r="OYZ105" s="243"/>
      <c r="OZA105" s="243"/>
      <c r="OZB105" s="19"/>
      <c r="OZC105" s="320"/>
      <c r="OZD105" s="17"/>
      <c r="OZE105" s="15"/>
      <c r="OZF105" s="15"/>
      <c r="OZG105" s="17"/>
      <c r="OZH105" s="17"/>
      <c r="OZI105" s="17"/>
      <c r="OZJ105" s="117"/>
      <c r="OZK105" s="209"/>
      <c r="OZL105" s="17"/>
      <c r="OZM105" s="18"/>
      <c r="OZN105" s="29"/>
      <c r="OZO105" s="104"/>
      <c r="OZP105" s="198"/>
      <c r="OZQ105" s="239"/>
      <c r="OZR105" s="243"/>
      <c r="OZS105" s="243"/>
      <c r="OZT105" s="19"/>
      <c r="OZU105" s="320"/>
      <c r="OZV105" s="17"/>
      <c r="OZW105" s="15"/>
      <c r="OZX105" s="15"/>
      <c r="OZY105" s="17"/>
      <c r="OZZ105" s="17"/>
      <c r="PAA105" s="17"/>
      <c r="PAB105" s="117"/>
      <c r="PAC105" s="209"/>
      <c r="PAD105" s="17"/>
      <c r="PAE105" s="18"/>
      <c r="PAF105" s="29"/>
      <c r="PAG105" s="104"/>
      <c r="PAH105" s="198"/>
      <c r="PAI105" s="239"/>
      <c r="PAJ105" s="243"/>
      <c r="PAK105" s="243"/>
      <c r="PAL105" s="19"/>
      <c r="PAM105" s="320"/>
      <c r="PAN105" s="17"/>
      <c r="PAO105" s="15"/>
      <c r="PAP105" s="15"/>
      <c r="PAQ105" s="17"/>
      <c r="PAR105" s="17"/>
      <c r="PAS105" s="17"/>
      <c r="PAT105" s="117"/>
      <c r="PAU105" s="209"/>
      <c r="PAV105" s="17"/>
      <c r="PAW105" s="18"/>
      <c r="PAX105" s="29"/>
      <c r="PAY105" s="104"/>
      <c r="PAZ105" s="198"/>
      <c r="PBA105" s="239"/>
      <c r="PBB105" s="243"/>
      <c r="PBC105" s="243"/>
      <c r="PBD105" s="19"/>
      <c r="PBE105" s="320"/>
      <c r="PBF105" s="17"/>
      <c r="PBG105" s="15"/>
      <c r="PBH105" s="15"/>
      <c r="PBI105" s="17"/>
      <c r="PBJ105" s="17"/>
      <c r="PBK105" s="17"/>
      <c r="PBL105" s="117"/>
      <c r="PBM105" s="209"/>
      <c r="PBN105" s="17"/>
      <c r="PBO105" s="18"/>
      <c r="PBP105" s="29"/>
      <c r="PBQ105" s="104"/>
      <c r="PBR105" s="198"/>
      <c r="PBS105" s="239"/>
      <c r="PBT105" s="243"/>
      <c r="PBU105" s="243"/>
      <c r="PBV105" s="19"/>
      <c r="PBW105" s="320"/>
      <c r="PBX105" s="17"/>
      <c r="PBY105" s="15"/>
      <c r="PBZ105" s="15"/>
      <c r="PCA105" s="17"/>
      <c r="PCB105" s="17"/>
      <c r="PCC105" s="17"/>
      <c r="PCD105" s="117"/>
      <c r="PCE105" s="209"/>
      <c r="PCF105" s="17"/>
      <c r="PCG105" s="18"/>
      <c r="PCH105" s="29"/>
      <c r="PCI105" s="104"/>
      <c r="PCJ105" s="198"/>
      <c r="PCK105" s="239"/>
      <c r="PCL105" s="243"/>
      <c r="PCM105" s="243"/>
      <c r="PCN105" s="19"/>
      <c r="PCO105" s="320"/>
      <c r="PCP105" s="17"/>
      <c r="PCQ105" s="15"/>
      <c r="PCR105" s="15"/>
      <c r="PCS105" s="17"/>
      <c r="PCT105" s="17"/>
      <c r="PCU105" s="17"/>
      <c r="PCV105" s="117"/>
      <c r="PCW105" s="209"/>
      <c r="PCX105" s="17"/>
      <c r="PCY105" s="18"/>
      <c r="PCZ105" s="29"/>
      <c r="PDA105" s="104"/>
      <c r="PDB105" s="198"/>
      <c r="PDC105" s="239"/>
      <c r="PDD105" s="243"/>
      <c r="PDE105" s="243"/>
      <c r="PDF105" s="19"/>
      <c r="PDG105" s="320"/>
      <c r="PDH105" s="17"/>
      <c r="PDI105" s="15"/>
      <c r="PDJ105" s="15"/>
      <c r="PDK105" s="17"/>
      <c r="PDL105" s="17"/>
      <c r="PDM105" s="17"/>
      <c r="PDN105" s="117"/>
      <c r="PDO105" s="209"/>
      <c r="PDP105" s="17"/>
      <c r="PDQ105" s="18"/>
      <c r="PDR105" s="29"/>
      <c r="PDS105" s="104"/>
      <c r="PDT105" s="198"/>
      <c r="PDU105" s="239"/>
      <c r="PDV105" s="243"/>
      <c r="PDW105" s="243"/>
      <c r="PDX105" s="19"/>
      <c r="PDY105" s="320"/>
      <c r="PDZ105" s="17"/>
      <c r="PEA105" s="15"/>
      <c r="PEB105" s="15"/>
      <c r="PEC105" s="17"/>
      <c r="PED105" s="17"/>
      <c r="PEE105" s="17"/>
      <c r="PEF105" s="117"/>
      <c r="PEG105" s="209"/>
      <c r="PEH105" s="17"/>
      <c r="PEI105" s="18"/>
      <c r="PEJ105" s="29"/>
      <c r="PEK105" s="104"/>
      <c r="PEL105" s="198"/>
      <c r="PEM105" s="239"/>
      <c r="PEN105" s="243"/>
      <c r="PEO105" s="243"/>
      <c r="PEP105" s="19"/>
      <c r="PEQ105" s="320"/>
      <c r="PER105" s="17"/>
      <c r="PES105" s="15"/>
      <c r="PET105" s="15"/>
      <c r="PEU105" s="17"/>
      <c r="PEV105" s="17"/>
      <c r="PEW105" s="17"/>
      <c r="PEX105" s="117"/>
      <c r="PEY105" s="209"/>
      <c r="PEZ105" s="17"/>
      <c r="PFA105" s="18"/>
      <c r="PFB105" s="29"/>
      <c r="PFC105" s="104"/>
      <c r="PFD105" s="198"/>
      <c r="PFE105" s="239"/>
      <c r="PFF105" s="243"/>
      <c r="PFG105" s="243"/>
      <c r="PFH105" s="19"/>
      <c r="PFI105" s="320"/>
      <c r="PFJ105" s="17"/>
      <c r="PFK105" s="15"/>
      <c r="PFL105" s="15"/>
      <c r="PFM105" s="17"/>
      <c r="PFN105" s="17"/>
      <c r="PFO105" s="17"/>
      <c r="PFP105" s="117"/>
      <c r="PFQ105" s="209"/>
      <c r="PFR105" s="17"/>
      <c r="PFS105" s="18"/>
      <c r="PFT105" s="29"/>
      <c r="PFU105" s="104"/>
      <c r="PFV105" s="198"/>
      <c r="PFW105" s="239"/>
      <c r="PFX105" s="243"/>
      <c r="PFY105" s="243"/>
      <c r="PFZ105" s="19"/>
      <c r="PGA105" s="320"/>
      <c r="PGB105" s="17"/>
      <c r="PGC105" s="15"/>
      <c r="PGD105" s="15"/>
      <c r="PGE105" s="17"/>
      <c r="PGF105" s="17"/>
      <c r="PGG105" s="17"/>
      <c r="PGH105" s="117"/>
      <c r="PGI105" s="209"/>
      <c r="PGJ105" s="17"/>
      <c r="PGK105" s="18"/>
      <c r="PGL105" s="29"/>
      <c r="PGM105" s="104"/>
      <c r="PGN105" s="198"/>
      <c r="PGO105" s="239"/>
      <c r="PGP105" s="243"/>
      <c r="PGQ105" s="243"/>
      <c r="PGR105" s="19"/>
      <c r="PGS105" s="320"/>
      <c r="PGT105" s="17"/>
      <c r="PGU105" s="15"/>
      <c r="PGV105" s="15"/>
      <c r="PGW105" s="17"/>
      <c r="PGX105" s="17"/>
      <c r="PGY105" s="17"/>
      <c r="PGZ105" s="117"/>
      <c r="PHA105" s="209"/>
      <c r="PHB105" s="17"/>
      <c r="PHC105" s="18"/>
      <c r="PHD105" s="29"/>
      <c r="PHE105" s="104"/>
      <c r="PHF105" s="198"/>
      <c r="PHG105" s="239"/>
      <c r="PHH105" s="243"/>
      <c r="PHI105" s="243"/>
      <c r="PHJ105" s="19"/>
      <c r="PHK105" s="320"/>
      <c r="PHL105" s="17"/>
      <c r="PHM105" s="15"/>
      <c r="PHN105" s="15"/>
      <c r="PHO105" s="17"/>
      <c r="PHP105" s="17"/>
      <c r="PHQ105" s="17"/>
      <c r="PHR105" s="117"/>
      <c r="PHS105" s="209"/>
      <c r="PHT105" s="17"/>
      <c r="PHU105" s="18"/>
      <c r="PHV105" s="29"/>
      <c r="PHW105" s="104"/>
      <c r="PHX105" s="198"/>
      <c r="PHY105" s="239"/>
      <c r="PHZ105" s="243"/>
      <c r="PIA105" s="243"/>
      <c r="PIB105" s="19"/>
      <c r="PIC105" s="320"/>
      <c r="PID105" s="17"/>
      <c r="PIE105" s="15"/>
      <c r="PIF105" s="15"/>
      <c r="PIG105" s="17"/>
      <c r="PIH105" s="17"/>
      <c r="PII105" s="17"/>
      <c r="PIJ105" s="117"/>
      <c r="PIK105" s="209"/>
      <c r="PIL105" s="17"/>
      <c r="PIM105" s="18"/>
      <c r="PIN105" s="29"/>
      <c r="PIO105" s="104"/>
      <c r="PIP105" s="198"/>
      <c r="PIQ105" s="239"/>
      <c r="PIR105" s="243"/>
      <c r="PIS105" s="243"/>
      <c r="PIT105" s="19"/>
      <c r="PIU105" s="320"/>
      <c r="PIV105" s="17"/>
      <c r="PIW105" s="15"/>
      <c r="PIX105" s="15"/>
      <c r="PIY105" s="17"/>
      <c r="PIZ105" s="17"/>
      <c r="PJA105" s="17"/>
      <c r="PJB105" s="117"/>
      <c r="PJC105" s="209"/>
      <c r="PJD105" s="17"/>
      <c r="PJE105" s="18"/>
      <c r="PJF105" s="29"/>
      <c r="PJG105" s="104"/>
      <c r="PJH105" s="198"/>
      <c r="PJI105" s="239"/>
      <c r="PJJ105" s="243"/>
      <c r="PJK105" s="243"/>
      <c r="PJL105" s="19"/>
      <c r="PJM105" s="320"/>
      <c r="PJN105" s="17"/>
      <c r="PJO105" s="15"/>
      <c r="PJP105" s="15"/>
      <c r="PJQ105" s="17"/>
      <c r="PJR105" s="17"/>
      <c r="PJS105" s="17"/>
      <c r="PJT105" s="117"/>
      <c r="PJU105" s="209"/>
      <c r="PJV105" s="17"/>
      <c r="PJW105" s="18"/>
      <c r="PJX105" s="29"/>
      <c r="PJY105" s="104"/>
      <c r="PJZ105" s="198"/>
      <c r="PKA105" s="239"/>
      <c r="PKB105" s="243"/>
      <c r="PKC105" s="243"/>
      <c r="PKD105" s="19"/>
      <c r="PKE105" s="320"/>
      <c r="PKF105" s="17"/>
      <c r="PKG105" s="15"/>
      <c r="PKH105" s="15"/>
      <c r="PKI105" s="17"/>
      <c r="PKJ105" s="17"/>
      <c r="PKK105" s="17"/>
      <c r="PKL105" s="117"/>
      <c r="PKM105" s="209"/>
      <c r="PKN105" s="17"/>
      <c r="PKO105" s="18"/>
      <c r="PKP105" s="29"/>
      <c r="PKQ105" s="104"/>
      <c r="PKR105" s="198"/>
      <c r="PKS105" s="239"/>
      <c r="PKT105" s="243"/>
      <c r="PKU105" s="243"/>
      <c r="PKV105" s="19"/>
      <c r="PKW105" s="320"/>
      <c r="PKX105" s="17"/>
      <c r="PKY105" s="15"/>
      <c r="PKZ105" s="15"/>
      <c r="PLA105" s="17"/>
      <c r="PLB105" s="17"/>
      <c r="PLC105" s="17"/>
      <c r="PLD105" s="117"/>
      <c r="PLE105" s="209"/>
      <c r="PLF105" s="17"/>
      <c r="PLG105" s="18"/>
      <c r="PLH105" s="29"/>
      <c r="PLI105" s="104"/>
      <c r="PLJ105" s="198"/>
      <c r="PLK105" s="239"/>
      <c r="PLL105" s="243"/>
      <c r="PLM105" s="243"/>
      <c r="PLN105" s="19"/>
      <c r="PLO105" s="320"/>
      <c r="PLP105" s="17"/>
      <c r="PLQ105" s="15"/>
      <c r="PLR105" s="15"/>
      <c r="PLS105" s="17"/>
      <c r="PLT105" s="17"/>
      <c r="PLU105" s="17"/>
      <c r="PLV105" s="117"/>
      <c r="PLW105" s="209"/>
      <c r="PLX105" s="17"/>
      <c r="PLY105" s="18"/>
      <c r="PLZ105" s="29"/>
      <c r="PMA105" s="104"/>
      <c r="PMB105" s="198"/>
      <c r="PMC105" s="239"/>
      <c r="PMD105" s="243"/>
      <c r="PME105" s="243"/>
      <c r="PMF105" s="19"/>
      <c r="PMG105" s="320"/>
      <c r="PMH105" s="17"/>
      <c r="PMI105" s="15"/>
      <c r="PMJ105" s="15"/>
      <c r="PMK105" s="17"/>
      <c r="PML105" s="17"/>
      <c r="PMM105" s="17"/>
      <c r="PMN105" s="117"/>
      <c r="PMO105" s="209"/>
      <c r="PMP105" s="17"/>
      <c r="PMQ105" s="18"/>
      <c r="PMR105" s="29"/>
      <c r="PMS105" s="104"/>
      <c r="PMT105" s="198"/>
      <c r="PMU105" s="239"/>
      <c r="PMV105" s="243"/>
      <c r="PMW105" s="243"/>
      <c r="PMX105" s="19"/>
      <c r="PMY105" s="320"/>
      <c r="PMZ105" s="17"/>
      <c r="PNA105" s="15"/>
      <c r="PNB105" s="15"/>
      <c r="PNC105" s="17"/>
      <c r="PND105" s="17"/>
      <c r="PNE105" s="17"/>
      <c r="PNF105" s="117"/>
      <c r="PNG105" s="209"/>
      <c r="PNH105" s="17"/>
      <c r="PNI105" s="18"/>
      <c r="PNJ105" s="29"/>
      <c r="PNK105" s="104"/>
      <c r="PNL105" s="198"/>
      <c r="PNM105" s="239"/>
      <c r="PNN105" s="243"/>
      <c r="PNO105" s="243"/>
      <c r="PNP105" s="19"/>
      <c r="PNQ105" s="320"/>
      <c r="PNR105" s="17"/>
      <c r="PNS105" s="15"/>
      <c r="PNT105" s="15"/>
      <c r="PNU105" s="17"/>
      <c r="PNV105" s="17"/>
      <c r="PNW105" s="17"/>
      <c r="PNX105" s="117"/>
      <c r="PNY105" s="209"/>
      <c r="PNZ105" s="17"/>
      <c r="POA105" s="18"/>
      <c r="POB105" s="29"/>
      <c r="POC105" s="104"/>
      <c r="POD105" s="198"/>
      <c r="POE105" s="239"/>
      <c r="POF105" s="243"/>
      <c r="POG105" s="243"/>
      <c r="POH105" s="19"/>
      <c r="POI105" s="320"/>
      <c r="POJ105" s="17"/>
      <c r="POK105" s="15"/>
      <c r="POL105" s="15"/>
      <c r="POM105" s="17"/>
      <c r="PON105" s="17"/>
      <c r="POO105" s="17"/>
      <c r="POP105" s="117"/>
      <c r="POQ105" s="209"/>
      <c r="POR105" s="17"/>
      <c r="POS105" s="18"/>
      <c r="POT105" s="29"/>
      <c r="POU105" s="104"/>
      <c r="POV105" s="198"/>
      <c r="POW105" s="239"/>
      <c r="POX105" s="243"/>
      <c r="POY105" s="243"/>
      <c r="POZ105" s="19"/>
      <c r="PPA105" s="320"/>
      <c r="PPB105" s="17"/>
      <c r="PPC105" s="15"/>
      <c r="PPD105" s="15"/>
      <c r="PPE105" s="17"/>
      <c r="PPF105" s="17"/>
      <c r="PPG105" s="17"/>
      <c r="PPH105" s="117"/>
      <c r="PPI105" s="209"/>
      <c r="PPJ105" s="17"/>
      <c r="PPK105" s="18"/>
      <c r="PPL105" s="29"/>
      <c r="PPM105" s="104"/>
      <c r="PPN105" s="198"/>
      <c r="PPO105" s="239"/>
      <c r="PPP105" s="243"/>
      <c r="PPQ105" s="243"/>
      <c r="PPR105" s="19"/>
      <c r="PPS105" s="320"/>
      <c r="PPT105" s="17"/>
      <c r="PPU105" s="15"/>
      <c r="PPV105" s="15"/>
      <c r="PPW105" s="17"/>
      <c r="PPX105" s="17"/>
      <c r="PPY105" s="17"/>
      <c r="PPZ105" s="117"/>
      <c r="PQA105" s="209"/>
      <c r="PQB105" s="17"/>
      <c r="PQC105" s="18"/>
      <c r="PQD105" s="29"/>
      <c r="PQE105" s="104"/>
      <c r="PQF105" s="198"/>
      <c r="PQG105" s="239"/>
      <c r="PQH105" s="243"/>
      <c r="PQI105" s="243"/>
      <c r="PQJ105" s="19"/>
      <c r="PQK105" s="320"/>
      <c r="PQL105" s="17"/>
      <c r="PQM105" s="15"/>
      <c r="PQN105" s="15"/>
      <c r="PQO105" s="17"/>
      <c r="PQP105" s="17"/>
      <c r="PQQ105" s="17"/>
      <c r="PQR105" s="117"/>
      <c r="PQS105" s="209"/>
      <c r="PQT105" s="17"/>
      <c r="PQU105" s="18"/>
      <c r="PQV105" s="29"/>
      <c r="PQW105" s="104"/>
      <c r="PQX105" s="198"/>
      <c r="PQY105" s="239"/>
      <c r="PQZ105" s="243"/>
      <c r="PRA105" s="243"/>
      <c r="PRB105" s="19"/>
      <c r="PRC105" s="320"/>
      <c r="PRD105" s="17"/>
      <c r="PRE105" s="15"/>
      <c r="PRF105" s="15"/>
      <c r="PRG105" s="17"/>
      <c r="PRH105" s="17"/>
      <c r="PRI105" s="17"/>
      <c r="PRJ105" s="117"/>
      <c r="PRK105" s="209"/>
      <c r="PRL105" s="17"/>
      <c r="PRM105" s="18"/>
      <c r="PRN105" s="29"/>
      <c r="PRO105" s="104"/>
      <c r="PRP105" s="198"/>
      <c r="PRQ105" s="239"/>
      <c r="PRR105" s="243"/>
      <c r="PRS105" s="243"/>
      <c r="PRT105" s="19"/>
      <c r="PRU105" s="320"/>
      <c r="PRV105" s="17"/>
      <c r="PRW105" s="15"/>
      <c r="PRX105" s="15"/>
      <c r="PRY105" s="17"/>
      <c r="PRZ105" s="17"/>
      <c r="PSA105" s="17"/>
      <c r="PSB105" s="117"/>
      <c r="PSC105" s="209"/>
      <c r="PSD105" s="17"/>
      <c r="PSE105" s="18"/>
      <c r="PSF105" s="29"/>
      <c r="PSG105" s="104"/>
      <c r="PSH105" s="198"/>
      <c r="PSI105" s="239"/>
      <c r="PSJ105" s="243"/>
      <c r="PSK105" s="243"/>
      <c r="PSL105" s="19"/>
      <c r="PSM105" s="320"/>
      <c r="PSN105" s="17"/>
      <c r="PSO105" s="15"/>
      <c r="PSP105" s="15"/>
      <c r="PSQ105" s="17"/>
      <c r="PSR105" s="17"/>
      <c r="PSS105" s="17"/>
      <c r="PST105" s="117"/>
      <c r="PSU105" s="209"/>
      <c r="PSV105" s="17"/>
      <c r="PSW105" s="18"/>
      <c r="PSX105" s="29"/>
      <c r="PSY105" s="104"/>
      <c r="PSZ105" s="198"/>
      <c r="PTA105" s="239"/>
      <c r="PTB105" s="243"/>
      <c r="PTC105" s="243"/>
      <c r="PTD105" s="19"/>
      <c r="PTE105" s="320"/>
      <c r="PTF105" s="17"/>
      <c r="PTG105" s="15"/>
      <c r="PTH105" s="15"/>
      <c r="PTI105" s="17"/>
      <c r="PTJ105" s="17"/>
      <c r="PTK105" s="17"/>
      <c r="PTL105" s="117"/>
      <c r="PTM105" s="209"/>
      <c r="PTN105" s="17"/>
      <c r="PTO105" s="18"/>
      <c r="PTP105" s="29"/>
      <c r="PTQ105" s="104"/>
      <c r="PTR105" s="198"/>
      <c r="PTS105" s="239"/>
      <c r="PTT105" s="243"/>
      <c r="PTU105" s="243"/>
      <c r="PTV105" s="19"/>
      <c r="PTW105" s="320"/>
      <c r="PTX105" s="17"/>
      <c r="PTY105" s="15"/>
      <c r="PTZ105" s="15"/>
      <c r="PUA105" s="17"/>
      <c r="PUB105" s="17"/>
      <c r="PUC105" s="17"/>
      <c r="PUD105" s="117"/>
      <c r="PUE105" s="209"/>
      <c r="PUF105" s="17"/>
      <c r="PUG105" s="18"/>
      <c r="PUH105" s="29"/>
      <c r="PUI105" s="104"/>
      <c r="PUJ105" s="198"/>
      <c r="PUK105" s="239"/>
      <c r="PUL105" s="243"/>
      <c r="PUM105" s="243"/>
      <c r="PUN105" s="19"/>
      <c r="PUO105" s="320"/>
      <c r="PUP105" s="17"/>
      <c r="PUQ105" s="15"/>
      <c r="PUR105" s="15"/>
      <c r="PUS105" s="17"/>
      <c r="PUT105" s="17"/>
      <c r="PUU105" s="17"/>
      <c r="PUV105" s="117"/>
      <c r="PUW105" s="209"/>
      <c r="PUX105" s="17"/>
      <c r="PUY105" s="18"/>
      <c r="PUZ105" s="29"/>
      <c r="PVA105" s="104"/>
      <c r="PVB105" s="198"/>
      <c r="PVC105" s="239"/>
      <c r="PVD105" s="243"/>
      <c r="PVE105" s="243"/>
      <c r="PVF105" s="19"/>
      <c r="PVG105" s="320"/>
      <c r="PVH105" s="17"/>
      <c r="PVI105" s="15"/>
      <c r="PVJ105" s="15"/>
      <c r="PVK105" s="17"/>
      <c r="PVL105" s="17"/>
      <c r="PVM105" s="17"/>
      <c r="PVN105" s="117"/>
      <c r="PVO105" s="209"/>
      <c r="PVP105" s="17"/>
      <c r="PVQ105" s="18"/>
      <c r="PVR105" s="29"/>
      <c r="PVS105" s="104"/>
      <c r="PVT105" s="198"/>
      <c r="PVU105" s="239"/>
      <c r="PVV105" s="243"/>
      <c r="PVW105" s="243"/>
      <c r="PVX105" s="19"/>
      <c r="PVY105" s="320"/>
      <c r="PVZ105" s="17"/>
      <c r="PWA105" s="15"/>
      <c r="PWB105" s="15"/>
      <c r="PWC105" s="17"/>
      <c r="PWD105" s="17"/>
      <c r="PWE105" s="17"/>
      <c r="PWF105" s="117"/>
      <c r="PWG105" s="209"/>
      <c r="PWH105" s="17"/>
      <c r="PWI105" s="18"/>
      <c r="PWJ105" s="29"/>
      <c r="PWK105" s="104"/>
      <c r="PWL105" s="198"/>
      <c r="PWM105" s="239"/>
      <c r="PWN105" s="243"/>
      <c r="PWO105" s="243"/>
      <c r="PWP105" s="19"/>
      <c r="PWQ105" s="320"/>
      <c r="PWR105" s="17"/>
      <c r="PWS105" s="15"/>
      <c r="PWT105" s="15"/>
      <c r="PWU105" s="17"/>
      <c r="PWV105" s="17"/>
      <c r="PWW105" s="17"/>
      <c r="PWX105" s="117"/>
      <c r="PWY105" s="209"/>
      <c r="PWZ105" s="17"/>
      <c r="PXA105" s="18"/>
      <c r="PXB105" s="29"/>
      <c r="PXC105" s="104"/>
      <c r="PXD105" s="198"/>
      <c r="PXE105" s="239"/>
      <c r="PXF105" s="243"/>
      <c r="PXG105" s="243"/>
      <c r="PXH105" s="19"/>
      <c r="PXI105" s="320"/>
      <c r="PXJ105" s="17"/>
      <c r="PXK105" s="15"/>
      <c r="PXL105" s="15"/>
      <c r="PXM105" s="17"/>
      <c r="PXN105" s="17"/>
      <c r="PXO105" s="17"/>
      <c r="PXP105" s="117"/>
      <c r="PXQ105" s="209"/>
      <c r="PXR105" s="17"/>
      <c r="PXS105" s="18"/>
      <c r="PXT105" s="29"/>
      <c r="PXU105" s="104"/>
      <c r="PXV105" s="198"/>
      <c r="PXW105" s="239"/>
      <c r="PXX105" s="243"/>
      <c r="PXY105" s="243"/>
      <c r="PXZ105" s="19"/>
      <c r="PYA105" s="320"/>
      <c r="PYB105" s="17"/>
      <c r="PYC105" s="15"/>
      <c r="PYD105" s="15"/>
      <c r="PYE105" s="17"/>
      <c r="PYF105" s="17"/>
      <c r="PYG105" s="17"/>
      <c r="PYH105" s="117"/>
      <c r="PYI105" s="209"/>
      <c r="PYJ105" s="17"/>
      <c r="PYK105" s="18"/>
      <c r="PYL105" s="29"/>
      <c r="PYM105" s="104"/>
      <c r="PYN105" s="198"/>
      <c r="PYO105" s="239"/>
      <c r="PYP105" s="243"/>
      <c r="PYQ105" s="243"/>
      <c r="PYR105" s="19"/>
      <c r="PYS105" s="320"/>
      <c r="PYT105" s="17"/>
      <c r="PYU105" s="15"/>
      <c r="PYV105" s="15"/>
      <c r="PYW105" s="17"/>
      <c r="PYX105" s="17"/>
      <c r="PYY105" s="17"/>
      <c r="PYZ105" s="117"/>
      <c r="PZA105" s="209"/>
      <c r="PZB105" s="17"/>
      <c r="PZC105" s="18"/>
      <c r="PZD105" s="29"/>
      <c r="PZE105" s="104"/>
      <c r="PZF105" s="198"/>
      <c r="PZG105" s="239"/>
      <c r="PZH105" s="243"/>
      <c r="PZI105" s="243"/>
      <c r="PZJ105" s="19"/>
      <c r="PZK105" s="320"/>
      <c r="PZL105" s="17"/>
      <c r="PZM105" s="15"/>
      <c r="PZN105" s="15"/>
      <c r="PZO105" s="17"/>
      <c r="PZP105" s="17"/>
      <c r="PZQ105" s="17"/>
      <c r="PZR105" s="117"/>
      <c r="PZS105" s="209"/>
      <c r="PZT105" s="17"/>
      <c r="PZU105" s="18"/>
      <c r="PZV105" s="29"/>
      <c r="PZW105" s="104"/>
      <c r="PZX105" s="198"/>
      <c r="PZY105" s="239"/>
      <c r="PZZ105" s="243"/>
      <c r="QAA105" s="243"/>
      <c r="QAB105" s="19"/>
      <c r="QAC105" s="320"/>
      <c r="QAD105" s="17"/>
      <c r="QAE105" s="15"/>
      <c r="QAF105" s="15"/>
      <c r="QAG105" s="17"/>
      <c r="QAH105" s="17"/>
      <c r="QAI105" s="17"/>
      <c r="QAJ105" s="117"/>
      <c r="QAK105" s="209"/>
      <c r="QAL105" s="17"/>
      <c r="QAM105" s="18"/>
      <c r="QAN105" s="29"/>
      <c r="QAO105" s="104"/>
      <c r="QAP105" s="198"/>
      <c r="QAQ105" s="239"/>
      <c r="QAR105" s="243"/>
      <c r="QAS105" s="243"/>
      <c r="QAT105" s="19"/>
      <c r="QAU105" s="320"/>
      <c r="QAV105" s="17"/>
      <c r="QAW105" s="15"/>
      <c r="QAX105" s="15"/>
      <c r="QAY105" s="17"/>
      <c r="QAZ105" s="17"/>
      <c r="QBA105" s="17"/>
      <c r="QBB105" s="117"/>
      <c r="QBC105" s="209"/>
      <c r="QBD105" s="17"/>
      <c r="QBE105" s="18"/>
      <c r="QBF105" s="29"/>
      <c r="QBG105" s="104"/>
      <c r="QBH105" s="198"/>
      <c r="QBI105" s="239"/>
      <c r="QBJ105" s="243"/>
      <c r="QBK105" s="243"/>
      <c r="QBL105" s="19"/>
      <c r="QBM105" s="320"/>
      <c r="QBN105" s="17"/>
      <c r="QBO105" s="15"/>
      <c r="QBP105" s="15"/>
      <c r="QBQ105" s="17"/>
      <c r="QBR105" s="17"/>
      <c r="QBS105" s="17"/>
      <c r="QBT105" s="117"/>
      <c r="QBU105" s="209"/>
      <c r="QBV105" s="17"/>
      <c r="QBW105" s="18"/>
      <c r="QBX105" s="29"/>
      <c r="QBY105" s="104"/>
      <c r="QBZ105" s="198"/>
      <c r="QCA105" s="239"/>
      <c r="QCB105" s="243"/>
      <c r="QCC105" s="243"/>
      <c r="QCD105" s="19"/>
      <c r="QCE105" s="320"/>
      <c r="QCF105" s="17"/>
      <c r="QCG105" s="15"/>
      <c r="QCH105" s="15"/>
      <c r="QCI105" s="17"/>
      <c r="QCJ105" s="17"/>
      <c r="QCK105" s="17"/>
      <c r="QCL105" s="117"/>
      <c r="QCM105" s="209"/>
      <c r="QCN105" s="17"/>
      <c r="QCO105" s="18"/>
      <c r="QCP105" s="29"/>
      <c r="QCQ105" s="104"/>
      <c r="QCR105" s="198"/>
      <c r="QCS105" s="239"/>
      <c r="QCT105" s="243"/>
      <c r="QCU105" s="243"/>
      <c r="QCV105" s="19"/>
      <c r="QCW105" s="320"/>
      <c r="QCX105" s="17"/>
      <c r="QCY105" s="15"/>
      <c r="QCZ105" s="15"/>
      <c r="QDA105" s="17"/>
      <c r="QDB105" s="17"/>
      <c r="QDC105" s="17"/>
      <c r="QDD105" s="117"/>
      <c r="QDE105" s="209"/>
      <c r="QDF105" s="17"/>
      <c r="QDG105" s="18"/>
      <c r="QDH105" s="29"/>
      <c r="QDI105" s="104"/>
      <c r="QDJ105" s="198"/>
      <c r="QDK105" s="239"/>
      <c r="QDL105" s="243"/>
      <c r="QDM105" s="243"/>
      <c r="QDN105" s="19"/>
      <c r="QDO105" s="320"/>
      <c r="QDP105" s="17"/>
      <c r="QDQ105" s="15"/>
      <c r="QDR105" s="15"/>
      <c r="QDS105" s="17"/>
      <c r="QDT105" s="17"/>
      <c r="QDU105" s="17"/>
      <c r="QDV105" s="117"/>
      <c r="QDW105" s="209"/>
      <c r="QDX105" s="17"/>
      <c r="QDY105" s="18"/>
      <c r="QDZ105" s="29"/>
      <c r="QEA105" s="104"/>
      <c r="QEB105" s="198"/>
      <c r="QEC105" s="239"/>
      <c r="QED105" s="243"/>
      <c r="QEE105" s="243"/>
      <c r="QEF105" s="19"/>
      <c r="QEG105" s="320"/>
      <c r="QEH105" s="17"/>
      <c r="QEI105" s="15"/>
      <c r="QEJ105" s="15"/>
      <c r="QEK105" s="17"/>
      <c r="QEL105" s="17"/>
      <c r="QEM105" s="17"/>
      <c r="QEN105" s="117"/>
      <c r="QEO105" s="209"/>
      <c r="QEP105" s="17"/>
      <c r="QEQ105" s="18"/>
      <c r="QER105" s="29"/>
      <c r="QES105" s="104"/>
      <c r="QET105" s="198"/>
      <c r="QEU105" s="239"/>
      <c r="QEV105" s="243"/>
      <c r="QEW105" s="243"/>
      <c r="QEX105" s="19"/>
      <c r="QEY105" s="320"/>
      <c r="QEZ105" s="17"/>
      <c r="QFA105" s="15"/>
      <c r="QFB105" s="15"/>
      <c r="QFC105" s="17"/>
      <c r="QFD105" s="17"/>
      <c r="QFE105" s="17"/>
      <c r="QFF105" s="117"/>
      <c r="QFG105" s="209"/>
      <c r="QFH105" s="17"/>
      <c r="QFI105" s="18"/>
      <c r="QFJ105" s="29"/>
      <c r="QFK105" s="104"/>
      <c r="QFL105" s="198"/>
      <c r="QFM105" s="239"/>
      <c r="QFN105" s="243"/>
      <c r="QFO105" s="243"/>
      <c r="QFP105" s="19"/>
      <c r="QFQ105" s="320"/>
      <c r="QFR105" s="17"/>
      <c r="QFS105" s="15"/>
      <c r="QFT105" s="15"/>
      <c r="QFU105" s="17"/>
      <c r="QFV105" s="17"/>
      <c r="QFW105" s="17"/>
      <c r="QFX105" s="117"/>
      <c r="QFY105" s="209"/>
      <c r="QFZ105" s="17"/>
      <c r="QGA105" s="18"/>
      <c r="QGB105" s="29"/>
      <c r="QGC105" s="104"/>
      <c r="QGD105" s="198"/>
      <c r="QGE105" s="239"/>
      <c r="QGF105" s="243"/>
      <c r="QGG105" s="243"/>
      <c r="QGH105" s="19"/>
      <c r="QGI105" s="320"/>
      <c r="QGJ105" s="17"/>
      <c r="QGK105" s="15"/>
      <c r="QGL105" s="15"/>
      <c r="QGM105" s="17"/>
      <c r="QGN105" s="17"/>
      <c r="QGO105" s="17"/>
      <c r="QGP105" s="117"/>
      <c r="QGQ105" s="209"/>
      <c r="QGR105" s="17"/>
      <c r="QGS105" s="18"/>
      <c r="QGT105" s="29"/>
      <c r="QGU105" s="104"/>
      <c r="QGV105" s="198"/>
      <c r="QGW105" s="239"/>
      <c r="QGX105" s="243"/>
      <c r="QGY105" s="243"/>
      <c r="QGZ105" s="19"/>
      <c r="QHA105" s="320"/>
      <c r="QHB105" s="17"/>
      <c r="QHC105" s="15"/>
      <c r="QHD105" s="15"/>
      <c r="QHE105" s="17"/>
      <c r="QHF105" s="17"/>
      <c r="QHG105" s="17"/>
      <c r="QHH105" s="117"/>
      <c r="QHI105" s="209"/>
      <c r="QHJ105" s="17"/>
      <c r="QHK105" s="18"/>
      <c r="QHL105" s="29"/>
      <c r="QHM105" s="104"/>
      <c r="QHN105" s="198"/>
      <c r="QHO105" s="239"/>
      <c r="QHP105" s="243"/>
      <c r="QHQ105" s="243"/>
      <c r="QHR105" s="19"/>
      <c r="QHS105" s="320"/>
      <c r="QHT105" s="17"/>
      <c r="QHU105" s="15"/>
      <c r="QHV105" s="15"/>
      <c r="QHW105" s="17"/>
      <c r="QHX105" s="17"/>
      <c r="QHY105" s="17"/>
      <c r="QHZ105" s="117"/>
      <c r="QIA105" s="209"/>
      <c r="QIB105" s="17"/>
      <c r="QIC105" s="18"/>
      <c r="QID105" s="29"/>
      <c r="QIE105" s="104"/>
      <c r="QIF105" s="198"/>
      <c r="QIG105" s="239"/>
      <c r="QIH105" s="243"/>
      <c r="QII105" s="243"/>
      <c r="QIJ105" s="19"/>
      <c r="QIK105" s="320"/>
      <c r="QIL105" s="17"/>
      <c r="QIM105" s="15"/>
      <c r="QIN105" s="15"/>
      <c r="QIO105" s="17"/>
      <c r="QIP105" s="17"/>
      <c r="QIQ105" s="17"/>
      <c r="QIR105" s="117"/>
      <c r="QIS105" s="209"/>
      <c r="QIT105" s="17"/>
      <c r="QIU105" s="18"/>
      <c r="QIV105" s="29"/>
      <c r="QIW105" s="104"/>
      <c r="QIX105" s="198"/>
      <c r="QIY105" s="239"/>
      <c r="QIZ105" s="243"/>
      <c r="QJA105" s="243"/>
      <c r="QJB105" s="19"/>
      <c r="QJC105" s="320"/>
      <c r="QJD105" s="17"/>
      <c r="QJE105" s="15"/>
      <c r="QJF105" s="15"/>
      <c r="QJG105" s="17"/>
      <c r="QJH105" s="17"/>
      <c r="QJI105" s="17"/>
      <c r="QJJ105" s="117"/>
      <c r="QJK105" s="209"/>
      <c r="QJL105" s="17"/>
      <c r="QJM105" s="18"/>
      <c r="QJN105" s="29"/>
      <c r="QJO105" s="104"/>
      <c r="QJP105" s="198"/>
      <c r="QJQ105" s="239"/>
      <c r="QJR105" s="243"/>
      <c r="QJS105" s="243"/>
      <c r="QJT105" s="19"/>
      <c r="QJU105" s="320"/>
      <c r="QJV105" s="17"/>
      <c r="QJW105" s="15"/>
      <c r="QJX105" s="15"/>
      <c r="QJY105" s="17"/>
      <c r="QJZ105" s="17"/>
      <c r="QKA105" s="17"/>
      <c r="QKB105" s="117"/>
      <c r="QKC105" s="209"/>
      <c r="QKD105" s="17"/>
      <c r="QKE105" s="18"/>
      <c r="QKF105" s="29"/>
      <c r="QKG105" s="104"/>
      <c r="QKH105" s="198"/>
      <c r="QKI105" s="239"/>
      <c r="QKJ105" s="243"/>
      <c r="QKK105" s="243"/>
      <c r="QKL105" s="19"/>
      <c r="QKM105" s="320"/>
      <c r="QKN105" s="17"/>
      <c r="QKO105" s="15"/>
      <c r="QKP105" s="15"/>
      <c r="QKQ105" s="17"/>
      <c r="QKR105" s="17"/>
      <c r="QKS105" s="17"/>
      <c r="QKT105" s="117"/>
      <c r="QKU105" s="209"/>
      <c r="QKV105" s="17"/>
      <c r="QKW105" s="18"/>
      <c r="QKX105" s="29"/>
      <c r="QKY105" s="104"/>
      <c r="QKZ105" s="198"/>
      <c r="QLA105" s="239"/>
      <c r="QLB105" s="243"/>
      <c r="QLC105" s="243"/>
      <c r="QLD105" s="19"/>
      <c r="QLE105" s="320"/>
      <c r="QLF105" s="17"/>
      <c r="QLG105" s="15"/>
      <c r="QLH105" s="15"/>
      <c r="QLI105" s="17"/>
      <c r="QLJ105" s="17"/>
      <c r="QLK105" s="17"/>
      <c r="QLL105" s="117"/>
      <c r="QLM105" s="209"/>
      <c r="QLN105" s="17"/>
      <c r="QLO105" s="18"/>
      <c r="QLP105" s="29"/>
      <c r="QLQ105" s="104"/>
      <c r="QLR105" s="198"/>
      <c r="QLS105" s="239"/>
      <c r="QLT105" s="243"/>
      <c r="QLU105" s="243"/>
      <c r="QLV105" s="19"/>
      <c r="QLW105" s="320"/>
      <c r="QLX105" s="17"/>
      <c r="QLY105" s="15"/>
      <c r="QLZ105" s="15"/>
      <c r="QMA105" s="17"/>
      <c r="QMB105" s="17"/>
      <c r="QMC105" s="17"/>
      <c r="QMD105" s="117"/>
      <c r="QME105" s="209"/>
      <c r="QMF105" s="17"/>
      <c r="QMG105" s="18"/>
      <c r="QMH105" s="29"/>
      <c r="QMI105" s="104"/>
      <c r="QMJ105" s="198"/>
      <c r="QMK105" s="239"/>
      <c r="QML105" s="243"/>
      <c r="QMM105" s="243"/>
      <c r="QMN105" s="19"/>
      <c r="QMO105" s="320"/>
      <c r="QMP105" s="17"/>
      <c r="QMQ105" s="15"/>
      <c r="QMR105" s="15"/>
      <c r="QMS105" s="17"/>
      <c r="QMT105" s="17"/>
      <c r="QMU105" s="17"/>
      <c r="QMV105" s="117"/>
      <c r="QMW105" s="209"/>
      <c r="QMX105" s="17"/>
      <c r="QMY105" s="18"/>
      <c r="QMZ105" s="29"/>
      <c r="QNA105" s="104"/>
      <c r="QNB105" s="198"/>
      <c r="QNC105" s="239"/>
      <c r="QND105" s="243"/>
      <c r="QNE105" s="243"/>
      <c r="QNF105" s="19"/>
      <c r="QNG105" s="320"/>
      <c r="QNH105" s="17"/>
      <c r="QNI105" s="15"/>
      <c r="QNJ105" s="15"/>
      <c r="QNK105" s="17"/>
      <c r="QNL105" s="17"/>
      <c r="QNM105" s="17"/>
      <c r="QNN105" s="117"/>
      <c r="QNO105" s="209"/>
      <c r="QNP105" s="17"/>
      <c r="QNQ105" s="18"/>
      <c r="QNR105" s="29"/>
      <c r="QNS105" s="104"/>
      <c r="QNT105" s="198"/>
      <c r="QNU105" s="239"/>
      <c r="QNV105" s="243"/>
      <c r="QNW105" s="243"/>
      <c r="QNX105" s="19"/>
      <c r="QNY105" s="320"/>
      <c r="QNZ105" s="17"/>
      <c r="QOA105" s="15"/>
      <c r="QOB105" s="15"/>
      <c r="QOC105" s="17"/>
      <c r="QOD105" s="17"/>
      <c r="QOE105" s="17"/>
      <c r="QOF105" s="117"/>
      <c r="QOG105" s="209"/>
      <c r="QOH105" s="17"/>
      <c r="QOI105" s="18"/>
      <c r="QOJ105" s="29"/>
      <c r="QOK105" s="104"/>
      <c r="QOL105" s="198"/>
      <c r="QOM105" s="239"/>
      <c r="QON105" s="243"/>
      <c r="QOO105" s="243"/>
      <c r="QOP105" s="19"/>
      <c r="QOQ105" s="320"/>
      <c r="QOR105" s="17"/>
      <c r="QOS105" s="15"/>
      <c r="QOT105" s="15"/>
      <c r="QOU105" s="17"/>
      <c r="QOV105" s="17"/>
      <c r="QOW105" s="17"/>
      <c r="QOX105" s="117"/>
      <c r="QOY105" s="209"/>
      <c r="QOZ105" s="17"/>
      <c r="QPA105" s="18"/>
      <c r="QPB105" s="29"/>
      <c r="QPC105" s="104"/>
      <c r="QPD105" s="198"/>
      <c r="QPE105" s="239"/>
      <c r="QPF105" s="243"/>
      <c r="QPG105" s="243"/>
      <c r="QPH105" s="19"/>
      <c r="QPI105" s="320"/>
      <c r="QPJ105" s="17"/>
      <c r="QPK105" s="15"/>
      <c r="QPL105" s="15"/>
      <c r="QPM105" s="17"/>
      <c r="QPN105" s="17"/>
      <c r="QPO105" s="17"/>
      <c r="QPP105" s="117"/>
      <c r="QPQ105" s="209"/>
      <c r="QPR105" s="17"/>
      <c r="QPS105" s="18"/>
      <c r="QPT105" s="29"/>
      <c r="QPU105" s="104"/>
      <c r="QPV105" s="198"/>
      <c r="QPW105" s="239"/>
      <c r="QPX105" s="243"/>
      <c r="QPY105" s="243"/>
      <c r="QPZ105" s="19"/>
      <c r="QQA105" s="320"/>
      <c r="QQB105" s="17"/>
      <c r="QQC105" s="15"/>
      <c r="QQD105" s="15"/>
      <c r="QQE105" s="17"/>
      <c r="QQF105" s="17"/>
      <c r="QQG105" s="17"/>
      <c r="QQH105" s="117"/>
      <c r="QQI105" s="209"/>
      <c r="QQJ105" s="17"/>
      <c r="QQK105" s="18"/>
      <c r="QQL105" s="29"/>
      <c r="QQM105" s="104"/>
      <c r="QQN105" s="198"/>
      <c r="QQO105" s="239"/>
      <c r="QQP105" s="243"/>
      <c r="QQQ105" s="243"/>
      <c r="QQR105" s="19"/>
      <c r="QQS105" s="320"/>
      <c r="QQT105" s="17"/>
      <c r="QQU105" s="15"/>
      <c r="QQV105" s="15"/>
      <c r="QQW105" s="17"/>
      <c r="QQX105" s="17"/>
      <c r="QQY105" s="17"/>
      <c r="QQZ105" s="117"/>
      <c r="QRA105" s="209"/>
      <c r="QRB105" s="17"/>
      <c r="QRC105" s="18"/>
      <c r="QRD105" s="29"/>
      <c r="QRE105" s="104"/>
      <c r="QRF105" s="198"/>
      <c r="QRG105" s="239"/>
      <c r="QRH105" s="243"/>
      <c r="QRI105" s="243"/>
      <c r="QRJ105" s="19"/>
      <c r="QRK105" s="320"/>
      <c r="QRL105" s="17"/>
      <c r="QRM105" s="15"/>
      <c r="QRN105" s="15"/>
      <c r="QRO105" s="17"/>
      <c r="QRP105" s="17"/>
      <c r="QRQ105" s="17"/>
      <c r="QRR105" s="117"/>
      <c r="QRS105" s="209"/>
      <c r="QRT105" s="17"/>
      <c r="QRU105" s="18"/>
      <c r="QRV105" s="29"/>
      <c r="QRW105" s="104"/>
      <c r="QRX105" s="198"/>
      <c r="QRY105" s="239"/>
      <c r="QRZ105" s="243"/>
      <c r="QSA105" s="243"/>
      <c r="QSB105" s="19"/>
      <c r="QSC105" s="320"/>
      <c r="QSD105" s="17"/>
      <c r="QSE105" s="15"/>
      <c r="QSF105" s="15"/>
      <c r="QSG105" s="17"/>
      <c r="QSH105" s="17"/>
      <c r="QSI105" s="17"/>
      <c r="QSJ105" s="117"/>
      <c r="QSK105" s="209"/>
      <c r="QSL105" s="17"/>
      <c r="QSM105" s="18"/>
      <c r="QSN105" s="29"/>
      <c r="QSO105" s="104"/>
      <c r="QSP105" s="198"/>
      <c r="QSQ105" s="239"/>
      <c r="QSR105" s="243"/>
      <c r="QSS105" s="243"/>
      <c r="QST105" s="19"/>
      <c r="QSU105" s="320"/>
      <c r="QSV105" s="17"/>
      <c r="QSW105" s="15"/>
      <c r="QSX105" s="15"/>
      <c r="QSY105" s="17"/>
      <c r="QSZ105" s="17"/>
      <c r="QTA105" s="17"/>
      <c r="QTB105" s="117"/>
      <c r="QTC105" s="209"/>
      <c r="QTD105" s="17"/>
      <c r="QTE105" s="18"/>
      <c r="QTF105" s="29"/>
      <c r="QTG105" s="104"/>
      <c r="QTH105" s="198"/>
      <c r="QTI105" s="239"/>
      <c r="QTJ105" s="243"/>
      <c r="QTK105" s="243"/>
      <c r="QTL105" s="19"/>
      <c r="QTM105" s="320"/>
      <c r="QTN105" s="17"/>
      <c r="QTO105" s="15"/>
      <c r="QTP105" s="15"/>
      <c r="QTQ105" s="17"/>
      <c r="QTR105" s="17"/>
      <c r="QTS105" s="17"/>
      <c r="QTT105" s="117"/>
      <c r="QTU105" s="209"/>
      <c r="QTV105" s="17"/>
      <c r="QTW105" s="18"/>
      <c r="QTX105" s="29"/>
      <c r="QTY105" s="104"/>
      <c r="QTZ105" s="198"/>
      <c r="QUA105" s="239"/>
      <c r="QUB105" s="243"/>
      <c r="QUC105" s="243"/>
      <c r="QUD105" s="19"/>
      <c r="QUE105" s="320"/>
      <c r="QUF105" s="17"/>
      <c r="QUG105" s="15"/>
      <c r="QUH105" s="15"/>
      <c r="QUI105" s="17"/>
      <c r="QUJ105" s="17"/>
      <c r="QUK105" s="17"/>
      <c r="QUL105" s="117"/>
      <c r="QUM105" s="209"/>
      <c r="QUN105" s="17"/>
      <c r="QUO105" s="18"/>
      <c r="QUP105" s="29"/>
      <c r="QUQ105" s="104"/>
      <c r="QUR105" s="198"/>
      <c r="QUS105" s="239"/>
      <c r="QUT105" s="243"/>
      <c r="QUU105" s="243"/>
      <c r="QUV105" s="19"/>
      <c r="QUW105" s="320"/>
      <c r="QUX105" s="17"/>
      <c r="QUY105" s="15"/>
      <c r="QUZ105" s="15"/>
      <c r="QVA105" s="17"/>
      <c r="QVB105" s="17"/>
      <c r="QVC105" s="17"/>
      <c r="QVD105" s="117"/>
      <c r="QVE105" s="209"/>
      <c r="QVF105" s="17"/>
      <c r="QVG105" s="18"/>
      <c r="QVH105" s="29"/>
      <c r="QVI105" s="104"/>
      <c r="QVJ105" s="198"/>
      <c r="QVK105" s="239"/>
      <c r="QVL105" s="243"/>
      <c r="QVM105" s="243"/>
      <c r="QVN105" s="19"/>
      <c r="QVO105" s="320"/>
      <c r="QVP105" s="17"/>
      <c r="QVQ105" s="15"/>
      <c r="QVR105" s="15"/>
      <c r="QVS105" s="17"/>
      <c r="QVT105" s="17"/>
      <c r="QVU105" s="17"/>
      <c r="QVV105" s="117"/>
      <c r="QVW105" s="209"/>
      <c r="QVX105" s="17"/>
      <c r="QVY105" s="18"/>
      <c r="QVZ105" s="29"/>
      <c r="QWA105" s="104"/>
      <c r="QWB105" s="198"/>
      <c r="QWC105" s="239"/>
      <c r="QWD105" s="243"/>
      <c r="QWE105" s="243"/>
      <c r="QWF105" s="19"/>
      <c r="QWG105" s="320"/>
      <c r="QWH105" s="17"/>
      <c r="QWI105" s="15"/>
      <c r="QWJ105" s="15"/>
      <c r="QWK105" s="17"/>
      <c r="QWL105" s="17"/>
      <c r="QWM105" s="17"/>
      <c r="QWN105" s="117"/>
      <c r="QWO105" s="209"/>
      <c r="QWP105" s="17"/>
      <c r="QWQ105" s="18"/>
      <c r="QWR105" s="29"/>
      <c r="QWS105" s="104"/>
      <c r="QWT105" s="198"/>
      <c r="QWU105" s="239"/>
      <c r="QWV105" s="243"/>
      <c r="QWW105" s="243"/>
      <c r="QWX105" s="19"/>
      <c r="QWY105" s="320"/>
      <c r="QWZ105" s="17"/>
      <c r="QXA105" s="15"/>
      <c r="QXB105" s="15"/>
      <c r="QXC105" s="17"/>
      <c r="QXD105" s="17"/>
      <c r="QXE105" s="17"/>
      <c r="QXF105" s="117"/>
      <c r="QXG105" s="209"/>
      <c r="QXH105" s="17"/>
      <c r="QXI105" s="18"/>
      <c r="QXJ105" s="29"/>
      <c r="QXK105" s="104"/>
      <c r="QXL105" s="198"/>
      <c r="QXM105" s="239"/>
      <c r="QXN105" s="243"/>
      <c r="QXO105" s="243"/>
      <c r="QXP105" s="19"/>
      <c r="QXQ105" s="320"/>
      <c r="QXR105" s="17"/>
      <c r="QXS105" s="15"/>
      <c r="QXT105" s="15"/>
      <c r="QXU105" s="17"/>
      <c r="QXV105" s="17"/>
      <c r="QXW105" s="17"/>
      <c r="QXX105" s="117"/>
      <c r="QXY105" s="209"/>
      <c r="QXZ105" s="17"/>
      <c r="QYA105" s="18"/>
      <c r="QYB105" s="29"/>
      <c r="QYC105" s="104"/>
      <c r="QYD105" s="198"/>
      <c r="QYE105" s="239"/>
      <c r="QYF105" s="243"/>
      <c r="QYG105" s="243"/>
      <c r="QYH105" s="19"/>
      <c r="QYI105" s="320"/>
      <c r="QYJ105" s="17"/>
      <c r="QYK105" s="15"/>
      <c r="QYL105" s="15"/>
      <c r="QYM105" s="17"/>
      <c r="QYN105" s="17"/>
      <c r="QYO105" s="17"/>
      <c r="QYP105" s="117"/>
      <c r="QYQ105" s="209"/>
      <c r="QYR105" s="17"/>
      <c r="QYS105" s="18"/>
      <c r="QYT105" s="29"/>
      <c r="QYU105" s="104"/>
      <c r="QYV105" s="198"/>
      <c r="QYW105" s="239"/>
      <c r="QYX105" s="243"/>
      <c r="QYY105" s="243"/>
      <c r="QYZ105" s="19"/>
      <c r="QZA105" s="320"/>
      <c r="QZB105" s="17"/>
      <c r="QZC105" s="15"/>
      <c r="QZD105" s="15"/>
      <c r="QZE105" s="17"/>
      <c r="QZF105" s="17"/>
      <c r="QZG105" s="17"/>
      <c r="QZH105" s="117"/>
      <c r="QZI105" s="209"/>
      <c r="QZJ105" s="17"/>
      <c r="QZK105" s="18"/>
      <c r="QZL105" s="29"/>
      <c r="QZM105" s="104"/>
      <c r="QZN105" s="198"/>
      <c r="QZO105" s="239"/>
      <c r="QZP105" s="243"/>
      <c r="QZQ105" s="243"/>
      <c r="QZR105" s="19"/>
      <c r="QZS105" s="320"/>
      <c r="QZT105" s="17"/>
      <c r="QZU105" s="15"/>
      <c r="QZV105" s="15"/>
      <c r="QZW105" s="17"/>
      <c r="QZX105" s="17"/>
      <c r="QZY105" s="17"/>
      <c r="QZZ105" s="117"/>
      <c r="RAA105" s="209"/>
      <c r="RAB105" s="17"/>
      <c r="RAC105" s="18"/>
      <c r="RAD105" s="29"/>
      <c r="RAE105" s="104"/>
      <c r="RAF105" s="198"/>
      <c r="RAG105" s="239"/>
      <c r="RAH105" s="243"/>
      <c r="RAI105" s="243"/>
      <c r="RAJ105" s="19"/>
      <c r="RAK105" s="320"/>
      <c r="RAL105" s="17"/>
      <c r="RAM105" s="15"/>
      <c r="RAN105" s="15"/>
      <c r="RAO105" s="17"/>
      <c r="RAP105" s="17"/>
      <c r="RAQ105" s="17"/>
      <c r="RAR105" s="117"/>
      <c r="RAS105" s="209"/>
      <c r="RAT105" s="17"/>
      <c r="RAU105" s="18"/>
      <c r="RAV105" s="29"/>
      <c r="RAW105" s="104"/>
      <c r="RAX105" s="198"/>
      <c r="RAY105" s="239"/>
      <c r="RAZ105" s="243"/>
      <c r="RBA105" s="243"/>
      <c r="RBB105" s="19"/>
      <c r="RBC105" s="320"/>
      <c r="RBD105" s="17"/>
      <c r="RBE105" s="15"/>
      <c r="RBF105" s="15"/>
      <c r="RBG105" s="17"/>
      <c r="RBH105" s="17"/>
      <c r="RBI105" s="17"/>
      <c r="RBJ105" s="117"/>
      <c r="RBK105" s="209"/>
      <c r="RBL105" s="17"/>
      <c r="RBM105" s="18"/>
      <c r="RBN105" s="29"/>
      <c r="RBO105" s="104"/>
      <c r="RBP105" s="198"/>
      <c r="RBQ105" s="239"/>
      <c r="RBR105" s="243"/>
      <c r="RBS105" s="243"/>
      <c r="RBT105" s="19"/>
      <c r="RBU105" s="320"/>
      <c r="RBV105" s="17"/>
      <c r="RBW105" s="15"/>
      <c r="RBX105" s="15"/>
      <c r="RBY105" s="17"/>
      <c r="RBZ105" s="17"/>
      <c r="RCA105" s="17"/>
      <c r="RCB105" s="117"/>
      <c r="RCC105" s="209"/>
      <c r="RCD105" s="17"/>
      <c r="RCE105" s="18"/>
      <c r="RCF105" s="29"/>
      <c r="RCG105" s="104"/>
      <c r="RCH105" s="198"/>
      <c r="RCI105" s="239"/>
      <c r="RCJ105" s="243"/>
      <c r="RCK105" s="243"/>
      <c r="RCL105" s="19"/>
      <c r="RCM105" s="320"/>
      <c r="RCN105" s="17"/>
      <c r="RCO105" s="15"/>
      <c r="RCP105" s="15"/>
      <c r="RCQ105" s="17"/>
      <c r="RCR105" s="17"/>
      <c r="RCS105" s="17"/>
      <c r="RCT105" s="117"/>
      <c r="RCU105" s="209"/>
      <c r="RCV105" s="17"/>
      <c r="RCW105" s="18"/>
      <c r="RCX105" s="29"/>
      <c r="RCY105" s="104"/>
      <c r="RCZ105" s="198"/>
      <c r="RDA105" s="239"/>
      <c r="RDB105" s="243"/>
      <c r="RDC105" s="243"/>
      <c r="RDD105" s="19"/>
      <c r="RDE105" s="320"/>
      <c r="RDF105" s="17"/>
      <c r="RDG105" s="15"/>
      <c r="RDH105" s="15"/>
      <c r="RDI105" s="17"/>
      <c r="RDJ105" s="17"/>
      <c r="RDK105" s="17"/>
      <c r="RDL105" s="117"/>
      <c r="RDM105" s="209"/>
      <c r="RDN105" s="17"/>
      <c r="RDO105" s="18"/>
      <c r="RDP105" s="29"/>
      <c r="RDQ105" s="104"/>
      <c r="RDR105" s="198"/>
      <c r="RDS105" s="239"/>
      <c r="RDT105" s="243"/>
      <c r="RDU105" s="243"/>
      <c r="RDV105" s="19"/>
      <c r="RDW105" s="320"/>
      <c r="RDX105" s="17"/>
      <c r="RDY105" s="15"/>
      <c r="RDZ105" s="15"/>
      <c r="REA105" s="17"/>
      <c r="REB105" s="17"/>
      <c r="REC105" s="17"/>
      <c r="RED105" s="117"/>
      <c r="REE105" s="209"/>
      <c r="REF105" s="17"/>
      <c r="REG105" s="18"/>
      <c r="REH105" s="29"/>
      <c r="REI105" s="104"/>
      <c r="REJ105" s="198"/>
      <c r="REK105" s="239"/>
      <c r="REL105" s="243"/>
      <c r="REM105" s="243"/>
      <c r="REN105" s="19"/>
      <c r="REO105" s="320"/>
      <c r="REP105" s="17"/>
      <c r="REQ105" s="15"/>
      <c r="RER105" s="15"/>
      <c r="RES105" s="17"/>
      <c r="RET105" s="17"/>
      <c r="REU105" s="17"/>
      <c r="REV105" s="117"/>
      <c r="REW105" s="209"/>
      <c r="REX105" s="17"/>
      <c r="REY105" s="18"/>
      <c r="REZ105" s="29"/>
      <c r="RFA105" s="104"/>
      <c r="RFB105" s="198"/>
      <c r="RFC105" s="239"/>
      <c r="RFD105" s="243"/>
      <c r="RFE105" s="243"/>
      <c r="RFF105" s="19"/>
      <c r="RFG105" s="320"/>
      <c r="RFH105" s="17"/>
      <c r="RFI105" s="15"/>
      <c r="RFJ105" s="15"/>
      <c r="RFK105" s="17"/>
      <c r="RFL105" s="17"/>
      <c r="RFM105" s="17"/>
      <c r="RFN105" s="117"/>
      <c r="RFO105" s="209"/>
      <c r="RFP105" s="17"/>
      <c r="RFQ105" s="18"/>
      <c r="RFR105" s="29"/>
      <c r="RFS105" s="104"/>
      <c r="RFT105" s="198"/>
      <c r="RFU105" s="239"/>
      <c r="RFV105" s="243"/>
      <c r="RFW105" s="243"/>
      <c r="RFX105" s="19"/>
      <c r="RFY105" s="320"/>
      <c r="RFZ105" s="17"/>
      <c r="RGA105" s="15"/>
      <c r="RGB105" s="15"/>
      <c r="RGC105" s="17"/>
      <c r="RGD105" s="17"/>
      <c r="RGE105" s="17"/>
      <c r="RGF105" s="117"/>
      <c r="RGG105" s="209"/>
      <c r="RGH105" s="17"/>
      <c r="RGI105" s="18"/>
      <c r="RGJ105" s="29"/>
      <c r="RGK105" s="104"/>
      <c r="RGL105" s="198"/>
      <c r="RGM105" s="239"/>
      <c r="RGN105" s="243"/>
      <c r="RGO105" s="243"/>
      <c r="RGP105" s="19"/>
      <c r="RGQ105" s="320"/>
      <c r="RGR105" s="17"/>
      <c r="RGS105" s="15"/>
      <c r="RGT105" s="15"/>
      <c r="RGU105" s="17"/>
      <c r="RGV105" s="17"/>
      <c r="RGW105" s="17"/>
      <c r="RGX105" s="117"/>
      <c r="RGY105" s="209"/>
      <c r="RGZ105" s="17"/>
      <c r="RHA105" s="18"/>
      <c r="RHB105" s="29"/>
      <c r="RHC105" s="104"/>
      <c r="RHD105" s="198"/>
      <c r="RHE105" s="239"/>
      <c r="RHF105" s="243"/>
      <c r="RHG105" s="243"/>
      <c r="RHH105" s="19"/>
      <c r="RHI105" s="320"/>
      <c r="RHJ105" s="17"/>
      <c r="RHK105" s="15"/>
      <c r="RHL105" s="15"/>
      <c r="RHM105" s="17"/>
      <c r="RHN105" s="17"/>
      <c r="RHO105" s="17"/>
      <c r="RHP105" s="117"/>
      <c r="RHQ105" s="209"/>
      <c r="RHR105" s="17"/>
      <c r="RHS105" s="18"/>
      <c r="RHT105" s="29"/>
      <c r="RHU105" s="104"/>
      <c r="RHV105" s="198"/>
      <c r="RHW105" s="239"/>
      <c r="RHX105" s="243"/>
      <c r="RHY105" s="243"/>
      <c r="RHZ105" s="19"/>
      <c r="RIA105" s="320"/>
      <c r="RIB105" s="17"/>
      <c r="RIC105" s="15"/>
      <c r="RID105" s="15"/>
      <c r="RIE105" s="17"/>
      <c r="RIF105" s="17"/>
      <c r="RIG105" s="17"/>
      <c r="RIH105" s="117"/>
      <c r="RII105" s="209"/>
      <c r="RIJ105" s="17"/>
      <c r="RIK105" s="18"/>
      <c r="RIL105" s="29"/>
      <c r="RIM105" s="104"/>
      <c r="RIN105" s="198"/>
      <c r="RIO105" s="239"/>
      <c r="RIP105" s="243"/>
      <c r="RIQ105" s="243"/>
      <c r="RIR105" s="19"/>
      <c r="RIS105" s="320"/>
      <c r="RIT105" s="17"/>
      <c r="RIU105" s="15"/>
      <c r="RIV105" s="15"/>
      <c r="RIW105" s="17"/>
      <c r="RIX105" s="17"/>
      <c r="RIY105" s="17"/>
      <c r="RIZ105" s="117"/>
      <c r="RJA105" s="209"/>
      <c r="RJB105" s="17"/>
      <c r="RJC105" s="18"/>
      <c r="RJD105" s="29"/>
      <c r="RJE105" s="104"/>
      <c r="RJF105" s="198"/>
      <c r="RJG105" s="239"/>
      <c r="RJH105" s="243"/>
      <c r="RJI105" s="243"/>
      <c r="RJJ105" s="19"/>
      <c r="RJK105" s="320"/>
      <c r="RJL105" s="17"/>
      <c r="RJM105" s="15"/>
      <c r="RJN105" s="15"/>
      <c r="RJO105" s="17"/>
      <c r="RJP105" s="17"/>
      <c r="RJQ105" s="17"/>
      <c r="RJR105" s="117"/>
      <c r="RJS105" s="209"/>
      <c r="RJT105" s="17"/>
      <c r="RJU105" s="18"/>
      <c r="RJV105" s="29"/>
      <c r="RJW105" s="104"/>
      <c r="RJX105" s="198"/>
      <c r="RJY105" s="239"/>
      <c r="RJZ105" s="243"/>
      <c r="RKA105" s="243"/>
      <c r="RKB105" s="19"/>
      <c r="RKC105" s="320"/>
      <c r="RKD105" s="17"/>
      <c r="RKE105" s="15"/>
      <c r="RKF105" s="15"/>
      <c r="RKG105" s="17"/>
      <c r="RKH105" s="17"/>
      <c r="RKI105" s="17"/>
      <c r="RKJ105" s="117"/>
      <c r="RKK105" s="209"/>
      <c r="RKL105" s="17"/>
      <c r="RKM105" s="18"/>
      <c r="RKN105" s="29"/>
      <c r="RKO105" s="104"/>
      <c r="RKP105" s="198"/>
      <c r="RKQ105" s="239"/>
      <c r="RKR105" s="243"/>
      <c r="RKS105" s="243"/>
      <c r="RKT105" s="19"/>
      <c r="RKU105" s="320"/>
      <c r="RKV105" s="17"/>
      <c r="RKW105" s="15"/>
      <c r="RKX105" s="15"/>
      <c r="RKY105" s="17"/>
      <c r="RKZ105" s="17"/>
      <c r="RLA105" s="17"/>
      <c r="RLB105" s="117"/>
      <c r="RLC105" s="209"/>
      <c r="RLD105" s="17"/>
      <c r="RLE105" s="18"/>
      <c r="RLF105" s="29"/>
      <c r="RLG105" s="104"/>
      <c r="RLH105" s="198"/>
      <c r="RLI105" s="239"/>
      <c r="RLJ105" s="243"/>
      <c r="RLK105" s="243"/>
      <c r="RLL105" s="19"/>
      <c r="RLM105" s="320"/>
      <c r="RLN105" s="17"/>
      <c r="RLO105" s="15"/>
      <c r="RLP105" s="15"/>
      <c r="RLQ105" s="17"/>
      <c r="RLR105" s="17"/>
      <c r="RLS105" s="17"/>
      <c r="RLT105" s="117"/>
      <c r="RLU105" s="209"/>
      <c r="RLV105" s="17"/>
      <c r="RLW105" s="18"/>
      <c r="RLX105" s="29"/>
      <c r="RLY105" s="104"/>
      <c r="RLZ105" s="198"/>
      <c r="RMA105" s="239"/>
      <c r="RMB105" s="243"/>
      <c r="RMC105" s="243"/>
      <c r="RMD105" s="19"/>
      <c r="RME105" s="320"/>
      <c r="RMF105" s="17"/>
      <c r="RMG105" s="15"/>
      <c r="RMH105" s="15"/>
      <c r="RMI105" s="17"/>
      <c r="RMJ105" s="17"/>
      <c r="RMK105" s="17"/>
      <c r="RML105" s="117"/>
      <c r="RMM105" s="209"/>
      <c r="RMN105" s="17"/>
      <c r="RMO105" s="18"/>
      <c r="RMP105" s="29"/>
      <c r="RMQ105" s="104"/>
      <c r="RMR105" s="198"/>
      <c r="RMS105" s="239"/>
      <c r="RMT105" s="243"/>
      <c r="RMU105" s="243"/>
      <c r="RMV105" s="19"/>
      <c r="RMW105" s="320"/>
      <c r="RMX105" s="17"/>
      <c r="RMY105" s="15"/>
      <c r="RMZ105" s="15"/>
      <c r="RNA105" s="17"/>
      <c r="RNB105" s="17"/>
      <c r="RNC105" s="17"/>
      <c r="RND105" s="117"/>
      <c r="RNE105" s="209"/>
      <c r="RNF105" s="17"/>
      <c r="RNG105" s="18"/>
      <c r="RNH105" s="29"/>
      <c r="RNI105" s="104"/>
      <c r="RNJ105" s="198"/>
      <c r="RNK105" s="239"/>
      <c r="RNL105" s="243"/>
      <c r="RNM105" s="243"/>
      <c r="RNN105" s="19"/>
      <c r="RNO105" s="320"/>
      <c r="RNP105" s="17"/>
      <c r="RNQ105" s="15"/>
      <c r="RNR105" s="15"/>
      <c r="RNS105" s="17"/>
      <c r="RNT105" s="17"/>
      <c r="RNU105" s="17"/>
      <c r="RNV105" s="117"/>
      <c r="RNW105" s="209"/>
      <c r="RNX105" s="17"/>
      <c r="RNY105" s="18"/>
      <c r="RNZ105" s="29"/>
      <c r="ROA105" s="104"/>
      <c r="ROB105" s="198"/>
      <c r="ROC105" s="239"/>
      <c r="ROD105" s="243"/>
      <c r="ROE105" s="243"/>
      <c r="ROF105" s="19"/>
      <c r="ROG105" s="320"/>
      <c r="ROH105" s="17"/>
      <c r="ROI105" s="15"/>
      <c r="ROJ105" s="15"/>
      <c r="ROK105" s="17"/>
      <c r="ROL105" s="17"/>
      <c r="ROM105" s="17"/>
      <c r="RON105" s="117"/>
      <c r="ROO105" s="209"/>
      <c r="ROP105" s="17"/>
      <c r="ROQ105" s="18"/>
      <c r="ROR105" s="29"/>
      <c r="ROS105" s="104"/>
      <c r="ROT105" s="198"/>
      <c r="ROU105" s="239"/>
      <c r="ROV105" s="243"/>
      <c r="ROW105" s="243"/>
      <c r="ROX105" s="19"/>
      <c r="ROY105" s="320"/>
      <c r="ROZ105" s="17"/>
      <c r="RPA105" s="15"/>
      <c r="RPB105" s="15"/>
      <c r="RPC105" s="17"/>
      <c r="RPD105" s="17"/>
      <c r="RPE105" s="17"/>
      <c r="RPF105" s="117"/>
      <c r="RPG105" s="209"/>
      <c r="RPH105" s="17"/>
      <c r="RPI105" s="18"/>
      <c r="RPJ105" s="29"/>
      <c r="RPK105" s="104"/>
      <c r="RPL105" s="198"/>
      <c r="RPM105" s="239"/>
      <c r="RPN105" s="243"/>
      <c r="RPO105" s="243"/>
      <c r="RPP105" s="19"/>
      <c r="RPQ105" s="320"/>
      <c r="RPR105" s="17"/>
      <c r="RPS105" s="15"/>
      <c r="RPT105" s="15"/>
      <c r="RPU105" s="17"/>
      <c r="RPV105" s="17"/>
      <c r="RPW105" s="17"/>
      <c r="RPX105" s="117"/>
      <c r="RPY105" s="209"/>
      <c r="RPZ105" s="17"/>
      <c r="RQA105" s="18"/>
      <c r="RQB105" s="29"/>
      <c r="RQC105" s="104"/>
      <c r="RQD105" s="198"/>
      <c r="RQE105" s="239"/>
      <c r="RQF105" s="243"/>
      <c r="RQG105" s="243"/>
      <c r="RQH105" s="19"/>
      <c r="RQI105" s="320"/>
      <c r="RQJ105" s="17"/>
      <c r="RQK105" s="15"/>
      <c r="RQL105" s="15"/>
      <c r="RQM105" s="17"/>
      <c r="RQN105" s="17"/>
      <c r="RQO105" s="17"/>
      <c r="RQP105" s="117"/>
      <c r="RQQ105" s="209"/>
      <c r="RQR105" s="17"/>
      <c r="RQS105" s="18"/>
      <c r="RQT105" s="29"/>
      <c r="RQU105" s="104"/>
      <c r="RQV105" s="198"/>
      <c r="RQW105" s="239"/>
      <c r="RQX105" s="243"/>
      <c r="RQY105" s="243"/>
      <c r="RQZ105" s="19"/>
      <c r="RRA105" s="320"/>
      <c r="RRB105" s="17"/>
      <c r="RRC105" s="15"/>
      <c r="RRD105" s="15"/>
      <c r="RRE105" s="17"/>
      <c r="RRF105" s="17"/>
      <c r="RRG105" s="17"/>
      <c r="RRH105" s="117"/>
      <c r="RRI105" s="209"/>
      <c r="RRJ105" s="17"/>
      <c r="RRK105" s="18"/>
      <c r="RRL105" s="29"/>
      <c r="RRM105" s="104"/>
      <c r="RRN105" s="198"/>
      <c r="RRO105" s="239"/>
      <c r="RRP105" s="243"/>
      <c r="RRQ105" s="243"/>
      <c r="RRR105" s="19"/>
      <c r="RRS105" s="320"/>
      <c r="RRT105" s="17"/>
      <c r="RRU105" s="15"/>
      <c r="RRV105" s="15"/>
      <c r="RRW105" s="17"/>
      <c r="RRX105" s="17"/>
      <c r="RRY105" s="17"/>
      <c r="RRZ105" s="117"/>
      <c r="RSA105" s="209"/>
      <c r="RSB105" s="17"/>
      <c r="RSC105" s="18"/>
      <c r="RSD105" s="29"/>
      <c r="RSE105" s="104"/>
      <c r="RSF105" s="198"/>
      <c r="RSG105" s="239"/>
      <c r="RSH105" s="243"/>
      <c r="RSI105" s="243"/>
      <c r="RSJ105" s="19"/>
      <c r="RSK105" s="320"/>
      <c r="RSL105" s="17"/>
      <c r="RSM105" s="15"/>
      <c r="RSN105" s="15"/>
      <c r="RSO105" s="17"/>
      <c r="RSP105" s="17"/>
      <c r="RSQ105" s="17"/>
      <c r="RSR105" s="117"/>
      <c r="RSS105" s="209"/>
      <c r="RST105" s="17"/>
      <c r="RSU105" s="18"/>
      <c r="RSV105" s="29"/>
      <c r="RSW105" s="104"/>
      <c r="RSX105" s="198"/>
      <c r="RSY105" s="239"/>
      <c r="RSZ105" s="243"/>
      <c r="RTA105" s="243"/>
      <c r="RTB105" s="19"/>
      <c r="RTC105" s="320"/>
      <c r="RTD105" s="17"/>
      <c r="RTE105" s="15"/>
      <c r="RTF105" s="15"/>
      <c r="RTG105" s="17"/>
      <c r="RTH105" s="17"/>
      <c r="RTI105" s="17"/>
      <c r="RTJ105" s="117"/>
      <c r="RTK105" s="209"/>
      <c r="RTL105" s="17"/>
      <c r="RTM105" s="18"/>
      <c r="RTN105" s="29"/>
      <c r="RTO105" s="104"/>
      <c r="RTP105" s="198"/>
      <c r="RTQ105" s="239"/>
      <c r="RTR105" s="243"/>
      <c r="RTS105" s="243"/>
      <c r="RTT105" s="19"/>
      <c r="RTU105" s="320"/>
      <c r="RTV105" s="17"/>
      <c r="RTW105" s="15"/>
      <c r="RTX105" s="15"/>
      <c r="RTY105" s="17"/>
      <c r="RTZ105" s="17"/>
      <c r="RUA105" s="17"/>
      <c r="RUB105" s="117"/>
      <c r="RUC105" s="209"/>
      <c r="RUD105" s="17"/>
      <c r="RUE105" s="18"/>
      <c r="RUF105" s="29"/>
      <c r="RUG105" s="104"/>
      <c r="RUH105" s="198"/>
      <c r="RUI105" s="239"/>
      <c r="RUJ105" s="243"/>
      <c r="RUK105" s="243"/>
      <c r="RUL105" s="19"/>
      <c r="RUM105" s="320"/>
      <c r="RUN105" s="17"/>
      <c r="RUO105" s="15"/>
      <c r="RUP105" s="15"/>
      <c r="RUQ105" s="17"/>
      <c r="RUR105" s="17"/>
      <c r="RUS105" s="17"/>
      <c r="RUT105" s="117"/>
      <c r="RUU105" s="209"/>
      <c r="RUV105" s="17"/>
      <c r="RUW105" s="18"/>
      <c r="RUX105" s="29"/>
      <c r="RUY105" s="104"/>
      <c r="RUZ105" s="198"/>
      <c r="RVA105" s="239"/>
      <c r="RVB105" s="243"/>
      <c r="RVC105" s="243"/>
      <c r="RVD105" s="19"/>
      <c r="RVE105" s="320"/>
      <c r="RVF105" s="17"/>
      <c r="RVG105" s="15"/>
      <c r="RVH105" s="15"/>
      <c r="RVI105" s="17"/>
      <c r="RVJ105" s="17"/>
      <c r="RVK105" s="17"/>
      <c r="RVL105" s="117"/>
      <c r="RVM105" s="209"/>
      <c r="RVN105" s="17"/>
      <c r="RVO105" s="18"/>
      <c r="RVP105" s="29"/>
      <c r="RVQ105" s="104"/>
      <c r="RVR105" s="198"/>
      <c r="RVS105" s="239"/>
      <c r="RVT105" s="243"/>
      <c r="RVU105" s="243"/>
      <c r="RVV105" s="19"/>
      <c r="RVW105" s="320"/>
      <c r="RVX105" s="17"/>
      <c r="RVY105" s="15"/>
      <c r="RVZ105" s="15"/>
      <c r="RWA105" s="17"/>
      <c r="RWB105" s="17"/>
      <c r="RWC105" s="17"/>
      <c r="RWD105" s="117"/>
      <c r="RWE105" s="209"/>
      <c r="RWF105" s="17"/>
      <c r="RWG105" s="18"/>
      <c r="RWH105" s="29"/>
      <c r="RWI105" s="104"/>
      <c r="RWJ105" s="198"/>
      <c r="RWK105" s="239"/>
      <c r="RWL105" s="243"/>
      <c r="RWM105" s="243"/>
      <c r="RWN105" s="19"/>
      <c r="RWO105" s="320"/>
      <c r="RWP105" s="17"/>
      <c r="RWQ105" s="15"/>
      <c r="RWR105" s="15"/>
      <c r="RWS105" s="17"/>
      <c r="RWT105" s="17"/>
      <c r="RWU105" s="17"/>
      <c r="RWV105" s="117"/>
      <c r="RWW105" s="209"/>
      <c r="RWX105" s="17"/>
      <c r="RWY105" s="18"/>
      <c r="RWZ105" s="29"/>
      <c r="RXA105" s="104"/>
      <c r="RXB105" s="198"/>
      <c r="RXC105" s="239"/>
      <c r="RXD105" s="243"/>
      <c r="RXE105" s="243"/>
      <c r="RXF105" s="19"/>
      <c r="RXG105" s="320"/>
      <c r="RXH105" s="17"/>
      <c r="RXI105" s="15"/>
      <c r="RXJ105" s="15"/>
      <c r="RXK105" s="17"/>
      <c r="RXL105" s="17"/>
      <c r="RXM105" s="17"/>
      <c r="RXN105" s="117"/>
      <c r="RXO105" s="209"/>
      <c r="RXP105" s="17"/>
      <c r="RXQ105" s="18"/>
      <c r="RXR105" s="29"/>
      <c r="RXS105" s="104"/>
      <c r="RXT105" s="198"/>
      <c r="RXU105" s="239"/>
      <c r="RXV105" s="243"/>
      <c r="RXW105" s="243"/>
      <c r="RXX105" s="19"/>
      <c r="RXY105" s="320"/>
      <c r="RXZ105" s="17"/>
      <c r="RYA105" s="15"/>
      <c r="RYB105" s="15"/>
      <c r="RYC105" s="17"/>
      <c r="RYD105" s="17"/>
      <c r="RYE105" s="17"/>
      <c r="RYF105" s="117"/>
      <c r="RYG105" s="209"/>
      <c r="RYH105" s="17"/>
      <c r="RYI105" s="18"/>
      <c r="RYJ105" s="29"/>
      <c r="RYK105" s="104"/>
      <c r="RYL105" s="198"/>
      <c r="RYM105" s="239"/>
      <c r="RYN105" s="243"/>
      <c r="RYO105" s="243"/>
      <c r="RYP105" s="19"/>
      <c r="RYQ105" s="320"/>
      <c r="RYR105" s="17"/>
      <c r="RYS105" s="15"/>
      <c r="RYT105" s="15"/>
      <c r="RYU105" s="17"/>
      <c r="RYV105" s="17"/>
      <c r="RYW105" s="17"/>
      <c r="RYX105" s="117"/>
      <c r="RYY105" s="209"/>
      <c r="RYZ105" s="17"/>
      <c r="RZA105" s="18"/>
      <c r="RZB105" s="29"/>
      <c r="RZC105" s="104"/>
      <c r="RZD105" s="198"/>
      <c r="RZE105" s="239"/>
      <c r="RZF105" s="243"/>
      <c r="RZG105" s="243"/>
      <c r="RZH105" s="19"/>
      <c r="RZI105" s="320"/>
      <c r="RZJ105" s="17"/>
      <c r="RZK105" s="15"/>
      <c r="RZL105" s="15"/>
      <c r="RZM105" s="17"/>
      <c r="RZN105" s="17"/>
      <c r="RZO105" s="17"/>
      <c r="RZP105" s="117"/>
      <c r="RZQ105" s="209"/>
      <c r="RZR105" s="17"/>
      <c r="RZS105" s="18"/>
      <c r="RZT105" s="29"/>
      <c r="RZU105" s="104"/>
      <c r="RZV105" s="198"/>
      <c r="RZW105" s="239"/>
      <c r="RZX105" s="243"/>
      <c r="RZY105" s="243"/>
      <c r="RZZ105" s="19"/>
      <c r="SAA105" s="320"/>
      <c r="SAB105" s="17"/>
      <c r="SAC105" s="15"/>
      <c r="SAD105" s="15"/>
      <c r="SAE105" s="17"/>
      <c r="SAF105" s="17"/>
      <c r="SAG105" s="17"/>
      <c r="SAH105" s="117"/>
      <c r="SAI105" s="209"/>
      <c r="SAJ105" s="17"/>
      <c r="SAK105" s="18"/>
      <c r="SAL105" s="29"/>
      <c r="SAM105" s="104"/>
      <c r="SAN105" s="198"/>
      <c r="SAO105" s="239"/>
      <c r="SAP105" s="243"/>
      <c r="SAQ105" s="243"/>
      <c r="SAR105" s="19"/>
      <c r="SAS105" s="320"/>
      <c r="SAT105" s="17"/>
      <c r="SAU105" s="15"/>
      <c r="SAV105" s="15"/>
      <c r="SAW105" s="17"/>
      <c r="SAX105" s="17"/>
      <c r="SAY105" s="17"/>
      <c r="SAZ105" s="117"/>
      <c r="SBA105" s="209"/>
      <c r="SBB105" s="17"/>
      <c r="SBC105" s="18"/>
      <c r="SBD105" s="29"/>
      <c r="SBE105" s="104"/>
      <c r="SBF105" s="198"/>
      <c r="SBG105" s="239"/>
      <c r="SBH105" s="243"/>
      <c r="SBI105" s="243"/>
      <c r="SBJ105" s="19"/>
      <c r="SBK105" s="320"/>
      <c r="SBL105" s="17"/>
      <c r="SBM105" s="15"/>
      <c r="SBN105" s="15"/>
      <c r="SBO105" s="17"/>
      <c r="SBP105" s="17"/>
      <c r="SBQ105" s="17"/>
      <c r="SBR105" s="117"/>
      <c r="SBS105" s="209"/>
      <c r="SBT105" s="17"/>
      <c r="SBU105" s="18"/>
      <c r="SBV105" s="29"/>
      <c r="SBW105" s="104"/>
      <c r="SBX105" s="198"/>
      <c r="SBY105" s="239"/>
      <c r="SBZ105" s="243"/>
      <c r="SCA105" s="243"/>
      <c r="SCB105" s="19"/>
      <c r="SCC105" s="320"/>
      <c r="SCD105" s="17"/>
      <c r="SCE105" s="15"/>
      <c r="SCF105" s="15"/>
      <c r="SCG105" s="17"/>
      <c r="SCH105" s="17"/>
      <c r="SCI105" s="17"/>
      <c r="SCJ105" s="117"/>
      <c r="SCK105" s="209"/>
      <c r="SCL105" s="17"/>
      <c r="SCM105" s="18"/>
      <c r="SCN105" s="29"/>
      <c r="SCO105" s="104"/>
      <c r="SCP105" s="198"/>
      <c r="SCQ105" s="239"/>
      <c r="SCR105" s="243"/>
      <c r="SCS105" s="243"/>
      <c r="SCT105" s="19"/>
      <c r="SCU105" s="320"/>
      <c r="SCV105" s="17"/>
      <c r="SCW105" s="15"/>
      <c r="SCX105" s="15"/>
      <c r="SCY105" s="17"/>
      <c r="SCZ105" s="17"/>
      <c r="SDA105" s="17"/>
      <c r="SDB105" s="117"/>
      <c r="SDC105" s="209"/>
      <c r="SDD105" s="17"/>
      <c r="SDE105" s="18"/>
      <c r="SDF105" s="29"/>
      <c r="SDG105" s="104"/>
      <c r="SDH105" s="198"/>
      <c r="SDI105" s="239"/>
      <c r="SDJ105" s="243"/>
      <c r="SDK105" s="243"/>
      <c r="SDL105" s="19"/>
      <c r="SDM105" s="320"/>
      <c r="SDN105" s="17"/>
      <c r="SDO105" s="15"/>
      <c r="SDP105" s="15"/>
      <c r="SDQ105" s="17"/>
      <c r="SDR105" s="17"/>
      <c r="SDS105" s="17"/>
      <c r="SDT105" s="117"/>
      <c r="SDU105" s="209"/>
      <c r="SDV105" s="17"/>
      <c r="SDW105" s="18"/>
      <c r="SDX105" s="29"/>
      <c r="SDY105" s="104"/>
      <c r="SDZ105" s="198"/>
      <c r="SEA105" s="239"/>
      <c r="SEB105" s="243"/>
      <c r="SEC105" s="243"/>
      <c r="SED105" s="19"/>
      <c r="SEE105" s="320"/>
      <c r="SEF105" s="17"/>
      <c r="SEG105" s="15"/>
      <c r="SEH105" s="15"/>
      <c r="SEI105" s="17"/>
      <c r="SEJ105" s="17"/>
      <c r="SEK105" s="17"/>
      <c r="SEL105" s="117"/>
      <c r="SEM105" s="209"/>
      <c r="SEN105" s="17"/>
      <c r="SEO105" s="18"/>
      <c r="SEP105" s="29"/>
      <c r="SEQ105" s="104"/>
      <c r="SER105" s="198"/>
      <c r="SES105" s="239"/>
      <c r="SET105" s="243"/>
      <c r="SEU105" s="243"/>
      <c r="SEV105" s="19"/>
      <c r="SEW105" s="320"/>
      <c r="SEX105" s="17"/>
      <c r="SEY105" s="15"/>
      <c r="SEZ105" s="15"/>
      <c r="SFA105" s="17"/>
      <c r="SFB105" s="17"/>
      <c r="SFC105" s="17"/>
      <c r="SFD105" s="117"/>
      <c r="SFE105" s="209"/>
      <c r="SFF105" s="17"/>
      <c r="SFG105" s="18"/>
      <c r="SFH105" s="29"/>
      <c r="SFI105" s="104"/>
      <c r="SFJ105" s="198"/>
      <c r="SFK105" s="239"/>
      <c r="SFL105" s="243"/>
      <c r="SFM105" s="243"/>
      <c r="SFN105" s="19"/>
      <c r="SFO105" s="320"/>
      <c r="SFP105" s="17"/>
      <c r="SFQ105" s="15"/>
      <c r="SFR105" s="15"/>
      <c r="SFS105" s="17"/>
      <c r="SFT105" s="17"/>
      <c r="SFU105" s="17"/>
      <c r="SFV105" s="117"/>
      <c r="SFW105" s="209"/>
      <c r="SFX105" s="17"/>
      <c r="SFY105" s="18"/>
      <c r="SFZ105" s="29"/>
      <c r="SGA105" s="104"/>
      <c r="SGB105" s="198"/>
      <c r="SGC105" s="239"/>
      <c r="SGD105" s="243"/>
      <c r="SGE105" s="243"/>
      <c r="SGF105" s="19"/>
      <c r="SGG105" s="320"/>
      <c r="SGH105" s="17"/>
      <c r="SGI105" s="15"/>
      <c r="SGJ105" s="15"/>
      <c r="SGK105" s="17"/>
      <c r="SGL105" s="17"/>
      <c r="SGM105" s="17"/>
      <c r="SGN105" s="117"/>
      <c r="SGO105" s="209"/>
      <c r="SGP105" s="17"/>
      <c r="SGQ105" s="18"/>
      <c r="SGR105" s="29"/>
      <c r="SGS105" s="104"/>
      <c r="SGT105" s="198"/>
      <c r="SGU105" s="239"/>
      <c r="SGV105" s="243"/>
      <c r="SGW105" s="243"/>
      <c r="SGX105" s="19"/>
      <c r="SGY105" s="320"/>
      <c r="SGZ105" s="17"/>
      <c r="SHA105" s="15"/>
      <c r="SHB105" s="15"/>
      <c r="SHC105" s="17"/>
      <c r="SHD105" s="17"/>
      <c r="SHE105" s="17"/>
      <c r="SHF105" s="117"/>
      <c r="SHG105" s="209"/>
      <c r="SHH105" s="17"/>
      <c r="SHI105" s="18"/>
      <c r="SHJ105" s="29"/>
      <c r="SHK105" s="104"/>
      <c r="SHL105" s="198"/>
      <c r="SHM105" s="239"/>
      <c r="SHN105" s="243"/>
      <c r="SHO105" s="243"/>
      <c r="SHP105" s="19"/>
      <c r="SHQ105" s="320"/>
      <c r="SHR105" s="17"/>
      <c r="SHS105" s="15"/>
      <c r="SHT105" s="15"/>
      <c r="SHU105" s="17"/>
      <c r="SHV105" s="17"/>
      <c r="SHW105" s="17"/>
      <c r="SHX105" s="117"/>
      <c r="SHY105" s="209"/>
      <c r="SHZ105" s="17"/>
      <c r="SIA105" s="18"/>
      <c r="SIB105" s="29"/>
      <c r="SIC105" s="104"/>
      <c r="SID105" s="198"/>
      <c r="SIE105" s="239"/>
      <c r="SIF105" s="243"/>
      <c r="SIG105" s="243"/>
      <c r="SIH105" s="19"/>
      <c r="SII105" s="320"/>
      <c r="SIJ105" s="17"/>
      <c r="SIK105" s="15"/>
      <c r="SIL105" s="15"/>
      <c r="SIM105" s="17"/>
      <c r="SIN105" s="17"/>
      <c r="SIO105" s="17"/>
      <c r="SIP105" s="117"/>
      <c r="SIQ105" s="209"/>
      <c r="SIR105" s="17"/>
      <c r="SIS105" s="18"/>
      <c r="SIT105" s="29"/>
      <c r="SIU105" s="104"/>
      <c r="SIV105" s="198"/>
      <c r="SIW105" s="239"/>
      <c r="SIX105" s="243"/>
      <c r="SIY105" s="243"/>
      <c r="SIZ105" s="19"/>
      <c r="SJA105" s="320"/>
      <c r="SJB105" s="17"/>
      <c r="SJC105" s="15"/>
      <c r="SJD105" s="15"/>
      <c r="SJE105" s="17"/>
      <c r="SJF105" s="17"/>
      <c r="SJG105" s="17"/>
      <c r="SJH105" s="117"/>
      <c r="SJI105" s="209"/>
      <c r="SJJ105" s="17"/>
      <c r="SJK105" s="18"/>
      <c r="SJL105" s="29"/>
      <c r="SJM105" s="104"/>
      <c r="SJN105" s="198"/>
      <c r="SJO105" s="239"/>
      <c r="SJP105" s="243"/>
      <c r="SJQ105" s="243"/>
      <c r="SJR105" s="19"/>
      <c r="SJS105" s="320"/>
      <c r="SJT105" s="17"/>
      <c r="SJU105" s="15"/>
      <c r="SJV105" s="15"/>
      <c r="SJW105" s="17"/>
      <c r="SJX105" s="17"/>
      <c r="SJY105" s="17"/>
      <c r="SJZ105" s="117"/>
      <c r="SKA105" s="209"/>
      <c r="SKB105" s="17"/>
      <c r="SKC105" s="18"/>
      <c r="SKD105" s="29"/>
      <c r="SKE105" s="104"/>
      <c r="SKF105" s="198"/>
      <c r="SKG105" s="239"/>
      <c r="SKH105" s="243"/>
      <c r="SKI105" s="243"/>
      <c r="SKJ105" s="19"/>
      <c r="SKK105" s="320"/>
      <c r="SKL105" s="17"/>
      <c r="SKM105" s="15"/>
      <c r="SKN105" s="15"/>
      <c r="SKO105" s="17"/>
      <c r="SKP105" s="17"/>
      <c r="SKQ105" s="17"/>
      <c r="SKR105" s="117"/>
      <c r="SKS105" s="209"/>
      <c r="SKT105" s="17"/>
      <c r="SKU105" s="18"/>
      <c r="SKV105" s="29"/>
      <c r="SKW105" s="104"/>
      <c r="SKX105" s="198"/>
      <c r="SKY105" s="239"/>
      <c r="SKZ105" s="243"/>
      <c r="SLA105" s="243"/>
      <c r="SLB105" s="19"/>
      <c r="SLC105" s="320"/>
      <c r="SLD105" s="17"/>
      <c r="SLE105" s="15"/>
      <c r="SLF105" s="15"/>
      <c r="SLG105" s="17"/>
      <c r="SLH105" s="17"/>
      <c r="SLI105" s="17"/>
      <c r="SLJ105" s="117"/>
      <c r="SLK105" s="209"/>
      <c r="SLL105" s="17"/>
      <c r="SLM105" s="18"/>
      <c r="SLN105" s="29"/>
      <c r="SLO105" s="104"/>
      <c r="SLP105" s="198"/>
      <c r="SLQ105" s="239"/>
      <c r="SLR105" s="243"/>
      <c r="SLS105" s="243"/>
      <c r="SLT105" s="19"/>
      <c r="SLU105" s="320"/>
      <c r="SLV105" s="17"/>
      <c r="SLW105" s="15"/>
      <c r="SLX105" s="15"/>
      <c r="SLY105" s="17"/>
      <c r="SLZ105" s="17"/>
      <c r="SMA105" s="17"/>
      <c r="SMB105" s="117"/>
      <c r="SMC105" s="209"/>
      <c r="SMD105" s="17"/>
      <c r="SME105" s="18"/>
      <c r="SMF105" s="29"/>
      <c r="SMG105" s="104"/>
      <c r="SMH105" s="198"/>
      <c r="SMI105" s="239"/>
      <c r="SMJ105" s="243"/>
      <c r="SMK105" s="243"/>
      <c r="SML105" s="19"/>
      <c r="SMM105" s="320"/>
      <c r="SMN105" s="17"/>
      <c r="SMO105" s="15"/>
      <c r="SMP105" s="15"/>
      <c r="SMQ105" s="17"/>
      <c r="SMR105" s="17"/>
      <c r="SMS105" s="17"/>
      <c r="SMT105" s="117"/>
      <c r="SMU105" s="209"/>
      <c r="SMV105" s="17"/>
      <c r="SMW105" s="18"/>
      <c r="SMX105" s="29"/>
      <c r="SMY105" s="104"/>
      <c r="SMZ105" s="198"/>
      <c r="SNA105" s="239"/>
      <c r="SNB105" s="243"/>
      <c r="SNC105" s="243"/>
      <c r="SND105" s="19"/>
      <c r="SNE105" s="320"/>
      <c r="SNF105" s="17"/>
      <c r="SNG105" s="15"/>
      <c r="SNH105" s="15"/>
      <c r="SNI105" s="17"/>
      <c r="SNJ105" s="17"/>
      <c r="SNK105" s="17"/>
      <c r="SNL105" s="117"/>
      <c r="SNM105" s="209"/>
      <c r="SNN105" s="17"/>
      <c r="SNO105" s="18"/>
      <c r="SNP105" s="29"/>
      <c r="SNQ105" s="104"/>
      <c r="SNR105" s="198"/>
      <c r="SNS105" s="239"/>
      <c r="SNT105" s="243"/>
      <c r="SNU105" s="243"/>
      <c r="SNV105" s="19"/>
      <c r="SNW105" s="320"/>
      <c r="SNX105" s="17"/>
      <c r="SNY105" s="15"/>
      <c r="SNZ105" s="15"/>
      <c r="SOA105" s="17"/>
      <c r="SOB105" s="17"/>
      <c r="SOC105" s="17"/>
      <c r="SOD105" s="117"/>
      <c r="SOE105" s="209"/>
      <c r="SOF105" s="17"/>
      <c r="SOG105" s="18"/>
      <c r="SOH105" s="29"/>
      <c r="SOI105" s="104"/>
      <c r="SOJ105" s="198"/>
      <c r="SOK105" s="239"/>
      <c r="SOL105" s="243"/>
      <c r="SOM105" s="243"/>
      <c r="SON105" s="19"/>
      <c r="SOO105" s="320"/>
      <c r="SOP105" s="17"/>
      <c r="SOQ105" s="15"/>
      <c r="SOR105" s="15"/>
      <c r="SOS105" s="17"/>
      <c r="SOT105" s="17"/>
      <c r="SOU105" s="17"/>
      <c r="SOV105" s="117"/>
      <c r="SOW105" s="209"/>
      <c r="SOX105" s="17"/>
      <c r="SOY105" s="18"/>
      <c r="SOZ105" s="29"/>
      <c r="SPA105" s="104"/>
      <c r="SPB105" s="198"/>
      <c r="SPC105" s="239"/>
      <c r="SPD105" s="243"/>
      <c r="SPE105" s="243"/>
      <c r="SPF105" s="19"/>
      <c r="SPG105" s="320"/>
      <c r="SPH105" s="17"/>
      <c r="SPI105" s="15"/>
      <c r="SPJ105" s="15"/>
      <c r="SPK105" s="17"/>
      <c r="SPL105" s="17"/>
      <c r="SPM105" s="17"/>
      <c r="SPN105" s="117"/>
      <c r="SPO105" s="209"/>
      <c r="SPP105" s="17"/>
      <c r="SPQ105" s="18"/>
      <c r="SPR105" s="29"/>
      <c r="SPS105" s="104"/>
      <c r="SPT105" s="198"/>
      <c r="SPU105" s="239"/>
      <c r="SPV105" s="243"/>
      <c r="SPW105" s="243"/>
      <c r="SPX105" s="19"/>
      <c r="SPY105" s="320"/>
      <c r="SPZ105" s="17"/>
      <c r="SQA105" s="15"/>
      <c r="SQB105" s="15"/>
      <c r="SQC105" s="17"/>
      <c r="SQD105" s="17"/>
      <c r="SQE105" s="17"/>
      <c r="SQF105" s="117"/>
      <c r="SQG105" s="209"/>
      <c r="SQH105" s="17"/>
      <c r="SQI105" s="18"/>
      <c r="SQJ105" s="29"/>
      <c r="SQK105" s="104"/>
      <c r="SQL105" s="198"/>
      <c r="SQM105" s="239"/>
      <c r="SQN105" s="243"/>
      <c r="SQO105" s="243"/>
      <c r="SQP105" s="19"/>
      <c r="SQQ105" s="320"/>
      <c r="SQR105" s="17"/>
      <c r="SQS105" s="15"/>
      <c r="SQT105" s="15"/>
      <c r="SQU105" s="17"/>
      <c r="SQV105" s="17"/>
      <c r="SQW105" s="17"/>
      <c r="SQX105" s="117"/>
      <c r="SQY105" s="209"/>
      <c r="SQZ105" s="17"/>
      <c r="SRA105" s="18"/>
      <c r="SRB105" s="29"/>
      <c r="SRC105" s="104"/>
      <c r="SRD105" s="198"/>
      <c r="SRE105" s="239"/>
      <c r="SRF105" s="243"/>
      <c r="SRG105" s="243"/>
      <c r="SRH105" s="19"/>
      <c r="SRI105" s="320"/>
      <c r="SRJ105" s="17"/>
      <c r="SRK105" s="15"/>
      <c r="SRL105" s="15"/>
      <c r="SRM105" s="17"/>
      <c r="SRN105" s="17"/>
      <c r="SRO105" s="17"/>
      <c r="SRP105" s="117"/>
      <c r="SRQ105" s="209"/>
      <c r="SRR105" s="17"/>
      <c r="SRS105" s="18"/>
      <c r="SRT105" s="29"/>
      <c r="SRU105" s="104"/>
      <c r="SRV105" s="198"/>
      <c r="SRW105" s="239"/>
      <c r="SRX105" s="243"/>
      <c r="SRY105" s="243"/>
      <c r="SRZ105" s="19"/>
      <c r="SSA105" s="320"/>
      <c r="SSB105" s="17"/>
      <c r="SSC105" s="15"/>
      <c r="SSD105" s="15"/>
      <c r="SSE105" s="17"/>
      <c r="SSF105" s="17"/>
      <c r="SSG105" s="17"/>
      <c r="SSH105" s="117"/>
      <c r="SSI105" s="209"/>
      <c r="SSJ105" s="17"/>
      <c r="SSK105" s="18"/>
      <c r="SSL105" s="29"/>
      <c r="SSM105" s="104"/>
      <c r="SSN105" s="198"/>
      <c r="SSO105" s="239"/>
      <c r="SSP105" s="243"/>
      <c r="SSQ105" s="243"/>
      <c r="SSR105" s="19"/>
      <c r="SSS105" s="320"/>
      <c r="SST105" s="17"/>
      <c r="SSU105" s="15"/>
      <c r="SSV105" s="15"/>
      <c r="SSW105" s="17"/>
      <c r="SSX105" s="17"/>
      <c r="SSY105" s="17"/>
      <c r="SSZ105" s="117"/>
      <c r="STA105" s="209"/>
      <c r="STB105" s="17"/>
      <c r="STC105" s="18"/>
      <c r="STD105" s="29"/>
      <c r="STE105" s="104"/>
      <c r="STF105" s="198"/>
      <c r="STG105" s="239"/>
      <c r="STH105" s="243"/>
      <c r="STI105" s="243"/>
      <c r="STJ105" s="19"/>
      <c r="STK105" s="320"/>
      <c r="STL105" s="17"/>
      <c r="STM105" s="15"/>
      <c r="STN105" s="15"/>
      <c r="STO105" s="17"/>
      <c r="STP105" s="17"/>
      <c r="STQ105" s="17"/>
      <c r="STR105" s="117"/>
      <c r="STS105" s="209"/>
      <c r="STT105" s="17"/>
      <c r="STU105" s="18"/>
      <c r="STV105" s="29"/>
      <c r="STW105" s="104"/>
      <c r="STX105" s="198"/>
      <c r="STY105" s="239"/>
      <c r="STZ105" s="243"/>
      <c r="SUA105" s="243"/>
      <c r="SUB105" s="19"/>
      <c r="SUC105" s="320"/>
      <c r="SUD105" s="17"/>
      <c r="SUE105" s="15"/>
      <c r="SUF105" s="15"/>
      <c r="SUG105" s="17"/>
      <c r="SUH105" s="17"/>
      <c r="SUI105" s="17"/>
      <c r="SUJ105" s="117"/>
      <c r="SUK105" s="209"/>
      <c r="SUL105" s="17"/>
      <c r="SUM105" s="18"/>
      <c r="SUN105" s="29"/>
      <c r="SUO105" s="104"/>
      <c r="SUP105" s="198"/>
      <c r="SUQ105" s="239"/>
      <c r="SUR105" s="243"/>
      <c r="SUS105" s="243"/>
      <c r="SUT105" s="19"/>
      <c r="SUU105" s="320"/>
      <c r="SUV105" s="17"/>
      <c r="SUW105" s="15"/>
      <c r="SUX105" s="15"/>
      <c r="SUY105" s="17"/>
      <c r="SUZ105" s="17"/>
      <c r="SVA105" s="17"/>
      <c r="SVB105" s="117"/>
      <c r="SVC105" s="209"/>
      <c r="SVD105" s="17"/>
      <c r="SVE105" s="18"/>
      <c r="SVF105" s="29"/>
      <c r="SVG105" s="104"/>
      <c r="SVH105" s="198"/>
      <c r="SVI105" s="239"/>
      <c r="SVJ105" s="243"/>
      <c r="SVK105" s="243"/>
      <c r="SVL105" s="19"/>
      <c r="SVM105" s="320"/>
      <c r="SVN105" s="17"/>
      <c r="SVO105" s="15"/>
      <c r="SVP105" s="15"/>
      <c r="SVQ105" s="17"/>
      <c r="SVR105" s="17"/>
      <c r="SVS105" s="17"/>
      <c r="SVT105" s="117"/>
      <c r="SVU105" s="209"/>
      <c r="SVV105" s="17"/>
      <c r="SVW105" s="18"/>
      <c r="SVX105" s="29"/>
      <c r="SVY105" s="104"/>
      <c r="SVZ105" s="198"/>
      <c r="SWA105" s="239"/>
      <c r="SWB105" s="243"/>
      <c r="SWC105" s="243"/>
      <c r="SWD105" s="19"/>
      <c r="SWE105" s="320"/>
      <c r="SWF105" s="17"/>
      <c r="SWG105" s="15"/>
      <c r="SWH105" s="15"/>
      <c r="SWI105" s="17"/>
      <c r="SWJ105" s="17"/>
      <c r="SWK105" s="17"/>
      <c r="SWL105" s="117"/>
      <c r="SWM105" s="209"/>
      <c r="SWN105" s="17"/>
      <c r="SWO105" s="18"/>
      <c r="SWP105" s="29"/>
      <c r="SWQ105" s="104"/>
      <c r="SWR105" s="198"/>
      <c r="SWS105" s="239"/>
      <c r="SWT105" s="243"/>
      <c r="SWU105" s="243"/>
      <c r="SWV105" s="19"/>
      <c r="SWW105" s="320"/>
      <c r="SWX105" s="17"/>
      <c r="SWY105" s="15"/>
      <c r="SWZ105" s="15"/>
      <c r="SXA105" s="17"/>
      <c r="SXB105" s="17"/>
      <c r="SXC105" s="17"/>
      <c r="SXD105" s="117"/>
      <c r="SXE105" s="209"/>
      <c r="SXF105" s="17"/>
      <c r="SXG105" s="18"/>
      <c r="SXH105" s="29"/>
      <c r="SXI105" s="104"/>
      <c r="SXJ105" s="198"/>
      <c r="SXK105" s="239"/>
      <c r="SXL105" s="243"/>
      <c r="SXM105" s="243"/>
      <c r="SXN105" s="19"/>
      <c r="SXO105" s="320"/>
      <c r="SXP105" s="17"/>
      <c r="SXQ105" s="15"/>
      <c r="SXR105" s="15"/>
      <c r="SXS105" s="17"/>
      <c r="SXT105" s="17"/>
      <c r="SXU105" s="17"/>
      <c r="SXV105" s="117"/>
      <c r="SXW105" s="209"/>
      <c r="SXX105" s="17"/>
      <c r="SXY105" s="18"/>
      <c r="SXZ105" s="29"/>
      <c r="SYA105" s="104"/>
      <c r="SYB105" s="198"/>
      <c r="SYC105" s="239"/>
      <c r="SYD105" s="243"/>
      <c r="SYE105" s="243"/>
      <c r="SYF105" s="19"/>
      <c r="SYG105" s="320"/>
      <c r="SYH105" s="17"/>
      <c r="SYI105" s="15"/>
      <c r="SYJ105" s="15"/>
      <c r="SYK105" s="17"/>
      <c r="SYL105" s="17"/>
      <c r="SYM105" s="17"/>
      <c r="SYN105" s="117"/>
      <c r="SYO105" s="209"/>
      <c r="SYP105" s="17"/>
      <c r="SYQ105" s="18"/>
      <c r="SYR105" s="29"/>
      <c r="SYS105" s="104"/>
      <c r="SYT105" s="198"/>
      <c r="SYU105" s="239"/>
      <c r="SYV105" s="243"/>
      <c r="SYW105" s="243"/>
      <c r="SYX105" s="19"/>
      <c r="SYY105" s="320"/>
      <c r="SYZ105" s="17"/>
      <c r="SZA105" s="15"/>
      <c r="SZB105" s="15"/>
      <c r="SZC105" s="17"/>
      <c r="SZD105" s="17"/>
      <c r="SZE105" s="17"/>
      <c r="SZF105" s="117"/>
      <c r="SZG105" s="209"/>
      <c r="SZH105" s="17"/>
      <c r="SZI105" s="18"/>
      <c r="SZJ105" s="29"/>
      <c r="SZK105" s="104"/>
      <c r="SZL105" s="198"/>
      <c r="SZM105" s="239"/>
      <c r="SZN105" s="243"/>
      <c r="SZO105" s="243"/>
      <c r="SZP105" s="19"/>
      <c r="SZQ105" s="320"/>
      <c r="SZR105" s="17"/>
      <c r="SZS105" s="15"/>
      <c r="SZT105" s="15"/>
      <c r="SZU105" s="17"/>
      <c r="SZV105" s="17"/>
      <c r="SZW105" s="17"/>
      <c r="SZX105" s="117"/>
      <c r="SZY105" s="209"/>
      <c r="SZZ105" s="17"/>
      <c r="TAA105" s="18"/>
      <c r="TAB105" s="29"/>
      <c r="TAC105" s="104"/>
      <c r="TAD105" s="198"/>
      <c r="TAE105" s="239"/>
      <c r="TAF105" s="243"/>
      <c r="TAG105" s="243"/>
      <c r="TAH105" s="19"/>
      <c r="TAI105" s="320"/>
      <c r="TAJ105" s="17"/>
      <c r="TAK105" s="15"/>
      <c r="TAL105" s="15"/>
      <c r="TAM105" s="17"/>
      <c r="TAN105" s="17"/>
      <c r="TAO105" s="17"/>
      <c r="TAP105" s="117"/>
      <c r="TAQ105" s="209"/>
      <c r="TAR105" s="17"/>
      <c r="TAS105" s="18"/>
      <c r="TAT105" s="29"/>
      <c r="TAU105" s="104"/>
      <c r="TAV105" s="198"/>
      <c r="TAW105" s="239"/>
      <c r="TAX105" s="243"/>
      <c r="TAY105" s="243"/>
      <c r="TAZ105" s="19"/>
      <c r="TBA105" s="320"/>
      <c r="TBB105" s="17"/>
      <c r="TBC105" s="15"/>
      <c r="TBD105" s="15"/>
      <c r="TBE105" s="17"/>
      <c r="TBF105" s="17"/>
      <c r="TBG105" s="17"/>
      <c r="TBH105" s="117"/>
      <c r="TBI105" s="209"/>
      <c r="TBJ105" s="17"/>
      <c r="TBK105" s="18"/>
      <c r="TBL105" s="29"/>
      <c r="TBM105" s="104"/>
      <c r="TBN105" s="198"/>
      <c r="TBO105" s="239"/>
      <c r="TBP105" s="243"/>
      <c r="TBQ105" s="243"/>
      <c r="TBR105" s="19"/>
      <c r="TBS105" s="320"/>
      <c r="TBT105" s="17"/>
      <c r="TBU105" s="15"/>
      <c r="TBV105" s="15"/>
      <c r="TBW105" s="17"/>
      <c r="TBX105" s="17"/>
      <c r="TBY105" s="17"/>
      <c r="TBZ105" s="117"/>
      <c r="TCA105" s="209"/>
      <c r="TCB105" s="17"/>
      <c r="TCC105" s="18"/>
      <c r="TCD105" s="29"/>
      <c r="TCE105" s="104"/>
      <c r="TCF105" s="198"/>
      <c r="TCG105" s="239"/>
      <c r="TCH105" s="243"/>
      <c r="TCI105" s="243"/>
      <c r="TCJ105" s="19"/>
      <c r="TCK105" s="320"/>
      <c r="TCL105" s="17"/>
      <c r="TCM105" s="15"/>
      <c r="TCN105" s="15"/>
      <c r="TCO105" s="17"/>
      <c r="TCP105" s="17"/>
      <c r="TCQ105" s="17"/>
      <c r="TCR105" s="117"/>
      <c r="TCS105" s="209"/>
      <c r="TCT105" s="17"/>
      <c r="TCU105" s="18"/>
      <c r="TCV105" s="29"/>
      <c r="TCW105" s="104"/>
      <c r="TCX105" s="198"/>
      <c r="TCY105" s="239"/>
      <c r="TCZ105" s="243"/>
      <c r="TDA105" s="243"/>
      <c r="TDB105" s="19"/>
      <c r="TDC105" s="320"/>
      <c r="TDD105" s="17"/>
      <c r="TDE105" s="15"/>
      <c r="TDF105" s="15"/>
      <c r="TDG105" s="17"/>
      <c r="TDH105" s="17"/>
      <c r="TDI105" s="17"/>
      <c r="TDJ105" s="117"/>
      <c r="TDK105" s="209"/>
      <c r="TDL105" s="17"/>
      <c r="TDM105" s="18"/>
      <c r="TDN105" s="29"/>
      <c r="TDO105" s="104"/>
      <c r="TDP105" s="198"/>
      <c r="TDQ105" s="239"/>
      <c r="TDR105" s="243"/>
      <c r="TDS105" s="243"/>
      <c r="TDT105" s="19"/>
      <c r="TDU105" s="320"/>
      <c r="TDV105" s="17"/>
      <c r="TDW105" s="15"/>
      <c r="TDX105" s="15"/>
      <c r="TDY105" s="17"/>
      <c r="TDZ105" s="17"/>
      <c r="TEA105" s="17"/>
      <c r="TEB105" s="117"/>
      <c r="TEC105" s="209"/>
      <c r="TED105" s="17"/>
      <c r="TEE105" s="18"/>
      <c r="TEF105" s="29"/>
      <c r="TEG105" s="104"/>
      <c r="TEH105" s="198"/>
      <c r="TEI105" s="239"/>
      <c r="TEJ105" s="243"/>
      <c r="TEK105" s="243"/>
      <c r="TEL105" s="19"/>
      <c r="TEM105" s="320"/>
      <c r="TEN105" s="17"/>
      <c r="TEO105" s="15"/>
      <c r="TEP105" s="15"/>
      <c r="TEQ105" s="17"/>
      <c r="TER105" s="17"/>
      <c r="TES105" s="17"/>
      <c r="TET105" s="117"/>
      <c r="TEU105" s="209"/>
      <c r="TEV105" s="17"/>
      <c r="TEW105" s="18"/>
      <c r="TEX105" s="29"/>
      <c r="TEY105" s="104"/>
      <c r="TEZ105" s="198"/>
      <c r="TFA105" s="239"/>
      <c r="TFB105" s="243"/>
      <c r="TFC105" s="243"/>
      <c r="TFD105" s="19"/>
      <c r="TFE105" s="320"/>
      <c r="TFF105" s="17"/>
      <c r="TFG105" s="15"/>
      <c r="TFH105" s="15"/>
      <c r="TFI105" s="17"/>
      <c r="TFJ105" s="17"/>
      <c r="TFK105" s="17"/>
      <c r="TFL105" s="117"/>
      <c r="TFM105" s="209"/>
      <c r="TFN105" s="17"/>
      <c r="TFO105" s="18"/>
      <c r="TFP105" s="29"/>
      <c r="TFQ105" s="104"/>
      <c r="TFR105" s="198"/>
      <c r="TFS105" s="239"/>
      <c r="TFT105" s="243"/>
      <c r="TFU105" s="243"/>
      <c r="TFV105" s="19"/>
      <c r="TFW105" s="320"/>
      <c r="TFX105" s="17"/>
      <c r="TFY105" s="15"/>
      <c r="TFZ105" s="15"/>
      <c r="TGA105" s="17"/>
      <c r="TGB105" s="17"/>
      <c r="TGC105" s="17"/>
      <c r="TGD105" s="117"/>
      <c r="TGE105" s="209"/>
      <c r="TGF105" s="17"/>
      <c r="TGG105" s="18"/>
      <c r="TGH105" s="29"/>
      <c r="TGI105" s="104"/>
      <c r="TGJ105" s="198"/>
      <c r="TGK105" s="239"/>
      <c r="TGL105" s="243"/>
      <c r="TGM105" s="243"/>
      <c r="TGN105" s="19"/>
      <c r="TGO105" s="320"/>
      <c r="TGP105" s="17"/>
      <c r="TGQ105" s="15"/>
      <c r="TGR105" s="15"/>
      <c r="TGS105" s="17"/>
      <c r="TGT105" s="17"/>
      <c r="TGU105" s="17"/>
      <c r="TGV105" s="117"/>
      <c r="TGW105" s="209"/>
      <c r="TGX105" s="17"/>
      <c r="TGY105" s="18"/>
      <c r="TGZ105" s="29"/>
      <c r="THA105" s="104"/>
      <c r="THB105" s="198"/>
      <c r="THC105" s="239"/>
      <c r="THD105" s="243"/>
      <c r="THE105" s="243"/>
      <c r="THF105" s="19"/>
      <c r="THG105" s="320"/>
      <c r="THH105" s="17"/>
      <c r="THI105" s="15"/>
      <c r="THJ105" s="15"/>
      <c r="THK105" s="17"/>
      <c r="THL105" s="17"/>
      <c r="THM105" s="17"/>
      <c r="THN105" s="117"/>
      <c r="THO105" s="209"/>
      <c r="THP105" s="17"/>
      <c r="THQ105" s="18"/>
      <c r="THR105" s="29"/>
      <c r="THS105" s="104"/>
      <c r="THT105" s="198"/>
      <c r="THU105" s="239"/>
      <c r="THV105" s="243"/>
      <c r="THW105" s="243"/>
      <c r="THX105" s="19"/>
      <c r="THY105" s="320"/>
      <c r="THZ105" s="17"/>
      <c r="TIA105" s="15"/>
      <c r="TIB105" s="15"/>
      <c r="TIC105" s="17"/>
      <c r="TID105" s="17"/>
      <c r="TIE105" s="17"/>
      <c r="TIF105" s="117"/>
      <c r="TIG105" s="209"/>
      <c r="TIH105" s="17"/>
      <c r="TII105" s="18"/>
      <c r="TIJ105" s="29"/>
      <c r="TIK105" s="104"/>
      <c r="TIL105" s="198"/>
      <c r="TIM105" s="239"/>
      <c r="TIN105" s="243"/>
      <c r="TIO105" s="243"/>
      <c r="TIP105" s="19"/>
      <c r="TIQ105" s="320"/>
      <c r="TIR105" s="17"/>
      <c r="TIS105" s="15"/>
      <c r="TIT105" s="15"/>
      <c r="TIU105" s="17"/>
      <c r="TIV105" s="17"/>
      <c r="TIW105" s="17"/>
      <c r="TIX105" s="117"/>
      <c r="TIY105" s="209"/>
      <c r="TIZ105" s="17"/>
      <c r="TJA105" s="18"/>
      <c r="TJB105" s="29"/>
      <c r="TJC105" s="104"/>
      <c r="TJD105" s="198"/>
      <c r="TJE105" s="239"/>
      <c r="TJF105" s="243"/>
      <c r="TJG105" s="243"/>
      <c r="TJH105" s="19"/>
      <c r="TJI105" s="320"/>
      <c r="TJJ105" s="17"/>
      <c r="TJK105" s="15"/>
      <c r="TJL105" s="15"/>
      <c r="TJM105" s="17"/>
      <c r="TJN105" s="17"/>
      <c r="TJO105" s="17"/>
      <c r="TJP105" s="117"/>
      <c r="TJQ105" s="209"/>
      <c r="TJR105" s="17"/>
      <c r="TJS105" s="18"/>
      <c r="TJT105" s="29"/>
      <c r="TJU105" s="104"/>
      <c r="TJV105" s="198"/>
      <c r="TJW105" s="239"/>
      <c r="TJX105" s="243"/>
      <c r="TJY105" s="243"/>
      <c r="TJZ105" s="19"/>
      <c r="TKA105" s="320"/>
      <c r="TKB105" s="17"/>
      <c r="TKC105" s="15"/>
      <c r="TKD105" s="15"/>
      <c r="TKE105" s="17"/>
      <c r="TKF105" s="17"/>
      <c r="TKG105" s="17"/>
      <c r="TKH105" s="117"/>
      <c r="TKI105" s="209"/>
      <c r="TKJ105" s="17"/>
      <c r="TKK105" s="18"/>
      <c r="TKL105" s="29"/>
      <c r="TKM105" s="104"/>
      <c r="TKN105" s="198"/>
      <c r="TKO105" s="239"/>
      <c r="TKP105" s="243"/>
      <c r="TKQ105" s="243"/>
      <c r="TKR105" s="19"/>
      <c r="TKS105" s="320"/>
      <c r="TKT105" s="17"/>
      <c r="TKU105" s="15"/>
      <c r="TKV105" s="15"/>
      <c r="TKW105" s="17"/>
      <c r="TKX105" s="17"/>
      <c r="TKY105" s="17"/>
      <c r="TKZ105" s="117"/>
      <c r="TLA105" s="209"/>
      <c r="TLB105" s="17"/>
      <c r="TLC105" s="18"/>
      <c r="TLD105" s="29"/>
      <c r="TLE105" s="104"/>
      <c r="TLF105" s="198"/>
      <c r="TLG105" s="239"/>
      <c r="TLH105" s="243"/>
      <c r="TLI105" s="243"/>
      <c r="TLJ105" s="19"/>
      <c r="TLK105" s="320"/>
      <c r="TLL105" s="17"/>
      <c r="TLM105" s="15"/>
      <c r="TLN105" s="15"/>
      <c r="TLO105" s="17"/>
      <c r="TLP105" s="17"/>
      <c r="TLQ105" s="17"/>
      <c r="TLR105" s="117"/>
      <c r="TLS105" s="209"/>
      <c r="TLT105" s="17"/>
      <c r="TLU105" s="18"/>
      <c r="TLV105" s="29"/>
      <c r="TLW105" s="104"/>
      <c r="TLX105" s="198"/>
      <c r="TLY105" s="239"/>
      <c r="TLZ105" s="243"/>
      <c r="TMA105" s="243"/>
      <c r="TMB105" s="19"/>
      <c r="TMC105" s="320"/>
      <c r="TMD105" s="17"/>
      <c r="TME105" s="15"/>
      <c r="TMF105" s="15"/>
      <c r="TMG105" s="17"/>
      <c r="TMH105" s="17"/>
      <c r="TMI105" s="17"/>
      <c r="TMJ105" s="117"/>
      <c r="TMK105" s="209"/>
      <c r="TML105" s="17"/>
      <c r="TMM105" s="18"/>
      <c r="TMN105" s="29"/>
      <c r="TMO105" s="104"/>
      <c r="TMP105" s="198"/>
      <c r="TMQ105" s="239"/>
      <c r="TMR105" s="243"/>
      <c r="TMS105" s="243"/>
      <c r="TMT105" s="19"/>
      <c r="TMU105" s="320"/>
      <c r="TMV105" s="17"/>
      <c r="TMW105" s="15"/>
      <c r="TMX105" s="15"/>
      <c r="TMY105" s="17"/>
      <c r="TMZ105" s="17"/>
      <c r="TNA105" s="17"/>
      <c r="TNB105" s="117"/>
      <c r="TNC105" s="209"/>
      <c r="TND105" s="17"/>
      <c r="TNE105" s="18"/>
      <c r="TNF105" s="29"/>
      <c r="TNG105" s="104"/>
      <c r="TNH105" s="198"/>
      <c r="TNI105" s="239"/>
      <c r="TNJ105" s="243"/>
      <c r="TNK105" s="243"/>
      <c r="TNL105" s="19"/>
      <c r="TNM105" s="320"/>
      <c r="TNN105" s="17"/>
      <c r="TNO105" s="15"/>
      <c r="TNP105" s="15"/>
      <c r="TNQ105" s="17"/>
      <c r="TNR105" s="17"/>
      <c r="TNS105" s="17"/>
      <c r="TNT105" s="117"/>
      <c r="TNU105" s="209"/>
      <c r="TNV105" s="17"/>
      <c r="TNW105" s="18"/>
      <c r="TNX105" s="29"/>
      <c r="TNY105" s="104"/>
      <c r="TNZ105" s="198"/>
      <c r="TOA105" s="239"/>
      <c r="TOB105" s="243"/>
      <c r="TOC105" s="243"/>
      <c r="TOD105" s="19"/>
      <c r="TOE105" s="320"/>
      <c r="TOF105" s="17"/>
      <c r="TOG105" s="15"/>
      <c r="TOH105" s="15"/>
      <c r="TOI105" s="17"/>
      <c r="TOJ105" s="17"/>
      <c r="TOK105" s="17"/>
      <c r="TOL105" s="117"/>
      <c r="TOM105" s="209"/>
      <c r="TON105" s="17"/>
      <c r="TOO105" s="18"/>
      <c r="TOP105" s="29"/>
      <c r="TOQ105" s="104"/>
      <c r="TOR105" s="198"/>
      <c r="TOS105" s="239"/>
      <c r="TOT105" s="243"/>
      <c r="TOU105" s="243"/>
      <c r="TOV105" s="19"/>
      <c r="TOW105" s="320"/>
      <c r="TOX105" s="17"/>
      <c r="TOY105" s="15"/>
      <c r="TOZ105" s="15"/>
      <c r="TPA105" s="17"/>
      <c r="TPB105" s="17"/>
      <c r="TPC105" s="17"/>
      <c r="TPD105" s="117"/>
      <c r="TPE105" s="209"/>
      <c r="TPF105" s="17"/>
      <c r="TPG105" s="18"/>
      <c r="TPH105" s="29"/>
      <c r="TPI105" s="104"/>
      <c r="TPJ105" s="198"/>
      <c r="TPK105" s="239"/>
      <c r="TPL105" s="243"/>
      <c r="TPM105" s="243"/>
      <c r="TPN105" s="19"/>
      <c r="TPO105" s="320"/>
      <c r="TPP105" s="17"/>
      <c r="TPQ105" s="15"/>
      <c r="TPR105" s="15"/>
      <c r="TPS105" s="17"/>
      <c r="TPT105" s="17"/>
      <c r="TPU105" s="17"/>
      <c r="TPV105" s="117"/>
      <c r="TPW105" s="209"/>
      <c r="TPX105" s="17"/>
      <c r="TPY105" s="18"/>
      <c r="TPZ105" s="29"/>
      <c r="TQA105" s="104"/>
      <c r="TQB105" s="198"/>
      <c r="TQC105" s="239"/>
      <c r="TQD105" s="243"/>
      <c r="TQE105" s="243"/>
      <c r="TQF105" s="19"/>
      <c r="TQG105" s="320"/>
      <c r="TQH105" s="17"/>
      <c r="TQI105" s="15"/>
      <c r="TQJ105" s="15"/>
      <c r="TQK105" s="17"/>
      <c r="TQL105" s="17"/>
      <c r="TQM105" s="17"/>
      <c r="TQN105" s="117"/>
      <c r="TQO105" s="209"/>
      <c r="TQP105" s="17"/>
      <c r="TQQ105" s="18"/>
      <c r="TQR105" s="29"/>
      <c r="TQS105" s="104"/>
      <c r="TQT105" s="198"/>
      <c r="TQU105" s="239"/>
      <c r="TQV105" s="243"/>
      <c r="TQW105" s="243"/>
      <c r="TQX105" s="19"/>
      <c r="TQY105" s="320"/>
      <c r="TQZ105" s="17"/>
      <c r="TRA105" s="15"/>
      <c r="TRB105" s="15"/>
      <c r="TRC105" s="17"/>
      <c r="TRD105" s="17"/>
      <c r="TRE105" s="17"/>
      <c r="TRF105" s="117"/>
      <c r="TRG105" s="209"/>
      <c r="TRH105" s="17"/>
      <c r="TRI105" s="18"/>
      <c r="TRJ105" s="29"/>
      <c r="TRK105" s="104"/>
      <c r="TRL105" s="198"/>
      <c r="TRM105" s="239"/>
      <c r="TRN105" s="243"/>
      <c r="TRO105" s="243"/>
      <c r="TRP105" s="19"/>
      <c r="TRQ105" s="320"/>
      <c r="TRR105" s="17"/>
      <c r="TRS105" s="15"/>
      <c r="TRT105" s="15"/>
      <c r="TRU105" s="17"/>
      <c r="TRV105" s="17"/>
      <c r="TRW105" s="17"/>
      <c r="TRX105" s="117"/>
      <c r="TRY105" s="209"/>
      <c r="TRZ105" s="17"/>
      <c r="TSA105" s="18"/>
      <c r="TSB105" s="29"/>
      <c r="TSC105" s="104"/>
      <c r="TSD105" s="198"/>
      <c r="TSE105" s="239"/>
      <c r="TSF105" s="243"/>
      <c r="TSG105" s="243"/>
      <c r="TSH105" s="19"/>
      <c r="TSI105" s="320"/>
      <c r="TSJ105" s="17"/>
      <c r="TSK105" s="15"/>
      <c r="TSL105" s="15"/>
      <c r="TSM105" s="17"/>
      <c r="TSN105" s="17"/>
      <c r="TSO105" s="17"/>
      <c r="TSP105" s="117"/>
      <c r="TSQ105" s="209"/>
      <c r="TSR105" s="17"/>
      <c r="TSS105" s="18"/>
      <c r="TST105" s="29"/>
      <c r="TSU105" s="104"/>
      <c r="TSV105" s="198"/>
      <c r="TSW105" s="239"/>
      <c r="TSX105" s="243"/>
      <c r="TSY105" s="243"/>
      <c r="TSZ105" s="19"/>
      <c r="TTA105" s="320"/>
      <c r="TTB105" s="17"/>
      <c r="TTC105" s="15"/>
      <c r="TTD105" s="15"/>
      <c r="TTE105" s="17"/>
      <c r="TTF105" s="17"/>
      <c r="TTG105" s="17"/>
      <c r="TTH105" s="117"/>
      <c r="TTI105" s="209"/>
      <c r="TTJ105" s="17"/>
      <c r="TTK105" s="18"/>
      <c r="TTL105" s="29"/>
      <c r="TTM105" s="104"/>
      <c r="TTN105" s="198"/>
      <c r="TTO105" s="239"/>
      <c r="TTP105" s="243"/>
      <c r="TTQ105" s="243"/>
      <c r="TTR105" s="19"/>
      <c r="TTS105" s="320"/>
      <c r="TTT105" s="17"/>
      <c r="TTU105" s="15"/>
      <c r="TTV105" s="15"/>
      <c r="TTW105" s="17"/>
      <c r="TTX105" s="17"/>
      <c r="TTY105" s="17"/>
      <c r="TTZ105" s="117"/>
      <c r="TUA105" s="209"/>
      <c r="TUB105" s="17"/>
      <c r="TUC105" s="18"/>
      <c r="TUD105" s="29"/>
      <c r="TUE105" s="104"/>
      <c r="TUF105" s="198"/>
      <c r="TUG105" s="239"/>
      <c r="TUH105" s="243"/>
      <c r="TUI105" s="243"/>
      <c r="TUJ105" s="19"/>
      <c r="TUK105" s="320"/>
      <c r="TUL105" s="17"/>
      <c r="TUM105" s="15"/>
      <c r="TUN105" s="15"/>
      <c r="TUO105" s="17"/>
      <c r="TUP105" s="17"/>
      <c r="TUQ105" s="17"/>
      <c r="TUR105" s="117"/>
      <c r="TUS105" s="209"/>
      <c r="TUT105" s="17"/>
      <c r="TUU105" s="18"/>
      <c r="TUV105" s="29"/>
      <c r="TUW105" s="104"/>
      <c r="TUX105" s="198"/>
      <c r="TUY105" s="239"/>
      <c r="TUZ105" s="243"/>
      <c r="TVA105" s="243"/>
      <c r="TVB105" s="19"/>
      <c r="TVC105" s="320"/>
      <c r="TVD105" s="17"/>
      <c r="TVE105" s="15"/>
      <c r="TVF105" s="15"/>
      <c r="TVG105" s="17"/>
      <c r="TVH105" s="17"/>
      <c r="TVI105" s="17"/>
      <c r="TVJ105" s="117"/>
      <c r="TVK105" s="209"/>
      <c r="TVL105" s="17"/>
      <c r="TVM105" s="18"/>
      <c r="TVN105" s="29"/>
      <c r="TVO105" s="104"/>
      <c r="TVP105" s="198"/>
      <c r="TVQ105" s="239"/>
      <c r="TVR105" s="243"/>
      <c r="TVS105" s="243"/>
      <c r="TVT105" s="19"/>
      <c r="TVU105" s="320"/>
      <c r="TVV105" s="17"/>
      <c r="TVW105" s="15"/>
      <c r="TVX105" s="15"/>
      <c r="TVY105" s="17"/>
      <c r="TVZ105" s="17"/>
      <c r="TWA105" s="17"/>
      <c r="TWB105" s="117"/>
      <c r="TWC105" s="209"/>
      <c r="TWD105" s="17"/>
      <c r="TWE105" s="18"/>
      <c r="TWF105" s="29"/>
      <c r="TWG105" s="104"/>
      <c r="TWH105" s="198"/>
      <c r="TWI105" s="239"/>
      <c r="TWJ105" s="243"/>
      <c r="TWK105" s="243"/>
      <c r="TWL105" s="19"/>
      <c r="TWM105" s="320"/>
      <c r="TWN105" s="17"/>
      <c r="TWO105" s="15"/>
      <c r="TWP105" s="15"/>
      <c r="TWQ105" s="17"/>
      <c r="TWR105" s="17"/>
      <c r="TWS105" s="17"/>
      <c r="TWT105" s="117"/>
      <c r="TWU105" s="209"/>
      <c r="TWV105" s="17"/>
      <c r="TWW105" s="18"/>
      <c r="TWX105" s="29"/>
      <c r="TWY105" s="104"/>
      <c r="TWZ105" s="198"/>
      <c r="TXA105" s="239"/>
      <c r="TXB105" s="243"/>
      <c r="TXC105" s="243"/>
      <c r="TXD105" s="19"/>
      <c r="TXE105" s="320"/>
      <c r="TXF105" s="17"/>
      <c r="TXG105" s="15"/>
      <c r="TXH105" s="15"/>
      <c r="TXI105" s="17"/>
      <c r="TXJ105" s="17"/>
      <c r="TXK105" s="17"/>
      <c r="TXL105" s="117"/>
      <c r="TXM105" s="209"/>
      <c r="TXN105" s="17"/>
      <c r="TXO105" s="18"/>
      <c r="TXP105" s="29"/>
      <c r="TXQ105" s="104"/>
      <c r="TXR105" s="198"/>
      <c r="TXS105" s="239"/>
      <c r="TXT105" s="243"/>
      <c r="TXU105" s="243"/>
      <c r="TXV105" s="19"/>
      <c r="TXW105" s="320"/>
      <c r="TXX105" s="17"/>
      <c r="TXY105" s="15"/>
      <c r="TXZ105" s="15"/>
      <c r="TYA105" s="17"/>
      <c r="TYB105" s="17"/>
      <c r="TYC105" s="17"/>
      <c r="TYD105" s="117"/>
      <c r="TYE105" s="209"/>
      <c r="TYF105" s="17"/>
      <c r="TYG105" s="18"/>
      <c r="TYH105" s="29"/>
      <c r="TYI105" s="104"/>
      <c r="TYJ105" s="198"/>
      <c r="TYK105" s="239"/>
      <c r="TYL105" s="243"/>
      <c r="TYM105" s="243"/>
      <c r="TYN105" s="19"/>
      <c r="TYO105" s="320"/>
      <c r="TYP105" s="17"/>
      <c r="TYQ105" s="15"/>
      <c r="TYR105" s="15"/>
      <c r="TYS105" s="17"/>
      <c r="TYT105" s="17"/>
      <c r="TYU105" s="17"/>
      <c r="TYV105" s="117"/>
      <c r="TYW105" s="209"/>
      <c r="TYX105" s="17"/>
      <c r="TYY105" s="18"/>
      <c r="TYZ105" s="29"/>
      <c r="TZA105" s="104"/>
      <c r="TZB105" s="198"/>
      <c r="TZC105" s="239"/>
      <c r="TZD105" s="243"/>
      <c r="TZE105" s="243"/>
      <c r="TZF105" s="19"/>
      <c r="TZG105" s="320"/>
      <c r="TZH105" s="17"/>
      <c r="TZI105" s="15"/>
      <c r="TZJ105" s="15"/>
      <c r="TZK105" s="17"/>
      <c r="TZL105" s="17"/>
      <c r="TZM105" s="17"/>
      <c r="TZN105" s="117"/>
      <c r="TZO105" s="209"/>
      <c r="TZP105" s="17"/>
      <c r="TZQ105" s="18"/>
      <c r="TZR105" s="29"/>
      <c r="TZS105" s="104"/>
      <c r="TZT105" s="198"/>
      <c r="TZU105" s="239"/>
      <c r="TZV105" s="243"/>
      <c r="TZW105" s="243"/>
      <c r="TZX105" s="19"/>
      <c r="TZY105" s="320"/>
      <c r="TZZ105" s="17"/>
      <c r="UAA105" s="15"/>
      <c r="UAB105" s="15"/>
      <c r="UAC105" s="17"/>
      <c r="UAD105" s="17"/>
      <c r="UAE105" s="17"/>
      <c r="UAF105" s="117"/>
      <c r="UAG105" s="209"/>
      <c r="UAH105" s="17"/>
      <c r="UAI105" s="18"/>
      <c r="UAJ105" s="29"/>
      <c r="UAK105" s="104"/>
      <c r="UAL105" s="198"/>
      <c r="UAM105" s="239"/>
      <c r="UAN105" s="243"/>
      <c r="UAO105" s="243"/>
      <c r="UAP105" s="19"/>
      <c r="UAQ105" s="320"/>
      <c r="UAR105" s="17"/>
      <c r="UAS105" s="15"/>
      <c r="UAT105" s="15"/>
      <c r="UAU105" s="17"/>
      <c r="UAV105" s="17"/>
      <c r="UAW105" s="17"/>
      <c r="UAX105" s="117"/>
      <c r="UAY105" s="209"/>
      <c r="UAZ105" s="17"/>
      <c r="UBA105" s="18"/>
      <c r="UBB105" s="29"/>
      <c r="UBC105" s="104"/>
      <c r="UBD105" s="198"/>
      <c r="UBE105" s="239"/>
      <c r="UBF105" s="243"/>
      <c r="UBG105" s="243"/>
      <c r="UBH105" s="19"/>
      <c r="UBI105" s="320"/>
      <c r="UBJ105" s="17"/>
      <c r="UBK105" s="15"/>
      <c r="UBL105" s="15"/>
      <c r="UBM105" s="17"/>
      <c r="UBN105" s="17"/>
      <c r="UBO105" s="17"/>
      <c r="UBP105" s="117"/>
      <c r="UBQ105" s="209"/>
      <c r="UBR105" s="17"/>
      <c r="UBS105" s="18"/>
      <c r="UBT105" s="29"/>
      <c r="UBU105" s="104"/>
      <c r="UBV105" s="198"/>
      <c r="UBW105" s="239"/>
      <c r="UBX105" s="243"/>
      <c r="UBY105" s="243"/>
      <c r="UBZ105" s="19"/>
      <c r="UCA105" s="320"/>
      <c r="UCB105" s="17"/>
      <c r="UCC105" s="15"/>
      <c r="UCD105" s="15"/>
      <c r="UCE105" s="17"/>
      <c r="UCF105" s="17"/>
      <c r="UCG105" s="17"/>
      <c r="UCH105" s="117"/>
      <c r="UCI105" s="209"/>
      <c r="UCJ105" s="17"/>
      <c r="UCK105" s="18"/>
      <c r="UCL105" s="29"/>
      <c r="UCM105" s="104"/>
      <c r="UCN105" s="198"/>
      <c r="UCO105" s="239"/>
      <c r="UCP105" s="243"/>
      <c r="UCQ105" s="243"/>
      <c r="UCR105" s="19"/>
      <c r="UCS105" s="320"/>
      <c r="UCT105" s="17"/>
      <c r="UCU105" s="15"/>
      <c r="UCV105" s="15"/>
      <c r="UCW105" s="17"/>
      <c r="UCX105" s="17"/>
      <c r="UCY105" s="17"/>
      <c r="UCZ105" s="117"/>
      <c r="UDA105" s="209"/>
      <c r="UDB105" s="17"/>
      <c r="UDC105" s="18"/>
      <c r="UDD105" s="29"/>
      <c r="UDE105" s="104"/>
      <c r="UDF105" s="198"/>
      <c r="UDG105" s="239"/>
      <c r="UDH105" s="243"/>
      <c r="UDI105" s="243"/>
      <c r="UDJ105" s="19"/>
      <c r="UDK105" s="320"/>
      <c r="UDL105" s="17"/>
      <c r="UDM105" s="15"/>
      <c r="UDN105" s="15"/>
      <c r="UDO105" s="17"/>
      <c r="UDP105" s="17"/>
      <c r="UDQ105" s="17"/>
      <c r="UDR105" s="117"/>
      <c r="UDS105" s="209"/>
      <c r="UDT105" s="17"/>
      <c r="UDU105" s="18"/>
      <c r="UDV105" s="29"/>
      <c r="UDW105" s="104"/>
      <c r="UDX105" s="198"/>
      <c r="UDY105" s="239"/>
      <c r="UDZ105" s="243"/>
      <c r="UEA105" s="243"/>
      <c r="UEB105" s="19"/>
      <c r="UEC105" s="320"/>
      <c r="UED105" s="17"/>
      <c r="UEE105" s="15"/>
      <c r="UEF105" s="15"/>
      <c r="UEG105" s="17"/>
      <c r="UEH105" s="17"/>
      <c r="UEI105" s="17"/>
      <c r="UEJ105" s="117"/>
      <c r="UEK105" s="209"/>
      <c r="UEL105" s="17"/>
      <c r="UEM105" s="18"/>
      <c r="UEN105" s="29"/>
      <c r="UEO105" s="104"/>
      <c r="UEP105" s="198"/>
      <c r="UEQ105" s="239"/>
      <c r="UER105" s="243"/>
      <c r="UES105" s="243"/>
      <c r="UET105" s="19"/>
      <c r="UEU105" s="320"/>
      <c r="UEV105" s="17"/>
      <c r="UEW105" s="15"/>
      <c r="UEX105" s="15"/>
      <c r="UEY105" s="17"/>
      <c r="UEZ105" s="17"/>
      <c r="UFA105" s="17"/>
      <c r="UFB105" s="117"/>
      <c r="UFC105" s="209"/>
      <c r="UFD105" s="17"/>
      <c r="UFE105" s="18"/>
      <c r="UFF105" s="29"/>
      <c r="UFG105" s="104"/>
      <c r="UFH105" s="198"/>
      <c r="UFI105" s="239"/>
      <c r="UFJ105" s="243"/>
      <c r="UFK105" s="243"/>
      <c r="UFL105" s="19"/>
      <c r="UFM105" s="320"/>
      <c r="UFN105" s="17"/>
      <c r="UFO105" s="15"/>
      <c r="UFP105" s="15"/>
      <c r="UFQ105" s="17"/>
      <c r="UFR105" s="17"/>
      <c r="UFS105" s="17"/>
      <c r="UFT105" s="117"/>
      <c r="UFU105" s="209"/>
      <c r="UFV105" s="17"/>
      <c r="UFW105" s="18"/>
      <c r="UFX105" s="29"/>
      <c r="UFY105" s="104"/>
      <c r="UFZ105" s="198"/>
      <c r="UGA105" s="239"/>
      <c r="UGB105" s="243"/>
      <c r="UGC105" s="243"/>
      <c r="UGD105" s="19"/>
      <c r="UGE105" s="320"/>
      <c r="UGF105" s="17"/>
      <c r="UGG105" s="15"/>
      <c r="UGH105" s="15"/>
      <c r="UGI105" s="17"/>
      <c r="UGJ105" s="17"/>
      <c r="UGK105" s="17"/>
      <c r="UGL105" s="117"/>
      <c r="UGM105" s="209"/>
      <c r="UGN105" s="17"/>
      <c r="UGO105" s="18"/>
      <c r="UGP105" s="29"/>
      <c r="UGQ105" s="104"/>
      <c r="UGR105" s="198"/>
      <c r="UGS105" s="239"/>
      <c r="UGT105" s="243"/>
      <c r="UGU105" s="243"/>
      <c r="UGV105" s="19"/>
      <c r="UGW105" s="320"/>
      <c r="UGX105" s="17"/>
      <c r="UGY105" s="15"/>
      <c r="UGZ105" s="15"/>
      <c r="UHA105" s="17"/>
      <c r="UHB105" s="17"/>
      <c r="UHC105" s="17"/>
      <c r="UHD105" s="117"/>
      <c r="UHE105" s="209"/>
      <c r="UHF105" s="17"/>
      <c r="UHG105" s="18"/>
      <c r="UHH105" s="29"/>
      <c r="UHI105" s="104"/>
      <c r="UHJ105" s="198"/>
      <c r="UHK105" s="239"/>
      <c r="UHL105" s="243"/>
      <c r="UHM105" s="243"/>
      <c r="UHN105" s="19"/>
      <c r="UHO105" s="320"/>
      <c r="UHP105" s="17"/>
      <c r="UHQ105" s="15"/>
      <c r="UHR105" s="15"/>
      <c r="UHS105" s="17"/>
      <c r="UHT105" s="17"/>
      <c r="UHU105" s="17"/>
      <c r="UHV105" s="117"/>
      <c r="UHW105" s="209"/>
      <c r="UHX105" s="17"/>
      <c r="UHY105" s="18"/>
      <c r="UHZ105" s="29"/>
      <c r="UIA105" s="104"/>
      <c r="UIB105" s="198"/>
      <c r="UIC105" s="239"/>
      <c r="UID105" s="243"/>
      <c r="UIE105" s="243"/>
      <c r="UIF105" s="19"/>
      <c r="UIG105" s="320"/>
      <c r="UIH105" s="17"/>
      <c r="UII105" s="15"/>
      <c r="UIJ105" s="15"/>
      <c r="UIK105" s="17"/>
      <c r="UIL105" s="17"/>
      <c r="UIM105" s="17"/>
      <c r="UIN105" s="117"/>
      <c r="UIO105" s="209"/>
      <c r="UIP105" s="17"/>
      <c r="UIQ105" s="18"/>
      <c r="UIR105" s="29"/>
      <c r="UIS105" s="104"/>
      <c r="UIT105" s="198"/>
      <c r="UIU105" s="239"/>
      <c r="UIV105" s="243"/>
      <c r="UIW105" s="243"/>
      <c r="UIX105" s="19"/>
      <c r="UIY105" s="320"/>
      <c r="UIZ105" s="17"/>
      <c r="UJA105" s="15"/>
      <c r="UJB105" s="15"/>
      <c r="UJC105" s="17"/>
      <c r="UJD105" s="17"/>
      <c r="UJE105" s="17"/>
      <c r="UJF105" s="117"/>
      <c r="UJG105" s="209"/>
      <c r="UJH105" s="17"/>
      <c r="UJI105" s="18"/>
      <c r="UJJ105" s="29"/>
      <c r="UJK105" s="104"/>
      <c r="UJL105" s="198"/>
      <c r="UJM105" s="239"/>
      <c r="UJN105" s="243"/>
      <c r="UJO105" s="243"/>
      <c r="UJP105" s="19"/>
      <c r="UJQ105" s="320"/>
      <c r="UJR105" s="17"/>
      <c r="UJS105" s="15"/>
      <c r="UJT105" s="15"/>
      <c r="UJU105" s="17"/>
      <c r="UJV105" s="17"/>
      <c r="UJW105" s="17"/>
      <c r="UJX105" s="117"/>
      <c r="UJY105" s="209"/>
      <c r="UJZ105" s="17"/>
      <c r="UKA105" s="18"/>
      <c r="UKB105" s="29"/>
      <c r="UKC105" s="104"/>
      <c r="UKD105" s="198"/>
      <c r="UKE105" s="239"/>
      <c r="UKF105" s="243"/>
      <c r="UKG105" s="243"/>
      <c r="UKH105" s="19"/>
      <c r="UKI105" s="320"/>
      <c r="UKJ105" s="17"/>
      <c r="UKK105" s="15"/>
      <c r="UKL105" s="15"/>
      <c r="UKM105" s="17"/>
      <c r="UKN105" s="17"/>
      <c r="UKO105" s="17"/>
      <c r="UKP105" s="117"/>
      <c r="UKQ105" s="209"/>
      <c r="UKR105" s="17"/>
      <c r="UKS105" s="18"/>
      <c r="UKT105" s="29"/>
      <c r="UKU105" s="104"/>
      <c r="UKV105" s="198"/>
      <c r="UKW105" s="239"/>
      <c r="UKX105" s="243"/>
      <c r="UKY105" s="243"/>
      <c r="UKZ105" s="19"/>
      <c r="ULA105" s="320"/>
      <c r="ULB105" s="17"/>
      <c r="ULC105" s="15"/>
      <c r="ULD105" s="15"/>
      <c r="ULE105" s="17"/>
      <c r="ULF105" s="17"/>
      <c r="ULG105" s="17"/>
      <c r="ULH105" s="117"/>
      <c r="ULI105" s="209"/>
      <c r="ULJ105" s="17"/>
      <c r="ULK105" s="18"/>
      <c r="ULL105" s="29"/>
      <c r="ULM105" s="104"/>
      <c r="ULN105" s="198"/>
      <c r="ULO105" s="239"/>
      <c r="ULP105" s="243"/>
      <c r="ULQ105" s="243"/>
      <c r="ULR105" s="19"/>
      <c r="ULS105" s="320"/>
      <c r="ULT105" s="17"/>
      <c r="ULU105" s="15"/>
      <c r="ULV105" s="15"/>
      <c r="ULW105" s="17"/>
      <c r="ULX105" s="17"/>
      <c r="ULY105" s="17"/>
      <c r="ULZ105" s="117"/>
      <c r="UMA105" s="209"/>
      <c r="UMB105" s="17"/>
      <c r="UMC105" s="18"/>
      <c r="UMD105" s="29"/>
      <c r="UME105" s="104"/>
      <c r="UMF105" s="198"/>
      <c r="UMG105" s="239"/>
      <c r="UMH105" s="243"/>
      <c r="UMI105" s="243"/>
      <c r="UMJ105" s="19"/>
      <c r="UMK105" s="320"/>
      <c r="UML105" s="17"/>
      <c r="UMM105" s="15"/>
      <c r="UMN105" s="15"/>
      <c r="UMO105" s="17"/>
      <c r="UMP105" s="17"/>
      <c r="UMQ105" s="17"/>
      <c r="UMR105" s="117"/>
      <c r="UMS105" s="209"/>
      <c r="UMT105" s="17"/>
      <c r="UMU105" s="18"/>
      <c r="UMV105" s="29"/>
      <c r="UMW105" s="104"/>
      <c r="UMX105" s="198"/>
      <c r="UMY105" s="239"/>
      <c r="UMZ105" s="243"/>
      <c r="UNA105" s="243"/>
      <c r="UNB105" s="19"/>
      <c r="UNC105" s="320"/>
      <c r="UND105" s="17"/>
      <c r="UNE105" s="15"/>
      <c r="UNF105" s="15"/>
      <c r="UNG105" s="17"/>
      <c r="UNH105" s="17"/>
      <c r="UNI105" s="17"/>
      <c r="UNJ105" s="117"/>
      <c r="UNK105" s="209"/>
      <c r="UNL105" s="17"/>
      <c r="UNM105" s="18"/>
      <c r="UNN105" s="29"/>
      <c r="UNO105" s="104"/>
      <c r="UNP105" s="198"/>
      <c r="UNQ105" s="239"/>
      <c r="UNR105" s="243"/>
      <c r="UNS105" s="243"/>
      <c r="UNT105" s="19"/>
      <c r="UNU105" s="320"/>
      <c r="UNV105" s="17"/>
      <c r="UNW105" s="15"/>
      <c r="UNX105" s="15"/>
      <c r="UNY105" s="17"/>
      <c r="UNZ105" s="17"/>
      <c r="UOA105" s="17"/>
      <c r="UOB105" s="117"/>
      <c r="UOC105" s="209"/>
      <c r="UOD105" s="17"/>
      <c r="UOE105" s="18"/>
      <c r="UOF105" s="29"/>
      <c r="UOG105" s="104"/>
      <c r="UOH105" s="198"/>
      <c r="UOI105" s="239"/>
      <c r="UOJ105" s="243"/>
      <c r="UOK105" s="243"/>
      <c r="UOL105" s="19"/>
      <c r="UOM105" s="320"/>
      <c r="UON105" s="17"/>
      <c r="UOO105" s="15"/>
      <c r="UOP105" s="15"/>
      <c r="UOQ105" s="17"/>
      <c r="UOR105" s="17"/>
      <c r="UOS105" s="17"/>
      <c r="UOT105" s="117"/>
      <c r="UOU105" s="209"/>
      <c r="UOV105" s="17"/>
      <c r="UOW105" s="18"/>
      <c r="UOX105" s="29"/>
      <c r="UOY105" s="104"/>
      <c r="UOZ105" s="198"/>
      <c r="UPA105" s="239"/>
      <c r="UPB105" s="243"/>
      <c r="UPC105" s="243"/>
      <c r="UPD105" s="19"/>
      <c r="UPE105" s="320"/>
      <c r="UPF105" s="17"/>
      <c r="UPG105" s="15"/>
      <c r="UPH105" s="15"/>
      <c r="UPI105" s="17"/>
      <c r="UPJ105" s="17"/>
      <c r="UPK105" s="17"/>
      <c r="UPL105" s="117"/>
      <c r="UPM105" s="209"/>
      <c r="UPN105" s="17"/>
      <c r="UPO105" s="18"/>
      <c r="UPP105" s="29"/>
      <c r="UPQ105" s="104"/>
      <c r="UPR105" s="198"/>
      <c r="UPS105" s="239"/>
      <c r="UPT105" s="243"/>
      <c r="UPU105" s="243"/>
      <c r="UPV105" s="19"/>
      <c r="UPW105" s="320"/>
      <c r="UPX105" s="17"/>
      <c r="UPY105" s="15"/>
      <c r="UPZ105" s="15"/>
      <c r="UQA105" s="17"/>
      <c r="UQB105" s="17"/>
      <c r="UQC105" s="17"/>
      <c r="UQD105" s="117"/>
      <c r="UQE105" s="209"/>
      <c r="UQF105" s="17"/>
      <c r="UQG105" s="18"/>
      <c r="UQH105" s="29"/>
      <c r="UQI105" s="104"/>
      <c r="UQJ105" s="198"/>
      <c r="UQK105" s="239"/>
      <c r="UQL105" s="243"/>
      <c r="UQM105" s="243"/>
      <c r="UQN105" s="19"/>
      <c r="UQO105" s="320"/>
      <c r="UQP105" s="17"/>
      <c r="UQQ105" s="15"/>
      <c r="UQR105" s="15"/>
      <c r="UQS105" s="17"/>
      <c r="UQT105" s="17"/>
      <c r="UQU105" s="17"/>
      <c r="UQV105" s="117"/>
      <c r="UQW105" s="209"/>
      <c r="UQX105" s="17"/>
      <c r="UQY105" s="18"/>
      <c r="UQZ105" s="29"/>
      <c r="URA105" s="104"/>
      <c r="URB105" s="198"/>
      <c r="URC105" s="239"/>
      <c r="URD105" s="243"/>
      <c r="URE105" s="243"/>
      <c r="URF105" s="19"/>
      <c r="URG105" s="320"/>
      <c r="URH105" s="17"/>
      <c r="URI105" s="15"/>
      <c r="URJ105" s="15"/>
      <c r="URK105" s="17"/>
      <c r="URL105" s="17"/>
      <c r="URM105" s="17"/>
      <c r="URN105" s="117"/>
      <c r="URO105" s="209"/>
      <c r="URP105" s="17"/>
      <c r="URQ105" s="18"/>
      <c r="URR105" s="29"/>
      <c r="URS105" s="104"/>
      <c r="URT105" s="198"/>
      <c r="URU105" s="239"/>
      <c r="URV105" s="243"/>
      <c r="URW105" s="243"/>
      <c r="URX105" s="19"/>
      <c r="URY105" s="320"/>
      <c r="URZ105" s="17"/>
      <c r="USA105" s="15"/>
      <c r="USB105" s="15"/>
      <c r="USC105" s="17"/>
      <c r="USD105" s="17"/>
      <c r="USE105" s="17"/>
      <c r="USF105" s="117"/>
      <c r="USG105" s="209"/>
      <c r="USH105" s="17"/>
      <c r="USI105" s="18"/>
      <c r="USJ105" s="29"/>
      <c r="USK105" s="104"/>
      <c r="USL105" s="198"/>
      <c r="USM105" s="239"/>
      <c r="USN105" s="243"/>
      <c r="USO105" s="243"/>
      <c r="USP105" s="19"/>
      <c r="USQ105" s="320"/>
      <c r="USR105" s="17"/>
      <c r="USS105" s="15"/>
      <c r="UST105" s="15"/>
      <c r="USU105" s="17"/>
      <c r="USV105" s="17"/>
      <c r="USW105" s="17"/>
      <c r="USX105" s="117"/>
      <c r="USY105" s="209"/>
      <c r="USZ105" s="17"/>
      <c r="UTA105" s="18"/>
      <c r="UTB105" s="29"/>
      <c r="UTC105" s="104"/>
      <c r="UTD105" s="198"/>
      <c r="UTE105" s="239"/>
      <c r="UTF105" s="243"/>
      <c r="UTG105" s="243"/>
      <c r="UTH105" s="19"/>
      <c r="UTI105" s="320"/>
      <c r="UTJ105" s="17"/>
      <c r="UTK105" s="15"/>
      <c r="UTL105" s="15"/>
      <c r="UTM105" s="17"/>
      <c r="UTN105" s="17"/>
      <c r="UTO105" s="17"/>
      <c r="UTP105" s="117"/>
      <c r="UTQ105" s="209"/>
      <c r="UTR105" s="17"/>
      <c r="UTS105" s="18"/>
      <c r="UTT105" s="29"/>
      <c r="UTU105" s="104"/>
      <c r="UTV105" s="198"/>
      <c r="UTW105" s="239"/>
      <c r="UTX105" s="243"/>
      <c r="UTY105" s="243"/>
      <c r="UTZ105" s="19"/>
      <c r="UUA105" s="320"/>
      <c r="UUB105" s="17"/>
      <c r="UUC105" s="15"/>
      <c r="UUD105" s="15"/>
      <c r="UUE105" s="17"/>
      <c r="UUF105" s="17"/>
      <c r="UUG105" s="17"/>
      <c r="UUH105" s="117"/>
      <c r="UUI105" s="209"/>
      <c r="UUJ105" s="17"/>
      <c r="UUK105" s="18"/>
      <c r="UUL105" s="29"/>
      <c r="UUM105" s="104"/>
      <c r="UUN105" s="198"/>
      <c r="UUO105" s="239"/>
      <c r="UUP105" s="243"/>
      <c r="UUQ105" s="243"/>
      <c r="UUR105" s="19"/>
      <c r="UUS105" s="320"/>
      <c r="UUT105" s="17"/>
      <c r="UUU105" s="15"/>
      <c r="UUV105" s="15"/>
      <c r="UUW105" s="17"/>
      <c r="UUX105" s="17"/>
      <c r="UUY105" s="17"/>
      <c r="UUZ105" s="117"/>
      <c r="UVA105" s="209"/>
      <c r="UVB105" s="17"/>
      <c r="UVC105" s="18"/>
      <c r="UVD105" s="29"/>
      <c r="UVE105" s="104"/>
      <c r="UVF105" s="198"/>
      <c r="UVG105" s="239"/>
      <c r="UVH105" s="243"/>
      <c r="UVI105" s="243"/>
      <c r="UVJ105" s="19"/>
      <c r="UVK105" s="320"/>
      <c r="UVL105" s="17"/>
      <c r="UVM105" s="15"/>
      <c r="UVN105" s="15"/>
      <c r="UVO105" s="17"/>
      <c r="UVP105" s="17"/>
      <c r="UVQ105" s="17"/>
      <c r="UVR105" s="117"/>
      <c r="UVS105" s="209"/>
      <c r="UVT105" s="17"/>
      <c r="UVU105" s="18"/>
      <c r="UVV105" s="29"/>
      <c r="UVW105" s="104"/>
      <c r="UVX105" s="198"/>
      <c r="UVY105" s="239"/>
      <c r="UVZ105" s="243"/>
      <c r="UWA105" s="243"/>
      <c r="UWB105" s="19"/>
      <c r="UWC105" s="320"/>
      <c r="UWD105" s="17"/>
      <c r="UWE105" s="15"/>
      <c r="UWF105" s="15"/>
      <c r="UWG105" s="17"/>
      <c r="UWH105" s="17"/>
      <c r="UWI105" s="17"/>
      <c r="UWJ105" s="117"/>
      <c r="UWK105" s="209"/>
      <c r="UWL105" s="17"/>
      <c r="UWM105" s="18"/>
      <c r="UWN105" s="29"/>
      <c r="UWO105" s="104"/>
      <c r="UWP105" s="198"/>
      <c r="UWQ105" s="239"/>
      <c r="UWR105" s="243"/>
      <c r="UWS105" s="243"/>
      <c r="UWT105" s="19"/>
      <c r="UWU105" s="320"/>
      <c r="UWV105" s="17"/>
      <c r="UWW105" s="15"/>
      <c r="UWX105" s="15"/>
      <c r="UWY105" s="17"/>
      <c r="UWZ105" s="17"/>
      <c r="UXA105" s="17"/>
      <c r="UXB105" s="117"/>
      <c r="UXC105" s="209"/>
      <c r="UXD105" s="17"/>
      <c r="UXE105" s="18"/>
      <c r="UXF105" s="29"/>
      <c r="UXG105" s="104"/>
      <c r="UXH105" s="198"/>
      <c r="UXI105" s="239"/>
      <c r="UXJ105" s="243"/>
      <c r="UXK105" s="243"/>
      <c r="UXL105" s="19"/>
      <c r="UXM105" s="320"/>
      <c r="UXN105" s="17"/>
      <c r="UXO105" s="15"/>
      <c r="UXP105" s="15"/>
      <c r="UXQ105" s="17"/>
      <c r="UXR105" s="17"/>
      <c r="UXS105" s="17"/>
      <c r="UXT105" s="117"/>
      <c r="UXU105" s="209"/>
      <c r="UXV105" s="17"/>
      <c r="UXW105" s="18"/>
      <c r="UXX105" s="29"/>
      <c r="UXY105" s="104"/>
      <c r="UXZ105" s="198"/>
      <c r="UYA105" s="239"/>
      <c r="UYB105" s="243"/>
      <c r="UYC105" s="243"/>
      <c r="UYD105" s="19"/>
      <c r="UYE105" s="320"/>
      <c r="UYF105" s="17"/>
      <c r="UYG105" s="15"/>
      <c r="UYH105" s="15"/>
      <c r="UYI105" s="17"/>
      <c r="UYJ105" s="17"/>
      <c r="UYK105" s="17"/>
      <c r="UYL105" s="117"/>
      <c r="UYM105" s="209"/>
      <c r="UYN105" s="17"/>
      <c r="UYO105" s="18"/>
      <c r="UYP105" s="29"/>
      <c r="UYQ105" s="104"/>
      <c r="UYR105" s="198"/>
      <c r="UYS105" s="239"/>
      <c r="UYT105" s="243"/>
      <c r="UYU105" s="243"/>
      <c r="UYV105" s="19"/>
      <c r="UYW105" s="320"/>
      <c r="UYX105" s="17"/>
      <c r="UYY105" s="15"/>
      <c r="UYZ105" s="15"/>
      <c r="UZA105" s="17"/>
      <c r="UZB105" s="17"/>
      <c r="UZC105" s="17"/>
      <c r="UZD105" s="117"/>
      <c r="UZE105" s="209"/>
      <c r="UZF105" s="17"/>
      <c r="UZG105" s="18"/>
      <c r="UZH105" s="29"/>
      <c r="UZI105" s="104"/>
      <c r="UZJ105" s="198"/>
      <c r="UZK105" s="239"/>
      <c r="UZL105" s="243"/>
      <c r="UZM105" s="243"/>
      <c r="UZN105" s="19"/>
      <c r="UZO105" s="320"/>
      <c r="UZP105" s="17"/>
      <c r="UZQ105" s="15"/>
      <c r="UZR105" s="15"/>
      <c r="UZS105" s="17"/>
      <c r="UZT105" s="17"/>
      <c r="UZU105" s="17"/>
      <c r="UZV105" s="117"/>
      <c r="UZW105" s="209"/>
      <c r="UZX105" s="17"/>
      <c r="UZY105" s="18"/>
      <c r="UZZ105" s="29"/>
      <c r="VAA105" s="104"/>
      <c r="VAB105" s="198"/>
      <c r="VAC105" s="239"/>
      <c r="VAD105" s="243"/>
      <c r="VAE105" s="243"/>
      <c r="VAF105" s="19"/>
      <c r="VAG105" s="320"/>
      <c r="VAH105" s="17"/>
      <c r="VAI105" s="15"/>
      <c r="VAJ105" s="15"/>
      <c r="VAK105" s="17"/>
      <c r="VAL105" s="17"/>
      <c r="VAM105" s="17"/>
      <c r="VAN105" s="117"/>
      <c r="VAO105" s="209"/>
      <c r="VAP105" s="17"/>
      <c r="VAQ105" s="18"/>
      <c r="VAR105" s="29"/>
      <c r="VAS105" s="104"/>
      <c r="VAT105" s="198"/>
      <c r="VAU105" s="239"/>
      <c r="VAV105" s="243"/>
      <c r="VAW105" s="243"/>
      <c r="VAX105" s="19"/>
      <c r="VAY105" s="320"/>
      <c r="VAZ105" s="17"/>
      <c r="VBA105" s="15"/>
      <c r="VBB105" s="15"/>
      <c r="VBC105" s="17"/>
      <c r="VBD105" s="17"/>
      <c r="VBE105" s="17"/>
      <c r="VBF105" s="117"/>
      <c r="VBG105" s="209"/>
      <c r="VBH105" s="17"/>
      <c r="VBI105" s="18"/>
      <c r="VBJ105" s="29"/>
      <c r="VBK105" s="104"/>
      <c r="VBL105" s="198"/>
      <c r="VBM105" s="239"/>
      <c r="VBN105" s="243"/>
      <c r="VBO105" s="243"/>
      <c r="VBP105" s="19"/>
      <c r="VBQ105" s="320"/>
      <c r="VBR105" s="17"/>
      <c r="VBS105" s="15"/>
      <c r="VBT105" s="15"/>
      <c r="VBU105" s="17"/>
      <c r="VBV105" s="17"/>
      <c r="VBW105" s="17"/>
      <c r="VBX105" s="117"/>
      <c r="VBY105" s="209"/>
      <c r="VBZ105" s="17"/>
      <c r="VCA105" s="18"/>
      <c r="VCB105" s="29"/>
      <c r="VCC105" s="104"/>
      <c r="VCD105" s="198"/>
      <c r="VCE105" s="239"/>
      <c r="VCF105" s="243"/>
      <c r="VCG105" s="243"/>
      <c r="VCH105" s="19"/>
      <c r="VCI105" s="320"/>
      <c r="VCJ105" s="17"/>
      <c r="VCK105" s="15"/>
      <c r="VCL105" s="15"/>
      <c r="VCM105" s="17"/>
      <c r="VCN105" s="17"/>
      <c r="VCO105" s="17"/>
      <c r="VCP105" s="117"/>
      <c r="VCQ105" s="209"/>
      <c r="VCR105" s="17"/>
      <c r="VCS105" s="18"/>
      <c r="VCT105" s="29"/>
      <c r="VCU105" s="104"/>
      <c r="VCV105" s="198"/>
      <c r="VCW105" s="239"/>
      <c r="VCX105" s="243"/>
      <c r="VCY105" s="243"/>
      <c r="VCZ105" s="19"/>
      <c r="VDA105" s="320"/>
      <c r="VDB105" s="17"/>
      <c r="VDC105" s="15"/>
      <c r="VDD105" s="15"/>
      <c r="VDE105" s="17"/>
      <c r="VDF105" s="17"/>
      <c r="VDG105" s="17"/>
      <c r="VDH105" s="117"/>
      <c r="VDI105" s="209"/>
      <c r="VDJ105" s="17"/>
      <c r="VDK105" s="18"/>
      <c r="VDL105" s="29"/>
      <c r="VDM105" s="104"/>
      <c r="VDN105" s="198"/>
      <c r="VDO105" s="239"/>
      <c r="VDP105" s="243"/>
      <c r="VDQ105" s="243"/>
      <c r="VDR105" s="19"/>
      <c r="VDS105" s="320"/>
      <c r="VDT105" s="17"/>
      <c r="VDU105" s="15"/>
      <c r="VDV105" s="15"/>
      <c r="VDW105" s="17"/>
      <c r="VDX105" s="17"/>
      <c r="VDY105" s="17"/>
      <c r="VDZ105" s="117"/>
      <c r="VEA105" s="209"/>
      <c r="VEB105" s="17"/>
      <c r="VEC105" s="18"/>
      <c r="VED105" s="29"/>
      <c r="VEE105" s="104"/>
      <c r="VEF105" s="198"/>
      <c r="VEG105" s="239"/>
      <c r="VEH105" s="243"/>
      <c r="VEI105" s="243"/>
      <c r="VEJ105" s="19"/>
      <c r="VEK105" s="320"/>
      <c r="VEL105" s="17"/>
      <c r="VEM105" s="15"/>
      <c r="VEN105" s="15"/>
      <c r="VEO105" s="17"/>
      <c r="VEP105" s="17"/>
      <c r="VEQ105" s="17"/>
      <c r="VER105" s="117"/>
      <c r="VES105" s="209"/>
      <c r="VET105" s="17"/>
      <c r="VEU105" s="18"/>
      <c r="VEV105" s="29"/>
      <c r="VEW105" s="104"/>
      <c r="VEX105" s="198"/>
      <c r="VEY105" s="239"/>
      <c r="VEZ105" s="243"/>
      <c r="VFA105" s="243"/>
      <c r="VFB105" s="19"/>
      <c r="VFC105" s="320"/>
      <c r="VFD105" s="17"/>
      <c r="VFE105" s="15"/>
      <c r="VFF105" s="15"/>
      <c r="VFG105" s="17"/>
      <c r="VFH105" s="17"/>
      <c r="VFI105" s="17"/>
      <c r="VFJ105" s="117"/>
      <c r="VFK105" s="209"/>
      <c r="VFL105" s="17"/>
      <c r="VFM105" s="18"/>
      <c r="VFN105" s="29"/>
      <c r="VFO105" s="104"/>
      <c r="VFP105" s="198"/>
      <c r="VFQ105" s="239"/>
      <c r="VFR105" s="243"/>
      <c r="VFS105" s="243"/>
      <c r="VFT105" s="19"/>
      <c r="VFU105" s="320"/>
      <c r="VFV105" s="17"/>
      <c r="VFW105" s="15"/>
      <c r="VFX105" s="15"/>
      <c r="VFY105" s="17"/>
      <c r="VFZ105" s="17"/>
      <c r="VGA105" s="17"/>
      <c r="VGB105" s="117"/>
      <c r="VGC105" s="209"/>
      <c r="VGD105" s="17"/>
      <c r="VGE105" s="18"/>
      <c r="VGF105" s="29"/>
      <c r="VGG105" s="104"/>
      <c r="VGH105" s="198"/>
      <c r="VGI105" s="239"/>
      <c r="VGJ105" s="243"/>
      <c r="VGK105" s="243"/>
      <c r="VGL105" s="19"/>
      <c r="VGM105" s="320"/>
      <c r="VGN105" s="17"/>
      <c r="VGO105" s="15"/>
      <c r="VGP105" s="15"/>
      <c r="VGQ105" s="17"/>
      <c r="VGR105" s="17"/>
      <c r="VGS105" s="17"/>
      <c r="VGT105" s="117"/>
      <c r="VGU105" s="209"/>
      <c r="VGV105" s="17"/>
      <c r="VGW105" s="18"/>
      <c r="VGX105" s="29"/>
      <c r="VGY105" s="104"/>
      <c r="VGZ105" s="198"/>
      <c r="VHA105" s="239"/>
      <c r="VHB105" s="243"/>
      <c r="VHC105" s="243"/>
      <c r="VHD105" s="19"/>
      <c r="VHE105" s="320"/>
      <c r="VHF105" s="17"/>
      <c r="VHG105" s="15"/>
      <c r="VHH105" s="15"/>
      <c r="VHI105" s="17"/>
      <c r="VHJ105" s="17"/>
      <c r="VHK105" s="17"/>
      <c r="VHL105" s="117"/>
      <c r="VHM105" s="209"/>
      <c r="VHN105" s="17"/>
      <c r="VHO105" s="18"/>
      <c r="VHP105" s="29"/>
      <c r="VHQ105" s="104"/>
      <c r="VHR105" s="198"/>
      <c r="VHS105" s="239"/>
      <c r="VHT105" s="243"/>
      <c r="VHU105" s="243"/>
      <c r="VHV105" s="19"/>
      <c r="VHW105" s="320"/>
      <c r="VHX105" s="17"/>
      <c r="VHY105" s="15"/>
      <c r="VHZ105" s="15"/>
      <c r="VIA105" s="17"/>
      <c r="VIB105" s="17"/>
      <c r="VIC105" s="17"/>
      <c r="VID105" s="117"/>
      <c r="VIE105" s="209"/>
      <c r="VIF105" s="17"/>
      <c r="VIG105" s="18"/>
      <c r="VIH105" s="29"/>
      <c r="VII105" s="104"/>
      <c r="VIJ105" s="198"/>
      <c r="VIK105" s="239"/>
      <c r="VIL105" s="243"/>
      <c r="VIM105" s="243"/>
      <c r="VIN105" s="19"/>
      <c r="VIO105" s="320"/>
      <c r="VIP105" s="17"/>
      <c r="VIQ105" s="15"/>
      <c r="VIR105" s="15"/>
      <c r="VIS105" s="17"/>
      <c r="VIT105" s="17"/>
      <c r="VIU105" s="17"/>
      <c r="VIV105" s="117"/>
      <c r="VIW105" s="209"/>
      <c r="VIX105" s="17"/>
      <c r="VIY105" s="18"/>
      <c r="VIZ105" s="29"/>
      <c r="VJA105" s="104"/>
      <c r="VJB105" s="198"/>
      <c r="VJC105" s="239"/>
      <c r="VJD105" s="243"/>
      <c r="VJE105" s="243"/>
      <c r="VJF105" s="19"/>
      <c r="VJG105" s="320"/>
      <c r="VJH105" s="17"/>
      <c r="VJI105" s="15"/>
      <c r="VJJ105" s="15"/>
      <c r="VJK105" s="17"/>
      <c r="VJL105" s="17"/>
      <c r="VJM105" s="17"/>
      <c r="VJN105" s="117"/>
      <c r="VJO105" s="209"/>
      <c r="VJP105" s="17"/>
      <c r="VJQ105" s="18"/>
      <c r="VJR105" s="29"/>
      <c r="VJS105" s="104"/>
      <c r="VJT105" s="198"/>
      <c r="VJU105" s="239"/>
      <c r="VJV105" s="243"/>
      <c r="VJW105" s="243"/>
      <c r="VJX105" s="19"/>
      <c r="VJY105" s="320"/>
      <c r="VJZ105" s="17"/>
      <c r="VKA105" s="15"/>
      <c r="VKB105" s="15"/>
      <c r="VKC105" s="17"/>
      <c r="VKD105" s="17"/>
      <c r="VKE105" s="17"/>
      <c r="VKF105" s="117"/>
      <c r="VKG105" s="209"/>
      <c r="VKH105" s="17"/>
      <c r="VKI105" s="18"/>
      <c r="VKJ105" s="29"/>
      <c r="VKK105" s="104"/>
      <c r="VKL105" s="198"/>
      <c r="VKM105" s="239"/>
      <c r="VKN105" s="243"/>
      <c r="VKO105" s="243"/>
      <c r="VKP105" s="19"/>
      <c r="VKQ105" s="320"/>
      <c r="VKR105" s="17"/>
      <c r="VKS105" s="15"/>
      <c r="VKT105" s="15"/>
      <c r="VKU105" s="17"/>
      <c r="VKV105" s="17"/>
      <c r="VKW105" s="17"/>
      <c r="VKX105" s="117"/>
      <c r="VKY105" s="209"/>
      <c r="VKZ105" s="17"/>
      <c r="VLA105" s="18"/>
      <c r="VLB105" s="29"/>
      <c r="VLC105" s="104"/>
      <c r="VLD105" s="198"/>
      <c r="VLE105" s="239"/>
      <c r="VLF105" s="243"/>
      <c r="VLG105" s="243"/>
      <c r="VLH105" s="19"/>
      <c r="VLI105" s="320"/>
      <c r="VLJ105" s="17"/>
      <c r="VLK105" s="15"/>
      <c r="VLL105" s="15"/>
      <c r="VLM105" s="17"/>
      <c r="VLN105" s="17"/>
      <c r="VLO105" s="17"/>
      <c r="VLP105" s="117"/>
      <c r="VLQ105" s="209"/>
      <c r="VLR105" s="17"/>
      <c r="VLS105" s="18"/>
      <c r="VLT105" s="29"/>
      <c r="VLU105" s="104"/>
      <c r="VLV105" s="198"/>
      <c r="VLW105" s="239"/>
      <c r="VLX105" s="243"/>
      <c r="VLY105" s="243"/>
      <c r="VLZ105" s="19"/>
      <c r="VMA105" s="320"/>
      <c r="VMB105" s="17"/>
      <c r="VMC105" s="15"/>
      <c r="VMD105" s="15"/>
      <c r="VME105" s="17"/>
      <c r="VMF105" s="17"/>
      <c r="VMG105" s="17"/>
      <c r="VMH105" s="117"/>
      <c r="VMI105" s="209"/>
      <c r="VMJ105" s="17"/>
      <c r="VMK105" s="18"/>
      <c r="VML105" s="29"/>
      <c r="VMM105" s="104"/>
      <c r="VMN105" s="198"/>
      <c r="VMO105" s="239"/>
      <c r="VMP105" s="243"/>
      <c r="VMQ105" s="243"/>
      <c r="VMR105" s="19"/>
      <c r="VMS105" s="320"/>
      <c r="VMT105" s="17"/>
      <c r="VMU105" s="15"/>
      <c r="VMV105" s="15"/>
      <c r="VMW105" s="17"/>
      <c r="VMX105" s="17"/>
      <c r="VMY105" s="17"/>
      <c r="VMZ105" s="117"/>
      <c r="VNA105" s="209"/>
      <c r="VNB105" s="17"/>
      <c r="VNC105" s="18"/>
      <c r="VND105" s="29"/>
      <c r="VNE105" s="104"/>
      <c r="VNF105" s="198"/>
      <c r="VNG105" s="239"/>
      <c r="VNH105" s="243"/>
      <c r="VNI105" s="243"/>
      <c r="VNJ105" s="19"/>
      <c r="VNK105" s="320"/>
      <c r="VNL105" s="17"/>
      <c r="VNM105" s="15"/>
      <c r="VNN105" s="15"/>
      <c r="VNO105" s="17"/>
      <c r="VNP105" s="17"/>
      <c r="VNQ105" s="17"/>
      <c r="VNR105" s="117"/>
      <c r="VNS105" s="209"/>
      <c r="VNT105" s="17"/>
      <c r="VNU105" s="18"/>
      <c r="VNV105" s="29"/>
      <c r="VNW105" s="104"/>
      <c r="VNX105" s="198"/>
      <c r="VNY105" s="239"/>
      <c r="VNZ105" s="243"/>
      <c r="VOA105" s="243"/>
      <c r="VOB105" s="19"/>
      <c r="VOC105" s="320"/>
      <c r="VOD105" s="17"/>
      <c r="VOE105" s="15"/>
      <c r="VOF105" s="15"/>
      <c r="VOG105" s="17"/>
      <c r="VOH105" s="17"/>
      <c r="VOI105" s="17"/>
      <c r="VOJ105" s="117"/>
      <c r="VOK105" s="209"/>
      <c r="VOL105" s="17"/>
      <c r="VOM105" s="18"/>
      <c r="VON105" s="29"/>
      <c r="VOO105" s="104"/>
      <c r="VOP105" s="198"/>
      <c r="VOQ105" s="239"/>
      <c r="VOR105" s="243"/>
      <c r="VOS105" s="243"/>
      <c r="VOT105" s="19"/>
      <c r="VOU105" s="320"/>
      <c r="VOV105" s="17"/>
      <c r="VOW105" s="15"/>
      <c r="VOX105" s="15"/>
      <c r="VOY105" s="17"/>
      <c r="VOZ105" s="17"/>
      <c r="VPA105" s="17"/>
      <c r="VPB105" s="117"/>
      <c r="VPC105" s="209"/>
      <c r="VPD105" s="17"/>
      <c r="VPE105" s="18"/>
      <c r="VPF105" s="29"/>
      <c r="VPG105" s="104"/>
      <c r="VPH105" s="198"/>
      <c r="VPI105" s="239"/>
      <c r="VPJ105" s="243"/>
      <c r="VPK105" s="243"/>
      <c r="VPL105" s="19"/>
      <c r="VPM105" s="320"/>
      <c r="VPN105" s="17"/>
      <c r="VPO105" s="15"/>
      <c r="VPP105" s="15"/>
      <c r="VPQ105" s="17"/>
      <c r="VPR105" s="17"/>
      <c r="VPS105" s="17"/>
      <c r="VPT105" s="117"/>
      <c r="VPU105" s="209"/>
      <c r="VPV105" s="17"/>
      <c r="VPW105" s="18"/>
      <c r="VPX105" s="29"/>
      <c r="VPY105" s="104"/>
      <c r="VPZ105" s="198"/>
      <c r="VQA105" s="239"/>
      <c r="VQB105" s="243"/>
      <c r="VQC105" s="243"/>
      <c r="VQD105" s="19"/>
      <c r="VQE105" s="320"/>
      <c r="VQF105" s="17"/>
      <c r="VQG105" s="15"/>
      <c r="VQH105" s="15"/>
      <c r="VQI105" s="17"/>
      <c r="VQJ105" s="17"/>
      <c r="VQK105" s="17"/>
      <c r="VQL105" s="117"/>
      <c r="VQM105" s="209"/>
      <c r="VQN105" s="17"/>
      <c r="VQO105" s="18"/>
      <c r="VQP105" s="29"/>
      <c r="VQQ105" s="104"/>
      <c r="VQR105" s="198"/>
      <c r="VQS105" s="239"/>
      <c r="VQT105" s="243"/>
      <c r="VQU105" s="243"/>
      <c r="VQV105" s="19"/>
      <c r="VQW105" s="320"/>
      <c r="VQX105" s="17"/>
      <c r="VQY105" s="15"/>
      <c r="VQZ105" s="15"/>
      <c r="VRA105" s="17"/>
      <c r="VRB105" s="17"/>
      <c r="VRC105" s="17"/>
      <c r="VRD105" s="117"/>
      <c r="VRE105" s="209"/>
      <c r="VRF105" s="17"/>
      <c r="VRG105" s="18"/>
      <c r="VRH105" s="29"/>
      <c r="VRI105" s="104"/>
      <c r="VRJ105" s="198"/>
      <c r="VRK105" s="239"/>
      <c r="VRL105" s="243"/>
      <c r="VRM105" s="243"/>
      <c r="VRN105" s="19"/>
      <c r="VRO105" s="320"/>
      <c r="VRP105" s="17"/>
      <c r="VRQ105" s="15"/>
      <c r="VRR105" s="15"/>
      <c r="VRS105" s="17"/>
      <c r="VRT105" s="17"/>
      <c r="VRU105" s="17"/>
      <c r="VRV105" s="117"/>
      <c r="VRW105" s="209"/>
      <c r="VRX105" s="17"/>
      <c r="VRY105" s="18"/>
      <c r="VRZ105" s="29"/>
      <c r="VSA105" s="104"/>
      <c r="VSB105" s="198"/>
      <c r="VSC105" s="239"/>
      <c r="VSD105" s="243"/>
      <c r="VSE105" s="243"/>
      <c r="VSF105" s="19"/>
      <c r="VSG105" s="320"/>
      <c r="VSH105" s="17"/>
      <c r="VSI105" s="15"/>
      <c r="VSJ105" s="15"/>
      <c r="VSK105" s="17"/>
      <c r="VSL105" s="17"/>
      <c r="VSM105" s="17"/>
      <c r="VSN105" s="117"/>
      <c r="VSO105" s="209"/>
      <c r="VSP105" s="17"/>
      <c r="VSQ105" s="18"/>
      <c r="VSR105" s="29"/>
      <c r="VSS105" s="104"/>
      <c r="VST105" s="198"/>
      <c r="VSU105" s="239"/>
      <c r="VSV105" s="243"/>
      <c r="VSW105" s="243"/>
      <c r="VSX105" s="19"/>
      <c r="VSY105" s="320"/>
      <c r="VSZ105" s="17"/>
      <c r="VTA105" s="15"/>
      <c r="VTB105" s="15"/>
      <c r="VTC105" s="17"/>
      <c r="VTD105" s="17"/>
      <c r="VTE105" s="17"/>
      <c r="VTF105" s="117"/>
      <c r="VTG105" s="209"/>
      <c r="VTH105" s="17"/>
      <c r="VTI105" s="18"/>
      <c r="VTJ105" s="29"/>
      <c r="VTK105" s="104"/>
      <c r="VTL105" s="198"/>
      <c r="VTM105" s="239"/>
      <c r="VTN105" s="243"/>
      <c r="VTO105" s="243"/>
      <c r="VTP105" s="19"/>
      <c r="VTQ105" s="320"/>
      <c r="VTR105" s="17"/>
      <c r="VTS105" s="15"/>
      <c r="VTT105" s="15"/>
      <c r="VTU105" s="17"/>
      <c r="VTV105" s="17"/>
      <c r="VTW105" s="17"/>
      <c r="VTX105" s="117"/>
      <c r="VTY105" s="209"/>
      <c r="VTZ105" s="17"/>
      <c r="VUA105" s="18"/>
      <c r="VUB105" s="29"/>
      <c r="VUC105" s="104"/>
      <c r="VUD105" s="198"/>
      <c r="VUE105" s="239"/>
      <c r="VUF105" s="243"/>
      <c r="VUG105" s="243"/>
      <c r="VUH105" s="19"/>
      <c r="VUI105" s="320"/>
      <c r="VUJ105" s="17"/>
      <c r="VUK105" s="15"/>
      <c r="VUL105" s="15"/>
      <c r="VUM105" s="17"/>
      <c r="VUN105" s="17"/>
      <c r="VUO105" s="17"/>
      <c r="VUP105" s="117"/>
      <c r="VUQ105" s="209"/>
      <c r="VUR105" s="17"/>
      <c r="VUS105" s="18"/>
      <c r="VUT105" s="29"/>
      <c r="VUU105" s="104"/>
      <c r="VUV105" s="198"/>
      <c r="VUW105" s="239"/>
      <c r="VUX105" s="243"/>
      <c r="VUY105" s="243"/>
      <c r="VUZ105" s="19"/>
      <c r="VVA105" s="320"/>
      <c r="VVB105" s="17"/>
      <c r="VVC105" s="15"/>
      <c r="VVD105" s="15"/>
      <c r="VVE105" s="17"/>
      <c r="VVF105" s="17"/>
      <c r="VVG105" s="17"/>
      <c r="VVH105" s="117"/>
      <c r="VVI105" s="209"/>
      <c r="VVJ105" s="17"/>
      <c r="VVK105" s="18"/>
      <c r="VVL105" s="29"/>
      <c r="VVM105" s="104"/>
      <c r="VVN105" s="198"/>
      <c r="VVO105" s="239"/>
      <c r="VVP105" s="243"/>
      <c r="VVQ105" s="243"/>
      <c r="VVR105" s="19"/>
      <c r="VVS105" s="320"/>
      <c r="VVT105" s="17"/>
      <c r="VVU105" s="15"/>
      <c r="VVV105" s="15"/>
      <c r="VVW105" s="17"/>
      <c r="VVX105" s="17"/>
      <c r="VVY105" s="17"/>
      <c r="VVZ105" s="117"/>
      <c r="VWA105" s="209"/>
      <c r="VWB105" s="17"/>
      <c r="VWC105" s="18"/>
      <c r="VWD105" s="29"/>
      <c r="VWE105" s="104"/>
      <c r="VWF105" s="198"/>
      <c r="VWG105" s="239"/>
      <c r="VWH105" s="243"/>
      <c r="VWI105" s="243"/>
      <c r="VWJ105" s="19"/>
      <c r="VWK105" s="320"/>
      <c r="VWL105" s="17"/>
      <c r="VWM105" s="15"/>
      <c r="VWN105" s="15"/>
      <c r="VWO105" s="17"/>
      <c r="VWP105" s="17"/>
      <c r="VWQ105" s="17"/>
      <c r="VWR105" s="117"/>
      <c r="VWS105" s="209"/>
      <c r="VWT105" s="17"/>
      <c r="VWU105" s="18"/>
      <c r="VWV105" s="29"/>
      <c r="VWW105" s="104"/>
      <c r="VWX105" s="198"/>
      <c r="VWY105" s="239"/>
      <c r="VWZ105" s="243"/>
      <c r="VXA105" s="243"/>
      <c r="VXB105" s="19"/>
      <c r="VXC105" s="320"/>
      <c r="VXD105" s="17"/>
      <c r="VXE105" s="15"/>
      <c r="VXF105" s="15"/>
      <c r="VXG105" s="17"/>
      <c r="VXH105" s="17"/>
      <c r="VXI105" s="17"/>
      <c r="VXJ105" s="117"/>
      <c r="VXK105" s="209"/>
      <c r="VXL105" s="17"/>
      <c r="VXM105" s="18"/>
      <c r="VXN105" s="29"/>
      <c r="VXO105" s="104"/>
      <c r="VXP105" s="198"/>
      <c r="VXQ105" s="239"/>
      <c r="VXR105" s="243"/>
      <c r="VXS105" s="243"/>
      <c r="VXT105" s="19"/>
      <c r="VXU105" s="320"/>
      <c r="VXV105" s="17"/>
      <c r="VXW105" s="15"/>
      <c r="VXX105" s="15"/>
      <c r="VXY105" s="17"/>
      <c r="VXZ105" s="17"/>
      <c r="VYA105" s="17"/>
      <c r="VYB105" s="117"/>
      <c r="VYC105" s="209"/>
      <c r="VYD105" s="17"/>
      <c r="VYE105" s="18"/>
      <c r="VYF105" s="29"/>
      <c r="VYG105" s="104"/>
      <c r="VYH105" s="198"/>
      <c r="VYI105" s="239"/>
      <c r="VYJ105" s="243"/>
      <c r="VYK105" s="243"/>
      <c r="VYL105" s="19"/>
      <c r="VYM105" s="320"/>
      <c r="VYN105" s="17"/>
      <c r="VYO105" s="15"/>
      <c r="VYP105" s="15"/>
      <c r="VYQ105" s="17"/>
      <c r="VYR105" s="17"/>
      <c r="VYS105" s="17"/>
      <c r="VYT105" s="117"/>
      <c r="VYU105" s="209"/>
      <c r="VYV105" s="17"/>
      <c r="VYW105" s="18"/>
      <c r="VYX105" s="29"/>
      <c r="VYY105" s="104"/>
      <c r="VYZ105" s="198"/>
      <c r="VZA105" s="239"/>
      <c r="VZB105" s="243"/>
      <c r="VZC105" s="243"/>
      <c r="VZD105" s="19"/>
      <c r="VZE105" s="320"/>
      <c r="VZF105" s="17"/>
      <c r="VZG105" s="15"/>
      <c r="VZH105" s="15"/>
      <c r="VZI105" s="17"/>
      <c r="VZJ105" s="17"/>
      <c r="VZK105" s="17"/>
      <c r="VZL105" s="117"/>
      <c r="VZM105" s="209"/>
      <c r="VZN105" s="17"/>
      <c r="VZO105" s="18"/>
      <c r="VZP105" s="29"/>
      <c r="VZQ105" s="104"/>
      <c r="VZR105" s="198"/>
      <c r="VZS105" s="239"/>
      <c r="VZT105" s="243"/>
      <c r="VZU105" s="243"/>
      <c r="VZV105" s="19"/>
      <c r="VZW105" s="320"/>
      <c r="VZX105" s="17"/>
      <c r="VZY105" s="15"/>
      <c r="VZZ105" s="15"/>
      <c r="WAA105" s="17"/>
      <c r="WAB105" s="17"/>
      <c r="WAC105" s="17"/>
      <c r="WAD105" s="117"/>
      <c r="WAE105" s="209"/>
      <c r="WAF105" s="17"/>
      <c r="WAG105" s="18"/>
      <c r="WAH105" s="29"/>
      <c r="WAI105" s="104"/>
      <c r="WAJ105" s="198"/>
      <c r="WAK105" s="239"/>
      <c r="WAL105" s="243"/>
      <c r="WAM105" s="243"/>
      <c r="WAN105" s="19"/>
      <c r="WAO105" s="320"/>
      <c r="WAP105" s="17"/>
      <c r="WAQ105" s="15"/>
      <c r="WAR105" s="15"/>
      <c r="WAS105" s="17"/>
      <c r="WAT105" s="17"/>
      <c r="WAU105" s="17"/>
      <c r="WAV105" s="117"/>
      <c r="WAW105" s="209"/>
      <c r="WAX105" s="17"/>
      <c r="WAY105" s="18"/>
      <c r="WAZ105" s="29"/>
      <c r="WBA105" s="104"/>
      <c r="WBB105" s="198"/>
      <c r="WBC105" s="239"/>
      <c r="WBD105" s="243"/>
      <c r="WBE105" s="243"/>
      <c r="WBF105" s="19"/>
      <c r="WBG105" s="320"/>
      <c r="WBH105" s="17"/>
      <c r="WBI105" s="15"/>
      <c r="WBJ105" s="15"/>
      <c r="WBK105" s="17"/>
      <c r="WBL105" s="17"/>
      <c r="WBM105" s="17"/>
      <c r="WBN105" s="117"/>
      <c r="WBO105" s="209"/>
      <c r="WBP105" s="17"/>
      <c r="WBQ105" s="18"/>
      <c r="WBR105" s="29"/>
      <c r="WBS105" s="104"/>
      <c r="WBT105" s="198"/>
      <c r="WBU105" s="239"/>
      <c r="WBV105" s="243"/>
      <c r="WBW105" s="243"/>
      <c r="WBX105" s="19"/>
      <c r="WBY105" s="320"/>
      <c r="WBZ105" s="17"/>
      <c r="WCA105" s="15"/>
      <c r="WCB105" s="15"/>
      <c r="WCC105" s="17"/>
      <c r="WCD105" s="17"/>
      <c r="WCE105" s="17"/>
      <c r="WCF105" s="117"/>
      <c r="WCG105" s="209"/>
      <c r="WCH105" s="17"/>
      <c r="WCI105" s="18"/>
      <c r="WCJ105" s="29"/>
      <c r="WCK105" s="104"/>
      <c r="WCL105" s="198"/>
      <c r="WCM105" s="239"/>
      <c r="WCN105" s="243"/>
      <c r="WCO105" s="243"/>
      <c r="WCP105" s="19"/>
      <c r="WCQ105" s="320"/>
      <c r="WCR105" s="17"/>
      <c r="WCS105" s="15"/>
      <c r="WCT105" s="15"/>
      <c r="WCU105" s="17"/>
      <c r="WCV105" s="17"/>
      <c r="WCW105" s="17"/>
      <c r="WCX105" s="117"/>
      <c r="WCY105" s="209"/>
      <c r="WCZ105" s="17"/>
      <c r="WDA105" s="18"/>
      <c r="WDB105" s="29"/>
      <c r="WDC105" s="104"/>
      <c r="WDD105" s="198"/>
      <c r="WDE105" s="239"/>
      <c r="WDF105" s="243"/>
      <c r="WDG105" s="243"/>
      <c r="WDH105" s="19"/>
      <c r="WDI105" s="320"/>
      <c r="WDJ105" s="17"/>
      <c r="WDK105" s="15"/>
      <c r="WDL105" s="15"/>
      <c r="WDM105" s="17"/>
      <c r="WDN105" s="17"/>
      <c r="WDO105" s="17"/>
      <c r="WDP105" s="117"/>
      <c r="WDQ105" s="209"/>
      <c r="WDR105" s="17"/>
      <c r="WDS105" s="18"/>
      <c r="WDT105" s="29"/>
      <c r="WDU105" s="104"/>
      <c r="WDV105" s="198"/>
      <c r="WDW105" s="239"/>
      <c r="WDX105" s="243"/>
      <c r="WDY105" s="243"/>
      <c r="WDZ105" s="19"/>
      <c r="WEA105" s="320"/>
      <c r="WEB105" s="17"/>
      <c r="WEC105" s="15"/>
      <c r="WED105" s="15"/>
      <c r="WEE105" s="17"/>
      <c r="WEF105" s="17"/>
      <c r="WEG105" s="17"/>
      <c r="WEH105" s="117"/>
      <c r="WEI105" s="209"/>
      <c r="WEJ105" s="17"/>
      <c r="WEK105" s="18"/>
      <c r="WEL105" s="29"/>
      <c r="WEM105" s="104"/>
      <c r="WEN105" s="198"/>
      <c r="WEO105" s="239"/>
      <c r="WEP105" s="243"/>
      <c r="WEQ105" s="243"/>
      <c r="WER105" s="19"/>
      <c r="WES105" s="320"/>
      <c r="WET105" s="17"/>
      <c r="WEU105" s="15"/>
      <c r="WEV105" s="15"/>
      <c r="WEW105" s="17"/>
      <c r="WEX105" s="17"/>
      <c r="WEY105" s="17"/>
      <c r="WEZ105" s="117"/>
      <c r="WFA105" s="209"/>
      <c r="WFB105" s="17"/>
      <c r="WFC105" s="18"/>
      <c r="WFD105" s="29"/>
      <c r="WFE105" s="104"/>
      <c r="WFF105" s="198"/>
      <c r="WFG105" s="239"/>
      <c r="WFH105" s="243"/>
      <c r="WFI105" s="243"/>
      <c r="WFJ105" s="19"/>
      <c r="WFK105" s="320"/>
      <c r="WFL105" s="17"/>
      <c r="WFM105" s="15"/>
      <c r="WFN105" s="15"/>
      <c r="WFO105" s="17"/>
      <c r="WFP105" s="17"/>
      <c r="WFQ105" s="17"/>
      <c r="WFR105" s="117"/>
      <c r="WFS105" s="209"/>
      <c r="WFT105" s="17"/>
      <c r="WFU105" s="18"/>
      <c r="WFV105" s="29"/>
      <c r="WFW105" s="104"/>
      <c r="WFX105" s="198"/>
      <c r="WFY105" s="239"/>
      <c r="WFZ105" s="243"/>
      <c r="WGA105" s="243"/>
      <c r="WGB105" s="19"/>
      <c r="WGC105" s="320"/>
      <c r="WGD105" s="17"/>
      <c r="WGE105" s="15"/>
      <c r="WGF105" s="15"/>
      <c r="WGG105" s="17"/>
      <c r="WGH105" s="17"/>
      <c r="WGI105" s="17"/>
      <c r="WGJ105" s="117"/>
      <c r="WGK105" s="209"/>
      <c r="WGL105" s="17"/>
      <c r="WGM105" s="18"/>
      <c r="WGN105" s="29"/>
      <c r="WGO105" s="104"/>
      <c r="WGP105" s="198"/>
      <c r="WGQ105" s="239"/>
      <c r="WGR105" s="243"/>
      <c r="WGS105" s="243"/>
      <c r="WGT105" s="19"/>
      <c r="WGU105" s="320"/>
      <c r="WGV105" s="17"/>
      <c r="WGW105" s="15"/>
      <c r="WGX105" s="15"/>
      <c r="WGY105" s="17"/>
      <c r="WGZ105" s="17"/>
      <c r="WHA105" s="17"/>
      <c r="WHB105" s="117"/>
      <c r="WHC105" s="209"/>
      <c r="WHD105" s="17"/>
      <c r="WHE105" s="18"/>
      <c r="WHF105" s="29"/>
      <c r="WHG105" s="104"/>
      <c r="WHH105" s="198"/>
      <c r="WHI105" s="239"/>
      <c r="WHJ105" s="243"/>
      <c r="WHK105" s="243"/>
      <c r="WHL105" s="19"/>
      <c r="WHM105" s="320"/>
      <c r="WHN105" s="17"/>
      <c r="WHO105" s="15"/>
      <c r="WHP105" s="15"/>
      <c r="WHQ105" s="17"/>
      <c r="WHR105" s="17"/>
      <c r="WHS105" s="17"/>
      <c r="WHT105" s="117"/>
      <c r="WHU105" s="209"/>
      <c r="WHV105" s="17"/>
      <c r="WHW105" s="18"/>
      <c r="WHX105" s="29"/>
      <c r="WHY105" s="104"/>
      <c r="WHZ105" s="198"/>
      <c r="WIA105" s="239"/>
      <c r="WIB105" s="243"/>
      <c r="WIC105" s="243"/>
      <c r="WID105" s="19"/>
      <c r="WIE105" s="320"/>
      <c r="WIF105" s="17"/>
      <c r="WIG105" s="15"/>
      <c r="WIH105" s="15"/>
      <c r="WII105" s="17"/>
      <c r="WIJ105" s="17"/>
      <c r="WIK105" s="17"/>
      <c r="WIL105" s="117"/>
      <c r="WIM105" s="209"/>
      <c r="WIN105" s="17"/>
      <c r="WIO105" s="18"/>
      <c r="WIP105" s="29"/>
      <c r="WIQ105" s="104"/>
      <c r="WIR105" s="198"/>
      <c r="WIS105" s="239"/>
      <c r="WIT105" s="243"/>
      <c r="WIU105" s="243"/>
      <c r="WIV105" s="19"/>
      <c r="WIW105" s="320"/>
      <c r="WIX105" s="17"/>
      <c r="WIY105" s="15"/>
      <c r="WIZ105" s="15"/>
      <c r="WJA105" s="17"/>
      <c r="WJB105" s="17"/>
      <c r="WJC105" s="17"/>
      <c r="WJD105" s="117"/>
      <c r="WJE105" s="209"/>
      <c r="WJF105" s="17"/>
      <c r="WJG105" s="18"/>
      <c r="WJH105" s="29"/>
      <c r="WJI105" s="104"/>
      <c r="WJJ105" s="198"/>
      <c r="WJK105" s="239"/>
      <c r="WJL105" s="243"/>
      <c r="WJM105" s="243"/>
      <c r="WJN105" s="19"/>
      <c r="WJO105" s="320"/>
      <c r="WJP105" s="17"/>
      <c r="WJQ105" s="15"/>
      <c r="WJR105" s="15"/>
      <c r="WJS105" s="17"/>
      <c r="WJT105" s="17"/>
      <c r="WJU105" s="17"/>
      <c r="WJV105" s="117"/>
      <c r="WJW105" s="209"/>
      <c r="WJX105" s="17"/>
      <c r="WJY105" s="18"/>
      <c r="WJZ105" s="29"/>
      <c r="WKA105" s="104"/>
      <c r="WKB105" s="198"/>
      <c r="WKC105" s="239"/>
      <c r="WKD105" s="243"/>
      <c r="WKE105" s="243"/>
      <c r="WKF105" s="19"/>
      <c r="WKG105" s="320"/>
      <c r="WKH105" s="17"/>
      <c r="WKI105" s="15"/>
      <c r="WKJ105" s="15"/>
      <c r="WKK105" s="17"/>
      <c r="WKL105" s="17"/>
      <c r="WKM105" s="17"/>
      <c r="WKN105" s="117"/>
      <c r="WKO105" s="209"/>
      <c r="WKP105" s="17"/>
      <c r="WKQ105" s="18"/>
      <c r="WKR105" s="29"/>
      <c r="WKS105" s="104"/>
      <c r="WKT105" s="198"/>
      <c r="WKU105" s="239"/>
      <c r="WKV105" s="243"/>
      <c r="WKW105" s="243"/>
      <c r="WKX105" s="19"/>
      <c r="WKY105" s="320"/>
      <c r="WKZ105" s="17"/>
      <c r="WLA105" s="15"/>
      <c r="WLB105" s="15"/>
      <c r="WLC105" s="17"/>
      <c r="WLD105" s="17"/>
      <c r="WLE105" s="17"/>
      <c r="WLF105" s="117"/>
      <c r="WLG105" s="209"/>
      <c r="WLH105" s="17"/>
      <c r="WLI105" s="18"/>
      <c r="WLJ105" s="29"/>
      <c r="WLK105" s="104"/>
      <c r="WLL105" s="198"/>
      <c r="WLM105" s="239"/>
      <c r="WLN105" s="243"/>
      <c r="WLO105" s="243"/>
      <c r="WLP105" s="19"/>
      <c r="WLQ105" s="320"/>
      <c r="WLR105" s="17"/>
      <c r="WLS105" s="15"/>
      <c r="WLT105" s="15"/>
      <c r="WLU105" s="17"/>
      <c r="WLV105" s="17"/>
      <c r="WLW105" s="17"/>
      <c r="WLX105" s="117"/>
      <c r="WLY105" s="209"/>
      <c r="WLZ105" s="17"/>
      <c r="WMA105" s="18"/>
      <c r="WMB105" s="29"/>
      <c r="WMC105" s="104"/>
      <c r="WMD105" s="198"/>
      <c r="WME105" s="239"/>
      <c r="WMF105" s="243"/>
      <c r="WMG105" s="243"/>
      <c r="WMH105" s="19"/>
      <c r="WMI105" s="320"/>
      <c r="WMJ105" s="17"/>
      <c r="WMK105" s="15"/>
      <c r="WML105" s="15"/>
      <c r="WMM105" s="17"/>
      <c r="WMN105" s="17"/>
      <c r="WMO105" s="17"/>
      <c r="WMP105" s="117"/>
      <c r="WMQ105" s="209"/>
      <c r="WMR105" s="17"/>
      <c r="WMS105" s="18"/>
      <c r="WMT105" s="29"/>
      <c r="WMU105" s="104"/>
      <c r="WMV105" s="198"/>
      <c r="WMW105" s="239"/>
      <c r="WMX105" s="243"/>
      <c r="WMY105" s="243"/>
      <c r="WMZ105" s="19"/>
      <c r="WNA105" s="320"/>
      <c r="WNB105" s="17"/>
      <c r="WNC105" s="15"/>
      <c r="WND105" s="15"/>
      <c r="WNE105" s="17"/>
      <c r="WNF105" s="17"/>
      <c r="WNG105" s="17"/>
      <c r="WNH105" s="117"/>
      <c r="WNI105" s="209"/>
      <c r="WNJ105" s="17"/>
      <c r="WNK105" s="18"/>
      <c r="WNL105" s="29"/>
      <c r="WNM105" s="104"/>
      <c r="WNN105" s="198"/>
      <c r="WNO105" s="239"/>
      <c r="WNP105" s="243"/>
      <c r="WNQ105" s="243"/>
      <c r="WNR105" s="19"/>
      <c r="WNS105" s="320"/>
      <c r="WNT105" s="17"/>
      <c r="WNU105" s="15"/>
      <c r="WNV105" s="15"/>
      <c r="WNW105" s="17"/>
      <c r="WNX105" s="17"/>
      <c r="WNY105" s="17"/>
      <c r="WNZ105" s="117"/>
      <c r="WOA105" s="209"/>
      <c r="WOB105" s="17"/>
      <c r="WOC105" s="18"/>
      <c r="WOD105" s="29"/>
      <c r="WOE105" s="104"/>
      <c r="WOF105" s="198"/>
      <c r="WOG105" s="239"/>
      <c r="WOH105" s="243"/>
      <c r="WOI105" s="243"/>
      <c r="WOJ105" s="19"/>
      <c r="WOK105" s="320"/>
      <c r="WOL105" s="17"/>
      <c r="WOM105" s="15"/>
      <c r="WON105" s="15"/>
      <c r="WOO105" s="17"/>
      <c r="WOP105" s="17"/>
      <c r="WOQ105" s="17"/>
      <c r="WOR105" s="117"/>
      <c r="WOS105" s="209"/>
      <c r="WOT105" s="17"/>
      <c r="WOU105" s="18"/>
      <c r="WOV105" s="29"/>
      <c r="WOW105" s="104"/>
      <c r="WOX105" s="198"/>
      <c r="WOY105" s="239"/>
      <c r="WOZ105" s="243"/>
      <c r="WPA105" s="243"/>
      <c r="WPB105" s="19"/>
      <c r="WPC105" s="320"/>
      <c r="WPD105" s="17"/>
      <c r="WPE105" s="15"/>
      <c r="WPF105" s="15"/>
      <c r="WPG105" s="17"/>
      <c r="WPH105" s="17"/>
      <c r="WPI105" s="17"/>
      <c r="WPJ105" s="117"/>
      <c r="WPK105" s="209"/>
      <c r="WPL105" s="17"/>
      <c r="WPM105" s="18"/>
      <c r="WPN105" s="29"/>
      <c r="WPO105" s="104"/>
      <c r="WPP105" s="198"/>
      <c r="WPQ105" s="239"/>
      <c r="WPR105" s="243"/>
      <c r="WPS105" s="243"/>
      <c r="WPT105" s="19"/>
      <c r="WPU105" s="320"/>
      <c r="WPV105" s="17"/>
      <c r="WPW105" s="15"/>
      <c r="WPX105" s="15"/>
      <c r="WPY105" s="17"/>
      <c r="WPZ105" s="17"/>
      <c r="WQA105" s="17"/>
      <c r="WQB105" s="117"/>
      <c r="WQC105" s="209"/>
      <c r="WQD105" s="17"/>
      <c r="WQE105" s="18"/>
      <c r="WQF105" s="29"/>
      <c r="WQG105" s="104"/>
      <c r="WQH105" s="198"/>
      <c r="WQI105" s="239"/>
      <c r="WQJ105" s="243"/>
      <c r="WQK105" s="243"/>
      <c r="WQL105" s="19"/>
      <c r="WQM105" s="320"/>
      <c r="WQN105" s="17"/>
      <c r="WQO105" s="15"/>
      <c r="WQP105" s="15"/>
      <c r="WQQ105" s="17"/>
      <c r="WQR105" s="17"/>
      <c r="WQS105" s="17"/>
      <c r="WQT105" s="117"/>
      <c r="WQU105" s="209"/>
      <c r="WQV105" s="17"/>
      <c r="WQW105" s="18"/>
      <c r="WQX105" s="29"/>
      <c r="WQY105" s="104"/>
      <c r="WQZ105" s="198"/>
      <c r="WRA105" s="239"/>
      <c r="WRB105" s="243"/>
      <c r="WRC105" s="243"/>
      <c r="WRD105" s="19"/>
      <c r="WRE105" s="320"/>
      <c r="WRF105" s="17"/>
      <c r="WRG105" s="15"/>
      <c r="WRH105" s="15"/>
      <c r="WRI105" s="17"/>
      <c r="WRJ105" s="17"/>
      <c r="WRK105" s="17"/>
      <c r="WRL105" s="117"/>
      <c r="WRM105" s="209"/>
      <c r="WRN105" s="17"/>
      <c r="WRO105" s="18"/>
      <c r="WRP105" s="29"/>
      <c r="WRQ105" s="104"/>
      <c r="WRR105" s="198"/>
      <c r="WRS105" s="239"/>
      <c r="WRT105" s="243"/>
      <c r="WRU105" s="243"/>
      <c r="WRV105" s="19"/>
      <c r="WRW105" s="320"/>
      <c r="WRX105" s="17"/>
      <c r="WRY105" s="15"/>
      <c r="WRZ105" s="15"/>
      <c r="WSA105" s="17"/>
      <c r="WSB105" s="17"/>
      <c r="WSC105" s="17"/>
      <c r="WSD105" s="117"/>
      <c r="WSE105" s="209"/>
      <c r="WSF105" s="17"/>
      <c r="WSG105" s="18"/>
      <c r="WSH105" s="29"/>
      <c r="WSI105" s="104"/>
      <c r="WSJ105" s="198"/>
      <c r="WSK105" s="239"/>
      <c r="WSL105" s="243"/>
      <c r="WSM105" s="243"/>
      <c r="WSN105" s="19"/>
      <c r="WSO105" s="320"/>
      <c r="WSP105" s="17"/>
      <c r="WSQ105" s="15"/>
      <c r="WSR105" s="15"/>
      <c r="WSS105" s="17"/>
      <c r="WST105" s="17"/>
      <c r="WSU105" s="17"/>
      <c r="WSV105" s="117"/>
      <c r="WSW105" s="209"/>
      <c r="WSX105" s="17"/>
      <c r="WSY105" s="18"/>
      <c r="WSZ105" s="29"/>
      <c r="WTA105" s="104"/>
      <c r="WTB105" s="198"/>
      <c r="WTC105" s="239"/>
      <c r="WTD105" s="243"/>
      <c r="WTE105" s="243"/>
      <c r="WTF105" s="19"/>
      <c r="WTG105" s="320"/>
      <c r="WTH105" s="17"/>
      <c r="WTI105" s="15"/>
      <c r="WTJ105" s="15"/>
      <c r="WTK105" s="17"/>
      <c r="WTL105" s="17"/>
      <c r="WTM105" s="17"/>
      <c r="WTN105" s="117"/>
      <c r="WTO105" s="209"/>
      <c r="WTP105" s="17"/>
      <c r="WTQ105" s="18"/>
      <c r="WTR105" s="29"/>
      <c r="WTS105" s="104"/>
      <c r="WTT105" s="198"/>
      <c r="WTU105" s="239"/>
      <c r="WTV105" s="243"/>
      <c r="WTW105" s="243"/>
      <c r="WTX105" s="19"/>
      <c r="WTY105" s="320"/>
      <c r="WTZ105" s="17"/>
      <c r="WUA105" s="15"/>
      <c r="WUB105" s="15"/>
      <c r="WUC105" s="17"/>
      <c r="WUD105" s="17"/>
      <c r="WUE105" s="17"/>
      <c r="WUF105" s="117"/>
      <c r="WUG105" s="209"/>
      <c r="WUH105" s="17"/>
      <c r="WUI105" s="18"/>
      <c r="WUJ105" s="29"/>
      <c r="WUK105" s="104"/>
      <c r="WUL105" s="198"/>
      <c r="WUM105" s="239"/>
      <c r="WUN105" s="243"/>
      <c r="WUO105" s="243"/>
      <c r="WUP105" s="19"/>
      <c r="WUQ105" s="320"/>
      <c r="WUR105" s="17"/>
      <c r="WUS105" s="15"/>
      <c r="WUT105" s="15"/>
      <c r="WUU105" s="17"/>
      <c r="WUV105" s="17"/>
      <c r="WUW105" s="17"/>
      <c r="WUX105" s="117"/>
      <c r="WUY105" s="209"/>
      <c r="WUZ105" s="17"/>
      <c r="WVA105" s="18"/>
      <c r="WVB105" s="29"/>
      <c r="WVC105" s="104"/>
      <c r="WVD105" s="198"/>
      <c r="WVE105" s="239"/>
      <c r="WVF105" s="243"/>
      <c r="WVG105" s="243"/>
      <c r="WVH105" s="19"/>
      <c r="WVI105" s="320"/>
      <c r="WVJ105" s="17"/>
      <c r="WVK105" s="15"/>
      <c r="WVL105" s="15"/>
      <c r="WVM105" s="17"/>
      <c r="WVN105" s="17"/>
      <c r="WVO105" s="17"/>
      <c r="WVP105" s="117"/>
      <c r="WVQ105" s="209"/>
      <c r="WVR105" s="17"/>
      <c r="WVS105" s="18"/>
      <c r="WVT105" s="29"/>
      <c r="WVU105" s="104"/>
      <c r="WVV105" s="198"/>
      <c r="WVW105" s="239"/>
      <c r="WVX105" s="243"/>
      <c r="WVY105" s="243"/>
      <c r="WVZ105" s="19"/>
      <c r="WWA105" s="320"/>
      <c r="WWB105" s="17"/>
      <c r="WWC105" s="15"/>
      <c r="WWD105" s="15"/>
      <c r="WWE105" s="17"/>
      <c r="WWF105" s="17"/>
      <c r="WWG105" s="17"/>
      <c r="WWH105" s="117"/>
      <c r="WWI105" s="209"/>
      <c r="WWJ105" s="17"/>
      <c r="WWK105" s="18"/>
      <c r="WWL105" s="29"/>
      <c r="WWM105" s="104"/>
      <c r="WWN105" s="198"/>
      <c r="WWO105" s="239"/>
      <c r="WWP105" s="243"/>
      <c r="WWQ105" s="243"/>
      <c r="WWR105" s="19"/>
      <c r="WWS105" s="320"/>
      <c r="WWT105" s="17"/>
      <c r="WWU105" s="15"/>
      <c r="WWV105" s="15"/>
      <c r="WWW105" s="17"/>
      <c r="WWX105" s="17"/>
      <c r="WWY105" s="17"/>
      <c r="WWZ105" s="117"/>
      <c r="WXA105" s="209"/>
      <c r="WXB105" s="17"/>
      <c r="WXC105" s="18"/>
      <c r="WXD105" s="29"/>
      <c r="WXE105" s="104"/>
      <c r="WXF105" s="198"/>
      <c r="WXG105" s="239"/>
      <c r="WXH105" s="243"/>
      <c r="WXI105" s="243"/>
      <c r="WXJ105" s="19"/>
      <c r="WXK105" s="320"/>
      <c r="WXL105" s="17"/>
      <c r="WXM105" s="15"/>
      <c r="WXN105" s="15"/>
      <c r="WXO105" s="17"/>
      <c r="WXP105" s="17"/>
      <c r="WXQ105" s="17"/>
      <c r="WXR105" s="117"/>
      <c r="WXS105" s="209"/>
      <c r="WXT105" s="17"/>
      <c r="WXU105" s="18"/>
      <c r="WXV105" s="29"/>
      <c r="WXW105" s="104"/>
      <c r="WXX105" s="198"/>
      <c r="WXY105" s="239"/>
      <c r="WXZ105" s="243"/>
      <c r="WYA105" s="243"/>
      <c r="WYB105" s="19"/>
      <c r="WYC105" s="320"/>
      <c r="WYD105" s="17"/>
      <c r="WYE105" s="15"/>
      <c r="WYF105" s="15"/>
      <c r="WYG105" s="17"/>
      <c r="WYH105" s="17"/>
      <c r="WYI105" s="17"/>
      <c r="WYJ105" s="117"/>
      <c r="WYK105" s="209"/>
      <c r="WYL105" s="17"/>
      <c r="WYM105" s="18"/>
      <c r="WYN105" s="29"/>
      <c r="WYO105" s="104"/>
      <c r="WYP105" s="198"/>
      <c r="WYQ105" s="239"/>
      <c r="WYR105" s="243"/>
      <c r="WYS105" s="243"/>
      <c r="WYT105" s="19"/>
      <c r="WYU105" s="320"/>
      <c r="WYV105" s="17"/>
      <c r="WYW105" s="15"/>
      <c r="WYX105" s="15"/>
      <c r="WYY105" s="17"/>
      <c r="WYZ105" s="17"/>
      <c r="WZA105" s="17"/>
      <c r="WZB105" s="117"/>
      <c r="WZC105" s="209"/>
      <c r="WZD105" s="17"/>
      <c r="WZE105" s="18"/>
      <c r="WZF105" s="29"/>
      <c r="WZG105" s="104"/>
      <c r="WZH105" s="198"/>
      <c r="WZI105" s="239"/>
      <c r="WZJ105" s="243"/>
      <c r="WZK105" s="243"/>
      <c r="WZL105" s="19"/>
      <c r="WZM105" s="320"/>
      <c r="WZN105" s="17"/>
      <c r="WZO105" s="15"/>
      <c r="WZP105" s="15"/>
      <c r="WZQ105" s="17"/>
      <c r="WZR105" s="17"/>
      <c r="WZS105" s="17"/>
      <c r="WZT105" s="117"/>
      <c r="WZU105" s="209"/>
      <c r="WZV105" s="17"/>
      <c r="WZW105" s="18"/>
      <c r="WZX105" s="29"/>
      <c r="WZY105" s="104"/>
      <c r="WZZ105" s="198"/>
      <c r="XAA105" s="239"/>
      <c r="XAB105" s="243"/>
      <c r="XAC105" s="243"/>
      <c r="XAD105" s="19"/>
      <c r="XAE105" s="320"/>
      <c r="XAF105" s="17"/>
      <c r="XAG105" s="15"/>
      <c r="XAH105" s="15"/>
      <c r="XAI105" s="17"/>
      <c r="XAJ105" s="17"/>
      <c r="XAK105" s="17"/>
      <c r="XAL105" s="117"/>
      <c r="XAM105" s="209"/>
      <c r="XAN105" s="17"/>
      <c r="XAO105" s="18"/>
      <c r="XAP105" s="29"/>
      <c r="XAQ105" s="104"/>
      <c r="XAR105" s="198"/>
      <c r="XAS105" s="239"/>
      <c r="XAT105" s="243"/>
      <c r="XAU105" s="243"/>
      <c r="XAV105" s="19"/>
      <c r="XAW105" s="320"/>
      <c r="XAX105" s="17"/>
      <c r="XAY105" s="15"/>
      <c r="XAZ105" s="15"/>
      <c r="XBA105" s="17"/>
      <c r="XBB105" s="17"/>
      <c r="XBC105" s="17"/>
      <c r="XBD105" s="117"/>
      <c r="XBE105" s="209"/>
      <c r="XBF105" s="17"/>
      <c r="XBG105" s="18"/>
      <c r="XBH105" s="29"/>
      <c r="XBI105" s="104"/>
      <c r="XBJ105" s="198"/>
      <c r="XBK105" s="239"/>
      <c r="XBL105" s="243"/>
      <c r="XBM105" s="243"/>
      <c r="XBN105" s="19"/>
      <c r="XBO105" s="320"/>
      <c r="XBP105" s="17"/>
      <c r="XBQ105" s="15"/>
      <c r="XBR105" s="15"/>
      <c r="XBS105" s="17"/>
      <c r="XBT105" s="17"/>
      <c r="XBU105" s="17"/>
      <c r="XBV105" s="117"/>
      <c r="XBW105" s="209"/>
      <c r="XBX105" s="17"/>
      <c r="XBY105" s="18"/>
      <c r="XBZ105" s="29"/>
      <c r="XCA105" s="104"/>
      <c r="XCB105" s="198"/>
      <c r="XCC105" s="239"/>
      <c r="XCD105" s="243"/>
      <c r="XCE105" s="243"/>
      <c r="XCF105" s="19"/>
      <c r="XCG105" s="320"/>
      <c r="XCH105" s="17"/>
      <c r="XCI105" s="15"/>
      <c r="XCJ105" s="15"/>
      <c r="XCK105" s="17"/>
      <c r="XCL105" s="17"/>
      <c r="XCM105" s="17"/>
      <c r="XCN105" s="117"/>
      <c r="XCO105" s="209"/>
      <c r="XCP105" s="17"/>
      <c r="XCQ105" s="18"/>
      <c r="XCR105" s="29"/>
      <c r="XCS105" s="104"/>
      <c r="XCT105" s="198"/>
      <c r="XCU105" s="239"/>
      <c r="XCV105" s="243"/>
      <c r="XCW105" s="243"/>
      <c r="XCX105" s="19"/>
      <c r="XCY105" s="320"/>
      <c r="XCZ105" s="17"/>
      <c r="XDA105" s="15"/>
      <c r="XDB105" s="15"/>
      <c r="XDC105" s="17"/>
      <c r="XDD105" s="17"/>
      <c r="XDE105" s="17"/>
      <c r="XDF105" s="117"/>
      <c r="XDG105" s="209"/>
      <c r="XDH105" s="17"/>
      <c r="XDI105" s="18"/>
      <c r="XDJ105" s="29"/>
      <c r="XDK105" s="104"/>
      <c r="XDL105" s="198"/>
      <c r="XDM105" s="239"/>
      <c r="XDN105" s="243"/>
      <c r="XDO105" s="243"/>
      <c r="XDP105" s="19"/>
      <c r="XDQ105" s="320"/>
      <c r="XDR105" s="17"/>
      <c r="XDS105" s="15"/>
      <c r="XDT105" s="15"/>
      <c r="XDU105" s="17"/>
      <c r="XDV105" s="17"/>
      <c r="XDW105" s="17"/>
      <c r="XDX105" s="117"/>
      <c r="XDY105" s="209"/>
      <c r="XDZ105" s="17"/>
      <c r="XEA105" s="18"/>
      <c r="XEB105" s="29"/>
      <c r="XEC105" s="104"/>
      <c r="XED105" s="198"/>
      <c r="XEE105" s="239"/>
      <c r="XEF105" s="243"/>
      <c r="XEG105" s="243"/>
      <c r="XEH105" s="19"/>
      <c r="XEI105" s="320"/>
      <c r="XEJ105" s="17"/>
      <c r="XEK105" s="15"/>
      <c r="XEL105" s="15"/>
      <c r="XEM105" s="17"/>
      <c r="XEN105" s="17"/>
      <c r="XEO105" s="17"/>
      <c r="XEP105" s="117"/>
      <c r="XEQ105" s="209"/>
      <c r="XER105" s="17"/>
      <c r="XES105" s="18"/>
      <c r="XET105" s="29"/>
      <c r="XEU105" s="104"/>
      <c r="XEV105" s="198"/>
      <c r="XEW105" s="239"/>
      <c r="XEX105" s="243"/>
      <c r="XEY105" s="243"/>
      <c r="XEZ105" s="19"/>
      <c r="XFA105" s="320"/>
      <c r="XFB105" s="17"/>
      <c r="XFC105" s="15"/>
      <c r="XFD105" s="15"/>
    </row>
  </sheetData>
  <conditionalFormatting sqref="L29:N31">
    <cfRule type="cellIs" dxfId="70" priority="5075" stopIfTrue="1" operator="lessThan">
      <formula>0</formula>
    </cfRule>
  </conditionalFormatting>
  <conditionalFormatting sqref="L73:N105 AD102:AF105 AV102:AX105 BN102:BP105 CF102:CH105 CX102:CZ105 DP102:DR105 EH102:EJ105 EZ102:FB105 FR102:FT105 GJ102:GL105 HB102:HD105 HT102:HV105 IL102:IN105 JD102:JF105 JV102:JX105 KN102:KP105 LF102:LH105 LX102:LZ105 MP102:MR105 NH102:NJ105 NZ102:OB105 OR102:OT105 PJ102:PL105 QB102:QD105 QT102:QV105 RL102:RN105 SD102:SF105 SV102:SX105 TN102:TP105 UF102:UH105 UX102:UZ105 VP102:VR105 WH102:WJ105 WZ102:XB105 XR102:XT105 YJ102:YL105 ZB102:ZD105 ZT102:ZV105 AAL102:AAN105 ABD102:ABF105 ABV102:ABX105 ACN102:ACP105 ADF102:ADH105 ADX102:ADZ105 AEP102:AER105 AFH102:AFJ105 AFZ102:AGB105 AGR102:AGT105 AHJ102:AHL105 AIB102:AID105 AIT102:AIV105 AJL102:AJN105 AKD102:AKF105 AKV102:AKX105 ALN102:ALP105 AMF102:AMH105 AMX102:AMZ105 ANP102:ANR105 AOH102:AOJ105 AOZ102:APB105 APR102:APT105 AQJ102:AQL105 ARB102:ARD105 ART102:ARV105 ASL102:ASN105 ATD102:ATF105 ATV102:ATX105 AUN102:AUP105 AVF102:AVH105 AVX102:AVZ105 AWP102:AWR105 AXH102:AXJ105 AXZ102:AYB105 AYR102:AYT105 AZJ102:AZL105 BAB102:BAD105 BAT102:BAV105 BBL102:BBN105 BCD102:BCF105 BCV102:BCX105 BDN102:BDP105 BEF102:BEH105 BEX102:BEZ105 BFP102:BFR105 BGH102:BGJ105 BGZ102:BHB105 BHR102:BHT105 BIJ102:BIL105 BJB102:BJD105 BJT102:BJV105 BKL102:BKN105 BLD102:BLF105 BLV102:BLX105 BMN102:BMP105 BNF102:BNH105 BNX102:BNZ105 BOP102:BOR105 BPH102:BPJ105 BPZ102:BQB105 BQR102:BQT105 BRJ102:BRL105 BSB102:BSD105 BST102:BSV105 BTL102:BTN105 BUD102:BUF105 BUV102:BUX105 BVN102:BVP105 BWF102:BWH105 BWX102:BWZ105 BXP102:BXR105 BYH102:BYJ105 BYZ102:BZB105 BZR102:BZT105 CAJ102:CAL105 CBB102:CBD105 CBT102:CBV105 CCL102:CCN105 CDD102:CDF105 CDV102:CDX105 CEN102:CEP105 CFF102:CFH105 CFX102:CFZ105 CGP102:CGR105 CHH102:CHJ105 CHZ102:CIB105 CIR102:CIT105 CJJ102:CJL105 CKB102:CKD105 CKT102:CKV105 CLL102:CLN105 CMD102:CMF105 CMV102:CMX105 CNN102:CNP105 COF102:COH105 COX102:COZ105 CPP102:CPR105 CQH102:CQJ105 CQZ102:CRB105 CRR102:CRT105 CSJ102:CSL105 CTB102:CTD105 CTT102:CTV105 CUL102:CUN105 CVD102:CVF105 CVV102:CVX105 CWN102:CWP105 CXF102:CXH105 CXX102:CXZ105 CYP102:CYR105 CZH102:CZJ105 CZZ102:DAB105 DAR102:DAT105 DBJ102:DBL105 DCB102:DCD105 DCT102:DCV105 DDL102:DDN105 DED102:DEF105 DEV102:DEX105 DFN102:DFP105 DGF102:DGH105 DGX102:DGZ105 DHP102:DHR105 DIH102:DIJ105 DIZ102:DJB105 DJR102:DJT105 DKJ102:DKL105 DLB102:DLD105 DLT102:DLV105 DML102:DMN105 DND102:DNF105 DNV102:DNX105 DON102:DOP105 DPF102:DPH105 DPX102:DPZ105 DQP102:DQR105 DRH102:DRJ105 DRZ102:DSB105 DSR102:DST105 DTJ102:DTL105 DUB102:DUD105 DUT102:DUV105 DVL102:DVN105 DWD102:DWF105 DWV102:DWX105 DXN102:DXP105 DYF102:DYH105 DYX102:DYZ105 DZP102:DZR105 EAH102:EAJ105 EAZ102:EBB105 EBR102:EBT105 ECJ102:ECL105 EDB102:EDD105 EDT102:EDV105 EEL102:EEN105 EFD102:EFF105 EFV102:EFX105 EGN102:EGP105 EHF102:EHH105 EHX102:EHZ105 EIP102:EIR105 EJH102:EJJ105 EJZ102:EKB105 EKR102:EKT105 ELJ102:ELL105 EMB102:EMD105 EMT102:EMV105 ENL102:ENN105 EOD102:EOF105 EOV102:EOX105 EPN102:EPP105 EQF102:EQH105 EQX102:EQZ105 ERP102:ERR105 ESH102:ESJ105 ESZ102:ETB105 ETR102:ETT105 EUJ102:EUL105 EVB102:EVD105 EVT102:EVV105 EWL102:EWN105 EXD102:EXF105 EXV102:EXX105 EYN102:EYP105 EZF102:EZH105 EZX102:EZZ105 FAP102:FAR105 FBH102:FBJ105 FBZ102:FCB105 FCR102:FCT105 FDJ102:FDL105 FEB102:FED105 FET102:FEV105 FFL102:FFN105 FGD102:FGF105 FGV102:FGX105 FHN102:FHP105 FIF102:FIH105 FIX102:FIZ105 FJP102:FJR105 FKH102:FKJ105 FKZ102:FLB105 FLR102:FLT105 FMJ102:FML105 FNB102:FND105 FNT102:FNV105 FOL102:FON105 FPD102:FPF105 FPV102:FPX105 FQN102:FQP105 FRF102:FRH105 FRX102:FRZ105 FSP102:FSR105 FTH102:FTJ105 FTZ102:FUB105 FUR102:FUT105 FVJ102:FVL105 FWB102:FWD105 FWT102:FWV105 FXL102:FXN105 FYD102:FYF105 FYV102:FYX105 FZN102:FZP105 GAF102:GAH105 GAX102:GAZ105 GBP102:GBR105 GCH102:GCJ105 GCZ102:GDB105 GDR102:GDT105 GEJ102:GEL105 GFB102:GFD105 GFT102:GFV105 GGL102:GGN105 GHD102:GHF105 GHV102:GHX105 GIN102:GIP105 GJF102:GJH105 GJX102:GJZ105 GKP102:GKR105 GLH102:GLJ105 GLZ102:GMB105 GMR102:GMT105 GNJ102:GNL105 GOB102:GOD105 GOT102:GOV105 GPL102:GPN105 GQD102:GQF105 GQV102:GQX105 GRN102:GRP105 GSF102:GSH105 GSX102:GSZ105 GTP102:GTR105 GUH102:GUJ105 GUZ102:GVB105 GVR102:GVT105 GWJ102:GWL105 GXB102:GXD105 GXT102:GXV105 GYL102:GYN105 GZD102:GZF105 GZV102:GZX105 HAN102:HAP105 HBF102:HBH105 HBX102:HBZ105 HCP102:HCR105 HDH102:HDJ105 HDZ102:HEB105 HER102:HET105 HFJ102:HFL105 HGB102:HGD105 HGT102:HGV105 HHL102:HHN105 HID102:HIF105 HIV102:HIX105 HJN102:HJP105 HKF102:HKH105 HKX102:HKZ105 HLP102:HLR105 HMH102:HMJ105 HMZ102:HNB105 HNR102:HNT105 HOJ102:HOL105 HPB102:HPD105 HPT102:HPV105 HQL102:HQN105 HRD102:HRF105 HRV102:HRX105 HSN102:HSP105 HTF102:HTH105 HTX102:HTZ105 HUP102:HUR105 HVH102:HVJ105 HVZ102:HWB105 HWR102:HWT105 HXJ102:HXL105 HYB102:HYD105 HYT102:HYV105 HZL102:HZN105 IAD102:IAF105 IAV102:IAX105 IBN102:IBP105 ICF102:ICH105 ICX102:ICZ105 IDP102:IDR105 IEH102:IEJ105 IEZ102:IFB105 IFR102:IFT105 IGJ102:IGL105 IHB102:IHD105 IHT102:IHV105 IIL102:IIN105 IJD102:IJF105 IJV102:IJX105 IKN102:IKP105 ILF102:ILH105 ILX102:ILZ105 IMP102:IMR105 INH102:INJ105 INZ102:IOB105 IOR102:IOT105 IPJ102:IPL105 IQB102:IQD105 IQT102:IQV105 IRL102:IRN105 ISD102:ISF105 ISV102:ISX105 ITN102:ITP105 IUF102:IUH105 IUX102:IUZ105 IVP102:IVR105 IWH102:IWJ105 IWZ102:IXB105 IXR102:IXT105 IYJ102:IYL105 IZB102:IZD105 IZT102:IZV105 JAL102:JAN105 JBD102:JBF105 JBV102:JBX105 JCN102:JCP105 JDF102:JDH105 JDX102:JDZ105 JEP102:JER105 JFH102:JFJ105 JFZ102:JGB105 JGR102:JGT105 JHJ102:JHL105 JIB102:JID105 JIT102:JIV105 JJL102:JJN105 JKD102:JKF105 JKV102:JKX105 JLN102:JLP105 JMF102:JMH105 JMX102:JMZ105 JNP102:JNR105 JOH102:JOJ105 JOZ102:JPB105 JPR102:JPT105 JQJ102:JQL105 JRB102:JRD105 JRT102:JRV105 JSL102:JSN105 JTD102:JTF105 JTV102:JTX105 JUN102:JUP105 JVF102:JVH105 JVX102:JVZ105 JWP102:JWR105 JXH102:JXJ105 JXZ102:JYB105 JYR102:JYT105 JZJ102:JZL105 KAB102:KAD105 KAT102:KAV105 KBL102:KBN105 KCD102:KCF105 KCV102:KCX105 KDN102:KDP105 KEF102:KEH105 KEX102:KEZ105 KFP102:KFR105 KGH102:KGJ105 KGZ102:KHB105 KHR102:KHT105 KIJ102:KIL105 KJB102:KJD105 KJT102:KJV105 KKL102:KKN105 KLD102:KLF105 KLV102:KLX105 KMN102:KMP105 KNF102:KNH105 KNX102:KNZ105 KOP102:KOR105 KPH102:KPJ105 KPZ102:KQB105 KQR102:KQT105 KRJ102:KRL105 KSB102:KSD105 KST102:KSV105 KTL102:KTN105 KUD102:KUF105 KUV102:KUX105 KVN102:KVP105 KWF102:KWH105 KWX102:KWZ105 KXP102:KXR105 KYH102:KYJ105 KYZ102:KZB105 KZR102:KZT105 LAJ102:LAL105 LBB102:LBD105 LBT102:LBV105 LCL102:LCN105 LDD102:LDF105 LDV102:LDX105 LEN102:LEP105 LFF102:LFH105 LFX102:LFZ105 LGP102:LGR105 LHH102:LHJ105 LHZ102:LIB105 LIR102:LIT105 LJJ102:LJL105 LKB102:LKD105 LKT102:LKV105 LLL102:LLN105 LMD102:LMF105 LMV102:LMX105 LNN102:LNP105 LOF102:LOH105 LOX102:LOZ105 LPP102:LPR105 LQH102:LQJ105 LQZ102:LRB105 LRR102:LRT105 LSJ102:LSL105 LTB102:LTD105 LTT102:LTV105 LUL102:LUN105 LVD102:LVF105 LVV102:LVX105 LWN102:LWP105 LXF102:LXH105 LXX102:LXZ105 LYP102:LYR105 LZH102:LZJ105 LZZ102:MAB105 MAR102:MAT105 MBJ102:MBL105 MCB102:MCD105 MCT102:MCV105 MDL102:MDN105 MED102:MEF105 MEV102:MEX105 MFN102:MFP105 MGF102:MGH105 MGX102:MGZ105 MHP102:MHR105 MIH102:MIJ105 MIZ102:MJB105 MJR102:MJT105 MKJ102:MKL105 MLB102:MLD105 MLT102:MLV105 MML102:MMN105 MND102:MNF105 MNV102:MNX105 MON102:MOP105 MPF102:MPH105 MPX102:MPZ105 MQP102:MQR105 MRH102:MRJ105 MRZ102:MSB105 MSR102:MST105 MTJ102:MTL105 MUB102:MUD105 MUT102:MUV105 MVL102:MVN105 MWD102:MWF105 MWV102:MWX105 MXN102:MXP105 MYF102:MYH105 MYX102:MYZ105 MZP102:MZR105 NAH102:NAJ105 NAZ102:NBB105 NBR102:NBT105 NCJ102:NCL105 NDB102:NDD105 NDT102:NDV105 NEL102:NEN105 NFD102:NFF105 NFV102:NFX105 NGN102:NGP105 NHF102:NHH105 NHX102:NHZ105 NIP102:NIR105 NJH102:NJJ105 NJZ102:NKB105 NKR102:NKT105 NLJ102:NLL105 NMB102:NMD105 NMT102:NMV105 NNL102:NNN105 NOD102:NOF105 NOV102:NOX105 NPN102:NPP105 NQF102:NQH105 NQX102:NQZ105 NRP102:NRR105 NSH102:NSJ105 NSZ102:NTB105 NTR102:NTT105 NUJ102:NUL105 NVB102:NVD105 NVT102:NVV105 NWL102:NWN105 NXD102:NXF105 NXV102:NXX105 NYN102:NYP105 NZF102:NZH105 NZX102:NZZ105 OAP102:OAR105 OBH102:OBJ105 OBZ102:OCB105 OCR102:OCT105 ODJ102:ODL105 OEB102:OED105 OET102:OEV105 OFL102:OFN105 OGD102:OGF105 OGV102:OGX105 OHN102:OHP105 OIF102:OIH105 OIX102:OIZ105 OJP102:OJR105 OKH102:OKJ105 OKZ102:OLB105 OLR102:OLT105 OMJ102:OML105 ONB102:OND105 ONT102:ONV105 OOL102:OON105 OPD102:OPF105 OPV102:OPX105 OQN102:OQP105 ORF102:ORH105 ORX102:ORZ105 OSP102:OSR105 OTH102:OTJ105 OTZ102:OUB105 OUR102:OUT105 OVJ102:OVL105 OWB102:OWD105 OWT102:OWV105 OXL102:OXN105 OYD102:OYF105 OYV102:OYX105 OZN102:OZP105 PAF102:PAH105 PAX102:PAZ105 PBP102:PBR105 PCH102:PCJ105 PCZ102:PDB105 PDR102:PDT105 PEJ102:PEL105 PFB102:PFD105 PFT102:PFV105 PGL102:PGN105 PHD102:PHF105 PHV102:PHX105 PIN102:PIP105 PJF102:PJH105 PJX102:PJZ105 PKP102:PKR105 PLH102:PLJ105 PLZ102:PMB105 PMR102:PMT105 PNJ102:PNL105 POB102:POD105 POT102:POV105 PPL102:PPN105 PQD102:PQF105 PQV102:PQX105 PRN102:PRP105 PSF102:PSH105 PSX102:PSZ105 PTP102:PTR105 PUH102:PUJ105 PUZ102:PVB105 PVR102:PVT105 PWJ102:PWL105 PXB102:PXD105 PXT102:PXV105 PYL102:PYN105 PZD102:PZF105 PZV102:PZX105 QAN102:QAP105 QBF102:QBH105 QBX102:QBZ105 QCP102:QCR105 QDH102:QDJ105 QDZ102:QEB105 QER102:QET105 QFJ102:QFL105 QGB102:QGD105 QGT102:QGV105 QHL102:QHN105 QID102:QIF105 QIV102:QIX105 QJN102:QJP105 QKF102:QKH105 QKX102:QKZ105 QLP102:QLR105 QMH102:QMJ105 QMZ102:QNB105 QNR102:QNT105 QOJ102:QOL105 QPB102:QPD105 QPT102:QPV105 QQL102:QQN105 QRD102:QRF105 QRV102:QRX105 QSN102:QSP105 QTF102:QTH105 QTX102:QTZ105 QUP102:QUR105 QVH102:QVJ105 QVZ102:QWB105 QWR102:QWT105 QXJ102:QXL105 QYB102:QYD105 QYT102:QYV105 QZL102:QZN105 RAD102:RAF105 RAV102:RAX105 RBN102:RBP105 RCF102:RCH105 RCX102:RCZ105 RDP102:RDR105 REH102:REJ105 REZ102:RFB105 RFR102:RFT105 RGJ102:RGL105 RHB102:RHD105 RHT102:RHV105 RIL102:RIN105 RJD102:RJF105 RJV102:RJX105 RKN102:RKP105 RLF102:RLH105 RLX102:RLZ105 RMP102:RMR105 RNH102:RNJ105 RNZ102:ROB105 ROR102:ROT105 RPJ102:RPL105 RQB102:RQD105 RQT102:RQV105 RRL102:RRN105 RSD102:RSF105 RSV102:RSX105 RTN102:RTP105 RUF102:RUH105 RUX102:RUZ105 RVP102:RVR105 RWH102:RWJ105 RWZ102:RXB105 RXR102:RXT105 RYJ102:RYL105 RZB102:RZD105 RZT102:RZV105 SAL102:SAN105 SBD102:SBF105 SBV102:SBX105 SCN102:SCP105 SDF102:SDH105 SDX102:SDZ105 SEP102:SER105 SFH102:SFJ105 SFZ102:SGB105 SGR102:SGT105 SHJ102:SHL105 SIB102:SID105 SIT102:SIV105 SJL102:SJN105 SKD102:SKF105 SKV102:SKX105 SLN102:SLP105 SMF102:SMH105 SMX102:SMZ105 SNP102:SNR105 SOH102:SOJ105 SOZ102:SPB105 SPR102:SPT105 SQJ102:SQL105 SRB102:SRD105 SRT102:SRV105 SSL102:SSN105 STD102:STF105 STV102:STX105 SUN102:SUP105 SVF102:SVH105 SVX102:SVZ105 SWP102:SWR105 SXH102:SXJ105 SXZ102:SYB105 SYR102:SYT105 SZJ102:SZL105 TAB102:TAD105 TAT102:TAV105 TBL102:TBN105 TCD102:TCF105 TCV102:TCX105 TDN102:TDP105 TEF102:TEH105 TEX102:TEZ105 TFP102:TFR105 TGH102:TGJ105 TGZ102:THB105 THR102:THT105 TIJ102:TIL105 TJB102:TJD105 TJT102:TJV105 TKL102:TKN105 TLD102:TLF105 TLV102:TLX105 TMN102:TMP105 TNF102:TNH105 TNX102:TNZ105 TOP102:TOR105 TPH102:TPJ105 TPZ102:TQB105 TQR102:TQT105 TRJ102:TRL105 TSB102:TSD105 TST102:TSV105 TTL102:TTN105 TUD102:TUF105 TUV102:TUX105 TVN102:TVP105 TWF102:TWH105 TWX102:TWZ105 TXP102:TXR105 TYH102:TYJ105 TYZ102:TZB105 TZR102:TZT105 UAJ102:UAL105 UBB102:UBD105 UBT102:UBV105 UCL102:UCN105 UDD102:UDF105 UDV102:UDX105 UEN102:UEP105 UFF102:UFH105 UFX102:UFZ105 UGP102:UGR105 UHH102:UHJ105 UHZ102:UIB105 UIR102:UIT105 UJJ102:UJL105 UKB102:UKD105 UKT102:UKV105 ULL102:ULN105 UMD102:UMF105 UMV102:UMX105 UNN102:UNP105 UOF102:UOH105 UOX102:UOZ105 UPP102:UPR105 UQH102:UQJ105 UQZ102:URB105 URR102:URT105 USJ102:USL105 UTB102:UTD105 UTT102:UTV105 UUL102:UUN105 UVD102:UVF105 UVV102:UVX105 UWN102:UWP105 UXF102:UXH105 UXX102:UXZ105 UYP102:UYR105 UZH102:UZJ105 UZZ102:VAB105 VAR102:VAT105 VBJ102:VBL105 VCB102:VCD105 VCT102:VCV105 VDL102:VDN105 VED102:VEF105 VEV102:VEX105 VFN102:VFP105 VGF102:VGH105 VGX102:VGZ105 VHP102:VHR105 VIH102:VIJ105 VIZ102:VJB105 VJR102:VJT105 VKJ102:VKL105 VLB102:VLD105 VLT102:VLV105 VML102:VMN105 VND102:VNF105 VNV102:VNX105 VON102:VOP105 VPF102:VPH105 VPX102:VPZ105 VQP102:VQR105 VRH102:VRJ105 VRZ102:VSB105 VSR102:VST105 VTJ102:VTL105 VUB102:VUD105 VUT102:VUV105 VVL102:VVN105 VWD102:VWF105 VWV102:VWX105 VXN102:VXP105 VYF102:VYH105 VYX102:VYZ105 VZP102:VZR105 WAH102:WAJ105 WAZ102:WBB105 WBR102:WBT105 WCJ102:WCL105 WDB102:WDD105 WDT102:WDV105 WEL102:WEN105 WFD102:WFF105 WFV102:WFX105 WGN102:WGP105 WHF102:WHH105 WHX102:WHZ105 WIP102:WIR105 WJH102:WJJ105 WJZ102:WKB105 WKR102:WKT105 WLJ102:WLL105 WMB102:WMD105 WMT102:WMV105 WNL102:WNN105 WOD102:WOF105 WOV102:WOX105 WPN102:WPP105 WQF102:WQH105 WQX102:WQZ105 WRP102:WRR105 WSH102:WSJ105 WSZ102:WTB105 WTR102:WTT105 WUJ102:WUL105 WVB102:WVD105 WVT102:WVV105 WWL102:WWN105 WXD102:WXF105 WXV102:WXX105 WYN102:WYP105 WZF102:WZH105 WZX102:WZZ105 XAP102:XAR105 XBH102:XBJ105 XBZ102:XCB105 XCR102:XCT105 XDJ102:XDL105 XEB102:XED105 XET102:XEV105">
    <cfRule type="cellIs" dxfId="69" priority="1" stopIfTrue="1" operator="lessThan">
      <formula>0</formula>
    </cfRule>
  </conditionalFormatting>
  <conditionalFormatting sqref="M31:N31">
    <cfRule type="cellIs" dxfId="68" priority="5183" stopIfTrue="1" operator="lessThan">
      <formula>0</formula>
    </cfRule>
  </conditionalFormatting>
  <conditionalFormatting sqref="P4:R71">
    <cfRule type="cellIs" dxfId="67" priority="179" stopIfTrue="1" operator="lessThan">
      <formula>0</formula>
    </cfRule>
  </conditionalFormatting>
  <pageMargins left="0.7" right="0.7" top="0.75" bottom="0.75" header="0.3" footer="0.3"/>
  <pageSetup scale="33" orientation="landscape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192"/>
  <sheetViews>
    <sheetView zoomScale="95" zoomScaleNormal="95" workbookViewId="0">
      <pane xSplit="1" ySplit="3" topLeftCell="B176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92" sqref="A192"/>
    </sheetView>
  </sheetViews>
  <sheetFormatPr defaultRowHeight="15"/>
  <cols>
    <col min="2" max="2" width="10.1796875" customWidth="1"/>
    <col min="5" max="5" width="10.81640625" customWidth="1"/>
    <col min="8" max="8" width="9.81640625" customWidth="1"/>
    <col min="9" max="9" width="8.81640625" customWidth="1"/>
    <col min="11" max="11" width="10.1796875" customWidth="1"/>
    <col min="12" max="14" width="8.1796875" customWidth="1"/>
    <col min="15" max="15" width="12.81640625" customWidth="1"/>
  </cols>
  <sheetData>
    <row r="1" spans="1:18" ht="24" customHeight="1" thickBot="1">
      <c r="A1" s="9"/>
      <c r="B1" s="9" t="s">
        <v>50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2.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11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43111</v>
      </c>
      <c r="B44" s="38">
        <v>10000000</v>
      </c>
      <c r="C44" s="15">
        <v>43125</v>
      </c>
      <c r="D44" s="15">
        <v>50236</v>
      </c>
      <c r="E44" s="17">
        <v>13000000</v>
      </c>
      <c r="F44" s="17">
        <v>3000000</v>
      </c>
      <c r="G44" s="17">
        <v>10000000</v>
      </c>
      <c r="H44" s="136">
        <v>30</v>
      </c>
      <c r="I44" s="17">
        <v>0</v>
      </c>
      <c r="J44" s="17">
        <v>10000000</v>
      </c>
      <c r="K44" s="18">
        <v>1179350000</v>
      </c>
      <c r="L44" s="90">
        <v>88.982079999999996</v>
      </c>
      <c r="M44" s="90">
        <v>10.872</v>
      </c>
      <c r="N44" s="90">
        <v>10.882</v>
      </c>
      <c r="O44" s="90"/>
      <c r="P44" s="90"/>
      <c r="Q44" s="90"/>
      <c r="R44" s="90"/>
    </row>
    <row r="45" spans="1:18">
      <c r="A45" s="102">
        <v>43142</v>
      </c>
      <c r="B45" s="38">
        <v>10000000</v>
      </c>
      <c r="C45" s="15">
        <v>43153</v>
      </c>
      <c r="D45" s="15">
        <v>50236</v>
      </c>
      <c r="E45" s="17">
        <v>18000000</v>
      </c>
      <c r="F45" s="17">
        <v>8000000</v>
      </c>
      <c r="G45" s="17">
        <v>10000000</v>
      </c>
      <c r="H45" s="136">
        <v>80</v>
      </c>
      <c r="I45" s="17">
        <v>0</v>
      </c>
      <c r="J45" s="17">
        <v>10000000</v>
      </c>
      <c r="K45" s="18">
        <v>1189350000</v>
      </c>
      <c r="L45" s="90">
        <v>90.912090000000006</v>
      </c>
      <c r="M45" s="90">
        <v>10.613</v>
      </c>
      <c r="N45" s="90">
        <v>10.622999999999999</v>
      </c>
      <c r="O45" s="90"/>
      <c r="P45" s="90"/>
      <c r="Q45" s="90"/>
      <c r="R45" s="90"/>
    </row>
    <row r="46" spans="1:18">
      <c r="A46" s="102">
        <v>43170</v>
      </c>
      <c r="B46" s="38">
        <v>10000000</v>
      </c>
      <c r="C46" s="15">
        <v>43188</v>
      </c>
      <c r="D46" s="15">
        <v>50236</v>
      </c>
      <c r="E46" s="17">
        <v>10000000</v>
      </c>
      <c r="F46" s="17">
        <v>0</v>
      </c>
      <c r="G46" s="17">
        <v>10000000</v>
      </c>
      <c r="H46" s="136">
        <v>0</v>
      </c>
      <c r="I46" s="17">
        <v>0</v>
      </c>
      <c r="J46" s="17">
        <v>10000000</v>
      </c>
      <c r="K46" s="18">
        <v>1199350000</v>
      </c>
      <c r="L46" s="90">
        <v>92.211420000000004</v>
      </c>
      <c r="M46" s="90">
        <v>10.4445</v>
      </c>
      <c r="N46" s="90">
        <v>10.58</v>
      </c>
      <c r="O46" s="90"/>
      <c r="P46" s="90"/>
      <c r="Q46" s="90"/>
      <c r="R46" s="90"/>
    </row>
    <row r="47" spans="1:18">
      <c r="A47" s="102">
        <v>43201</v>
      </c>
      <c r="B47" s="38">
        <v>10000000</v>
      </c>
      <c r="C47" s="15">
        <v>43209</v>
      </c>
      <c r="D47" s="15">
        <v>50236</v>
      </c>
      <c r="E47" s="17">
        <v>13000000</v>
      </c>
      <c r="F47" s="17">
        <v>3000000</v>
      </c>
      <c r="G47" s="17">
        <v>10000001</v>
      </c>
      <c r="H47" s="136">
        <v>30</v>
      </c>
      <c r="I47" s="17">
        <v>0</v>
      </c>
      <c r="J47" s="17">
        <v>10000001</v>
      </c>
      <c r="K47" s="18">
        <v>1209350001</v>
      </c>
      <c r="L47" s="90">
        <v>90.5</v>
      </c>
      <c r="M47" s="90">
        <v>10.672000000000001</v>
      </c>
      <c r="N47" s="90">
        <v>10.8</v>
      </c>
      <c r="O47" s="90"/>
      <c r="P47" s="90"/>
      <c r="Q47" s="90"/>
      <c r="R47" s="90"/>
    </row>
    <row r="48" spans="1:18">
      <c r="A48" s="102">
        <v>43201</v>
      </c>
      <c r="B48" s="38"/>
      <c r="C48" s="15">
        <v>43216</v>
      </c>
      <c r="D48" s="15">
        <v>50236</v>
      </c>
      <c r="E48" s="17"/>
      <c r="F48" s="17"/>
      <c r="G48" s="17"/>
      <c r="H48" s="136"/>
      <c r="I48" s="17"/>
      <c r="J48" s="17"/>
      <c r="K48" s="18">
        <v>1231760001</v>
      </c>
      <c r="L48" s="90"/>
      <c r="M48" s="90"/>
      <c r="N48" s="90"/>
      <c r="O48" s="16">
        <v>22410000</v>
      </c>
      <c r="P48" s="90">
        <v>91.956299999999999</v>
      </c>
      <c r="Q48" s="90">
        <v>10.83</v>
      </c>
      <c r="R48" s="90">
        <v>10.83</v>
      </c>
    </row>
    <row r="49" spans="1:18">
      <c r="A49" s="102">
        <v>43262</v>
      </c>
      <c r="B49" s="38">
        <v>10000000</v>
      </c>
      <c r="C49" s="15">
        <v>43272</v>
      </c>
      <c r="D49" s="15">
        <v>50236</v>
      </c>
      <c r="E49" s="17">
        <v>24500000</v>
      </c>
      <c r="F49" s="17">
        <v>14500000</v>
      </c>
      <c r="G49" s="17">
        <v>10000000</v>
      </c>
      <c r="H49" s="136">
        <v>145</v>
      </c>
      <c r="I49" s="17">
        <v>0</v>
      </c>
      <c r="J49" s="17">
        <v>10000000</v>
      </c>
      <c r="K49" s="18">
        <v>1241760000</v>
      </c>
      <c r="L49" s="90">
        <v>84.302109999999999</v>
      </c>
      <c r="M49" s="90">
        <v>11.557499999999999</v>
      </c>
      <c r="N49" s="90">
        <v>11.590999999999999</v>
      </c>
      <c r="O49" s="90"/>
      <c r="P49" s="90"/>
      <c r="Q49" s="90"/>
      <c r="R49" s="90"/>
    </row>
    <row r="50" spans="1:18">
      <c r="A50" s="102">
        <v>43292</v>
      </c>
      <c r="B50" s="38">
        <v>70000000</v>
      </c>
      <c r="C50" s="15">
        <v>43297</v>
      </c>
      <c r="D50" s="15">
        <v>50236</v>
      </c>
      <c r="E50" s="17">
        <v>18000000</v>
      </c>
      <c r="F50" s="17">
        <v>-52000000</v>
      </c>
      <c r="G50" s="17">
        <v>18000000</v>
      </c>
      <c r="H50" s="136">
        <v>-74.285714285714292</v>
      </c>
      <c r="I50" s="17">
        <v>0</v>
      </c>
      <c r="J50" s="17">
        <v>18000000</v>
      </c>
      <c r="K50" s="18">
        <v>1259760000</v>
      </c>
      <c r="L50" s="90">
        <v>84.798339999999996</v>
      </c>
      <c r="M50" s="90">
        <v>11.48333</v>
      </c>
      <c r="N50" s="90">
        <v>11.76</v>
      </c>
      <c r="O50" s="90"/>
      <c r="P50" s="90"/>
      <c r="Q50" s="90"/>
      <c r="R50" s="90"/>
    </row>
    <row r="51" spans="1:18">
      <c r="A51" s="102">
        <v>43323</v>
      </c>
      <c r="B51" s="38">
        <v>10000000</v>
      </c>
      <c r="C51" s="15">
        <v>43321</v>
      </c>
      <c r="D51" s="15">
        <v>50236</v>
      </c>
      <c r="E51" s="17">
        <v>10000000</v>
      </c>
      <c r="F51" s="17">
        <v>0</v>
      </c>
      <c r="G51" s="17">
        <v>10000000</v>
      </c>
      <c r="H51" s="136">
        <f>F51/B51*100</f>
        <v>0</v>
      </c>
      <c r="I51" s="17">
        <v>0</v>
      </c>
      <c r="J51" s="17">
        <v>10000000</v>
      </c>
      <c r="K51" s="18">
        <v>1269760000</v>
      </c>
      <c r="L51" s="90">
        <v>84.255210000000005</v>
      </c>
      <c r="M51" s="90">
        <v>11.564</v>
      </c>
      <c r="N51" s="90">
        <v>11.564</v>
      </c>
      <c r="O51" s="90"/>
      <c r="P51" s="90"/>
      <c r="Q51" s="90"/>
      <c r="R51" s="90"/>
    </row>
    <row r="52" spans="1:18">
      <c r="A52" s="102">
        <v>43354</v>
      </c>
      <c r="B52" s="38">
        <v>10000000</v>
      </c>
      <c r="C52" s="15">
        <v>43363</v>
      </c>
      <c r="D52" s="15">
        <v>50236</v>
      </c>
      <c r="E52" s="17">
        <v>31930000</v>
      </c>
      <c r="F52" s="17">
        <v>21930000</v>
      </c>
      <c r="G52" s="17">
        <v>10000000</v>
      </c>
      <c r="H52" s="136">
        <f>F52/B52*100</f>
        <v>219.3</v>
      </c>
      <c r="I52" s="17">
        <v>0</v>
      </c>
      <c r="J52" s="17">
        <v>10000000</v>
      </c>
      <c r="K52" s="18">
        <v>1279760000</v>
      </c>
      <c r="L52" s="90">
        <v>81.82311</v>
      </c>
      <c r="M52" s="90">
        <v>11.94</v>
      </c>
      <c r="N52" s="90">
        <v>11.94</v>
      </c>
      <c r="O52" s="90"/>
      <c r="P52" s="90"/>
      <c r="Q52" s="90"/>
      <c r="R52" s="90"/>
    </row>
    <row r="53" spans="1:18">
      <c r="A53" s="102">
        <v>43384</v>
      </c>
      <c r="B53" s="38">
        <v>30000000</v>
      </c>
      <c r="C53" s="15">
        <v>43391</v>
      </c>
      <c r="D53" s="15">
        <v>50236</v>
      </c>
      <c r="E53" s="17">
        <v>90550000</v>
      </c>
      <c r="F53" s="17">
        <v>60550000</v>
      </c>
      <c r="G53" s="17">
        <v>30000000</v>
      </c>
      <c r="H53" s="136">
        <v>201.83333333333334</v>
      </c>
      <c r="I53" s="17">
        <v>0</v>
      </c>
      <c r="J53" s="17">
        <v>30000000</v>
      </c>
      <c r="K53" s="18">
        <v>1309760000</v>
      </c>
      <c r="L53" s="90">
        <v>82.088419999999999</v>
      </c>
      <c r="M53" s="90">
        <v>11.9</v>
      </c>
      <c r="N53" s="90">
        <v>11.9</v>
      </c>
      <c r="O53" s="90"/>
      <c r="P53" s="90"/>
      <c r="Q53" s="90"/>
      <c r="R53" s="90"/>
    </row>
    <row r="54" spans="1:18">
      <c r="A54" s="102">
        <v>43415</v>
      </c>
      <c r="B54" s="38">
        <v>70000000</v>
      </c>
      <c r="C54" s="15">
        <v>43405</v>
      </c>
      <c r="D54" s="15">
        <v>50236</v>
      </c>
      <c r="E54" s="17">
        <v>70500000</v>
      </c>
      <c r="F54" s="17">
        <v>500000</v>
      </c>
      <c r="G54" s="17">
        <v>70000000</v>
      </c>
      <c r="H54" s="136">
        <v>0.7142857142857143</v>
      </c>
      <c r="I54" s="17">
        <v>0</v>
      </c>
      <c r="J54" s="17">
        <v>70000000</v>
      </c>
      <c r="K54" s="18">
        <v>1379760000</v>
      </c>
      <c r="L54" s="90">
        <v>81.860900000000001</v>
      </c>
      <c r="M54" s="90">
        <v>11.93723</v>
      </c>
      <c r="N54" s="90">
        <v>11.94</v>
      </c>
      <c r="O54" s="90"/>
      <c r="P54" s="90"/>
      <c r="Q54" s="90"/>
      <c r="R54" s="90"/>
    </row>
    <row r="55" spans="1:18">
      <c r="A55" s="102">
        <v>43415</v>
      </c>
      <c r="B55" s="38">
        <v>20000000</v>
      </c>
      <c r="C55" s="15">
        <v>43433</v>
      </c>
      <c r="D55" s="15">
        <v>50236</v>
      </c>
      <c r="E55" s="17">
        <v>47000000</v>
      </c>
      <c r="F55" s="17">
        <v>27000000</v>
      </c>
      <c r="G55" s="17">
        <v>20000000</v>
      </c>
      <c r="H55" s="136">
        <v>135</v>
      </c>
      <c r="I55" s="17">
        <v>0</v>
      </c>
      <c r="J55" s="17">
        <v>20000000</v>
      </c>
      <c r="K55" s="18">
        <v>1399760000</v>
      </c>
      <c r="L55" s="90">
        <v>83.991900000000001</v>
      </c>
      <c r="M55" s="90">
        <v>11.61</v>
      </c>
      <c r="N55" s="90">
        <v>11.625</v>
      </c>
      <c r="O55" s="90"/>
      <c r="P55" s="90"/>
      <c r="Q55" s="90"/>
      <c r="R55" s="90"/>
    </row>
    <row r="56" spans="1:18">
      <c r="A56" s="148">
        <v>43445</v>
      </c>
      <c r="B56" s="125">
        <v>20000000</v>
      </c>
      <c r="C56" s="22">
        <v>43440</v>
      </c>
      <c r="D56" s="22">
        <v>50236</v>
      </c>
      <c r="E56" s="24">
        <v>50500000</v>
      </c>
      <c r="F56" s="24">
        <v>30500000</v>
      </c>
      <c r="G56" s="24">
        <v>20000000</v>
      </c>
      <c r="H56" s="137">
        <v>153</v>
      </c>
      <c r="I56" s="24">
        <v>0</v>
      </c>
      <c r="J56" s="24">
        <v>20000000</v>
      </c>
      <c r="K56" s="25">
        <v>1419760000</v>
      </c>
      <c r="L56" s="93">
        <v>85.168840000000003</v>
      </c>
      <c r="M56" s="93">
        <v>11.43397</v>
      </c>
      <c r="N56" s="93">
        <v>11.46</v>
      </c>
      <c r="O56" s="93"/>
      <c r="P56" s="93"/>
      <c r="Q56" s="93"/>
      <c r="R56" s="93"/>
    </row>
    <row r="57" spans="1:18">
      <c r="A57" s="102">
        <v>43476</v>
      </c>
      <c r="B57" s="38">
        <v>10000000</v>
      </c>
      <c r="C57" s="15">
        <v>43489</v>
      </c>
      <c r="D57" s="15">
        <v>50236</v>
      </c>
      <c r="E57" s="17">
        <v>55000000</v>
      </c>
      <c r="F57" s="17">
        <v>45000000</v>
      </c>
      <c r="G57" s="17">
        <v>10000000</v>
      </c>
      <c r="H57" s="136">
        <v>450</v>
      </c>
      <c r="I57" s="17">
        <v>0</v>
      </c>
      <c r="J57" s="17">
        <v>10000000</v>
      </c>
      <c r="K57" s="18">
        <v>1429760000</v>
      </c>
      <c r="L57" s="90">
        <v>93.056690000000003</v>
      </c>
      <c r="M57" s="90">
        <v>10.35</v>
      </c>
      <c r="N57" s="90">
        <v>10.45</v>
      </c>
      <c r="O57" s="90"/>
      <c r="P57" s="90"/>
      <c r="Q57" s="90"/>
      <c r="R57" s="90"/>
    </row>
    <row r="58" spans="1:18">
      <c r="A58" s="102">
        <v>43507</v>
      </c>
      <c r="B58" s="38">
        <v>10000000</v>
      </c>
      <c r="C58" s="15">
        <v>43510</v>
      </c>
      <c r="D58" s="15">
        <v>50236</v>
      </c>
      <c r="E58" s="17">
        <v>42000000</v>
      </c>
      <c r="F58" s="17">
        <v>32000000</v>
      </c>
      <c r="G58" s="17">
        <v>10000000</v>
      </c>
      <c r="H58" s="136">
        <v>320</v>
      </c>
      <c r="I58" s="17">
        <v>0</v>
      </c>
      <c r="J58" s="17">
        <v>10000000</v>
      </c>
      <c r="K58" s="18">
        <v>1439760000</v>
      </c>
      <c r="L58" s="90">
        <v>89.469030000000004</v>
      </c>
      <c r="M58" s="90">
        <v>10.83</v>
      </c>
      <c r="N58" s="90">
        <v>10.9</v>
      </c>
      <c r="O58" s="90"/>
      <c r="P58" s="90"/>
      <c r="Q58" s="90"/>
      <c r="R58" s="90"/>
    </row>
    <row r="59" spans="1:18">
      <c r="A59" s="102">
        <v>43548</v>
      </c>
      <c r="B59" s="38">
        <v>10000000</v>
      </c>
      <c r="C59" s="15">
        <v>43531</v>
      </c>
      <c r="D59" s="15">
        <v>50236</v>
      </c>
      <c r="E59" s="17">
        <v>23000000</v>
      </c>
      <c r="F59" s="17">
        <v>13000000</v>
      </c>
      <c r="G59" s="17">
        <v>10000000</v>
      </c>
      <c r="H59" s="136">
        <v>130</v>
      </c>
      <c r="I59" s="17">
        <v>0</v>
      </c>
      <c r="J59" s="17">
        <v>10000000</v>
      </c>
      <c r="K59" s="18">
        <v>1449760000</v>
      </c>
      <c r="L59" s="90">
        <v>90.536270000000002</v>
      </c>
      <c r="M59" s="90">
        <v>10.685</v>
      </c>
      <c r="N59" s="90">
        <v>10.7</v>
      </c>
      <c r="O59" s="90"/>
      <c r="P59" s="90"/>
      <c r="Q59" s="90"/>
      <c r="R59" s="90"/>
    </row>
    <row r="60" spans="1:18">
      <c r="A60" s="102">
        <v>43580</v>
      </c>
      <c r="B60" s="38">
        <v>30000000</v>
      </c>
      <c r="C60" s="15">
        <v>43580</v>
      </c>
      <c r="D60" s="15">
        <v>50236</v>
      </c>
      <c r="E60" s="17">
        <v>70770000</v>
      </c>
      <c r="F60" s="17">
        <v>40770000</v>
      </c>
      <c r="G60" s="17">
        <v>30000000</v>
      </c>
      <c r="H60" s="136">
        <v>135.9</v>
      </c>
      <c r="I60" s="17">
        <v>0</v>
      </c>
      <c r="J60" s="17">
        <v>30000000</v>
      </c>
      <c r="K60" s="18">
        <v>1479760000</v>
      </c>
      <c r="L60" s="90">
        <v>91.30977</v>
      </c>
      <c r="M60" s="90">
        <v>10.584429999999999</v>
      </c>
      <c r="N60" s="90">
        <v>10.65</v>
      </c>
      <c r="O60" s="90"/>
      <c r="P60" s="90"/>
      <c r="Q60" s="90"/>
      <c r="R60" s="90"/>
    </row>
    <row r="61" spans="1:18">
      <c r="A61" s="102">
        <v>43610</v>
      </c>
      <c r="B61" s="38">
        <v>30000000</v>
      </c>
      <c r="C61" s="15">
        <v>43601</v>
      </c>
      <c r="D61" s="15">
        <v>50236</v>
      </c>
      <c r="E61" s="17">
        <v>57400000</v>
      </c>
      <c r="F61" s="17">
        <v>27400000</v>
      </c>
      <c r="G61" s="17">
        <v>30000000</v>
      </c>
      <c r="H61" s="136">
        <v>91.333333333333329</v>
      </c>
      <c r="I61" s="17">
        <v>0</v>
      </c>
      <c r="J61" s="17">
        <v>30000000</v>
      </c>
      <c r="K61" s="18">
        <v>1509760000</v>
      </c>
      <c r="L61" s="90">
        <v>91.094970000000004</v>
      </c>
      <c r="M61" s="90">
        <v>10.615600000000001</v>
      </c>
      <c r="N61" s="90">
        <v>10.647</v>
      </c>
      <c r="O61" s="90"/>
      <c r="P61" s="90"/>
      <c r="Q61" s="90"/>
      <c r="R61" s="90"/>
    </row>
    <row r="62" spans="1:18" ht="14.25" customHeight="1">
      <c r="A62" s="102">
        <v>43608</v>
      </c>
      <c r="B62" s="38"/>
      <c r="C62" s="15"/>
      <c r="D62" s="15">
        <v>50236</v>
      </c>
      <c r="E62" s="17"/>
      <c r="F62" s="17"/>
      <c r="G62" s="17"/>
      <c r="H62" s="136"/>
      <c r="I62" s="17"/>
      <c r="J62" s="17"/>
      <c r="K62" s="18">
        <v>1649350000</v>
      </c>
      <c r="L62" s="90"/>
      <c r="M62" s="90"/>
      <c r="N62" s="90"/>
      <c r="O62" s="16">
        <v>139590000</v>
      </c>
      <c r="P62" s="90">
        <v>94.056269999999998</v>
      </c>
      <c r="Q62" s="90">
        <v>10.666539999999999</v>
      </c>
      <c r="R62" s="90">
        <v>10.69</v>
      </c>
    </row>
    <row r="63" spans="1:18">
      <c r="A63" s="102">
        <v>43639</v>
      </c>
      <c r="B63" s="38">
        <v>30000000</v>
      </c>
      <c r="C63" s="15">
        <v>43636</v>
      </c>
      <c r="D63" s="15">
        <v>50236</v>
      </c>
      <c r="E63" s="17">
        <v>80000000</v>
      </c>
      <c r="F63" s="17">
        <v>50000000</v>
      </c>
      <c r="G63" s="17">
        <v>30000000</v>
      </c>
      <c r="H63" s="136">
        <v>166.66666666666669</v>
      </c>
      <c r="I63" s="17">
        <v>0</v>
      </c>
      <c r="J63" s="17">
        <v>30000000</v>
      </c>
      <c r="K63" s="18">
        <v>1679350000</v>
      </c>
      <c r="L63" s="90">
        <v>91.45599</v>
      </c>
      <c r="M63" s="90">
        <v>10.57117</v>
      </c>
      <c r="N63" s="90">
        <v>10.606</v>
      </c>
      <c r="O63" s="90"/>
      <c r="P63" s="90"/>
      <c r="Q63" s="90"/>
      <c r="R63" s="90"/>
    </row>
    <row r="64" spans="1:18">
      <c r="A64" s="102">
        <v>43669</v>
      </c>
      <c r="B64" s="38">
        <v>30000000</v>
      </c>
      <c r="C64" s="15">
        <v>43664</v>
      </c>
      <c r="D64" s="15">
        <v>50236</v>
      </c>
      <c r="E64" s="17">
        <v>82110000</v>
      </c>
      <c r="F64" s="17">
        <v>52110000</v>
      </c>
      <c r="G64" s="17">
        <v>30000000</v>
      </c>
      <c r="H64" s="136">
        <v>173.70000000000002</v>
      </c>
      <c r="I64" s="17">
        <v>0</v>
      </c>
      <c r="J64" s="17">
        <v>30000000</v>
      </c>
      <c r="K64" s="18">
        <v>1709350000</v>
      </c>
      <c r="L64" s="90">
        <v>92.552279999999996</v>
      </c>
      <c r="M64" s="90">
        <v>10.424720000000001</v>
      </c>
      <c r="N64" s="90">
        <v>10.45</v>
      </c>
      <c r="O64" s="90"/>
      <c r="P64" s="90"/>
      <c r="Q64" s="90"/>
      <c r="R64" s="90"/>
    </row>
    <row r="65" spans="1:18">
      <c r="A65" s="102">
        <v>43696</v>
      </c>
      <c r="B65" s="38">
        <v>30000000</v>
      </c>
      <c r="C65" s="15">
        <v>43698</v>
      </c>
      <c r="D65" s="15">
        <v>50236</v>
      </c>
      <c r="E65" s="17">
        <v>106400000</v>
      </c>
      <c r="F65" s="17">
        <v>76400000</v>
      </c>
      <c r="G65" s="17">
        <v>30000000</v>
      </c>
      <c r="H65" s="136">
        <v>254.66666666666669</v>
      </c>
      <c r="I65" s="17">
        <v>0</v>
      </c>
      <c r="J65" s="17">
        <v>30000000</v>
      </c>
      <c r="K65" s="18">
        <v>1739350000</v>
      </c>
      <c r="L65" s="90">
        <v>90.692070000000001</v>
      </c>
      <c r="M65" s="90">
        <v>10.672829999999999</v>
      </c>
      <c r="N65" s="90">
        <v>10.68</v>
      </c>
      <c r="O65" s="90"/>
      <c r="P65" s="90"/>
      <c r="Q65" s="90"/>
      <c r="R65" s="90"/>
    </row>
    <row r="66" spans="1:18">
      <c r="A66" s="102">
        <v>43696</v>
      </c>
      <c r="B66" s="38"/>
      <c r="C66" s="15">
        <v>43685</v>
      </c>
      <c r="D66" s="15">
        <v>50236</v>
      </c>
      <c r="E66" s="17"/>
      <c r="F66" s="17"/>
      <c r="G66" s="17"/>
      <c r="H66" s="136"/>
      <c r="I66" s="17"/>
      <c r="J66" s="17"/>
      <c r="K66" s="18">
        <v>1813560000</v>
      </c>
      <c r="L66" s="90"/>
      <c r="M66" s="90"/>
      <c r="N66" s="90"/>
      <c r="O66" s="90">
        <v>74210000</v>
      </c>
      <c r="P66" s="90">
        <v>91.496750000000006</v>
      </c>
      <c r="Q66" s="90">
        <v>10.648669999999999</v>
      </c>
      <c r="R66" s="90">
        <v>10.71</v>
      </c>
    </row>
    <row r="67" spans="1:18">
      <c r="A67" s="102">
        <v>43769</v>
      </c>
      <c r="B67" s="38">
        <v>30000000</v>
      </c>
      <c r="C67" s="15">
        <v>43755</v>
      </c>
      <c r="D67" s="15">
        <v>50236</v>
      </c>
      <c r="E67" s="17">
        <v>50000000</v>
      </c>
      <c r="F67" s="17">
        <v>20000000</v>
      </c>
      <c r="G67" s="17">
        <v>30000000</v>
      </c>
      <c r="H67" s="136">
        <v>66.666666666666657</v>
      </c>
      <c r="I67" s="17">
        <v>0</v>
      </c>
      <c r="J67" s="17">
        <v>30000000</v>
      </c>
      <c r="K67" s="18">
        <v>1843560000</v>
      </c>
      <c r="L67" s="90">
        <v>90.862759999999994</v>
      </c>
      <c r="M67" s="90">
        <v>10.650169999999999</v>
      </c>
      <c r="N67" s="90">
        <v>10.646000000000001</v>
      </c>
      <c r="O67" s="90"/>
      <c r="P67" s="90"/>
      <c r="Q67" s="90"/>
      <c r="R67" s="90"/>
    </row>
    <row r="68" spans="1:18">
      <c r="A68" s="102">
        <v>43799</v>
      </c>
      <c r="B68" s="38">
        <v>40000000</v>
      </c>
      <c r="C68" s="15">
        <v>43797</v>
      </c>
      <c r="D68" s="15">
        <v>50236</v>
      </c>
      <c r="E68" s="17">
        <v>90500000</v>
      </c>
      <c r="F68" s="17">
        <v>50500000</v>
      </c>
      <c r="G68" s="17">
        <v>40000000</v>
      </c>
      <c r="H68" s="136">
        <v>126.25</v>
      </c>
      <c r="I68" s="17">
        <v>0</v>
      </c>
      <c r="J68" s="17">
        <v>40000000</v>
      </c>
      <c r="K68" s="18">
        <v>1916410000</v>
      </c>
      <c r="L68" s="90">
        <v>87.049760000000006</v>
      </c>
      <c r="M68" s="90">
        <v>11.19125</v>
      </c>
      <c r="N68" s="90">
        <v>11.2</v>
      </c>
      <c r="O68" s="90">
        <v>32850000</v>
      </c>
      <c r="P68" s="90">
        <v>92.357159999999993</v>
      </c>
      <c r="Q68" s="90">
        <v>10.91067</v>
      </c>
      <c r="R68" s="90">
        <v>10.916</v>
      </c>
    </row>
    <row r="69" spans="1:18">
      <c r="A69" s="148">
        <v>43830</v>
      </c>
      <c r="B69" s="125">
        <v>120000000</v>
      </c>
      <c r="C69" s="22">
        <v>43804</v>
      </c>
      <c r="D69" s="22">
        <v>50236</v>
      </c>
      <c r="E69" s="24">
        <v>95590000</v>
      </c>
      <c r="F69" s="24">
        <v>-24410000</v>
      </c>
      <c r="G69" s="24">
        <v>94280000</v>
      </c>
      <c r="H69" s="137">
        <v>-20.341666666666665</v>
      </c>
      <c r="I69" s="24">
        <v>0</v>
      </c>
      <c r="J69" s="24">
        <v>94280000</v>
      </c>
      <c r="K69" s="25">
        <v>2010690000</v>
      </c>
      <c r="L69" s="93">
        <v>86.510540000000006</v>
      </c>
      <c r="M69" s="93">
        <v>11.271269999999999</v>
      </c>
      <c r="N69" s="93">
        <v>11.5</v>
      </c>
      <c r="O69" s="23"/>
      <c r="P69" s="93"/>
      <c r="Q69" s="93"/>
      <c r="R69" s="93"/>
    </row>
    <row r="70" spans="1:18" ht="13.5" customHeight="1">
      <c r="A70" s="26">
        <v>43861</v>
      </c>
      <c r="B70" s="121">
        <v>40000000</v>
      </c>
      <c r="C70" s="103">
        <v>43853</v>
      </c>
      <c r="D70" s="103">
        <v>50236</v>
      </c>
      <c r="E70" s="98">
        <v>56830000</v>
      </c>
      <c r="F70" s="98">
        <v>16830000</v>
      </c>
      <c r="G70" s="98">
        <v>40000000</v>
      </c>
      <c r="H70" s="136">
        <v>42.075000000000003</v>
      </c>
      <c r="I70" s="209">
        <v>0</v>
      </c>
      <c r="J70" s="208">
        <v>40000000</v>
      </c>
      <c r="K70" s="207">
        <v>2050690000</v>
      </c>
      <c r="L70" s="158">
        <v>87.521050000000002</v>
      </c>
      <c r="M70" s="158">
        <v>11.13504</v>
      </c>
      <c r="N70" s="158">
        <v>11.169</v>
      </c>
      <c r="O70" s="98"/>
      <c r="P70" s="158"/>
      <c r="Q70" s="199"/>
      <c r="R70" s="107"/>
    </row>
    <row r="71" spans="1:18" ht="13.5" customHeight="1">
      <c r="A71" s="26">
        <v>43862</v>
      </c>
      <c r="B71" s="121">
        <v>40000000</v>
      </c>
      <c r="C71" s="103">
        <v>43874</v>
      </c>
      <c r="D71" s="103">
        <v>50236</v>
      </c>
      <c r="E71" s="98">
        <v>38000000</v>
      </c>
      <c r="F71" s="98">
        <v>-2000000</v>
      </c>
      <c r="G71" s="98">
        <v>20000000</v>
      </c>
      <c r="H71" s="136">
        <v>-5</v>
      </c>
      <c r="I71" s="209">
        <v>0</v>
      </c>
      <c r="J71" s="208">
        <v>20000000</v>
      </c>
      <c r="K71" s="207">
        <v>2070690000</v>
      </c>
      <c r="L71" s="158">
        <v>86.774299999999997</v>
      </c>
      <c r="M71" s="158">
        <v>11.244999999999999</v>
      </c>
      <c r="N71" s="158">
        <v>11.26</v>
      </c>
      <c r="O71" s="98"/>
      <c r="P71" s="158"/>
      <c r="Q71" s="199"/>
      <c r="R71" s="107"/>
    </row>
    <row r="72" spans="1:18" ht="13.5" customHeight="1">
      <c r="A72" s="26">
        <v>43909</v>
      </c>
      <c r="B72" s="121">
        <v>40000000</v>
      </c>
      <c r="C72" s="103">
        <v>43895</v>
      </c>
      <c r="D72" s="103">
        <v>50236</v>
      </c>
      <c r="E72" s="98">
        <v>6860000</v>
      </c>
      <c r="F72" s="98">
        <v>-33140000</v>
      </c>
      <c r="G72" s="98">
        <v>6860000</v>
      </c>
      <c r="H72" s="136">
        <v>-82.85</v>
      </c>
      <c r="I72" s="209">
        <v>0</v>
      </c>
      <c r="J72" s="208">
        <v>6860000</v>
      </c>
      <c r="K72" s="207">
        <v>2077550000</v>
      </c>
      <c r="L72" s="158">
        <v>85.383240000000001</v>
      </c>
      <c r="M72" s="158">
        <v>11.454179999999999</v>
      </c>
      <c r="N72" s="158">
        <v>11.51</v>
      </c>
      <c r="O72" s="98"/>
      <c r="P72" s="158"/>
      <c r="Q72" s="199"/>
      <c r="R72" s="107"/>
    </row>
    <row r="73" spans="1:18" ht="13.5" customHeight="1">
      <c r="A73" s="26">
        <v>43940</v>
      </c>
      <c r="B73" s="121">
        <v>40000000</v>
      </c>
      <c r="C73" s="103">
        <v>43936</v>
      </c>
      <c r="D73" s="103">
        <v>50236</v>
      </c>
      <c r="E73" s="98">
        <v>62940000</v>
      </c>
      <c r="F73" s="98">
        <v>22940000</v>
      </c>
      <c r="G73" s="98">
        <v>62940000</v>
      </c>
      <c r="H73" s="136">
        <v>57.35</v>
      </c>
      <c r="I73" s="209">
        <v>0</v>
      </c>
      <c r="J73" s="208">
        <v>62940000</v>
      </c>
      <c r="K73" s="207">
        <v>2140490000</v>
      </c>
      <c r="L73" s="158">
        <v>74.268510000000006</v>
      </c>
      <c r="M73" s="158">
        <v>13.34315</v>
      </c>
      <c r="N73" s="158">
        <v>13.61</v>
      </c>
      <c r="O73" s="98"/>
      <c r="P73" s="158"/>
      <c r="Q73" s="199"/>
      <c r="R73" s="107"/>
    </row>
    <row r="74" spans="1:18" ht="13.5" customHeight="1">
      <c r="A74" s="26">
        <v>43970</v>
      </c>
      <c r="B74" s="121">
        <v>40000000</v>
      </c>
      <c r="C74" s="103">
        <v>43965</v>
      </c>
      <c r="D74" s="103">
        <v>50236</v>
      </c>
      <c r="E74" s="98">
        <v>157190000</v>
      </c>
      <c r="F74" s="98">
        <v>117190000</v>
      </c>
      <c r="G74" s="98">
        <v>40000000</v>
      </c>
      <c r="H74" s="136">
        <v>292.97499999999997</v>
      </c>
      <c r="I74" s="209">
        <v>0</v>
      </c>
      <c r="J74" s="208">
        <v>40000000</v>
      </c>
      <c r="K74" s="207">
        <v>2180490000</v>
      </c>
      <c r="L74" s="158">
        <v>80.012060000000005</v>
      </c>
      <c r="M74" s="158">
        <v>12.32226</v>
      </c>
      <c r="N74" s="158">
        <v>12.36</v>
      </c>
      <c r="O74" s="98"/>
      <c r="P74" s="158"/>
      <c r="Q74" s="199"/>
      <c r="R74" s="107"/>
    </row>
    <row r="75" spans="1:18" ht="13.5" customHeight="1">
      <c r="A75" s="26">
        <v>44001</v>
      </c>
      <c r="B75" s="121">
        <v>50000000</v>
      </c>
      <c r="C75" s="103">
        <v>43993</v>
      </c>
      <c r="D75" s="103">
        <v>50236</v>
      </c>
      <c r="E75" s="98">
        <v>198750000</v>
      </c>
      <c r="F75" s="98">
        <v>148750000</v>
      </c>
      <c r="G75" s="98">
        <v>50000000</v>
      </c>
      <c r="H75" s="136">
        <v>297.5</v>
      </c>
      <c r="I75" s="209">
        <v>0</v>
      </c>
      <c r="J75" s="208">
        <v>50000000</v>
      </c>
      <c r="K75" s="207">
        <v>2230490000</v>
      </c>
      <c r="L75" s="158">
        <v>81.63982</v>
      </c>
      <c r="M75" s="158">
        <v>12.058400000000001</v>
      </c>
      <c r="N75" s="158">
        <v>12.052</v>
      </c>
      <c r="O75" s="98"/>
      <c r="P75" s="158"/>
      <c r="Q75" s="199"/>
      <c r="R75" s="107"/>
    </row>
    <row r="76" spans="1:18" ht="13.5" customHeight="1">
      <c r="A76" s="26">
        <v>44031</v>
      </c>
      <c r="B76" s="121">
        <v>80000000</v>
      </c>
      <c r="C76" s="103">
        <v>44035</v>
      </c>
      <c r="D76" s="103">
        <v>50236</v>
      </c>
      <c r="E76" s="98">
        <v>54750000</v>
      </c>
      <c r="F76" s="98">
        <v>-25250000</v>
      </c>
      <c r="G76" s="98">
        <v>38750000</v>
      </c>
      <c r="H76" s="136">
        <v>-31.5625</v>
      </c>
      <c r="I76" s="209">
        <v>0</v>
      </c>
      <c r="J76" s="208">
        <v>38750000</v>
      </c>
      <c r="K76" s="207">
        <v>2269240000</v>
      </c>
      <c r="L76" s="158">
        <v>79.19811</v>
      </c>
      <c r="M76" s="158">
        <v>12.475429999999999</v>
      </c>
      <c r="N76" s="158">
        <v>13</v>
      </c>
      <c r="O76" s="98"/>
      <c r="P76" s="158"/>
      <c r="Q76" s="199"/>
      <c r="R76" s="107"/>
    </row>
    <row r="77" spans="1:18" ht="13.5" customHeight="1">
      <c r="A77" s="26">
        <v>44062</v>
      </c>
      <c r="B77" s="121"/>
      <c r="C77" s="103">
        <v>44050</v>
      </c>
      <c r="D77" s="103"/>
      <c r="E77" s="98"/>
      <c r="F77" s="98">
        <v>0</v>
      </c>
      <c r="G77" s="98"/>
      <c r="H77" s="136"/>
      <c r="I77" s="209">
        <v>0</v>
      </c>
      <c r="J77" s="208">
        <v>0</v>
      </c>
      <c r="K77" s="207">
        <v>2340240000</v>
      </c>
      <c r="L77" s="158"/>
      <c r="M77" s="158"/>
      <c r="N77" s="158"/>
      <c r="O77" s="98">
        <v>71000000</v>
      </c>
      <c r="P77" s="158">
        <v>80.313069999999996</v>
      </c>
      <c r="Q77" s="199">
        <v>12.38292</v>
      </c>
      <c r="R77" s="107">
        <v>12.335000000000001</v>
      </c>
    </row>
    <row r="78" spans="1:18" ht="13.5" customHeight="1">
      <c r="A78" s="26">
        <v>44062</v>
      </c>
      <c r="B78" s="121">
        <v>40000000</v>
      </c>
      <c r="C78" s="103">
        <v>44063</v>
      </c>
      <c r="D78" s="103">
        <v>50236</v>
      </c>
      <c r="E78" s="98">
        <v>165120000</v>
      </c>
      <c r="F78" s="98">
        <v>125120000</v>
      </c>
      <c r="G78" s="98">
        <v>40000000</v>
      </c>
      <c r="H78" s="136">
        <v>312.8</v>
      </c>
      <c r="I78" s="209">
        <v>0</v>
      </c>
      <c r="J78" s="208">
        <v>40000000</v>
      </c>
      <c r="K78" s="207">
        <v>2380240000</v>
      </c>
      <c r="L78" s="158">
        <v>80.509590000000003</v>
      </c>
      <c r="M78" s="158">
        <v>12.253500000000001</v>
      </c>
      <c r="N78" s="158">
        <v>12.49</v>
      </c>
      <c r="O78" s="98"/>
      <c r="P78" s="158"/>
      <c r="Q78" s="199"/>
      <c r="R78" s="107"/>
    </row>
    <row r="79" spans="1:18" ht="13.5" customHeight="1">
      <c r="A79" s="26">
        <v>44093</v>
      </c>
      <c r="B79" s="121"/>
      <c r="C79" s="103"/>
      <c r="D79" s="103"/>
      <c r="E79" s="98"/>
      <c r="F79" s="98">
        <v>0</v>
      </c>
      <c r="G79" s="98"/>
      <c r="H79" s="136"/>
      <c r="I79" s="209">
        <v>0</v>
      </c>
      <c r="J79" s="208">
        <v>0</v>
      </c>
      <c r="K79" s="207">
        <v>2386210000</v>
      </c>
      <c r="L79" s="158"/>
      <c r="M79" s="158"/>
      <c r="N79" s="158"/>
      <c r="O79" s="98">
        <v>5970000</v>
      </c>
      <c r="P79" s="158">
        <v>82.141400000000004</v>
      </c>
      <c r="Q79" s="199">
        <v>12.23</v>
      </c>
      <c r="R79" s="107">
        <v>12.23</v>
      </c>
    </row>
    <row r="80" spans="1:18" ht="13.5" customHeight="1">
      <c r="A80" s="26">
        <v>44093</v>
      </c>
      <c r="B80" s="121">
        <v>40000000</v>
      </c>
      <c r="C80" s="103">
        <v>44091</v>
      </c>
      <c r="D80" s="103">
        <v>50236</v>
      </c>
      <c r="E80" s="98">
        <v>200910000</v>
      </c>
      <c r="F80" s="98">
        <v>160910000</v>
      </c>
      <c r="G80" s="98">
        <v>40000000</v>
      </c>
      <c r="H80" s="136">
        <v>402.27500000000003</v>
      </c>
      <c r="I80" s="209">
        <v>0</v>
      </c>
      <c r="J80" s="208">
        <v>40000000</v>
      </c>
      <c r="K80" s="207">
        <v>2426210000</v>
      </c>
      <c r="L80" s="158">
        <v>81.501429999999999</v>
      </c>
      <c r="M80" s="158">
        <v>12.090490000000001</v>
      </c>
      <c r="N80" s="158">
        <v>12.11</v>
      </c>
      <c r="O80" s="98"/>
      <c r="P80" s="158"/>
      <c r="Q80" s="199"/>
      <c r="R80" s="107"/>
    </row>
    <row r="81" spans="1:18" ht="13.5" customHeight="1">
      <c r="A81" s="26">
        <v>44123</v>
      </c>
      <c r="B81" s="121">
        <v>80000000</v>
      </c>
      <c r="C81" s="103">
        <v>44126</v>
      </c>
      <c r="D81" s="103">
        <v>50236</v>
      </c>
      <c r="E81" s="98">
        <v>86370000</v>
      </c>
      <c r="F81" s="98">
        <v>6370000</v>
      </c>
      <c r="G81" s="98">
        <v>80000000</v>
      </c>
      <c r="H81" s="136">
        <v>8</v>
      </c>
      <c r="I81" s="209">
        <v>0</v>
      </c>
      <c r="J81" s="208">
        <v>80000000</v>
      </c>
      <c r="K81" s="207">
        <v>2506210000</v>
      </c>
      <c r="L81" s="158">
        <v>80.541899999999998</v>
      </c>
      <c r="M81" s="158">
        <v>12.25404</v>
      </c>
      <c r="N81" s="158">
        <v>12.549989999999999</v>
      </c>
      <c r="O81" s="98"/>
      <c r="P81" s="158"/>
      <c r="Q81" s="199"/>
      <c r="R81" s="107"/>
    </row>
    <row r="82" spans="1:18" ht="13.5" customHeight="1">
      <c r="A82" s="26">
        <v>44123</v>
      </c>
      <c r="B82" s="121"/>
      <c r="C82" s="103">
        <v>44133</v>
      </c>
      <c r="D82" s="103">
        <v>50236</v>
      </c>
      <c r="E82" s="98"/>
      <c r="F82" s="98"/>
      <c r="G82" s="98"/>
      <c r="H82" s="136"/>
      <c r="I82" s="209"/>
      <c r="J82" s="208"/>
      <c r="K82" s="207">
        <v>2509040000</v>
      </c>
      <c r="L82" s="158"/>
      <c r="M82" s="158"/>
      <c r="N82" s="158"/>
      <c r="O82" s="98">
        <v>2830000</v>
      </c>
      <c r="P82" s="158">
        <v>83.929419999999993</v>
      </c>
      <c r="Q82" s="199">
        <v>12.15</v>
      </c>
      <c r="R82" s="107">
        <v>12.15</v>
      </c>
    </row>
    <row r="83" spans="1:18" ht="13.5" customHeight="1">
      <c r="A83" s="26">
        <v>44154</v>
      </c>
      <c r="B83" s="121">
        <v>40000000</v>
      </c>
      <c r="C83" s="103">
        <v>44147</v>
      </c>
      <c r="D83" s="103">
        <v>50236</v>
      </c>
      <c r="E83" s="98">
        <v>109900000</v>
      </c>
      <c r="F83" s="98">
        <v>69900000</v>
      </c>
      <c r="G83" s="98">
        <v>40000000</v>
      </c>
      <c r="H83" s="136">
        <v>174.8</v>
      </c>
      <c r="I83" s="209">
        <v>0</v>
      </c>
      <c r="J83" s="208">
        <v>40000000</v>
      </c>
      <c r="K83" s="207">
        <v>2549040000</v>
      </c>
      <c r="L83" s="158">
        <v>84.849580000000003</v>
      </c>
      <c r="M83" s="158">
        <v>11.56162</v>
      </c>
      <c r="N83" s="158">
        <v>11.561999999999999</v>
      </c>
      <c r="O83" s="98"/>
      <c r="P83" s="158"/>
      <c r="Q83" s="199"/>
      <c r="R83" s="107"/>
    </row>
    <row r="84" spans="1:18" ht="13.5" customHeight="1">
      <c r="A84" s="26">
        <v>44154</v>
      </c>
      <c r="B84" s="121"/>
      <c r="C84" s="103"/>
      <c r="D84" s="103"/>
      <c r="E84" s="98"/>
      <c r="F84" s="98">
        <v>0</v>
      </c>
      <c r="G84" s="98"/>
      <c r="H84" s="136">
        <v>0</v>
      </c>
      <c r="I84" s="209">
        <v>0</v>
      </c>
      <c r="J84" s="208"/>
      <c r="K84" s="207">
        <v>2594430000</v>
      </c>
      <c r="L84" s="158"/>
      <c r="M84" s="158"/>
      <c r="N84" s="158"/>
      <c r="O84" s="98">
        <v>45390000</v>
      </c>
      <c r="P84" s="158">
        <v>86.355530000000002</v>
      </c>
      <c r="Q84" s="199">
        <v>11.846399999999999</v>
      </c>
      <c r="R84" s="107">
        <v>11.97</v>
      </c>
    </row>
    <row r="85" spans="1:18" ht="13.5" customHeight="1">
      <c r="A85" s="123">
        <v>44184</v>
      </c>
      <c r="B85" s="120">
        <v>120000000</v>
      </c>
      <c r="C85" s="146">
        <v>44168</v>
      </c>
      <c r="D85" s="146">
        <v>50236</v>
      </c>
      <c r="E85" s="99">
        <v>40340000</v>
      </c>
      <c r="F85" s="99">
        <v>-79660000</v>
      </c>
      <c r="G85" s="99">
        <v>40340000</v>
      </c>
      <c r="H85" s="137">
        <v>-66.38333333333334</v>
      </c>
      <c r="I85" s="215">
        <v>0</v>
      </c>
      <c r="J85" s="210">
        <v>40340000</v>
      </c>
      <c r="K85" s="211">
        <v>2634770000</v>
      </c>
      <c r="L85" s="212">
        <v>81.520889999999994</v>
      </c>
      <c r="M85" s="212">
        <v>12.097849999999999</v>
      </c>
      <c r="N85" s="212">
        <v>13</v>
      </c>
      <c r="O85" s="99"/>
      <c r="P85" s="212"/>
      <c r="Q85" s="223"/>
      <c r="R85" s="140"/>
    </row>
    <row r="86" spans="1:18" ht="13.5" customHeight="1">
      <c r="A86" s="26">
        <v>44215</v>
      </c>
      <c r="B86" s="121">
        <v>40000000</v>
      </c>
      <c r="C86" s="103">
        <v>44217</v>
      </c>
      <c r="D86" s="103">
        <v>50236</v>
      </c>
      <c r="E86" s="98">
        <v>91400000</v>
      </c>
      <c r="F86" s="98">
        <v>51400000</v>
      </c>
      <c r="G86" s="98">
        <v>40000000</v>
      </c>
      <c r="H86" s="136">
        <v>128.5</v>
      </c>
      <c r="I86" s="209">
        <v>0</v>
      </c>
      <c r="J86" s="208">
        <v>40000000</v>
      </c>
      <c r="K86" s="207">
        <v>2674770000</v>
      </c>
      <c r="L86" s="158">
        <v>82.679879999999997</v>
      </c>
      <c r="M86" s="158">
        <v>11.924200000000001</v>
      </c>
      <c r="N86" s="158">
        <v>11.762</v>
      </c>
      <c r="O86" s="98"/>
      <c r="P86" s="158"/>
      <c r="Q86" s="199"/>
      <c r="R86" s="107"/>
    </row>
    <row r="87" spans="1:18" ht="13.5" customHeight="1">
      <c r="A87" s="26">
        <v>44246</v>
      </c>
      <c r="B87" s="121">
        <v>40000000</v>
      </c>
      <c r="C87" s="103">
        <v>44238</v>
      </c>
      <c r="D87" s="103">
        <v>50236</v>
      </c>
      <c r="E87" s="98">
        <v>80720000</v>
      </c>
      <c r="F87" s="98">
        <v>40720000</v>
      </c>
      <c r="G87" s="98">
        <v>40000000</v>
      </c>
      <c r="H87" s="136">
        <v>101.8</v>
      </c>
      <c r="I87" s="209">
        <v>0</v>
      </c>
      <c r="J87" s="208">
        <v>40000000</v>
      </c>
      <c r="K87" s="207">
        <v>2752610000</v>
      </c>
      <c r="L87" s="158">
        <v>86.245769999999993</v>
      </c>
      <c r="M87" s="158">
        <v>11.365600000000001</v>
      </c>
      <c r="N87" s="158">
        <v>11.407999999999999</v>
      </c>
      <c r="O87" s="98">
        <v>37840000</v>
      </c>
      <c r="P87" s="158">
        <v>85.865989999999996</v>
      </c>
      <c r="Q87" s="199">
        <v>11.59</v>
      </c>
      <c r="R87" s="107">
        <v>11.59</v>
      </c>
    </row>
    <row r="88" spans="1:18" ht="13.5" customHeight="1">
      <c r="A88" s="26">
        <v>44274</v>
      </c>
      <c r="B88" s="121">
        <v>40000000</v>
      </c>
      <c r="C88" s="103">
        <v>44259</v>
      </c>
      <c r="D88" s="103">
        <v>50236</v>
      </c>
      <c r="E88" s="98">
        <v>64820000</v>
      </c>
      <c r="F88" s="98">
        <v>24820000</v>
      </c>
      <c r="G88" s="98">
        <v>40000000</v>
      </c>
      <c r="H88" s="136">
        <v>62.050000000000004</v>
      </c>
      <c r="I88" s="209">
        <v>0</v>
      </c>
      <c r="J88" s="208">
        <v>40000000</v>
      </c>
      <c r="K88" s="207">
        <v>2792610000</v>
      </c>
      <c r="L88" s="158">
        <v>85.242170000000002</v>
      </c>
      <c r="M88" s="158">
        <v>11.52177</v>
      </c>
      <c r="N88" s="158">
        <v>11.45</v>
      </c>
      <c r="O88" s="98"/>
      <c r="P88" s="158"/>
      <c r="Q88" s="199"/>
      <c r="R88" s="107"/>
    </row>
    <row r="89" spans="1:18" ht="13.5" customHeight="1">
      <c r="A89" s="26">
        <v>44274</v>
      </c>
      <c r="B89" s="121">
        <v>110000000</v>
      </c>
      <c r="C89" s="103">
        <v>44273</v>
      </c>
      <c r="D89" s="103">
        <v>50236</v>
      </c>
      <c r="E89" s="98">
        <v>199050000</v>
      </c>
      <c r="F89" s="98">
        <v>89050000</v>
      </c>
      <c r="G89" s="98">
        <v>160000000</v>
      </c>
      <c r="H89" s="136">
        <v>80.954545454545453</v>
      </c>
      <c r="I89" s="209">
        <v>0</v>
      </c>
      <c r="J89" s="208">
        <v>160000000</v>
      </c>
      <c r="K89" s="207">
        <v>2952610000</v>
      </c>
      <c r="L89" s="158">
        <v>81.854669999999999</v>
      </c>
      <c r="M89" s="158">
        <v>12.066090000000001</v>
      </c>
      <c r="N89" s="158">
        <v>11.84</v>
      </c>
      <c r="O89" s="98"/>
      <c r="P89" s="158"/>
      <c r="Q89" s="199"/>
      <c r="R89" s="107"/>
    </row>
    <row r="90" spans="1:18" ht="13.5" customHeight="1">
      <c r="A90" s="26">
        <v>44305</v>
      </c>
      <c r="B90" s="121">
        <v>55000000</v>
      </c>
      <c r="C90" s="15">
        <v>44308</v>
      </c>
      <c r="D90" s="15">
        <v>50236</v>
      </c>
      <c r="E90" s="17">
        <v>105740000</v>
      </c>
      <c r="F90" s="17">
        <v>50740000</v>
      </c>
      <c r="G90" s="17">
        <v>55010000</v>
      </c>
      <c r="H90" s="136">
        <v>92.25454545454545</v>
      </c>
      <c r="I90" s="108">
        <v>0</v>
      </c>
      <c r="J90" s="43">
        <v>55010000</v>
      </c>
      <c r="K90" s="44">
        <v>3007620000</v>
      </c>
      <c r="L90" s="107">
        <v>83.898489999999995</v>
      </c>
      <c r="M90" s="107">
        <v>11.74053</v>
      </c>
      <c r="N90" s="107">
        <v>11.77</v>
      </c>
      <c r="O90" s="17"/>
      <c r="P90" s="107"/>
      <c r="Q90" s="107"/>
      <c r="R90" s="107"/>
    </row>
    <row r="91" spans="1:18" ht="13.5" customHeight="1">
      <c r="A91" s="26">
        <v>44317</v>
      </c>
      <c r="B91" s="121">
        <v>55000000</v>
      </c>
      <c r="C91" s="103">
        <v>44328</v>
      </c>
      <c r="D91" s="103">
        <v>13711</v>
      </c>
      <c r="E91" s="98">
        <v>122790000</v>
      </c>
      <c r="F91" s="98">
        <v>67790000</v>
      </c>
      <c r="G91" s="98">
        <v>55000000</v>
      </c>
      <c r="H91" s="136">
        <v>123.25</v>
      </c>
      <c r="I91" s="209">
        <v>0</v>
      </c>
      <c r="J91" s="208">
        <v>55000000</v>
      </c>
      <c r="K91" s="207">
        <v>3062620000</v>
      </c>
      <c r="L91" s="158">
        <v>84.48</v>
      </c>
      <c r="M91" s="158">
        <v>11.65</v>
      </c>
      <c r="N91" s="158">
        <v>11.589</v>
      </c>
      <c r="O91" s="98"/>
      <c r="P91" s="158"/>
      <c r="Q91" s="199"/>
      <c r="R91" s="107"/>
    </row>
    <row r="92" spans="1:18" ht="13.5" customHeight="1">
      <c r="A92" s="26">
        <v>44366</v>
      </c>
      <c r="B92" s="121">
        <v>100000000</v>
      </c>
      <c r="C92" s="15">
        <v>44350</v>
      </c>
      <c r="D92" s="15">
        <v>50236</v>
      </c>
      <c r="E92" s="17">
        <v>25000000</v>
      </c>
      <c r="F92" s="17">
        <v>-75000000</v>
      </c>
      <c r="G92" s="17">
        <v>3000000</v>
      </c>
      <c r="H92" s="136">
        <v>-75</v>
      </c>
      <c r="I92" s="108">
        <v>0</v>
      </c>
      <c r="J92" s="43">
        <v>3000000</v>
      </c>
      <c r="K92" s="44">
        <v>3065620000</v>
      </c>
      <c r="L92" s="107">
        <v>84.127449999999996</v>
      </c>
      <c r="M92" s="107">
        <v>11.713329999999999</v>
      </c>
      <c r="N92" s="107">
        <v>11.5</v>
      </c>
      <c r="O92" s="17"/>
      <c r="P92" s="107"/>
      <c r="Q92" s="107"/>
      <c r="R92" s="107"/>
    </row>
    <row r="93" spans="1:18" ht="13.5" customHeight="1">
      <c r="A93" s="26">
        <v>44366</v>
      </c>
      <c r="B93" s="121"/>
      <c r="C93" s="15"/>
      <c r="D93" s="15"/>
      <c r="E93" s="17"/>
      <c r="F93" s="17"/>
      <c r="G93" s="17"/>
      <c r="H93" s="136"/>
      <c r="I93" s="108"/>
      <c r="J93" s="43"/>
      <c r="K93" s="44">
        <v>3078100000</v>
      </c>
      <c r="L93" s="107"/>
      <c r="M93" s="107"/>
      <c r="N93" s="107"/>
      <c r="O93" s="17">
        <v>12480000</v>
      </c>
      <c r="P93" s="107">
        <v>81.553970000000007</v>
      </c>
      <c r="Q93" s="107">
        <v>12.048</v>
      </c>
      <c r="R93" s="107">
        <v>12.048</v>
      </c>
    </row>
    <row r="94" spans="1:18" ht="13.5" customHeight="1">
      <c r="A94" s="26">
        <v>44396</v>
      </c>
      <c r="B94" s="121">
        <v>55000000</v>
      </c>
      <c r="C94" s="15">
        <v>44399</v>
      </c>
      <c r="D94" s="15">
        <v>50236</v>
      </c>
      <c r="E94" s="17">
        <v>103350000</v>
      </c>
      <c r="F94" s="17">
        <v>48350000</v>
      </c>
      <c r="G94" s="17">
        <v>55000000</v>
      </c>
      <c r="H94" s="136">
        <v>87.909090909090921</v>
      </c>
      <c r="I94" s="108">
        <v>0</v>
      </c>
      <c r="J94" s="43">
        <v>55000000</v>
      </c>
      <c r="K94" s="44">
        <v>3133100000</v>
      </c>
      <c r="L94" s="107">
        <v>80.846549999999993</v>
      </c>
      <c r="M94" s="107">
        <v>12.259399999999999</v>
      </c>
      <c r="N94" s="107">
        <v>12.04</v>
      </c>
      <c r="O94" s="17"/>
      <c r="P94" s="107"/>
      <c r="Q94" s="107"/>
      <c r="R94" s="107"/>
    </row>
    <row r="95" spans="1:18" ht="13.5" customHeight="1">
      <c r="A95" s="26">
        <v>44427</v>
      </c>
      <c r="B95" s="121">
        <v>55000000</v>
      </c>
      <c r="C95" s="15">
        <v>44427</v>
      </c>
      <c r="D95" s="15">
        <v>50236</v>
      </c>
      <c r="E95" s="17">
        <v>17680000</v>
      </c>
      <c r="F95" s="17">
        <v>-37320000</v>
      </c>
      <c r="G95" s="17">
        <v>17680000</v>
      </c>
      <c r="H95" s="136">
        <v>-67.854545454545459</v>
      </c>
      <c r="I95" s="108">
        <v>0</v>
      </c>
      <c r="J95" s="43">
        <v>17680000</v>
      </c>
      <c r="K95" s="44">
        <v>3150780000</v>
      </c>
      <c r="L95" s="107">
        <v>81.109189999999998</v>
      </c>
      <c r="M95" s="107">
        <v>12.21621</v>
      </c>
      <c r="N95" s="107">
        <v>11.949</v>
      </c>
      <c r="O95" s="17"/>
      <c r="P95" s="107"/>
      <c r="Q95" s="107"/>
      <c r="R95" s="107"/>
    </row>
    <row r="96" spans="1:18">
      <c r="A96" s="26">
        <v>44458</v>
      </c>
      <c r="B96" s="121">
        <v>100000000</v>
      </c>
      <c r="C96" s="103">
        <v>44441</v>
      </c>
      <c r="D96" s="103">
        <v>50236</v>
      </c>
      <c r="E96" s="98">
        <v>123000000</v>
      </c>
      <c r="F96" s="208">
        <v>23000000</v>
      </c>
      <c r="G96" s="98">
        <v>100000000</v>
      </c>
      <c r="H96" s="117">
        <v>23</v>
      </c>
      <c r="I96" s="209">
        <v>0</v>
      </c>
      <c r="J96" s="208">
        <v>100000000</v>
      </c>
      <c r="K96" s="207">
        <v>3250780000</v>
      </c>
      <c r="L96" s="158">
        <v>82.23339</v>
      </c>
      <c r="M96" s="158">
        <v>12.028919999999999</v>
      </c>
      <c r="N96" s="158">
        <v>12.03</v>
      </c>
      <c r="O96" s="98"/>
      <c r="P96" s="158"/>
      <c r="Q96" s="199"/>
      <c r="R96" s="107"/>
    </row>
    <row r="97" spans="1:18">
      <c r="A97" s="19">
        <v>44488</v>
      </c>
      <c r="B97" s="17">
        <v>100000000</v>
      </c>
      <c r="C97" s="15">
        <v>44490</v>
      </c>
      <c r="D97" s="15">
        <v>50236</v>
      </c>
      <c r="E97" s="17">
        <v>170660000</v>
      </c>
      <c r="F97" s="17">
        <v>70660000</v>
      </c>
      <c r="G97" s="17">
        <v>100000000</v>
      </c>
      <c r="H97" s="128">
        <v>70.66</v>
      </c>
      <c r="I97" s="209">
        <v>0</v>
      </c>
      <c r="J97" s="17">
        <v>100000000</v>
      </c>
      <c r="K97" s="18">
        <v>3350780000</v>
      </c>
      <c r="L97" s="29">
        <v>79.464839999999995</v>
      </c>
      <c r="M97" s="29">
        <v>12.50712</v>
      </c>
      <c r="N97" s="265">
        <v>12.33</v>
      </c>
      <c r="O97" s="42"/>
      <c r="P97" s="107"/>
      <c r="Q97" s="199"/>
      <c r="R97" s="107"/>
    </row>
    <row r="98" spans="1:18">
      <c r="A98" s="19">
        <v>44519</v>
      </c>
      <c r="B98" s="17">
        <v>55000000</v>
      </c>
      <c r="C98" s="15">
        <v>44511</v>
      </c>
      <c r="D98" s="15">
        <v>50236</v>
      </c>
      <c r="E98" s="17">
        <v>26870000</v>
      </c>
      <c r="F98" s="17">
        <v>-28130000</v>
      </c>
      <c r="G98" s="17">
        <v>26870000</v>
      </c>
      <c r="H98" s="128">
        <v>-51.145454545454548</v>
      </c>
      <c r="I98" s="209">
        <v>0</v>
      </c>
      <c r="J98" s="17">
        <v>26870000</v>
      </c>
      <c r="K98" s="18">
        <v>3377650000</v>
      </c>
      <c r="L98" s="29">
        <v>78.381820000000005</v>
      </c>
      <c r="M98" s="29">
        <v>12.703379999999999</v>
      </c>
      <c r="N98" s="265">
        <v>12.39</v>
      </c>
      <c r="O98" s="183"/>
      <c r="P98" s="160"/>
      <c r="R98" s="160"/>
    </row>
    <row r="99" spans="1:18">
      <c r="A99" s="21">
        <v>44549</v>
      </c>
      <c r="B99" s="24">
        <v>55000000</v>
      </c>
      <c r="C99" s="22">
        <v>44538</v>
      </c>
      <c r="D99" s="22">
        <v>50236</v>
      </c>
      <c r="E99" s="24">
        <v>26750000</v>
      </c>
      <c r="F99" s="24">
        <v>-28250000</v>
      </c>
      <c r="G99" s="24">
        <v>23750000</v>
      </c>
      <c r="H99" s="279">
        <v>-51.363636363636367</v>
      </c>
      <c r="I99" s="126">
        <v>0</v>
      </c>
      <c r="J99" s="24">
        <v>23750000</v>
      </c>
      <c r="K99" s="25">
        <v>3401400000</v>
      </c>
      <c r="L99" s="30">
        <v>76.982489999999999</v>
      </c>
      <c r="M99" s="266">
        <v>12.965059999999999</v>
      </c>
      <c r="N99" s="266">
        <v>12.7516</v>
      </c>
      <c r="O99" s="182"/>
      <c r="P99" s="184"/>
      <c r="Q99" s="111"/>
      <c r="R99" s="184"/>
    </row>
    <row r="100" spans="1:18">
      <c r="A100" s="26">
        <v>44580</v>
      </c>
      <c r="B100" s="121">
        <v>110000000</v>
      </c>
      <c r="C100" s="103">
        <v>44578</v>
      </c>
      <c r="D100" s="103">
        <v>50236</v>
      </c>
      <c r="E100" s="98">
        <v>60600000</v>
      </c>
      <c r="F100" s="98">
        <v>-49400000</v>
      </c>
      <c r="G100" s="98">
        <v>60600000</v>
      </c>
      <c r="H100" s="136">
        <v>-44.909090909090907</v>
      </c>
      <c r="I100" s="209">
        <v>0</v>
      </c>
      <c r="J100" s="208">
        <v>60600000</v>
      </c>
      <c r="K100" s="207">
        <v>3462000000</v>
      </c>
      <c r="L100" s="158">
        <v>76.541550000000001</v>
      </c>
      <c r="M100" s="158">
        <v>13.06695</v>
      </c>
      <c r="N100" s="158">
        <v>12.79</v>
      </c>
      <c r="O100" s="98"/>
      <c r="P100" s="158"/>
      <c r="Q100" s="199"/>
      <c r="R100" s="107"/>
    </row>
    <row r="101" spans="1:18">
      <c r="A101" s="26">
        <v>44611</v>
      </c>
      <c r="B101" s="121">
        <v>85000000</v>
      </c>
      <c r="C101" s="103">
        <v>44602</v>
      </c>
      <c r="D101" s="103">
        <v>50236</v>
      </c>
      <c r="E101" s="98">
        <v>43540000</v>
      </c>
      <c r="F101" s="98">
        <v>-41460000</v>
      </c>
      <c r="G101" s="98">
        <v>43540000</v>
      </c>
      <c r="H101" s="136">
        <v>-48.776470588235291</v>
      </c>
      <c r="I101" s="209">
        <v>0</v>
      </c>
      <c r="J101" s="208">
        <v>43540000</v>
      </c>
      <c r="K101" s="207">
        <v>3505540000</v>
      </c>
      <c r="L101" s="158">
        <v>74.891570000000002</v>
      </c>
      <c r="M101" s="158">
        <v>13.385</v>
      </c>
      <c r="N101" s="158">
        <v>12.91</v>
      </c>
      <c r="O101" s="98"/>
      <c r="P101" s="158"/>
      <c r="Q101" s="199"/>
      <c r="R101" s="107"/>
    </row>
    <row r="102" spans="1:18">
      <c r="A102" s="26">
        <v>44639</v>
      </c>
      <c r="B102" s="121">
        <v>55000000</v>
      </c>
      <c r="C102" s="103">
        <v>44623</v>
      </c>
      <c r="D102" s="103">
        <v>50236</v>
      </c>
      <c r="E102" s="98">
        <v>82570000</v>
      </c>
      <c r="F102" s="98">
        <v>27570000</v>
      </c>
      <c r="G102" s="98">
        <v>55000000</v>
      </c>
      <c r="H102" s="136">
        <v>50.127272727272732</v>
      </c>
      <c r="I102" s="209">
        <v>0</v>
      </c>
      <c r="J102" s="208">
        <v>55000000</v>
      </c>
      <c r="K102" s="207">
        <v>3560540000</v>
      </c>
      <c r="L102" s="158">
        <v>73.418260000000004</v>
      </c>
      <c r="M102" s="158">
        <v>13.68078</v>
      </c>
      <c r="N102" s="158">
        <v>12.79</v>
      </c>
      <c r="O102" s="98"/>
      <c r="P102" s="158"/>
      <c r="Q102" s="199"/>
      <c r="R102" s="107"/>
    </row>
    <row r="103" spans="1:18">
      <c r="A103" s="26">
        <v>44670</v>
      </c>
      <c r="B103" s="121">
        <v>100000000</v>
      </c>
      <c r="C103" s="103">
        <v>44678</v>
      </c>
      <c r="D103" s="103">
        <v>50236</v>
      </c>
      <c r="E103" s="98">
        <v>454010000</v>
      </c>
      <c r="F103" s="98">
        <v>354010000</v>
      </c>
      <c r="G103" s="98">
        <v>100000000</v>
      </c>
      <c r="H103" s="136">
        <v>354.01</v>
      </c>
      <c r="I103" s="209">
        <v>0</v>
      </c>
      <c r="J103" s="208">
        <v>100000000</v>
      </c>
      <c r="K103" s="207">
        <v>3740540000</v>
      </c>
      <c r="L103" s="158">
        <v>75.961110000000005</v>
      </c>
      <c r="M103" s="158">
        <v>13.2</v>
      </c>
      <c r="N103" s="158">
        <v>13.2</v>
      </c>
      <c r="O103" s="98"/>
      <c r="P103" s="158"/>
      <c r="Q103" s="199"/>
      <c r="R103" s="107"/>
    </row>
    <row r="104" spans="1:18">
      <c r="A104" s="26">
        <v>44700</v>
      </c>
      <c r="B104" s="121">
        <v>20000000</v>
      </c>
      <c r="C104" s="103">
        <v>44693</v>
      </c>
      <c r="D104" s="103">
        <v>50236</v>
      </c>
      <c r="E104" s="98">
        <v>118490000</v>
      </c>
      <c r="F104" s="98">
        <v>98490000</v>
      </c>
      <c r="G104" s="98">
        <v>20000000</v>
      </c>
      <c r="H104" s="136">
        <v>492.45</v>
      </c>
      <c r="I104" s="209">
        <v>0</v>
      </c>
      <c r="J104" s="208">
        <v>20000000</v>
      </c>
      <c r="K104" s="207">
        <v>3760540000</v>
      </c>
      <c r="L104" s="158">
        <v>75.65213</v>
      </c>
      <c r="M104" s="158">
        <v>13.2643</v>
      </c>
      <c r="N104" s="158">
        <v>13.285</v>
      </c>
      <c r="O104" s="98"/>
      <c r="P104" s="158"/>
      <c r="Q104" s="199"/>
      <c r="R104" s="107"/>
    </row>
    <row r="105" spans="1:18">
      <c r="A105" s="26">
        <v>44700</v>
      </c>
      <c r="B105" s="121">
        <v>20000000</v>
      </c>
      <c r="C105" s="103">
        <v>44705</v>
      </c>
      <c r="D105" s="103">
        <v>50236</v>
      </c>
      <c r="E105" s="98">
        <v>94630000</v>
      </c>
      <c r="F105" s="98">
        <v>74630000</v>
      </c>
      <c r="G105" s="98">
        <v>20070000</v>
      </c>
      <c r="H105" s="136">
        <v>473.15</v>
      </c>
      <c r="I105" s="209">
        <v>0</v>
      </c>
      <c r="J105" s="208">
        <v>20070000</v>
      </c>
      <c r="K105" s="207">
        <v>3780610000</v>
      </c>
      <c r="L105" s="158">
        <v>78.816019999999995</v>
      </c>
      <c r="M105" s="158">
        <v>12.68</v>
      </c>
      <c r="N105" s="158">
        <v>12.68</v>
      </c>
      <c r="O105" s="98"/>
      <c r="P105" s="158"/>
      <c r="Q105" s="199"/>
      <c r="R105" s="107"/>
    </row>
    <row r="106" spans="1:18">
      <c r="A106" s="26">
        <v>44731</v>
      </c>
      <c r="B106" s="121">
        <v>20000000</v>
      </c>
      <c r="C106" s="103">
        <v>44721</v>
      </c>
      <c r="D106" s="103">
        <v>50236</v>
      </c>
      <c r="E106" s="98">
        <v>83200000</v>
      </c>
      <c r="F106" s="208">
        <v>63200000</v>
      </c>
      <c r="G106" s="98">
        <v>20000000</v>
      </c>
      <c r="H106" s="117">
        <v>316</v>
      </c>
      <c r="I106" s="209">
        <v>0</v>
      </c>
      <c r="J106" s="208">
        <v>20000000</v>
      </c>
      <c r="K106" s="207">
        <v>3800610000</v>
      </c>
      <c r="L106" s="158">
        <v>78.115449999999996</v>
      </c>
      <c r="M106" s="158">
        <v>12.81298</v>
      </c>
      <c r="N106" s="158">
        <v>12.85</v>
      </c>
      <c r="O106" s="98"/>
      <c r="P106" s="158"/>
      <c r="Q106" s="199"/>
      <c r="R106" s="107"/>
    </row>
    <row r="107" spans="1:18">
      <c r="A107" s="26">
        <v>44731</v>
      </c>
      <c r="B107" s="121">
        <v>20000000</v>
      </c>
      <c r="C107" s="103">
        <v>44735</v>
      </c>
      <c r="D107" s="103">
        <v>50236</v>
      </c>
      <c r="E107" s="98">
        <v>85630000</v>
      </c>
      <c r="F107" s="208">
        <v>65630000</v>
      </c>
      <c r="G107" s="98">
        <v>20000000</v>
      </c>
      <c r="H107" s="117">
        <v>328.15</v>
      </c>
      <c r="I107" s="209">
        <v>0</v>
      </c>
      <c r="J107" s="208">
        <v>20000000</v>
      </c>
      <c r="K107" s="207">
        <v>3820610000</v>
      </c>
      <c r="L107" s="158">
        <v>77.886049999999997</v>
      </c>
      <c r="M107" s="158">
        <v>12.86</v>
      </c>
      <c r="N107" s="158">
        <v>12.86</v>
      </c>
      <c r="O107" s="98"/>
      <c r="P107" s="158"/>
      <c r="Q107" s="199"/>
      <c r="R107" s="107"/>
    </row>
    <row r="108" spans="1:18">
      <c r="A108" s="26">
        <v>44761</v>
      </c>
      <c r="B108" s="121">
        <v>100000000</v>
      </c>
      <c r="C108" s="103">
        <v>44761</v>
      </c>
      <c r="D108" s="103">
        <v>50236</v>
      </c>
      <c r="E108" s="98">
        <v>193880000</v>
      </c>
      <c r="F108" s="208">
        <v>93880000</v>
      </c>
      <c r="G108" s="98">
        <v>101430000</v>
      </c>
      <c r="H108" s="117">
        <v>93.88</v>
      </c>
      <c r="I108" s="209">
        <v>0</v>
      </c>
      <c r="J108" s="208">
        <v>101430000</v>
      </c>
      <c r="K108" s="207">
        <v>3922040000</v>
      </c>
      <c r="L108" s="158">
        <v>76.040710000000004</v>
      </c>
      <c r="M108" s="158">
        <v>13.209720000000001</v>
      </c>
      <c r="N108" s="158">
        <v>13.24</v>
      </c>
      <c r="O108" s="17"/>
      <c r="P108" s="107"/>
      <c r="Q108" s="107"/>
      <c r="R108" s="107"/>
    </row>
    <row r="109" spans="1:18">
      <c r="A109" s="26">
        <v>44761</v>
      </c>
      <c r="B109" s="121"/>
      <c r="C109" s="103">
        <v>44770</v>
      </c>
      <c r="D109" s="103"/>
      <c r="E109" s="98"/>
      <c r="F109" s="208"/>
      <c r="G109" s="98"/>
      <c r="H109" s="117"/>
      <c r="I109" s="209"/>
      <c r="J109" s="208"/>
      <c r="K109" s="207">
        <v>3991420000</v>
      </c>
      <c r="L109" s="158"/>
      <c r="M109" s="158"/>
      <c r="N109" s="158"/>
      <c r="O109" s="239">
        <v>69380000</v>
      </c>
      <c r="P109" s="158">
        <v>76.720119999999994</v>
      </c>
      <c r="Q109" s="199">
        <v>13.145479999999999</v>
      </c>
      <c r="R109" s="107">
        <v>13.36</v>
      </c>
    </row>
    <row r="110" spans="1:18">
      <c r="A110" s="102">
        <v>44792</v>
      </c>
      <c r="B110" s="98">
        <v>20000000</v>
      </c>
      <c r="C110" s="15">
        <v>44784</v>
      </c>
      <c r="D110" s="15">
        <v>50236</v>
      </c>
      <c r="E110" s="17">
        <v>57040000</v>
      </c>
      <c r="F110" s="17">
        <v>37040000</v>
      </c>
      <c r="G110" s="17">
        <v>37040000</v>
      </c>
      <c r="H110" s="128">
        <v>185.20000000000002</v>
      </c>
      <c r="I110" s="17">
        <v>0</v>
      </c>
      <c r="J110" s="17">
        <v>37040000</v>
      </c>
      <c r="K110" s="18">
        <v>4028460000</v>
      </c>
      <c r="L110" s="29">
        <v>79.382040000000003</v>
      </c>
      <c r="M110" s="29">
        <v>12.593170000000001</v>
      </c>
      <c r="N110" s="29">
        <v>12.62</v>
      </c>
      <c r="O110" s="239"/>
      <c r="P110" s="158"/>
      <c r="Q110" s="199"/>
      <c r="R110" s="107"/>
    </row>
    <row r="111" spans="1:18">
      <c r="A111" s="102">
        <v>44792</v>
      </c>
      <c r="B111" s="98">
        <v>20000000</v>
      </c>
      <c r="C111" s="15">
        <v>44797</v>
      </c>
      <c r="D111" s="15">
        <v>50236</v>
      </c>
      <c r="E111" s="17">
        <v>96350000</v>
      </c>
      <c r="F111" s="17">
        <v>76350000</v>
      </c>
      <c r="G111" s="17">
        <v>20000000</v>
      </c>
      <c r="H111" s="128">
        <v>381.75</v>
      </c>
      <c r="I111" s="17">
        <v>0</v>
      </c>
      <c r="J111" s="17">
        <v>20000000</v>
      </c>
      <c r="K111" s="18">
        <v>4048460000</v>
      </c>
      <c r="L111" s="29">
        <v>78.641980000000004</v>
      </c>
      <c r="M111" s="29">
        <v>12.72823</v>
      </c>
      <c r="N111" s="29">
        <v>12.754</v>
      </c>
      <c r="O111" s="239"/>
      <c r="P111" s="158"/>
      <c r="Q111" s="199"/>
      <c r="R111" s="107"/>
    </row>
    <row r="112" spans="1:18">
      <c r="A112" s="102">
        <v>44823</v>
      </c>
      <c r="B112" s="98">
        <v>20000000</v>
      </c>
      <c r="C112" s="15">
        <v>44812</v>
      </c>
      <c r="D112" s="15">
        <v>50236</v>
      </c>
      <c r="E112" s="17">
        <v>134110000</v>
      </c>
      <c r="F112" s="17">
        <v>114110000</v>
      </c>
      <c r="G112" s="17">
        <v>20000000</v>
      </c>
      <c r="H112" s="128">
        <v>570.54999999999995</v>
      </c>
      <c r="I112" s="17">
        <v>0</v>
      </c>
      <c r="J112" s="17">
        <v>20000000</v>
      </c>
      <c r="K112" s="18">
        <v>4068460000</v>
      </c>
      <c r="L112" s="29">
        <v>78.313289999999995</v>
      </c>
      <c r="M112" s="29">
        <v>12.790330000000001</v>
      </c>
      <c r="N112" s="29">
        <v>12.8</v>
      </c>
      <c r="O112" s="239"/>
      <c r="P112" s="158"/>
      <c r="Q112" s="199"/>
      <c r="R112" s="107"/>
    </row>
    <row r="113" spans="1:18">
      <c r="A113" s="102">
        <v>44823</v>
      </c>
      <c r="B113" s="98"/>
      <c r="C113" s="15">
        <v>44826</v>
      </c>
      <c r="D113" s="15">
        <v>50236</v>
      </c>
      <c r="E113" s="17"/>
      <c r="F113" s="17">
        <v>0</v>
      </c>
      <c r="G113" s="17"/>
      <c r="H113" s="128"/>
      <c r="I113" s="17">
        <v>0</v>
      </c>
      <c r="J113" s="17">
        <v>0</v>
      </c>
      <c r="K113" s="18">
        <v>4069200000</v>
      </c>
      <c r="L113" s="29"/>
      <c r="M113" s="29"/>
      <c r="N113" s="29"/>
      <c r="O113" s="239">
        <v>740000</v>
      </c>
      <c r="P113" s="158">
        <v>79.743189999999998</v>
      </c>
      <c r="Q113" s="199">
        <v>12.86</v>
      </c>
      <c r="R113" s="107">
        <v>12.86</v>
      </c>
    </row>
    <row r="114" spans="1:18">
      <c r="A114" s="102">
        <v>44823</v>
      </c>
      <c r="B114" s="98">
        <v>20000000</v>
      </c>
      <c r="C114" s="15">
        <v>44833</v>
      </c>
      <c r="D114" s="15">
        <v>50236</v>
      </c>
      <c r="E114" s="17">
        <v>55080000</v>
      </c>
      <c r="F114" s="17">
        <v>35080000</v>
      </c>
      <c r="G114" s="17">
        <v>23600000</v>
      </c>
      <c r="H114" s="128">
        <v>175.4</v>
      </c>
      <c r="I114" s="17">
        <v>0</v>
      </c>
      <c r="J114" s="17">
        <v>23600000</v>
      </c>
      <c r="K114" s="18">
        <v>4092800000</v>
      </c>
      <c r="L114" s="29">
        <v>76.709010000000006</v>
      </c>
      <c r="M114" s="29">
        <v>13.092969999999999</v>
      </c>
      <c r="N114" s="29">
        <v>13.11</v>
      </c>
      <c r="O114" s="239"/>
      <c r="P114" s="158"/>
      <c r="Q114" s="199"/>
      <c r="R114" s="107"/>
    </row>
    <row r="115" spans="1:18">
      <c r="A115" s="102">
        <v>44853</v>
      </c>
      <c r="B115" s="98"/>
      <c r="C115" s="15">
        <v>44840</v>
      </c>
      <c r="D115" s="15">
        <v>50236</v>
      </c>
      <c r="E115" s="17"/>
      <c r="F115" s="17">
        <v>0</v>
      </c>
      <c r="G115" s="17"/>
      <c r="H115" s="128"/>
      <c r="I115" s="17">
        <v>0</v>
      </c>
      <c r="J115" s="17">
        <v>0</v>
      </c>
      <c r="K115" s="18">
        <v>4131680000</v>
      </c>
      <c r="L115" s="29"/>
      <c r="M115" s="29"/>
      <c r="N115" s="29"/>
      <c r="O115" s="239">
        <v>38880000</v>
      </c>
      <c r="P115" s="158">
        <v>71.216830000000002</v>
      </c>
      <c r="Q115" s="199">
        <v>13.349</v>
      </c>
      <c r="R115" s="107">
        <v>13.349</v>
      </c>
    </row>
    <row r="116" spans="1:18">
      <c r="A116" s="102">
        <v>44853</v>
      </c>
      <c r="B116" s="98">
        <v>400000000</v>
      </c>
      <c r="C116" s="15">
        <v>44851</v>
      </c>
      <c r="D116" s="15">
        <v>50236</v>
      </c>
      <c r="E116" s="17">
        <v>84880000</v>
      </c>
      <c r="F116" s="17">
        <v>-315120000</v>
      </c>
      <c r="G116" s="17">
        <v>22920000</v>
      </c>
      <c r="H116" s="128">
        <v>-78.78</v>
      </c>
      <c r="I116" s="17"/>
      <c r="J116" s="17">
        <v>22920000</v>
      </c>
      <c r="K116" s="18">
        <v>4154600000</v>
      </c>
      <c r="L116" s="29">
        <v>77.031880000000001</v>
      </c>
      <c r="M116" s="29">
        <v>13.03595</v>
      </c>
      <c r="N116" s="29">
        <v>13.273999999999999</v>
      </c>
      <c r="O116" s="239"/>
      <c r="P116" s="158"/>
      <c r="Q116" s="199"/>
      <c r="R116" s="107"/>
    </row>
    <row r="117" spans="1:18">
      <c r="A117" s="102">
        <v>44853</v>
      </c>
      <c r="B117" s="98">
        <v>20000000</v>
      </c>
      <c r="C117" s="15">
        <v>44861</v>
      </c>
      <c r="D117" s="15">
        <v>50236</v>
      </c>
      <c r="E117" s="17">
        <v>50530000</v>
      </c>
      <c r="F117" s="17">
        <v>30530000</v>
      </c>
      <c r="G117" s="17">
        <v>20000000</v>
      </c>
      <c r="H117" s="128">
        <v>152.65</v>
      </c>
      <c r="I117" s="17"/>
      <c r="J117" s="17">
        <v>20000000</v>
      </c>
      <c r="K117" s="18">
        <v>4174600000</v>
      </c>
      <c r="L117" s="29">
        <v>76.495810000000006</v>
      </c>
      <c r="M117" s="29">
        <v>13.14</v>
      </c>
      <c r="N117" s="29">
        <v>13.03</v>
      </c>
      <c r="O117" s="239"/>
      <c r="P117" s="158"/>
      <c r="Q117" s="199"/>
      <c r="R117" s="107"/>
    </row>
    <row r="118" spans="1:18">
      <c r="A118" s="102">
        <v>44884</v>
      </c>
      <c r="B118" s="98">
        <v>20000000</v>
      </c>
      <c r="C118" s="15">
        <v>44868</v>
      </c>
      <c r="D118" s="15">
        <v>50236</v>
      </c>
      <c r="E118" s="17">
        <v>15320000</v>
      </c>
      <c r="F118" s="17">
        <v>-4680000</v>
      </c>
      <c r="G118" s="17">
        <v>10320000</v>
      </c>
      <c r="H118" s="128">
        <v>-23.400000000000002</v>
      </c>
      <c r="I118" s="17"/>
      <c r="J118" s="17">
        <v>10320000</v>
      </c>
      <c r="K118" s="18">
        <v>4216970000</v>
      </c>
      <c r="L118" s="29">
        <v>76.801919999999996</v>
      </c>
      <c r="M118" s="29">
        <v>13.083679999999999</v>
      </c>
      <c r="N118" s="29">
        <v>13.106999999999999</v>
      </c>
      <c r="O118" s="239"/>
      <c r="P118" s="158"/>
      <c r="Q118" s="199"/>
      <c r="R118" s="107"/>
    </row>
    <row r="119" spans="1:18">
      <c r="A119" s="26">
        <v>44884</v>
      </c>
      <c r="B119" s="98"/>
      <c r="C119" s="15">
        <v>44882</v>
      </c>
      <c r="D119" s="15">
        <v>50236</v>
      </c>
      <c r="E119" s="17"/>
      <c r="F119" s="17">
        <v>0</v>
      </c>
      <c r="G119" s="17"/>
      <c r="H119" s="128"/>
      <c r="I119" s="17"/>
      <c r="J119" s="17">
        <v>0</v>
      </c>
      <c r="K119" s="18">
        <v>4216970000</v>
      </c>
      <c r="L119" s="29"/>
      <c r="M119" s="29"/>
      <c r="N119" s="29"/>
      <c r="O119" s="239">
        <v>32050000</v>
      </c>
      <c r="P119" s="158">
        <v>78.680890000000005</v>
      </c>
      <c r="Q119" s="199">
        <v>13.352</v>
      </c>
      <c r="R119" s="107">
        <v>13.352</v>
      </c>
    </row>
    <row r="120" spans="1:18">
      <c r="A120" s="26">
        <v>44884</v>
      </c>
      <c r="B120" s="98">
        <v>20000000</v>
      </c>
      <c r="C120" s="15">
        <v>44889</v>
      </c>
      <c r="D120" s="15">
        <v>50236</v>
      </c>
      <c r="E120" s="17">
        <v>60510000</v>
      </c>
      <c r="F120" s="17">
        <v>40510000</v>
      </c>
      <c r="G120" s="17">
        <v>20000000</v>
      </c>
      <c r="H120" s="128">
        <v>202.55</v>
      </c>
      <c r="I120" s="17"/>
      <c r="J120" s="17">
        <v>20000000</v>
      </c>
      <c r="K120" s="18">
        <v>4236970000</v>
      </c>
      <c r="L120" s="29">
        <v>77.170670000000001</v>
      </c>
      <c r="M120" s="29">
        <v>13.020009999999999</v>
      </c>
      <c r="N120" s="29">
        <v>13.02</v>
      </c>
      <c r="O120" s="239"/>
      <c r="P120" s="158"/>
      <c r="Q120" s="199"/>
      <c r="R120" s="107"/>
    </row>
    <row r="121" spans="1:18">
      <c r="A121" s="26">
        <v>44914</v>
      </c>
      <c r="B121" s="98">
        <v>20000000</v>
      </c>
      <c r="C121" s="15">
        <v>44896</v>
      </c>
      <c r="D121" s="15">
        <v>50236</v>
      </c>
      <c r="E121" s="17">
        <v>31380000</v>
      </c>
      <c r="F121" s="17">
        <v>11380000</v>
      </c>
      <c r="G121" s="17">
        <v>20000000</v>
      </c>
      <c r="H121" s="128">
        <v>56.899999999999991</v>
      </c>
      <c r="I121" s="17"/>
      <c r="J121" s="17">
        <v>20000000</v>
      </c>
      <c r="K121" s="18">
        <v>4256970000</v>
      </c>
      <c r="L121" s="29">
        <v>78.038499999999999</v>
      </c>
      <c r="M121" s="29">
        <v>12.86</v>
      </c>
      <c r="N121" s="29">
        <v>12.91</v>
      </c>
      <c r="O121" s="239"/>
      <c r="P121" s="158"/>
      <c r="Q121" s="199"/>
      <c r="R121" s="107"/>
    </row>
    <row r="122" spans="1:18">
      <c r="A122" s="123">
        <v>44914</v>
      </c>
      <c r="B122" s="99">
        <v>20000000</v>
      </c>
      <c r="C122" s="22">
        <v>44903</v>
      </c>
      <c r="D122" s="22">
        <v>50236</v>
      </c>
      <c r="E122" s="24">
        <v>25030000</v>
      </c>
      <c r="F122" s="24">
        <v>5030000</v>
      </c>
      <c r="G122" s="24">
        <v>12530000</v>
      </c>
      <c r="H122" s="129">
        <v>25.15</v>
      </c>
      <c r="I122" s="24"/>
      <c r="J122" s="24">
        <v>12530000</v>
      </c>
      <c r="K122" s="25">
        <v>4269500000</v>
      </c>
      <c r="L122" s="30">
        <v>78.038499999999999</v>
      </c>
      <c r="M122" s="30">
        <v>12.86</v>
      </c>
      <c r="N122" s="30">
        <v>13.1</v>
      </c>
      <c r="O122" s="244"/>
      <c r="P122" s="212"/>
      <c r="Q122" s="223"/>
      <c r="R122" s="140"/>
    </row>
    <row r="123" spans="1:18">
      <c r="A123" s="26">
        <v>44945</v>
      </c>
      <c r="B123" s="98">
        <v>110000000</v>
      </c>
      <c r="C123" s="15">
        <v>44942</v>
      </c>
      <c r="D123" s="15">
        <v>50236</v>
      </c>
      <c r="E123" s="17">
        <v>202380000</v>
      </c>
      <c r="F123" s="17">
        <v>92380000</v>
      </c>
      <c r="G123" s="17">
        <v>110000000</v>
      </c>
      <c r="H123" s="128">
        <v>83.981818181818184</v>
      </c>
      <c r="I123" s="17"/>
      <c r="J123" s="17">
        <v>110000000</v>
      </c>
      <c r="K123" s="18">
        <v>4379500000</v>
      </c>
      <c r="L123" s="29">
        <v>80.097859999999997</v>
      </c>
      <c r="M123" s="29">
        <v>12.50712</v>
      </c>
      <c r="N123" s="29">
        <v>12.64</v>
      </c>
      <c r="O123" s="239"/>
      <c r="P123" s="158"/>
      <c r="Q123" s="199"/>
      <c r="R123" s="107"/>
    </row>
    <row r="124" spans="1:18">
      <c r="A124" s="26">
        <v>44976</v>
      </c>
      <c r="B124" s="98">
        <v>20000000</v>
      </c>
      <c r="C124" s="15">
        <v>44959</v>
      </c>
      <c r="D124" s="15">
        <v>50236</v>
      </c>
      <c r="E124" s="17">
        <v>56400000</v>
      </c>
      <c r="F124" s="17">
        <v>36400000</v>
      </c>
      <c r="G124" s="17">
        <v>20000000</v>
      </c>
      <c r="H124" s="128">
        <v>182</v>
      </c>
      <c r="I124" s="17">
        <v>0</v>
      </c>
      <c r="J124" s="17">
        <v>20000000</v>
      </c>
      <c r="K124" s="18">
        <v>4399500000</v>
      </c>
      <c r="L124" s="29">
        <v>79.151020000000003</v>
      </c>
      <c r="M124" s="29">
        <v>12.68089</v>
      </c>
      <c r="N124" s="29">
        <v>12.754</v>
      </c>
      <c r="O124" s="239"/>
      <c r="P124" s="158"/>
      <c r="Q124" s="199"/>
      <c r="R124" s="107"/>
    </row>
    <row r="125" spans="1:18">
      <c r="A125" s="26">
        <v>44958</v>
      </c>
      <c r="B125" s="98">
        <v>20000000</v>
      </c>
      <c r="C125" s="15">
        <v>44973</v>
      </c>
      <c r="D125" s="15">
        <v>50236</v>
      </c>
      <c r="E125" s="17">
        <v>170740000</v>
      </c>
      <c r="F125" s="17">
        <v>150740000</v>
      </c>
      <c r="G125" s="17">
        <v>20000000</v>
      </c>
      <c r="H125" s="128">
        <v>753.7</v>
      </c>
      <c r="I125" s="17">
        <v>0</v>
      </c>
      <c r="J125" s="17">
        <v>20000000</v>
      </c>
      <c r="K125" s="18">
        <v>4419500000</v>
      </c>
      <c r="L125" s="29">
        <v>78.992220000000003</v>
      </c>
      <c r="M125" s="29">
        <v>12.71266</v>
      </c>
      <c r="N125" s="29">
        <v>12.76</v>
      </c>
      <c r="O125" s="239"/>
      <c r="P125" s="158"/>
      <c r="Q125" s="199"/>
      <c r="R125" s="107"/>
    </row>
    <row r="126" spans="1:18">
      <c r="A126" s="26">
        <v>44958</v>
      </c>
      <c r="B126" s="98"/>
      <c r="C126" s="15"/>
      <c r="D126" s="15">
        <v>50236</v>
      </c>
      <c r="E126" s="17"/>
      <c r="F126" s="17"/>
      <c r="G126" s="17"/>
      <c r="H126" s="128"/>
      <c r="I126" s="17"/>
      <c r="J126" s="17">
        <v>0</v>
      </c>
      <c r="K126" s="18">
        <v>4459910000</v>
      </c>
      <c r="L126" s="29"/>
      <c r="M126" s="29"/>
      <c r="N126" s="29"/>
      <c r="O126" s="239">
        <v>40410000</v>
      </c>
      <c r="P126" s="158">
        <v>76.730159999999998</v>
      </c>
      <c r="Q126" s="199">
        <v>13.334</v>
      </c>
      <c r="R126" s="107">
        <v>13.433999999999999</v>
      </c>
    </row>
    <row r="127" spans="1:18">
      <c r="A127" s="26">
        <v>44986</v>
      </c>
      <c r="B127" s="98">
        <v>20000000</v>
      </c>
      <c r="C127" s="15">
        <v>45008</v>
      </c>
      <c r="D127" s="15">
        <v>50236</v>
      </c>
      <c r="E127" s="17">
        <v>44530000</v>
      </c>
      <c r="F127" s="17">
        <v>24530000</v>
      </c>
      <c r="G127" s="17">
        <v>18160000</v>
      </c>
      <c r="H127" s="128">
        <v>122.64999999999999</v>
      </c>
      <c r="I127" s="17">
        <v>0</v>
      </c>
      <c r="J127" s="17">
        <v>18160000</v>
      </c>
      <c r="K127" s="18">
        <v>4478070000</v>
      </c>
      <c r="L127" s="29">
        <v>77.613110000000006</v>
      </c>
      <c r="M127" s="29">
        <v>12.97749</v>
      </c>
      <c r="N127" s="29">
        <v>13</v>
      </c>
      <c r="O127" s="239"/>
      <c r="P127" s="158"/>
      <c r="Q127" s="199"/>
      <c r="R127" s="107"/>
    </row>
    <row r="128" spans="1:18">
      <c r="A128" s="26">
        <v>45017</v>
      </c>
      <c r="B128" s="98">
        <v>50000000</v>
      </c>
      <c r="C128" s="15">
        <v>45033</v>
      </c>
      <c r="D128" s="15">
        <v>50236</v>
      </c>
      <c r="E128" s="17">
        <v>22200000</v>
      </c>
      <c r="F128" s="17">
        <v>-27800000</v>
      </c>
      <c r="G128" s="17">
        <v>12200000</v>
      </c>
      <c r="H128" s="128">
        <v>-55.600000000000009</v>
      </c>
      <c r="I128" s="17">
        <v>0</v>
      </c>
      <c r="J128" s="17">
        <v>12200000</v>
      </c>
      <c r="K128" s="18">
        <v>4490270000</v>
      </c>
      <c r="L128" s="29">
        <v>77.839770000000001</v>
      </c>
      <c r="M128" s="29">
        <v>12.94261</v>
      </c>
      <c r="N128" s="29">
        <v>12.97</v>
      </c>
      <c r="O128" s="239"/>
      <c r="P128" s="158"/>
      <c r="Q128" s="199"/>
      <c r="R128" s="107"/>
    </row>
    <row r="129" spans="1:18">
      <c r="A129" s="26">
        <v>45017</v>
      </c>
      <c r="B129" s="98"/>
      <c r="C129" s="15"/>
      <c r="D129" s="15">
        <v>50236</v>
      </c>
      <c r="E129" s="17"/>
      <c r="F129" s="17">
        <v>0</v>
      </c>
      <c r="G129" s="17"/>
      <c r="H129" s="128"/>
      <c r="I129" s="17">
        <v>0</v>
      </c>
      <c r="J129" s="17">
        <v>0</v>
      </c>
      <c r="K129" s="18">
        <v>4511050000</v>
      </c>
      <c r="L129" s="29"/>
      <c r="M129" s="29"/>
      <c r="N129" s="29"/>
      <c r="O129" s="239">
        <v>20780000</v>
      </c>
      <c r="P129" s="158">
        <v>78.027320000000003</v>
      </c>
      <c r="Q129" s="199">
        <v>13.38317</v>
      </c>
      <c r="R129" s="107">
        <v>13.387</v>
      </c>
    </row>
    <row r="130" spans="1:18">
      <c r="A130" s="26">
        <v>45017</v>
      </c>
      <c r="B130" s="98">
        <v>15000000</v>
      </c>
      <c r="C130" s="15">
        <v>45043</v>
      </c>
      <c r="D130" s="15">
        <v>50236</v>
      </c>
      <c r="E130" s="17">
        <v>100850000</v>
      </c>
      <c r="F130" s="17">
        <v>85850000</v>
      </c>
      <c r="G130" s="17">
        <v>17460000</v>
      </c>
      <c r="H130" s="128">
        <v>572.33333333333337</v>
      </c>
      <c r="I130" s="17">
        <v>0</v>
      </c>
      <c r="J130" s="17">
        <v>17460000</v>
      </c>
      <c r="K130" s="18">
        <v>4528510000</v>
      </c>
      <c r="L130" s="29">
        <v>77.029610000000005</v>
      </c>
      <c r="M130" s="29">
        <v>13.09966</v>
      </c>
      <c r="N130" s="29">
        <v>13.23</v>
      </c>
      <c r="O130" s="239"/>
      <c r="P130" s="158"/>
      <c r="Q130" s="199"/>
      <c r="R130" s="107"/>
    </row>
    <row r="131" spans="1:18">
      <c r="A131" s="26">
        <v>45047</v>
      </c>
      <c r="B131" s="98">
        <v>10000000</v>
      </c>
      <c r="C131" s="15">
        <v>45056</v>
      </c>
      <c r="D131" s="15">
        <v>50236</v>
      </c>
      <c r="E131" s="17">
        <v>97950000</v>
      </c>
      <c r="F131" s="17">
        <v>87950000</v>
      </c>
      <c r="G131" s="17">
        <v>10000000</v>
      </c>
      <c r="H131" s="128">
        <v>879.5</v>
      </c>
      <c r="I131" s="17">
        <v>0</v>
      </c>
      <c r="J131" s="17">
        <v>10000000</v>
      </c>
      <c r="K131" s="18">
        <v>4538510000</v>
      </c>
      <c r="L131" s="29">
        <v>77.321849999999998</v>
      </c>
      <c r="M131" s="29">
        <v>13.04917</v>
      </c>
      <c r="N131" s="29">
        <v>13.05</v>
      </c>
      <c r="O131" s="239"/>
      <c r="P131" s="158"/>
      <c r="Q131" s="199"/>
      <c r="R131" s="107"/>
    </row>
    <row r="132" spans="1:18">
      <c r="A132" s="26">
        <v>45047</v>
      </c>
      <c r="B132" s="98">
        <v>15000000</v>
      </c>
      <c r="C132" s="15">
        <v>45070</v>
      </c>
      <c r="D132" s="15">
        <v>50236</v>
      </c>
      <c r="E132" s="17">
        <v>123370000</v>
      </c>
      <c r="F132" s="17">
        <v>108370000</v>
      </c>
      <c r="G132" s="17">
        <v>2470000</v>
      </c>
      <c r="H132" s="128">
        <v>722.4666666666667</v>
      </c>
      <c r="I132" s="17">
        <v>0</v>
      </c>
      <c r="J132" s="17">
        <v>2470000</v>
      </c>
      <c r="K132" s="18">
        <v>4540980000</v>
      </c>
      <c r="L132" s="29">
        <v>77.397239999999996</v>
      </c>
      <c r="M132" s="29">
        <v>13.04</v>
      </c>
      <c r="N132" s="29">
        <v>13.04</v>
      </c>
      <c r="O132" s="239"/>
      <c r="P132" s="158"/>
      <c r="Q132" s="199"/>
      <c r="R132" s="107"/>
    </row>
    <row r="133" spans="1:18">
      <c r="A133" s="26">
        <v>45078</v>
      </c>
      <c r="B133" s="98"/>
      <c r="C133" s="15">
        <v>45085</v>
      </c>
      <c r="D133" s="15">
        <v>50236</v>
      </c>
      <c r="E133" s="17"/>
      <c r="F133" s="17">
        <v>0</v>
      </c>
      <c r="G133" s="17"/>
      <c r="H133" s="128"/>
      <c r="I133" s="17">
        <v>0</v>
      </c>
      <c r="J133" s="17">
        <v>0</v>
      </c>
      <c r="K133" s="18">
        <v>4544660000</v>
      </c>
      <c r="L133" s="29"/>
      <c r="M133" s="29"/>
      <c r="N133" s="29"/>
      <c r="O133" s="239">
        <v>3680000</v>
      </c>
      <c r="P133" s="158">
        <v>82.372349999999997</v>
      </c>
      <c r="Q133" s="199">
        <v>12.8154</v>
      </c>
      <c r="R133" s="107">
        <v>12.8154</v>
      </c>
    </row>
    <row r="134" spans="1:18">
      <c r="A134" s="26">
        <v>45078</v>
      </c>
      <c r="B134" s="98">
        <v>15000000</v>
      </c>
      <c r="C134" s="15">
        <v>45099</v>
      </c>
      <c r="D134" s="15">
        <v>50236</v>
      </c>
      <c r="E134" s="17">
        <v>127610000</v>
      </c>
      <c r="F134" s="17">
        <v>112610000</v>
      </c>
      <c r="G134" s="17">
        <v>15000000</v>
      </c>
      <c r="H134" s="128">
        <v>750.73333333333335</v>
      </c>
      <c r="I134" s="17">
        <v>0</v>
      </c>
      <c r="J134" s="17">
        <v>15000000</v>
      </c>
      <c r="K134" s="18">
        <v>4559660000</v>
      </c>
      <c r="L134" s="29">
        <v>80.804389999999998</v>
      </c>
      <c r="M134" s="29">
        <v>12.42333</v>
      </c>
      <c r="N134" s="29">
        <v>12.44</v>
      </c>
      <c r="O134" s="239"/>
      <c r="P134" s="158"/>
      <c r="Q134" s="199"/>
      <c r="R134" s="107"/>
    </row>
    <row r="135" spans="1:18">
      <c r="A135" s="26">
        <v>45078</v>
      </c>
      <c r="B135" s="98">
        <v>15000000</v>
      </c>
      <c r="C135" s="15">
        <v>45106</v>
      </c>
      <c r="D135" s="15">
        <v>50236</v>
      </c>
      <c r="E135" s="17">
        <v>86720000</v>
      </c>
      <c r="F135" s="17">
        <v>71720000</v>
      </c>
      <c r="G135" s="17">
        <v>15000000</v>
      </c>
      <c r="H135" s="128">
        <v>478.13333333333333</v>
      </c>
      <c r="I135" s="17">
        <v>0</v>
      </c>
      <c r="J135" s="17">
        <v>15000000</v>
      </c>
      <c r="K135" s="18">
        <v>4574660000</v>
      </c>
      <c r="L135" s="29">
        <v>82.245549999999994</v>
      </c>
      <c r="M135" s="29">
        <v>12.17</v>
      </c>
      <c r="N135" s="29">
        <v>12.4</v>
      </c>
      <c r="O135" s="239"/>
      <c r="P135" s="158"/>
      <c r="Q135" s="199"/>
      <c r="R135" s="107"/>
    </row>
    <row r="136" spans="1:18">
      <c r="A136" s="26">
        <v>45108</v>
      </c>
      <c r="B136" s="98"/>
      <c r="C136" s="15">
        <v>45113</v>
      </c>
      <c r="D136" s="15">
        <v>50236</v>
      </c>
      <c r="E136" s="17"/>
      <c r="F136" s="17">
        <v>0</v>
      </c>
      <c r="G136" s="17"/>
      <c r="H136" s="128"/>
      <c r="I136" s="17">
        <v>0</v>
      </c>
      <c r="J136" s="17">
        <v>0</v>
      </c>
      <c r="K136" s="18">
        <v>4634330000</v>
      </c>
      <c r="L136" s="29"/>
      <c r="M136" s="29"/>
      <c r="N136" s="29"/>
      <c r="O136" s="239">
        <v>59670000</v>
      </c>
      <c r="P136" s="158">
        <v>81.082310000000007</v>
      </c>
      <c r="Q136" s="199">
        <v>12.334020000000001</v>
      </c>
      <c r="R136" s="107">
        <v>12.337</v>
      </c>
    </row>
    <row r="137" spans="1:18">
      <c r="A137" s="26">
        <v>45108</v>
      </c>
      <c r="B137" s="98">
        <v>50000000</v>
      </c>
      <c r="C137" s="15">
        <v>45124</v>
      </c>
      <c r="D137" s="15">
        <v>50236</v>
      </c>
      <c r="E137" s="17">
        <v>130840000</v>
      </c>
      <c r="F137" s="17">
        <v>80840000</v>
      </c>
      <c r="G137" s="17">
        <v>50000000</v>
      </c>
      <c r="H137" s="128">
        <v>161.68</v>
      </c>
      <c r="I137" s="17">
        <v>0</v>
      </c>
      <c r="J137" s="17">
        <v>50000000</v>
      </c>
      <c r="K137" s="18">
        <v>4684330000</v>
      </c>
      <c r="L137" s="29">
        <v>82.318719999999999</v>
      </c>
      <c r="M137" s="29">
        <v>12.15948</v>
      </c>
      <c r="N137" s="29">
        <v>12.225</v>
      </c>
      <c r="O137" s="239"/>
      <c r="P137" s="158"/>
      <c r="Q137" s="199"/>
      <c r="R137" s="107"/>
    </row>
    <row r="138" spans="1:18">
      <c r="A138" s="26">
        <v>45108</v>
      </c>
      <c r="B138" s="98">
        <v>15000000</v>
      </c>
      <c r="C138" s="15">
        <v>45134</v>
      </c>
      <c r="D138" s="15">
        <v>50236</v>
      </c>
      <c r="E138" s="17">
        <v>107390000</v>
      </c>
      <c r="F138" s="17">
        <v>92390000</v>
      </c>
      <c r="G138" s="17">
        <v>15000000</v>
      </c>
      <c r="H138" s="128">
        <v>615.93333333333339</v>
      </c>
      <c r="I138" s="17">
        <v>0</v>
      </c>
      <c r="J138" s="17">
        <v>15000000</v>
      </c>
      <c r="K138" s="18">
        <v>4699330000</v>
      </c>
      <c r="L138" s="29">
        <v>83.510390000000001</v>
      </c>
      <c r="M138" s="29">
        <v>11.955</v>
      </c>
      <c r="N138" s="29">
        <v>11.955</v>
      </c>
      <c r="O138" s="239"/>
      <c r="P138" s="158"/>
      <c r="Q138" s="199"/>
      <c r="R138" s="107"/>
    </row>
    <row r="139" spans="1:18">
      <c r="A139" s="26">
        <v>45139</v>
      </c>
      <c r="B139" s="98">
        <v>15000000</v>
      </c>
      <c r="C139" s="15">
        <v>45141</v>
      </c>
      <c r="D139" s="15">
        <v>50236</v>
      </c>
      <c r="E139" s="17">
        <v>55980000</v>
      </c>
      <c r="F139" s="17">
        <v>40980000</v>
      </c>
      <c r="G139" s="17">
        <v>15000000</v>
      </c>
      <c r="H139" s="117">
        <v>273.20000000000005</v>
      </c>
      <c r="I139" s="17">
        <v>0</v>
      </c>
      <c r="J139" s="17">
        <v>15000000</v>
      </c>
      <c r="K139" s="18">
        <v>4714330000</v>
      </c>
      <c r="L139" s="29">
        <v>83.891080000000002</v>
      </c>
      <c r="M139" s="29">
        <v>11.890879999999999</v>
      </c>
      <c r="N139" s="29">
        <v>12.180999999999999</v>
      </c>
      <c r="O139" s="239"/>
      <c r="P139" s="158"/>
      <c r="Q139" s="199"/>
      <c r="R139" s="107"/>
    </row>
    <row r="140" spans="1:18">
      <c r="A140" s="26">
        <v>45139</v>
      </c>
      <c r="B140" s="98">
        <v>15000000</v>
      </c>
      <c r="C140" s="15">
        <v>45155</v>
      </c>
      <c r="D140" s="15">
        <v>50236</v>
      </c>
      <c r="E140" s="17">
        <v>88170000</v>
      </c>
      <c r="F140" s="17">
        <v>73170000</v>
      </c>
      <c r="G140" s="17">
        <v>15000000</v>
      </c>
      <c r="H140" s="117">
        <v>487.8</v>
      </c>
      <c r="I140" s="17">
        <v>0</v>
      </c>
      <c r="J140" s="17">
        <v>15000000</v>
      </c>
      <c r="K140" s="18">
        <v>4729330000</v>
      </c>
      <c r="L140" s="29">
        <v>83.561250000000001</v>
      </c>
      <c r="M140" s="29">
        <v>11.94815</v>
      </c>
      <c r="N140" s="29">
        <v>11.97</v>
      </c>
      <c r="O140" s="239"/>
      <c r="P140" s="158"/>
      <c r="Q140" s="199"/>
      <c r="R140" s="107"/>
    </row>
    <row r="141" spans="1:18">
      <c r="A141" s="26">
        <v>45170</v>
      </c>
      <c r="B141" s="98">
        <v>15000000</v>
      </c>
      <c r="C141" s="15">
        <v>45176</v>
      </c>
      <c r="D141" s="15">
        <v>50236</v>
      </c>
      <c r="E141" s="17">
        <v>88490000</v>
      </c>
      <c r="F141" s="17">
        <v>73490000</v>
      </c>
      <c r="G141" s="17">
        <v>15000000</v>
      </c>
      <c r="H141" s="117">
        <v>489.93333333333339</v>
      </c>
      <c r="I141" s="17">
        <v>0</v>
      </c>
      <c r="J141" s="17">
        <v>15000000</v>
      </c>
      <c r="K141" s="18">
        <v>4744330000</v>
      </c>
      <c r="L141" s="29">
        <v>83.173789999999997</v>
      </c>
      <c r="M141" s="29">
        <v>12.016959999999999</v>
      </c>
      <c r="N141" s="29">
        <v>12.12</v>
      </c>
      <c r="O141" s="239"/>
      <c r="P141" s="158"/>
      <c r="Q141" s="199"/>
      <c r="R141" s="107"/>
    </row>
    <row r="142" spans="1:18">
      <c r="A142" s="26">
        <v>45170</v>
      </c>
      <c r="B142" s="98">
        <v>30000000</v>
      </c>
      <c r="C142" s="15">
        <v>45190</v>
      </c>
      <c r="D142" s="15">
        <v>50236</v>
      </c>
      <c r="E142" s="17">
        <v>39160000</v>
      </c>
      <c r="F142" s="17">
        <v>9160000</v>
      </c>
      <c r="G142" s="17">
        <v>30000000</v>
      </c>
      <c r="H142" s="117">
        <v>30.533333333333335</v>
      </c>
      <c r="I142" s="17">
        <v>0</v>
      </c>
      <c r="J142" s="17">
        <v>30000000</v>
      </c>
      <c r="K142" s="18">
        <v>4774330000</v>
      </c>
      <c r="L142" s="29">
        <v>82.786510000000007</v>
      </c>
      <c r="M142" s="29">
        <v>12.085889999999999</v>
      </c>
      <c r="N142" s="29">
        <v>12.07</v>
      </c>
      <c r="O142" s="239"/>
      <c r="P142" s="158"/>
      <c r="Q142" s="199"/>
      <c r="R142" s="107"/>
    </row>
    <row r="143" spans="1:18">
      <c r="A143" s="26">
        <v>45197</v>
      </c>
      <c r="B143" s="98"/>
      <c r="C143" s="15">
        <v>45197</v>
      </c>
      <c r="D143" s="15">
        <v>50236</v>
      </c>
      <c r="E143" s="17"/>
      <c r="F143" s="17">
        <v>0</v>
      </c>
      <c r="G143" s="17"/>
      <c r="H143" s="117"/>
      <c r="I143" s="17">
        <v>0</v>
      </c>
      <c r="J143" s="17">
        <v>0</v>
      </c>
      <c r="K143" s="18">
        <v>4871830000</v>
      </c>
      <c r="L143" s="29"/>
      <c r="M143" s="29"/>
      <c r="N143" s="29"/>
      <c r="O143" s="239">
        <v>97500000</v>
      </c>
      <c r="P143" s="158">
        <v>83.07414</v>
      </c>
      <c r="Q143" s="199">
        <v>12.38</v>
      </c>
      <c r="R143" s="107">
        <v>12.4</v>
      </c>
    </row>
    <row r="144" spans="1:18">
      <c r="A144" s="26">
        <v>45227</v>
      </c>
      <c r="B144" s="98">
        <v>50000000</v>
      </c>
      <c r="C144" s="15">
        <v>45204</v>
      </c>
      <c r="D144" s="15">
        <v>50236</v>
      </c>
      <c r="E144" s="17">
        <v>96230000</v>
      </c>
      <c r="F144" s="17">
        <v>46230000</v>
      </c>
      <c r="G144" s="17">
        <v>45730000</v>
      </c>
      <c r="H144" s="117">
        <v>92.46</v>
      </c>
      <c r="I144" s="17">
        <v>0</v>
      </c>
      <c r="J144" s="17">
        <v>45730000</v>
      </c>
      <c r="K144" s="18">
        <v>4917560000</v>
      </c>
      <c r="L144" s="29">
        <v>80.433319999999995</v>
      </c>
      <c r="M144" s="29">
        <v>12.50535</v>
      </c>
      <c r="N144" s="29">
        <v>12.52</v>
      </c>
      <c r="O144" s="239"/>
      <c r="P144" s="158"/>
      <c r="Q144" s="199"/>
      <c r="R144" s="107"/>
    </row>
    <row r="145" spans="1:18">
      <c r="A145" s="26">
        <v>45201</v>
      </c>
      <c r="B145" s="98">
        <v>120000000</v>
      </c>
      <c r="C145" s="15">
        <v>45215</v>
      </c>
      <c r="D145" s="15">
        <v>50236</v>
      </c>
      <c r="E145" s="17">
        <v>94990000</v>
      </c>
      <c r="F145" s="17">
        <v>-25010000</v>
      </c>
      <c r="G145" s="17">
        <v>62690000</v>
      </c>
      <c r="H145" s="117">
        <v>-20.841666666666665</v>
      </c>
      <c r="I145" s="17">
        <v>0</v>
      </c>
      <c r="J145" s="17">
        <v>62690000</v>
      </c>
      <c r="K145" s="18">
        <v>4980250000</v>
      </c>
      <c r="L145" s="29">
        <v>81.480689999999996</v>
      </c>
      <c r="M145" s="29">
        <v>12.319800000000001</v>
      </c>
      <c r="N145" s="29">
        <v>12.32</v>
      </c>
      <c r="O145" s="239"/>
      <c r="P145" s="158"/>
      <c r="Q145" s="199"/>
      <c r="R145" s="107"/>
    </row>
    <row r="146" spans="1:18">
      <c r="A146" s="26">
        <v>45201</v>
      </c>
      <c r="B146" s="98">
        <v>100000000</v>
      </c>
      <c r="C146" s="15">
        <v>45218</v>
      </c>
      <c r="D146" s="15">
        <v>50236</v>
      </c>
      <c r="E146" s="17">
        <v>40910000</v>
      </c>
      <c r="F146" s="17">
        <v>-59090000</v>
      </c>
      <c r="G146" s="17">
        <v>2360000</v>
      </c>
      <c r="H146" s="117">
        <v>-59.089999999999996</v>
      </c>
      <c r="I146" s="17">
        <v>0</v>
      </c>
      <c r="J146" s="17">
        <v>2360000</v>
      </c>
      <c r="K146" s="18">
        <v>4982610000</v>
      </c>
      <c r="L146" s="29">
        <v>81.034289999999999</v>
      </c>
      <c r="M146" s="29">
        <v>12.400169999999999</v>
      </c>
      <c r="N146" s="29">
        <v>12.42</v>
      </c>
      <c r="O146" s="239"/>
      <c r="P146" s="158"/>
      <c r="Q146" s="199"/>
      <c r="R146" s="107"/>
    </row>
    <row r="147" spans="1:18">
      <c r="A147" s="26">
        <v>45231</v>
      </c>
      <c r="B147" s="98"/>
      <c r="C147" s="15">
        <v>45232</v>
      </c>
      <c r="D147" s="15">
        <v>50236</v>
      </c>
      <c r="E147" s="17"/>
      <c r="F147" s="17">
        <v>0</v>
      </c>
      <c r="G147" s="17"/>
      <c r="H147" s="117"/>
      <c r="I147" s="17">
        <v>0</v>
      </c>
      <c r="J147" s="17">
        <v>0</v>
      </c>
      <c r="K147" s="18">
        <v>5020610000</v>
      </c>
      <c r="L147" s="29"/>
      <c r="M147" s="29"/>
      <c r="N147" s="29"/>
      <c r="O147" s="239">
        <v>38000000</v>
      </c>
      <c r="P147" s="158">
        <v>83.778210000000001</v>
      </c>
      <c r="Q147" s="199">
        <v>12.424950000000001</v>
      </c>
      <c r="R147" s="107"/>
    </row>
    <row r="148" spans="1:18">
      <c r="A148" s="26">
        <v>45231</v>
      </c>
      <c r="B148" s="98">
        <v>15000000</v>
      </c>
      <c r="C148" s="15">
        <v>45239</v>
      </c>
      <c r="D148" s="15">
        <v>50236</v>
      </c>
      <c r="E148" s="17">
        <v>32240000</v>
      </c>
      <c r="F148" s="17">
        <v>17240000</v>
      </c>
      <c r="G148" s="17">
        <v>17240000</v>
      </c>
      <c r="H148" s="296">
        <v>114.93333333333334</v>
      </c>
      <c r="I148" s="17">
        <v>0</v>
      </c>
      <c r="J148" s="17">
        <v>17240000</v>
      </c>
      <c r="K148" s="18">
        <v>5037850000</v>
      </c>
      <c r="L148" s="29">
        <v>81.563450000000003</v>
      </c>
      <c r="M148" s="29">
        <v>12.310779999999999</v>
      </c>
      <c r="N148" s="29">
        <v>12.321999999999999</v>
      </c>
      <c r="O148" s="239"/>
      <c r="P148" s="158"/>
      <c r="Q148" s="199"/>
      <c r="R148" s="107"/>
    </row>
    <row r="149" spans="1:18">
      <c r="A149" s="26">
        <v>45231</v>
      </c>
      <c r="B149" s="98">
        <v>15000000</v>
      </c>
      <c r="C149" s="15">
        <v>45253</v>
      </c>
      <c r="D149" s="15">
        <v>50236</v>
      </c>
      <c r="E149" s="17">
        <v>42860000</v>
      </c>
      <c r="F149" s="17">
        <v>27860000</v>
      </c>
      <c r="G149" s="17">
        <v>35430000</v>
      </c>
      <c r="H149" s="296">
        <v>185.73333333333332</v>
      </c>
      <c r="I149" s="17">
        <v>0</v>
      </c>
      <c r="J149" s="17">
        <v>35430000</v>
      </c>
      <c r="K149" s="18">
        <v>5073280000</v>
      </c>
      <c r="L149" s="29">
        <v>83.452340000000007</v>
      </c>
      <c r="M149" s="29">
        <v>11.98386</v>
      </c>
      <c r="N149" s="29">
        <v>12</v>
      </c>
      <c r="O149" s="239"/>
      <c r="P149" s="158"/>
      <c r="Q149" s="199"/>
      <c r="R149" s="107"/>
    </row>
    <row r="150" spans="1:18">
      <c r="A150" s="26">
        <v>45261</v>
      </c>
      <c r="B150" s="98">
        <v>40000000</v>
      </c>
      <c r="C150" s="15">
        <v>45267</v>
      </c>
      <c r="D150" s="15">
        <f t="shared" ref="D150" si="0">D148</f>
        <v>50236</v>
      </c>
      <c r="E150" s="17">
        <v>54040000</v>
      </c>
      <c r="F150" s="17">
        <f t="shared" ref="F150" si="1">E150-B150</f>
        <v>14040000</v>
      </c>
      <c r="G150" s="17">
        <v>40450000</v>
      </c>
      <c r="H150" s="296">
        <v>35.1</v>
      </c>
      <c r="I150" s="17">
        <v>0</v>
      </c>
      <c r="J150" s="17">
        <v>40450000</v>
      </c>
      <c r="K150" s="18">
        <v>5113730000</v>
      </c>
      <c r="L150" s="29">
        <v>83.299180000000007</v>
      </c>
      <c r="M150" s="29">
        <v>12.013920000000001</v>
      </c>
      <c r="N150" s="29">
        <v>12.081</v>
      </c>
      <c r="O150" s="19"/>
      <c r="P150" s="17"/>
      <c r="Q150" s="15"/>
      <c r="R150" s="15"/>
    </row>
    <row r="151" spans="1:18">
      <c r="A151" s="19">
        <v>45292</v>
      </c>
      <c r="B151" s="17">
        <v>80000000</v>
      </c>
      <c r="C151" s="15">
        <v>45306</v>
      </c>
      <c r="D151" s="15">
        <v>50236</v>
      </c>
      <c r="E151" s="17">
        <v>81850000</v>
      </c>
      <c r="F151" s="17">
        <v>1850000</v>
      </c>
      <c r="G151" s="17">
        <v>59350000</v>
      </c>
      <c r="H151" s="128">
        <v>2.3125</v>
      </c>
      <c r="I151" s="17">
        <v>0</v>
      </c>
      <c r="J151" s="17">
        <v>59350000</v>
      </c>
      <c r="K151" s="18">
        <v>5173080000</v>
      </c>
      <c r="L151" s="29">
        <v>83.563400000000001</v>
      </c>
      <c r="M151" s="29">
        <v>11.98676</v>
      </c>
      <c r="N151" s="29">
        <v>12.03</v>
      </c>
      <c r="O151" s="19"/>
      <c r="P151" s="17"/>
      <c r="Q151" s="15"/>
      <c r="R151" s="15"/>
    </row>
    <row r="152" spans="1:18">
      <c r="A152" s="19">
        <v>45292</v>
      </c>
      <c r="B152" s="17">
        <v>20000000</v>
      </c>
      <c r="C152" s="15">
        <v>45316</v>
      </c>
      <c r="D152" s="15">
        <v>50236</v>
      </c>
      <c r="E152" s="17">
        <v>95080000</v>
      </c>
      <c r="F152" s="17">
        <v>75080000</v>
      </c>
      <c r="G152" s="17">
        <v>65080000</v>
      </c>
      <c r="H152" s="128">
        <v>375.4</v>
      </c>
      <c r="I152" s="17">
        <v>0</v>
      </c>
      <c r="J152" s="17">
        <v>65080000</v>
      </c>
      <c r="K152" s="18">
        <v>5238160000</v>
      </c>
      <c r="L152" s="29">
        <v>83.511790000000005</v>
      </c>
      <c r="M152" s="29">
        <v>11.996969999999999</v>
      </c>
      <c r="N152" s="29">
        <v>12.04</v>
      </c>
      <c r="O152" s="19"/>
      <c r="P152" s="17"/>
      <c r="Q152" s="15"/>
      <c r="R152" s="15"/>
    </row>
    <row r="153" spans="1:18">
      <c r="A153" s="102">
        <v>45323</v>
      </c>
      <c r="B153" s="98">
        <v>20000000</v>
      </c>
      <c r="C153" s="103">
        <v>45323</v>
      </c>
      <c r="D153" s="103">
        <v>50236</v>
      </c>
      <c r="E153" s="98">
        <v>98000000</v>
      </c>
      <c r="F153" s="98">
        <v>78000000</v>
      </c>
      <c r="G153" s="98">
        <v>20000000</v>
      </c>
      <c r="H153" s="275">
        <v>390</v>
      </c>
      <c r="I153" s="17">
        <v>0</v>
      </c>
      <c r="J153" s="98">
        <v>20000000</v>
      </c>
      <c r="K153" s="147">
        <v>5258160000</v>
      </c>
      <c r="L153" s="104">
        <v>83.499989999999997</v>
      </c>
      <c r="M153" s="29">
        <v>12</v>
      </c>
      <c r="N153" s="29">
        <v>12</v>
      </c>
      <c r="O153" s="114"/>
      <c r="P153" s="17"/>
      <c r="Q153" s="103"/>
      <c r="R153" s="103"/>
    </row>
    <row r="154" spans="1:18">
      <c r="A154" s="102">
        <v>45323</v>
      </c>
      <c r="B154" s="98">
        <v>20000000</v>
      </c>
      <c r="C154" s="103">
        <v>45337</v>
      </c>
      <c r="D154" s="103">
        <v>50236</v>
      </c>
      <c r="E154" s="98">
        <v>44170000</v>
      </c>
      <c r="F154" s="98">
        <v>24170000</v>
      </c>
      <c r="G154" s="98">
        <v>23920000</v>
      </c>
      <c r="H154" s="275">
        <v>120.85</v>
      </c>
      <c r="I154" s="17">
        <v>0</v>
      </c>
      <c r="J154" s="98">
        <v>23920000</v>
      </c>
      <c r="K154" s="147">
        <v>5282080000</v>
      </c>
      <c r="L154" s="104">
        <v>81.830190000000002</v>
      </c>
      <c r="M154" s="29">
        <v>12.29608</v>
      </c>
      <c r="N154" s="29">
        <v>12.37</v>
      </c>
      <c r="O154" s="114"/>
      <c r="P154" s="17"/>
      <c r="Q154" s="103"/>
      <c r="R154" s="103"/>
    </row>
    <row r="155" spans="1:18">
      <c r="A155" s="102">
        <v>45323</v>
      </c>
      <c r="B155" s="98"/>
      <c r="C155" s="103">
        <v>45344</v>
      </c>
      <c r="D155" s="103">
        <v>50236</v>
      </c>
      <c r="E155" s="98"/>
      <c r="F155" s="98">
        <v>0</v>
      </c>
      <c r="G155" s="98"/>
      <c r="H155" s="216"/>
      <c r="I155" s="98"/>
      <c r="J155" s="98"/>
      <c r="K155" s="147">
        <v>5322230000</v>
      </c>
      <c r="L155" s="104"/>
      <c r="M155" s="29"/>
      <c r="N155" s="198"/>
      <c r="O155" s="239">
        <v>40150000</v>
      </c>
      <c r="P155" s="158">
        <v>82.913679999999999</v>
      </c>
      <c r="Q155" s="199">
        <v>12.28058</v>
      </c>
      <c r="R155" s="107">
        <v>12.29</v>
      </c>
    </row>
    <row r="156" spans="1:18">
      <c r="A156" s="102">
        <v>45352</v>
      </c>
      <c r="B156" s="98">
        <v>20000000</v>
      </c>
      <c r="C156" s="103">
        <v>45358</v>
      </c>
      <c r="D156" s="103">
        <v>50236</v>
      </c>
      <c r="E156" s="98">
        <v>176520000</v>
      </c>
      <c r="F156" s="98">
        <v>156520000</v>
      </c>
      <c r="G156" s="98">
        <v>20000000</v>
      </c>
      <c r="H156" s="216">
        <v>782.59999999999991</v>
      </c>
      <c r="I156" s="98">
        <v>0</v>
      </c>
      <c r="J156" s="98">
        <v>20000000</v>
      </c>
      <c r="K156" s="147">
        <v>5342230000</v>
      </c>
      <c r="L156" s="104">
        <v>84.048659999999998</v>
      </c>
      <c r="M156" s="29">
        <v>11.911250000000001</v>
      </c>
      <c r="N156" s="198">
        <v>12.532</v>
      </c>
      <c r="O156" s="239"/>
      <c r="P156" s="158"/>
      <c r="Q156" s="199"/>
      <c r="R156" s="107"/>
    </row>
    <row r="157" spans="1:18">
      <c r="A157" s="102">
        <v>45352</v>
      </c>
      <c r="B157" s="98">
        <v>20000000</v>
      </c>
      <c r="C157" s="103">
        <v>45371</v>
      </c>
      <c r="D157" s="103">
        <v>50236</v>
      </c>
      <c r="E157" s="98">
        <v>127440000</v>
      </c>
      <c r="F157" s="98">
        <v>107440000</v>
      </c>
      <c r="G157" s="98">
        <v>26000000</v>
      </c>
      <c r="H157" s="216">
        <v>537.20000000000005</v>
      </c>
      <c r="I157" s="98">
        <v>0</v>
      </c>
      <c r="J157" s="98">
        <v>26000000</v>
      </c>
      <c r="K157" s="147">
        <v>5368230000</v>
      </c>
      <c r="L157" s="104">
        <v>82.028300000000002</v>
      </c>
      <c r="M157" s="29">
        <v>12.268050000000001</v>
      </c>
      <c r="N157" s="198">
        <v>12.29</v>
      </c>
      <c r="O157" s="239"/>
      <c r="P157" s="158"/>
      <c r="Q157" s="199"/>
      <c r="R157" s="107"/>
    </row>
    <row r="158" spans="1:18">
      <c r="A158" s="102">
        <v>45383</v>
      </c>
      <c r="B158" s="98">
        <v>55000000</v>
      </c>
      <c r="C158" s="103">
        <v>45397</v>
      </c>
      <c r="D158" s="103">
        <v>50236</v>
      </c>
      <c r="E158" s="98">
        <v>273350000</v>
      </c>
      <c r="F158" s="98">
        <v>218350000</v>
      </c>
      <c r="G158" s="98">
        <v>55000000</v>
      </c>
      <c r="H158" s="128">
        <v>397</v>
      </c>
      <c r="I158" s="98">
        <v>0</v>
      </c>
      <c r="J158" s="98">
        <v>55000000</v>
      </c>
      <c r="K158" s="147">
        <v>5423230000</v>
      </c>
      <c r="L158" s="104">
        <v>84.707759999999993</v>
      </c>
      <c r="M158" s="29">
        <v>11.80682</v>
      </c>
      <c r="N158" s="198">
        <v>12.025</v>
      </c>
      <c r="O158" s="239"/>
      <c r="P158" s="158"/>
      <c r="Q158" s="199"/>
      <c r="R158" s="107"/>
    </row>
    <row r="159" spans="1:18">
      <c r="A159" s="102">
        <v>45383</v>
      </c>
      <c r="B159" s="98">
        <v>40000000</v>
      </c>
      <c r="C159" s="103">
        <v>45400</v>
      </c>
      <c r="D159" s="103">
        <v>50236</v>
      </c>
      <c r="E159" s="98">
        <v>242080000</v>
      </c>
      <c r="F159" s="98">
        <v>202080000</v>
      </c>
      <c r="G159" s="98">
        <v>40000000</v>
      </c>
      <c r="H159" s="128">
        <v>505.19999999999993</v>
      </c>
      <c r="I159" s="98">
        <v>0</v>
      </c>
      <c r="J159" s="98">
        <v>40000000</v>
      </c>
      <c r="K159" s="147">
        <v>5463230000</v>
      </c>
      <c r="L159" s="104">
        <v>83.601550000000003</v>
      </c>
      <c r="M159" s="29">
        <v>11.99816</v>
      </c>
      <c r="N159" s="198">
        <v>12</v>
      </c>
      <c r="O159" s="239"/>
      <c r="P159" s="158"/>
      <c r="Q159" s="199"/>
      <c r="R159" s="107"/>
    </row>
    <row r="160" spans="1:18">
      <c r="A160" s="102">
        <v>45383</v>
      </c>
      <c r="B160" s="98"/>
      <c r="C160" s="103">
        <v>45407</v>
      </c>
      <c r="D160" s="103">
        <v>50236</v>
      </c>
      <c r="E160" s="98"/>
      <c r="F160" s="98">
        <v>0</v>
      </c>
      <c r="G160" s="98"/>
      <c r="H160" s="216"/>
      <c r="I160" s="98">
        <v>0</v>
      </c>
      <c r="J160" s="98">
        <v>0</v>
      </c>
      <c r="K160" s="147">
        <v>5486550000</v>
      </c>
      <c r="L160" s="104"/>
      <c r="M160" s="29"/>
      <c r="N160" s="198"/>
      <c r="O160" s="239">
        <v>23320000</v>
      </c>
      <c r="P160" s="158">
        <v>86.558920000000001</v>
      </c>
      <c r="Q160" s="199">
        <v>11.943</v>
      </c>
      <c r="R160" s="107">
        <v>11.962999999999999</v>
      </c>
    </row>
    <row r="161" spans="1:18">
      <c r="A161" s="102">
        <v>45413</v>
      </c>
      <c r="B161" s="98">
        <v>40000000</v>
      </c>
      <c r="C161" s="103">
        <v>45420</v>
      </c>
      <c r="D161" s="103">
        <v>50236</v>
      </c>
      <c r="E161" s="98">
        <v>87720000</v>
      </c>
      <c r="F161" s="98">
        <v>47720000</v>
      </c>
      <c r="G161" s="98">
        <v>25720000</v>
      </c>
      <c r="H161" s="128">
        <v>119.30000000000001</v>
      </c>
      <c r="I161" s="98">
        <v>0</v>
      </c>
      <c r="J161" s="98">
        <v>25720000</v>
      </c>
      <c r="K161" s="147">
        <v>5512270000</v>
      </c>
      <c r="L161" s="104">
        <v>82.315849999999998</v>
      </c>
      <c r="M161" s="29">
        <v>12.23048</v>
      </c>
      <c r="N161" s="198">
        <v>12.36</v>
      </c>
      <c r="O161" s="239"/>
      <c r="P161" s="158"/>
      <c r="Q161" s="199"/>
      <c r="R161" s="107"/>
    </row>
    <row r="162" spans="1:18">
      <c r="A162" s="102">
        <v>45413</v>
      </c>
      <c r="B162" s="98">
        <v>35000000</v>
      </c>
      <c r="C162" s="103">
        <v>45435</v>
      </c>
      <c r="D162" s="103">
        <v>50236</v>
      </c>
      <c r="E162" s="98">
        <v>173870000</v>
      </c>
      <c r="F162" s="98">
        <v>138870000</v>
      </c>
      <c r="G162" s="98">
        <v>46500000</v>
      </c>
      <c r="H162" s="128">
        <v>396.77142857142854</v>
      </c>
      <c r="I162" s="98">
        <v>0</v>
      </c>
      <c r="J162" s="98">
        <v>46500000</v>
      </c>
      <c r="K162" s="147">
        <v>5558770000</v>
      </c>
      <c r="L162" s="104">
        <v>83.728759999999994</v>
      </c>
      <c r="M162" s="29">
        <v>11.986190000000001</v>
      </c>
      <c r="N162" s="198">
        <v>12</v>
      </c>
      <c r="O162" s="239"/>
      <c r="P162" s="158"/>
      <c r="Q162" s="199"/>
      <c r="R162" s="107"/>
    </row>
    <row r="163" spans="1:18">
      <c r="A163" s="102">
        <v>45444</v>
      </c>
      <c r="B163" s="98"/>
      <c r="C163" s="103">
        <v>45449</v>
      </c>
      <c r="D163" s="103"/>
      <c r="E163" s="98"/>
      <c r="F163" s="98"/>
      <c r="G163" s="98"/>
      <c r="H163" s="128"/>
      <c r="I163" s="98">
        <v>0</v>
      </c>
      <c r="J163" s="98">
        <v>0</v>
      </c>
      <c r="K163" s="147">
        <v>5570610000</v>
      </c>
      <c r="L163" s="104"/>
      <c r="M163" s="29"/>
      <c r="N163" s="198"/>
      <c r="O163" s="239">
        <v>11840000</v>
      </c>
      <c r="P163" s="158">
        <v>85.153009999999995</v>
      </c>
      <c r="Q163" s="199">
        <v>12.4</v>
      </c>
      <c r="R163" s="107">
        <v>12.4</v>
      </c>
    </row>
    <row r="164" spans="1:18">
      <c r="A164" s="102">
        <v>45444</v>
      </c>
      <c r="B164" s="98">
        <v>40000000</v>
      </c>
      <c r="C164" s="103">
        <v>45463</v>
      </c>
      <c r="D164" s="103">
        <v>50236</v>
      </c>
      <c r="E164" s="98">
        <v>136690000</v>
      </c>
      <c r="F164" s="98">
        <v>96690000</v>
      </c>
      <c r="G164" s="98">
        <v>40000000</v>
      </c>
      <c r="H164" s="117">
        <v>241.72500000000002</v>
      </c>
      <c r="I164" s="98">
        <v>0</v>
      </c>
      <c r="J164" s="98">
        <v>40000000</v>
      </c>
      <c r="K164" s="147">
        <v>5610610000</v>
      </c>
      <c r="L164" s="104">
        <v>86.167410000000004</v>
      </c>
      <c r="M164" s="29">
        <v>11.58244</v>
      </c>
      <c r="N164" s="198">
        <v>11.66</v>
      </c>
      <c r="O164" s="239"/>
      <c r="P164" s="158"/>
      <c r="Q164" s="199"/>
      <c r="R164" s="107"/>
    </row>
    <row r="165" spans="1:18">
      <c r="A165" s="102">
        <v>45444</v>
      </c>
      <c r="B165" s="98">
        <v>35000000</v>
      </c>
      <c r="C165" s="103">
        <v>45470</v>
      </c>
      <c r="D165" s="103">
        <v>50236</v>
      </c>
      <c r="E165" s="98">
        <v>202830000</v>
      </c>
      <c r="F165" s="98">
        <v>167830000</v>
      </c>
      <c r="G165" s="98">
        <v>35000000</v>
      </c>
      <c r="H165" s="117">
        <v>479.51428571428573</v>
      </c>
      <c r="I165" s="98">
        <v>0</v>
      </c>
      <c r="J165" s="98">
        <v>35000000</v>
      </c>
      <c r="K165" s="147">
        <v>5645610000</v>
      </c>
      <c r="L165" s="104">
        <v>87.042869999999994</v>
      </c>
      <c r="M165" s="29">
        <v>11.437189999999999</v>
      </c>
      <c r="N165" s="198">
        <v>11.45</v>
      </c>
      <c r="O165" s="239"/>
      <c r="P165" s="158"/>
      <c r="Q165" s="199"/>
      <c r="R165" s="107"/>
    </row>
    <row r="166" spans="1:18">
      <c r="A166" s="102">
        <v>45474</v>
      </c>
      <c r="B166" s="98"/>
      <c r="C166" s="103">
        <v>45477</v>
      </c>
      <c r="D166" s="103">
        <v>50236</v>
      </c>
      <c r="E166" s="98"/>
      <c r="F166" s="98">
        <v>0</v>
      </c>
      <c r="G166" s="98"/>
      <c r="H166" s="117"/>
      <c r="I166" s="98">
        <v>0</v>
      </c>
      <c r="J166" s="98">
        <v>0</v>
      </c>
      <c r="K166" s="147">
        <v>5677410000</v>
      </c>
      <c r="L166" s="104"/>
      <c r="M166" s="29"/>
      <c r="N166" s="198"/>
      <c r="O166" s="239">
        <v>31800000</v>
      </c>
      <c r="P166" s="158">
        <v>86.351830000000007</v>
      </c>
      <c r="Q166" s="199">
        <v>11.50488</v>
      </c>
      <c r="R166" s="107">
        <v>11.54</v>
      </c>
    </row>
    <row r="167" spans="1:18">
      <c r="A167" s="102">
        <v>45474</v>
      </c>
      <c r="B167" s="98">
        <v>70000000</v>
      </c>
      <c r="C167" s="103">
        <v>45488</v>
      </c>
      <c r="D167" s="103">
        <v>50236</v>
      </c>
      <c r="E167" s="98">
        <v>158120000</v>
      </c>
      <c r="F167" s="98">
        <v>88120000</v>
      </c>
      <c r="G167" s="98">
        <v>70000000</v>
      </c>
      <c r="H167" s="117">
        <v>125.88571428571429</v>
      </c>
      <c r="I167" s="98">
        <v>0</v>
      </c>
      <c r="J167" s="98">
        <v>70000000</v>
      </c>
      <c r="K167" s="147">
        <v>5747410000</v>
      </c>
      <c r="L167" s="104">
        <v>89.753129999999999</v>
      </c>
      <c r="M167" s="29">
        <v>11</v>
      </c>
      <c r="N167" s="198">
        <v>11.04</v>
      </c>
      <c r="O167" s="239"/>
      <c r="P167" s="158"/>
      <c r="Q167" s="199"/>
      <c r="R167" s="107"/>
    </row>
    <row r="168" spans="1:18">
      <c r="A168" s="102">
        <v>45474</v>
      </c>
      <c r="B168" s="98">
        <v>40000000</v>
      </c>
      <c r="C168" s="103">
        <v>45498</v>
      </c>
      <c r="D168" s="103">
        <v>50236</v>
      </c>
      <c r="E168" s="98">
        <v>117320000</v>
      </c>
      <c r="F168" s="98">
        <v>77320000</v>
      </c>
      <c r="G168" s="98">
        <v>40000000</v>
      </c>
      <c r="H168" s="117">
        <v>193.3</v>
      </c>
      <c r="I168" s="98">
        <v>0</v>
      </c>
      <c r="J168" s="98">
        <v>40000000</v>
      </c>
      <c r="K168" s="147">
        <v>5787410000</v>
      </c>
      <c r="L168" s="104">
        <v>90.147279999999995</v>
      </c>
      <c r="M168" s="29">
        <v>10.93796</v>
      </c>
      <c r="N168" s="198">
        <v>10.95</v>
      </c>
      <c r="O168" s="239"/>
      <c r="P168" s="158"/>
      <c r="Q168" s="199"/>
      <c r="R168" s="107"/>
    </row>
    <row r="169" spans="1:18">
      <c r="A169" s="102">
        <v>45505</v>
      </c>
      <c r="B169" s="98">
        <v>40000000</v>
      </c>
      <c r="C169" s="103">
        <v>45512</v>
      </c>
      <c r="D169" s="103">
        <v>50236</v>
      </c>
      <c r="E169" s="98">
        <v>145700000</v>
      </c>
      <c r="F169" s="98">
        <v>105700000</v>
      </c>
      <c r="G169" s="98">
        <v>40000000</v>
      </c>
      <c r="H169" s="117">
        <v>264.25</v>
      </c>
      <c r="I169" s="98">
        <v>0</v>
      </c>
      <c r="J169" s="98">
        <v>40000000</v>
      </c>
      <c r="K169" s="147">
        <v>5827410000</v>
      </c>
      <c r="L169" s="104">
        <v>90.432230000000004</v>
      </c>
      <c r="M169" s="29">
        <v>10.89357</v>
      </c>
      <c r="N169" s="198">
        <v>11</v>
      </c>
      <c r="O169" s="239"/>
      <c r="P169" s="158"/>
      <c r="Q169" s="199"/>
      <c r="R169" s="107"/>
    </row>
    <row r="170" spans="1:18">
      <c r="A170" s="102">
        <v>45505</v>
      </c>
      <c r="B170" s="98"/>
      <c r="C170" s="103">
        <v>45519</v>
      </c>
      <c r="D170" s="103">
        <v>50236</v>
      </c>
      <c r="E170" s="98"/>
      <c r="F170" s="98">
        <v>0</v>
      </c>
      <c r="G170" s="98"/>
      <c r="H170" s="117"/>
      <c r="I170" s="98"/>
      <c r="J170" s="98">
        <v>0</v>
      </c>
      <c r="K170" s="147">
        <v>6003870000</v>
      </c>
      <c r="L170" s="104"/>
      <c r="M170" s="29"/>
      <c r="N170" s="198"/>
      <c r="O170" s="239">
        <v>176460000</v>
      </c>
      <c r="P170" s="158">
        <v>92.146940000000001</v>
      </c>
      <c r="Q170" s="199">
        <v>10.752359999999999</v>
      </c>
      <c r="R170" s="107">
        <v>10.8078</v>
      </c>
    </row>
    <row r="171" spans="1:18">
      <c r="A171" s="102">
        <v>45505</v>
      </c>
      <c r="B171" s="98">
        <v>35000000</v>
      </c>
      <c r="C171" s="103">
        <v>45526</v>
      </c>
      <c r="D171" s="103">
        <v>50236</v>
      </c>
      <c r="E171" s="98">
        <v>44820000</v>
      </c>
      <c r="F171" s="98">
        <v>9820000</v>
      </c>
      <c r="G171" s="98">
        <v>38460000</v>
      </c>
      <c r="H171" s="117">
        <v>28.057142857142857</v>
      </c>
      <c r="I171" s="98">
        <v>0</v>
      </c>
      <c r="J171" s="98">
        <v>38460000</v>
      </c>
      <c r="K171" s="147">
        <v>6042330000</v>
      </c>
      <c r="L171" s="104">
        <v>90.074600000000004</v>
      </c>
      <c r="M171" s="29">
        <v>10.9505</v>
      </c>
      <c r="N171" s="198">
        <v>11.004</v>
      </c>
      <c r="O171" s="239"/>
      <c r="P171" s="158"/>
      <c r="Q171" s="199"/>
      <c r="R171" s="107"/>
    </row>
    <row r="172" spans="1:18">
      <c r="A172" s="102">
        <v>45536</v>
      </c>
      <c r="B172" s="98">
        <v>75000000</v>
      </c>
      <c r="C172" s="103">
        <v>45540</v>
      </c>
      <c r="D172" s="103">
        <v>50236</v>
      </c>
      <c r="E172" s="98">
        <v>29310000</v>
      </c>
      <c r="F172" s="98">
        <v>-45690000</v>
      </c>
      <c r="G172" s="98">
        <v>9060000</v>
      </c>
      <c r="H172" s="117">
        <v>-60.919999999999995</v>
      </c>
      <c r="I172" s="98">
        <v>0</v>
      </c>
      <c r="J172" s="98">
        <v>9060000</v>
      </c>
      <c r="K172" s="147">
        <v>6051390000</v>
      </c>
      <c r="L172" s="104">
        <v>89.992230000000006</v>
      </c>
      <c r="M172" s="29">
        <v>10.96444</v>
      </c>
      <c r="N172" s="198">
        <v>10.987</v>
      </c>
      <c r="O172" s="239"/>
      <c r="P172" s="158"/>
      <c r="Q172" s="199"/>
      <c r="R172" s="107"/>
    </row>
    <row r="173" spans="1:18">
      <c r="A173" s="102">
        <v>45536</v>
      </c>
      <c r="B173" s="98">
        <v>70000000</v>
      </c>
      <c r="C173" s="103">
        <v>45554</v>
      </c>
      <c r="D173" s="103">
        <v>50236</v>
      </c>
      <c r="E173" s="98">
        <v>123910000</v>
      </c>
      <c r="F173" s="98">
        <v>53910000</v>
      </c>
      <c r="G173" s="98">
        <v>87660000</v>
      </c>
      <c r="H173" s="117">
        <v>77.01428571428572</v>
      </c>
      <c r="I173" s="98">
        <v>0</v>
      </c>
      <c r="J173" s="98">
        <v>87660000</v>
      </c>
      <c r="K173" s="147">
        <v>6139050000</v>
      </c>
      <c r="L173" s="104">
        <v>92.799130000000005</v>
      </c>
      <c r="M173" s="29">
        <v>10.530250000000001</v>
      </c>
      <c r="N173" s="198">
        <v>10.545</v>
      </c>
      <c r="O173" s="239"/>
      <c r="P173" s="158"/>
      <c r="Q173" s="199"/>
      <c r="R173" s="107"/>
    </row>
    <row r="174" spans="1:18">
      <c r="A174" s="102">
        <v>45536</v>
      </c>
      <c r="B174" s="98"/>
      <c r="C174" s="103">
        <v>45561</v>
      </c>
      <c r="D174" s="103">
        <v>50236</v>
      </c>
      <c r="E174" s="98"/>
      <c r="F174" s="98">
        <v>0</v>
      </c>
      <c r="G174" s="98"/>
      <c r="H174" s="117"/>
      <c r="I174" s="98"/>
      <c r="J174" s="98">
        <v>0</v>
      </c>
      <c r="K174" s="147">
        <v>6213870000</v>
      </c>
      <c r="L174" s="104"/>
      <c r="M174" s="29"/>
      <c r="N174" s="198"/>
      <c r="O174" s="239">
        <v>74820000</v>
      </c>
      <c r="P174" s="158">
        <v>94.180999999999997</v>
      </c>
      <c r="Q174" s="199">
        <v>10.60961</v>
      </c>
      <c r="R174" s="107">
        <v>10.64</v>
      </c>
    </row>
    <row r="175" spans="1:18">
      <c r="A175" s="102">
        <v>45566</v>
      </c>
      <c r="B175" s="98">
        <v>75000000</v>
      </c>
      <c r="C175" s="103">
        <v>45568</v>
      </c>
      <c r="D175" s="103">
        <v>50236</v>
      </c>
      <c r="E175" s="98">
        <v>30810000</v>
      </c>
      <c r="F175" s="98">
        <v>-44190000</v>
      </c>
      <c r="G175" s="98">
        <v>25560000</v>
      </c>
      <c r="H175" s="117">
        <v>-58.919999999999995</v>
      </c>
      <c r="I175" s="98">
        <v>0</v>
      </c>
      <c r="J175" s="98">
        <v>25560000</v>
      </c>
      <c r="K175" s="147">
        <v>6239430000</v>
      </c>
      <c r="L175" s="104">
        <v>91.800070000000005</v>
      </c>
      <c r="M175" s="29">
        <v>10.68403</v>
      </c>
      <c r="N175" s="198">
        <v>10.73</v>
      </c>
      <c r="O175" s="239"/>
      <c r="P175" s="158"/>
      <c r="Q175" s="199"/>
      <c r="R175" s="107"/>
    </row>
    <row r="176" spans="1:18">
      <c r="A176" s="102">
        <v>45566</v>
      </c>
      <c r="B176" s="98">
        <v>155000000</v>
      </c>
      <c r="C176" s="103">
        <v>45580</v>
      </c>
      <c r="D176" s="103">
        <v>50236</v>
      </c>
      <c r="E176" s="98">
        <v>34860000</v>
      </c>
      <c r="F176" s="98">
        <v>-120140000</v>
      </c>
      <c r="G176" s="98">
        <v>20660000</v>
      </c>
      <c r="H176" s="117">
        <v>-77.509677419354844</v>
      </c>
      <c r="I176" s="98">
        <v>0</v>
      </c>
      <c r="J176" s="98">
        <v>20660000</v>
      </c>
      <c r="K176" s="147">
        <v>6260090000</v>
      </c>
      <c r="L176" s="104">
        <v>91.155789999999996</v>
      </c>
      <c r="M176" s="29">
        <v>10.785130000000001</v>
      </c>
      <c r="N176" s="198">
        <v>10.838900000000001</v>
      </c>
      <c r="O176" s="239"/>
      <c r="P176" s="158"/>
      <c r="Q176" s="199"/>
      <c r="R176" s="107"/>
    </row>
    <row r="177" spans="1:18">
      <c r="A177" s="102">
        <v>45566</v>
      </c>
      <c r="B177" s="98">
        <v>75000000</v>
      </c>
      <c r="C177" s="103">
        <v>45596</v>
      </c>
      <c r="D177" s="103">
        <v>50236</v>
      </c>
      <c r="E177" s="98">
        <v>140410000</v>
      </c>
      <c r="F177" s="98">
        <v>65410000</v>
      </c>
      <c r="G177" s="98">
        <v>99690000</v>
      </c>
      <c r="H177" s="117">
        <v>87.213333333333338</v>
      </c>
      <c r="I177" s="98">
        <v>0</v>
      </c>
      <c r="J177" s="98">
        <v>99690000</v>
      </c>
      <c r="K177" s="147">
        <v>6359780000</v>
      </c>
      <c r="L177" s="104">
        <v>90.990080000000006</v>
      </c>
      <c r="M177" s="29">
        <v>10.81291</v>
      </c>
      <c r="N177" s="198">
        <v>10.845000000000001</v>
      </c>
      <c r="O177" s="239"/>
      <c r="P177" s="158"/>
      <c r="Q177" s="199"/>
      <c r="R177" s="107"/>
    </row>
    <row r="178" spans="1:18">
      <c r="A178" s="102">
        <v>45597</v>
      </c>
      <c r="B178" s="98"/>
      <c r="C178" s="103">
        <v>45603</v>
      </c>
      <c r="D178" s="103">
        <v>50236</v>
      </c>
      <c r="E178" s="98"/>
      <c r="F178" s="98">
        <v>0</v>
      </c>
      <c r="G178" s="98"/>
      <c r="H178" s="117"/>
      <c r="I178" s="98"/>
      <c r="J178" s="98">
        <v>0</v>
      </c>
      <c r="K178" s="147">
        <v>6409250000</v>
      </c>
      <c r="L178" s="104"/>
      <c r="M178" s="29"/>
      <c r="N178" s="198"/>
      <c r="O178" s="239">
        <v>49470000</v>
      </c>
      <c r="P178" s="158">
        <v>92.198679999999996</v>
      </c>
      <c r="Q178" s="199">
        <v>11.09775</v>
      </c>
      <c r="R178" s="107">
        <v>11.18</v>
      </c>
    </row>
    <row r="179" spans="1:18">
      <c r="A179" s="102">
        <v>45597</v>
      </c>
      <c r="B179" s="98">
        <v>65000000</v>
      </c>
      <c r="C179" s="103">
        <v>45610</v>
      </c>
      <c r="D179" s="103">
        <v>50236</v>
      </c>
      <c r="E179" s="98">
        <v>43000000</v>
      </c>
      <c r="F179" s="98">
        <v>-22000000</v>
      </c>
      <c r="G179" s="98">
        <v>12000000</v>
      </c>
      <c r="H179" s="117">
        <v>-33.846153846153847</v>
      </c>
      <c r="I179" s="98"/>
      <c r="J179" s="98">
        <v>12000000</v>
      </c>
      <c r="K179" s="147">
        <v>6421250000</v>
      </c>
      <c r="L179" s="104">
        <v>89.47533</v>
      </c>
      <c r="M179" s="29">
        <v>11.05547</v>
      </c>
      <c r="N179" s="198">
        <v>11.087899999999999</v>
      </c>
      <c r="O179" s="239"/>
      <c r="P179" s="158"/>
      <c r="Q179" s="199"/>
      <c r="R179" s="107"/>
    </row>
    <row r="180" spans="1:18">
      <c r="A180" s="100">
        <v>45627</v>
      </c>
      <c r="B180" s="98">
        <v>65000000</v>
      </c>
      <c r="C180" s="103">
        <v>45631</v>
      </c>
      <c r="D180" s="103">
        <v>50237</v>
      </c>
      <c r="E180" s="98">
        <v>67980000</v>
      </c>
      <c r="F180" s="98">
        <v>2980000</v>
      </c>
      <c r="G180" s="98">
        <v>42980000</v>
      </c>
      <c r="H180" s="117">
        <v>4.5846153846153852</v>
      </c>
      <c r="I180" s="98"/>
      <c r="J180" s="98">
        <v>42980000</v>
      </c>
      <c r="K180" s="147">
        <v>6464230000</v>
      </c>
      <c r="L180" s="104">
        <v>90.975960000000001</v>
      </c>
      <c r="M180" s="29">
        <v>10.820360000000001</v>
      </c>
      <c r="N180" s="198">
        <v>10.865</v>
      </c>
      <c r="O180" s="239"/>
      <c r="P180" s="158"/>
      <c r="Q180" s="199"/>
      <c r="R180" s="107"/>
    </row>
    <row r="181" spans="1:18">
      <c r="A181" s="100">
        <v>45658</v>
      </c>
      <c r="B181" s="98">
        <v>90000000</v>
      </c>
      <c r="C181" s="103">
        <v>45672</v>
      </c>
      <c r="D181" s="103">
        <v>50236</v>
      </c>
      <c r="E181" s="98">
        <v>117570000</v>
      </c>
      <c r="F181" s="98">
        <v>27570000</v>
      </c>
      <c r="G181" s="98">
        <v>90000000</v>
      </c>
      <c r="H181" s="117">
        <v>30.633333333333333</v>
      </c>
      <c r="I181" s="98">
        <v>0</v>
      </c>
      <c r="J181" s="98">
        <v>90000000</v>
      </c>
      <c r="K181" s="147">
        <v>6554230000</v>
      </c>
      <c r="L181" s="104">
        <v>87.820890000000006</v>
      </c>
      <c r="M181" s="29">
        <v>11.346730000000001</v>
      </c>
      <c r="N181" s="198">
        <v>11.46</v>
      </c>
      <c r="O181" s="239"/>
      <c r="P181" s="158"/>
      <c r="Q181" s="199"/>
      <c r="R181" s="107"/>
    </row>
    <row r="182" spans="1:18">
      <c r="A182" s="100">
        <v>45658</v>
      </c>
      <c r="B182" s="98">
        <v>35000000</v>
      </c>
      <c r="C182" s="103">
        <v>45314</v>
      </c>
      <c r="D182" s="103">
        <v>50236</v>
      </c>
      <c r="E182" s="98">
        <v>96930000</v>
      </c>
      <c r="F182" s="98">
        <v>61930000</v>
      </c>
      <c r="G182" s="98">
        <v>35000000</v>
      </c>
      <c r="H182" s="117">
        <v>176.94285714285712</v>
      </c>
      <c r="I182" s="98">
        <v>0</v>
      </c>
      <c r="J182" s="98">
        <v>35000000</v>
      </c>
      <c r="K182" s="147">
        <v>6589230000</v>
      </c>
      <c r="L182" s="104">
        <v>90.248919999999998</v>
      </c>
      <c r="M182" s="29">
        <v>10.9511</v>
      </c>
      <c r="N182" s="198">
        <v>10.79</v>
      </c>
      <c r="O182" s="239"/>
      <c r="P182" s="158"/>
      <c r="Q182" s="199"/>
      <c r="R182" s="107"/>
    </row>
    <row r="183" spans="1:18">
      <c r="A183" s="100">
        <v>45689</v>
      </c>
      <c r="B183" s="98">
        <v>65000000</v>
      </c>
      <c r="C183" s="103">
        <v>45328</v>
      </c>
      <c r="D183" s="103">
        <v>13711</v>
      </c>
      <c r="E183" s="98">
        <v>74990000</v>
      </c>
      <c r="F183" s="98">
        <v>9990000</v>
      </c>
      <c r="G183" s="98">
        <v>62240000</v>
      </c>
      <c r="H183" s="117">
        <v>15.369230769230768</v>
      </c>
      <c r="I183" s="98">
        <v>0</v>
      </c>
      <c r="J183" s="98">
        <v>62240000</v>
      </c>
      <c r="K183" s="147">
        <v>6651470000</v>
      </c>
      <c r="L183" s="104">
        <v>89.12</v>
      </c>
      <c r="M183" s="29">
        <v>11.13</v>
      </c>
      <c r="N183" s="198">
        <v>11.19</v>
      </c>
      <c r="O183" s="239"/>
      <c r="P183" s="158"/>
      <c r="Q183" s="199"/>
      <c r="R183" s="107"/>
    </row>
    <row r="184" spans="1:18">
      <c r="A184" s="100">
        <v>45689</v>
      </c>
      <c r="B184" s="98">
        <v>35000000</v>
      </c>
      <c r="C184" s="103">
        <v>45342</v>
      </c>
      <c r="D184" s="103">
        <v>13711</v>
      </c>
      <c r="E184" s="98">
        <v>71850000</v>
      </c>
      <c r="F184" s="98">
        <v>36850000</v>
      </c>
      <c r="G184" s="98">
        <v>35000000</v>
      </c>
      <c r="H184" s="117">
        <v>105.28571428571429</v>
      </c>
      <c r="I184" s="98">
        <v>0</v>
      </c>
      <c r="J184" s="98">
        <v>35000000</v>
      </c>
      <c r="K184" s="147">
        <v>6686470000</v>
      </c>
      <c r="L184" s="104">
        <v>89.97</v>
      </c>
      <c r="M184" s="29">
        <v>11</v>
      </c>
      <c r="N184" s="198">
        <v>11.12</v>
      </c>
      <c r="O184" s="239"/>
      <c r="P184" s="158"/>
      <c r="Q184" s="199"/>
      <c r="R184" s="107"/>
    </row>
    <row r="185" spans="1:18">
      <c r="A185" s="100">
        <v>45689</v>
      </c>
      <c r="B185" s="98"/>
      <c r="C185" s="103">
        <v>45349</v>
      </c>
      <c r="D185" s="103">
        <v>13711</v>
      </c>
      <c r="E185" s="98"/>
      <c r="F185" s="98"/>
      <c r="G185" s="98"/>
      <c r="H185" s="117"/>
      <c r="I185" s="98"/>
      <c r="J185" s="98"/>
      <c r="K185" s="147">
        <v>6760310000</v>
      </c>
      <c r="L185" s="104"/>
      <c r="M185" s="29"/>
      <c r="N185" s="198"/>
      <c r="O185" s="239">
        <v>73840000</v>
      </c>
      <c r="P185" s="158">
        <v>90.857799999999997</v>
      </c>
      <c r="Q185" s="199">
        <v>11.037699999999999</v>
      </c>
      <c r="R185" s="107">
        <v>11.06</v>
      </c>
    </row>
    <row r="186" spans="1:18">
      <c r="A186" s="100">
        <v>45717</v>
      </c>
      <c r="B186" s="98">
        <v>60000000</v>
      </c>
      <c r="C186" s="103">
        <v>45357</v>
      </c>
      <c r="D186" s="103">
        <v>50236</v>
      </c>
      <c r="E186" s="98">
        <v>126360000</v>
      </c>
      <c r="F186" s="98">
        <v>66360000</v>
      </c>
      <c r="G186" s="98">
        <v>60000000</v>
      </c>
      <c r="H186" s="117">
        <v>110.60000000000001</v>
      </c>
      <c r="I186" s="98">
        <v>0</v>
      </c>
      <c r="J186" s="98">
        <v>60000000</v>
      </c>
      <c r="K186" s="147">
        <v>6820310000</v>
      </c>
      <c r="L186" s="104"/>
      <c r="M186" s="29"/>
      <c r="N186" s="198"/>
      <c r="O186" s="239"/>
      <c r="P186" s="158"/>
      <c r="Q186" s="199"/>
      <c r="R186" s="107"/>
    </row>
    <row r="187" spans="1:18">
      <c r="A187" s="100">
        <v>45717</v>
      </c>
      <c r="B187" s="98">
        <v>35000000</v>
      </c>
      <c r="C187" s="103">
        <v>45743</v>
      </c>
      <c r="D187" s="103">
        <v>50236</v>
      </c>
      <c r="E187" s="98">
        <v>97350000</v>
      </c>
      <c r="F187" s="98">
        <v>62350000</v>
      </c>
      <c r="G187" s="98">
        <v>40550000</v>
      </c>
      <c r="H187" s="117">
        <v>178.14285714285714</v>
      </c>
      <c r="I187" s="98">
        <v>0</v>
      </c>
      <c r="J187" s="98">
        <v>40550000</v>
      </c>
      <c r="K187" s="147">
        <v>6860860000</v>
      </c>
      <c r="L187" s="104"/>
      <c r="M187" s="29"/>
      <c r="N187" s="198"/>
      <c r="O187" s="239"/>
      <c r="P187" s="158"/>
      <c r="Q187" s="199"/>
      <c r="R187" s="107"/>
    </row>
    <row r="188" spans="1:18">
      <c r="A188" s="100">
        <v>45748</v>
      </c>
      <c r="B188" s="98">
        <v>355000000</v>
      </c>
      <c r="C188" s="103">
        <v>45762</v>
      </c>
      <c r="D188" s="103">
        <v>50236</v>
      </c>
      <c r="E188" s="98">
        <v>221180000</v>
      </c>
      <c r="F188" s="98">
        <v>-133820000</v>
      </c>
      <c r="G188" s="98">
        <v>201830000</v>
      </c>
      <c r="H188" s="117">
        <v>-37.695774647887326</v>
      </c>
      <c r="I188" s="98">
        <v>0</v>
      </c>
      <c r="J188" s="98">
        <v>201830000</v>
      </c>
      <c r="K188" s="147">
        <v>7062690000</v>
      </c>
      <c r="L188" s="104">
        <v>84.924549999999996</v>
      </c>
      <c r="M188" s="29">
        <v>11.86219</v>
      </c>
      <c r="N188" s="198">
        <v>12.11</v>
      </c>
      <c r="O188" s="239"/>
      <c r="P188" s="158"/>
      <c r="Q188" s="199"/>
      <c r="R188" s="107"/>
    </row>
    <row r="189" spans="1:18">
      <c r="A189" s="100">
        <v>45748</v>
      </c>
      <c r="B189" s="98">
        <v>80000000</v>
      </c>
      <c r="C189" s="103">
        <v>45771</v>
      </c>
      <c r="D189" s="103">
        <v>50236</v>
      </c>
      <c r="E189" s="98">
        <v>113840000</v>
      </c>
      <c r="F189" s="98">
        <v>33840000</v>
      </c>
      <c r="G189" s="98">
        <v>80000000</v>
      </c>
      <c r="H189" s="117">
        <v>42.3</v>
      </c>
      <c r="I189" s="98">
        <v>0</v>
      </c>
      <c r="J189" s="98">
        <v>80000000</v>
      </c>
      <c r="K189" s="147">
        <v>7142690000</v>
      </c>
      <c r="L189" s="104">
        <v>84.820520000000002</v>
      </c>
      <c r="M189" s="29">
        <v>11.883419999999999</v>
      </c>
      <c r="N189" s="198">
        <v>11.92</v>
      </c>
      <c r="O189" s="239"/>
      <c r="P189" s="158"/>
      <c r="Q189" s="199"/>
      <c r="R189" s="107"/>
    </row>
    <row r="190" spans="1:18">
      <c r="A190" s="100">
        <v>45748</v>
      </c>
      <c r="B190" s="98"/>
      <c r="C190" s="103">
        <v>45777</v>
      </c>
      <c r="D190" s="103"/>
      <c r="E190" s="98"/>
      <c r="F190" s="98"/>
      <c r="G190" s="98"/>
      <c r="H190" s="117"/>
      <c r="I190" s="98"/>
      <c r="J190" s="98"/>
      <c r="K190" s="147">
        <v>7310280000</v>
      </c>
      <c r="L190" s="104"/>
      <c r="M190" s="29"/>
      <c r="N190" s="198"/>
      <c r="O190" s="239">
        <v>167590000</v>
      </c>
      <c r="P190" s="158">
        <v>88.156120000000001</v>
      </c>
      <c r="Q190" s="199">
        <v>11.77928</v>
      </c>
      <c r="R190" s="107">
        <v>11.833</v>
      </c>
    </row>
    <row r="191" spans="1:18">
      <c r="A191" s="320">
        <v>45778</v>
      </c>
      <c r="B191" s="98">
        <v>65000000</v>
      </c>
      <c r="C191" s="103">
        <v>45785</v>
      </c>
      <c r="D191" s="103">
        <v>50236</v>
      </c>
      <c r="E191" s="98">
        <v>25810000</v>
      </c>
      <c r="F191" s="98">
        <v>-39190000</v>
      </c>
      <c r="G191" s="98">
        <v>21810000</v>
      </c>
      <c r="H191" s="117">
        <v>-60.292307692307688</v>
      </c>
      <c r="I191" s="98">
        <v>0</v>
      </c>
      <c r="J191" s="98">
        <v>21810000</v>
      </c>
      <c r="K191" s="147">
        <v>7332090000</v>
      </c>
      <c r="L191" s="104">
        <v>85.014139999999998</v>
      </c>
      <c r="M191" s="29">
        <v>11.853899999999999</v>
      </c>
      <c r="N191" s="198">
        <v>11.988</v>
      </c>
      <c r="O191" s="239"/>
      <c r="P191" s="158"/>
      <c r="Q191" s="199"/>
      <c r="R191" s="107"/>
    </row>
    <row r="192" spans="1:18">
      <c r="A192" s="320">
        <v>45778</v>
      </c>
      <c r="B192" s="98">
        <v>65000000</v>
      </c>
      <c r="C192" s="103">
        <v>45792</v>
      </c>
      <c r="D192" s="103">
        <v>50236</v>
      </c>
      <c r="E192" s="98">
        <v>98330000</v>
      </c>
      <c r="F192" s="98">
        <v>33330000</v>
      </c>
      <c r="G192" s="98">
        <v>88330000</v>
      </c>
      <c r="H192" s="117">
        <v>51.276923076923076</v>
      </c>
      <c r="I192" s="98">
        <v>0</v>
      </c>
      <c r="J192" s="98">
        <v>88330000</v>
      </c>
      <c r="K192" s="147">
        <v>7420420000</v>
      </c>
      <c r="L192" s="104">
        <v>86.118539999999996</v>
      </c>
      <c r="M192" s="29">
        <v>11.663</v>
      </c>
      <c r="N192" s="198">
        <v>11.814</v>
      </c>
      <c r="O192" s="239"/>
      <c r="P192" s="158"/>
      <c r="Q192" s="199"/>
      <c r="R192" s="107"/>
    </row>
  </sheetData>
  <conditionalFormatting sqref="K99:N99">
    <cfRule type="cellIs" dxfId="66" priority="3255" stopIfTrue="1" operator="lessThan">
      <formula>0</formula>
    </cfRule>
  </conditionalFormatting>
  <conditionalFormatting sqref="L97:N99">
    <cfRule type="cellIs" dxfId="65" priority="5411" stopIfTrue="1" operator="lessThan">
      <formula>0</formula>
    </cfRule>
  </conditionalFormatting>
  <conditionalFormatting sqref="L110:N527">
    <cfRule type="cellIs" dxfId="64" priority="1" stopIfTrue="1" operator="lessThan">
      <formula>0</formula>
    </cfRule>
  </conditionalFormatting>
  <conditionalFormatting sqref="L4:R69">
    <cfRule type="cellIs" dxfId="63" priority="9199" stopIfTrue="1" operator="lessThan">
      <formula>0</formula>
    </cfRule>
  </conditionalFormatting>
  <conditionalFormatting sqref="O96:R97">
    <cfRule type="cellIs" dxfId="62" priority="5537" stopIfTrue="1" operator="lessThan">
      <formula>0</formula>
    </cfRule>
  </conditionalFormatting>
  <conditionalFormatting sqref="O106:R107">
    <cfRule type="cellIs" dxfId="61" priority="2269" stopIfTrue="1" operator="lessThan">
      <formula>0</formula>
    </cfRule>
  </conditionalFormatting>
  <conditionalFormatting sqref="CR4:CT69 DF4:DH69 DT4:DV69 EH4:EJ69 EV4:EX69 FJ4:FL69 FX4:FZ69 GL4:GN69 GZ4:HB69 HN4:HP69 IB4:ID69 IP4:IR69">
    <cfRule type="cellIs" dxfId="60" priority="9211" stopIfTrue="1" operator="lessThan">
      <formula>0</formula>
    </cfRule>
  </conditionalFormatting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89"/>
  <sheetViews>
    <sheetView zoomScale="102" zoomScaleNormal="102" workbookViewId="0">
      <pane xSplit="1" ySplit="3" topLeftCell="B172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189" sqref="A189"/>
    </sheetView>
  </sheetViews>
  <sheetFormatPr defaultRowHeight="15"/>
  <cols>
    <col min="2" max="2" width="9.81640625" customWidth="1"/>
    <col min="3" max="3" width="9.1796875" customWidth="1"/>
    <col min="5" max="5" width="10.1796875" customWidth="1"/>
    <col min="8" max="8" width="10" customWidth="1"/>
    <col min="9" max="9" width="6.81640625" customWidth="1"/>
    <col min="10" max="10" width="8.81640625" customWidth="1"/>
    <col min="11" max="11" width="10.1796875" customWidth="1"/>
    <col min="12" max="12" width="9.54296875" customWidth="1"/>
    <col min="13" max="13" width="8.81640625" customWidth="1"/>
    <col min="14" max="14" width="10.1796875" customWidth="1"/>
    <col min="15" max="15" width="9.81640625" customWidth="1"/>
  </cols>
  <sheetData>
    <row r="1" spans="1:18" ht="16.2" thickBot="1">
      <c r="A1" s="9"/>
      <c r="B1" s="9" t="s">
        <v>51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43101</v>
      </c>
      <c r="B44" s="38">
        <v>5000000</v>
      </c>
      <c r="C44" s="15">
        <v>43118</v>
      </c>
      <c r="D44" s="15">
        <v>14899</v>
      </c>
      <c r="E44" s="17">
        <v>7000000</v>
      </c>
      <c r="F44" s="17">
        <v>2000000</v>
      </c>
      <c r="G44" s="17">
        <v>5000000</v>
      </c>
      <c r="H44" s="161">
        <v>40</v>
      </c>
      <c r="I44" s="17">
        <v>0</v>
      </c>
      <c r="J44" s="17">
        <v>5000000</v>
      </c>
      <c r="K44" s="18">
        <v>1634040000</v>
      </c>
      <c r="L44" s="90">
        <v>87.832899999999995</v>
      </c>
      <c r="M44" s="90">
        <v>11.294</v>
      </c>
      <c r="N44" s="90">
        <v>11.294</v>
      </c>
      <c r="O44" s="90"/>
      <c r="P44" s="90"/>
      <c r="Q44" s="90"/>
      <c r="R44" s="90"/>
    </row>
    <row r="45" spans="1:18">
      <c r="A45" s="102">
        <v>43132</v>
      </c>
      <c r="B45" s="38">
        <v>5000000</v>
      </c>
      <c r="C45" s="15">
        <v>43139</v>
      </c>
      <c r="D45" s="15">
        <v>14899</v>
      </c>
      <c r="E45" s="17">
        <v>12000000</v>
      </c>
      <c r="F45" s="17">
        <v>7000000</v>
      </c>
      <c r="G45" s="17">
        <v>5000000</v>
      </c>
      <c r="H45" s="161">
        <v>140</v>
      </c>
      <c r="I45" s="17">
        <v>0</v>
      </c>
      <c r="J45" s="17">
        <v>5000000</v>
      </c>
      <c r="K45" s="18">
        <v>1639040000</v>
      </c>
      <c r="L45" s="90">
        <v>88.312110000000004</v>
      </c>
      <c r="M45" s="90">
        <v>11.23</v>
      </c>
      <c r="N45" s="90">
        <v>11.23</v>
      </c>
      <c r="O45" s="90"/>
      <c r="P45" s="90"/>
      <c r="Q45" s="196"/>
      <c r="R45" s="90"/>
    </row>
    <row r="46" spans="1:18" ht="13.5" customHeight="1">
      <c r="A46" s="26">
        <v>43160</v>
      </c>
      <c r="B46" s="121">
        <v>5000000</v>
      </c>
      <c r="C46" s="103">
        <v>43167</v>
      </c>
      <c r="D46" s="103">
        <v>14899</v>
      </c>
      <c r="E46" s="98">
        <v>15450000</v>
      </c>
      <c r="F46" s="208">
        <v>10450000</v>
      </c>
      <c r="G46" s="98">
        <v>5000000</v>
      </c>
      <c r="H46" s="206">
        <v>209</v>
      </c>
      <c r="I46" s="209">
        <v>0</v>
      </c>
      <c r="J46" s="208">
        <v>5000000</v>
      </c>
      <c r="K46" s="207">
        <v>1644040000</v>
      </c>
      <c r="L46" s="158">
        <v>91.362960000000001</v>
      </c>
      <c r="M46" s="158">
        <v>10.829000000000001</v>
      </c>
      <c r="N46" s="158">
        <v>10.829000000000001</v>
      </c>
      <c r="O46" s="98"/>
      <c r="P46" s="158"/>
      <c r="Q46" s="199"/>
      <c r="R46" s="107"/>
    </row>
    <row r="47" spans="1:18" ht="13.5" customHeight="1">
      <c r="A47" s="26">
        <v>43191</v>
      </c>
      <c r="B47" s="121">
        <v>10000000</v>
      </c>
      <c r="C47" s="103">
        <v>43195</v>
      </c>
      <c r="D47" s="103">
        <v>14899</v>
      </c>
      <c r="E47" s="98">
        <v>4000000</v>
      </c>
      <c r="F47" s="208">
        <v>-6000000</v>
      </c>
      <c r="G47" s="98">
        <v>4000000</v>
      </c>
      <c r="H47" s="206">
        <v>-60</v>
      </c>
      <c r="I47" s="209">
        <v>0</v>
      </c>
      <c r="J47" s="208">
        <v>4000000</v>
      </c>
      <c r="K47" s="207">
        <v>1648040000</v>
      </c>
      <c r="L47" s="158">
        <v>90.075270000000003</v>
      </c>
      <c r="M47" s="158">
        <v>11</v>
      </c>
      <c r="N47" s="158">
        <v>11</v>
      </c>
      <c r="O47" s="98"/>
      <c r="P47" s="158"/>
      <c r="Q47" s="199"/>
      <c r="R47" s="107"/>
    </row>
    <row r="48" spans="1:18" ht="13.5" customHeight="1">
      <c r="A48" s="26">
        <v>43191</v>
      </c>
      <c r="B48" s="121"/>
      <c r="C48" s="103">
        <v>43216</v>
      </c>
      <c r="D48" s="103">
        <v>14899</v>
      </c>
      <c r="E48" s="98"/>
      <c r="F48" s="208"/>
      <c r="G48" s="98"/>
      <c r="H48" s="206"/>
      <c r="I48" s="209"/>
      <c r="J48" s="208"/>
      <c r="K48" s="207">
        <v>1659590000</v>
      </c>
      <c r="L48" s="158"/>
      <c r="M48" s="158"/>
      <c r="N48" s="158"/>
      <c r="O48" s="98">
        <v>11550000</v>
      </c>
      <c r="P48" s="158">
        <v>89.162679999999995</v>
      </c>
      <c r="Q48" s="199">
        <v>11.16</v>
      </c>
      <c r="R48" s="107">
        <v>11.16</v>
      </c>
    </row>
    <row r="49" spans="1:18" ht="13.5" customHeight="1">
      <c r="A49" s="26">
        <v>43221</v>
      </c>
      <c r="B49" s="121">
        <v>10000000</v>
      </c>
      <c r="C49" s="103">
        <v>43195</v>
      </c>
      <c r="D49" s="103">
        <v>14899</v>
      </c>
      <c r="E49" s="98">
        <v>350000</v>
      </c>
      <c r="F49" s="208">
        <v>-9650000</v>
      </c>
      <c r="G49" s="98">
        <v>350000</v>
      </c>
      <c r="H49" s="161">
        <v>-96.5</v>
      </c>
      <c r="I49" s="209">
        <v>0</v>
      </c>
      <c r="J49" s="208">
        <v>350000</v>
      </c>
      <c r="K49" s="207">
        <v>1659940000</v>
      </c>
      <c r="L49" s="158">
        <v>87.910390000000007</v>
      </c>
      <c r="M49" s="158">
        <v>11.29</v>
      </c>
      <c r="N49" s="158">
        <v>11.29</v>
      </c>
      <c r="O49" s="98"/>
      <c r="P49" s="158"/>
      <c r="Q49" s="199"/>
      <c r="R49" s="107"/>
    </row>
    <row r="50" spans="1:18" ht="13.5" customHeight="1">
      <c r="A50" s="26">
        <v>43252</v>
      </c>
      <c r="B50" s="121">
        <v>10000000</v>
      </c>
      <c r="C50" s="103">
        <v>43258</v>
      </c>
      <c r="D50" s="103">
        <v>14899</v>
      </c>
      <c r="E50" s="98">
        <v>17910000</v>
      </c>
      <c r="F50" s="98">
        <v>7910000</v>
      </c>
      <c r="G50" s="98">
        <v>10000000</v>
      </c>
      <c r="H50" s="161">
        <v>79.100000000000009</v>
      </c>
      <c r="I50" s="209">
        <v>0</v>
      </c>
      <c r="J50" s="208">
        <v>10000000</v>
      </c>
      <c r="K50" s="207">
        <v>1669940000</v>
      </c>
      <c r="L50" s="158">
        <v>86.112660000000005</v>
      </c>
      <c r="M50" s="158">
        <v>11.540710000000001</v>
      </c>
      <c r="N50" s="158">
        <v>11.55387</v>
      </c>
      <c r="O50" s="98"/>
      <c r="P50" s="158"/>
      <c r="Q50" s="199"/>
      <c r="R50" s="107"/>
    </row>
    <row r="51" spans="1:18" ht="13.5" customHeight="1">
      <c r="A51" s="26">
        <v>43282</v>
      </c>
      <c r="B51" s="121">
        <v>60000000</v>
      </c>
      <c r="C51" s="103">
        <v>43297</v>
      </c>
      <c r="D51" s="103">
        <v>14899</v>
      </c>
      <c r="E51" s="98">
        <v>17000000</v>
      </c>
      <c r="F51" s="98">
        <v>-43000000</v>
      </c>
      <c r="G51" s="98">
        <v>17000000</v>
      </c>
      <c r="H51" s="161">
        <v>-71.666666666666671</v>
      </c>
      <c r="I51" s="209">
        <v>0</v>
      </c>
      <c r="J51" s="208">
        <v>17000000</v>
      </c>
      <c r="K51" s="207">
        <v>1686940000</v>
      </c>
      <c r="L51" s="158">
        <v>85.077610000000007</v>
      </c>
      <c r="M51" s="158">
        <v>11.69059</v>
      </c>
      <c r="N51" s="158">
        <v>11.82</v>
      </c>
      <c r="O51" s="98"/>
      <c r="P51" s="158"/>
      <c r="Q51" s="199"/>
      <c r="R51" s="107"/>
    </row>
    <row r="52" spans="1:18" ht="13.5" customHeight="1">
      <c r="A52" s="26">
        <v>43313</v>
      </c>
      <c r="B52" s="121">
        <v>10000000</v>
      </c>
      <c r="C52" s="103">
        <v>43314</v>
      </c>
      <c r="D52" s="103">
        <v>14899</v>
      </c>
      <c r="E52" s="98">
        <v>1000000</v>
      </c>
      <c r="F52" s="98">
        <v>-9000000</v>
      </c>
      <c r="G52" s="98">
        <v>1000000</v>
      </c>
      <c r="H52" s="161">
        <v>-90</v>
      </c>
      <c r="I52" s="209">
        <v>0</v>
      </c>
      <c r="J52" s="208">
        <v>1000000</v>
      </c>
      <c r="K52" s="207">
        <v>1687940000</v>
      </c>
      <c r="L52" s="158">
        <v>84.406090000000006</v>
      </c>
      <c r="M52" s="158">
        <v>11.79</v>
      </c>
      <c r="N52" s="158">
        <v>11.79</v>
      </c>
      <c r="O52" s="98"/>
      <c r="P52" s="158"/>
      <c r="Q52" s="199"/>
      <c r="R52" s="107"/>
    </row>
    <row r="53" spans="1:18" ht="13.5" customHeight="1">
      <c r="A53" s="26">
        <v>43344</v>
      </c>
      <c r="B53" s="121">
        <v>10000000</v>
      </c>
      <c r="C53" s="103">
        <v>43349</v>
      </c>
      <c r="D53" s="103">
        <v>14899</v>
      </c>
      <c r="E53" s="98">
        <v>17700000</v>
      </c>
      <c r="F53" s="98">
        <v>7700000</v>
      </c>
      <c r="G53" s="98">
        <v>10000000</v>
      </c>
      <c r="H53" s="161">
        <v>77</v>
      </c>
      <c r="I53" s="209">
        <v>0</v>
      </c>
      <c r="J53" s="208">
        <v>10000000</v>
      </c>
      <c r="K53" s="207">
        <v>1697940000</v>
      </c>
      <c r="L53" s="158">
        <v>80.246380000000002</v>
      </c>
      <c r="M53" s="158">
        <v>12.435</v>
      </c>
      <c r="N53" s="158">
        <v>12.47</v>
      </c>
      <c r="O53" s="98"/>
      <c r="P53" s="158"/>
      <c r="Q53" s="199"/>
      <c r="R53" s="107"/>
    </row>
    <row r="54" spans="1:18" ht="13.5" customHeight="1">
      <c r="A54" s="26">
        <v>43374</v>
      </c>
      <c r="B54" s="121">
        <v>15000000</v>
      </c>
      <c r="C54" s="103">
        <v>43377</v>
      </c>
      <c r="D54" s="103">
        <v>14899</v>
      </c>
      <c r="E54" s="98">
        <v>10500000</v>
      </c>
      <c r="F54" s="98">
        <v>-4500000</v>
      </c>
      <c r="G54" s="98">
        <v>10500000</v>
      </c>
      <c r="H54" s="161">
        <v>-30</v>
      </c>
      <c r="I54" s="209">
        <v>0</v>
      </c>
      <c r="J54" s="208">
        <v>10500000</v>
      </c>
      <c r="K54" s="207">
        <v>1708440000</v>
      </c>
      <c r="L54" s="158">
        <v>81.171379999999999</v>
      </c>
      <c r="M54" s="158">
        <v>12.296670000000001</v>
      </c>
      <c r="N54" s="158">
        <v>12.47</v>
      </c>
      <c r="O54" s="98"/>
      <c r="P54" s="158"/>
      <c r="Q54" s="199"/>
      <c r="R54" s="107"/>
    </row>
    <row r="55" spans="1:18" ht="13.5" customHeight="1">
      <c r="A55" s="26">
        <v>43405</v>
      </c>
      <c r="B55" s="121">
        <v>40000000</v>
      </c>
      <c r="C55" s="103">
        <v>43405</v>
      </c>
      <c r="D55" s="103">
        <v>14899</v>
      </c>
      <c r="E55" s="98">
        <v>70900000</v>
      </c>
      <c r="F55" s="98">
        <v>30900000</v>
      </c>
      <c r="G55" s="98">
        <v>40000000</v>
      </c>
      <c r="H55" s="161">
        <v>77.25</v>
      </c>
      <c r="I55" s="209">
        <v>0</v>
      </c>
      <c r="J55" s="208">
        <v>40000000</v>
      </c>
      <c r="K55" s="207">
        <v>1748440000</v>
      </c>
      <c r="L55" s="158">
        <v>80.989509999999996</v>
      </c>
      <c r="M55" s="158">
        <v>12.32432</v>
      </c>
      <c r="N55" s="158">
        <v>12.35</v>
      </c>
      <c r="O55" s="98"/>
      <c r="P55" s="158"/>
      <c r="Q55" s="199"/>
      <c r="R55" s="107"/>
    </row>
    <row r="56" spans="1:18" ht="13.5" customHeight="1">
      <c r="A56" s="26">
        <v>43405</v>
      </c>
      <c r="B56" s="121">
        <v>10000000</v>
      </c>
      <c r="C56" s="103">
        <v>43412</v>
      </c>
      <c r="D56" s="103">
        <v>14899</v>
      </c>
      <c r="E56" s="98">
        <v>25000000</v>
      </c>
      <c r="F56" s="98">
        <v>15000000</v>
      </c>
      <c r="G56" s="98">
        <v>10000000</v>
      </c>
      <c r="H56" s="161">
        <v>150</v>
      </c>
      <c r="I56" s="209">
        <v>0</v>
      </c>
      <c r="J56" s="208">
        <v>10000000</v>
      </c>
      <c r="K56" s="207">
        <v>1758440000</v>
      </c>
      <c r="L56" s="158">
        <v>83.444429999999997</v>
      </c>
      <c r="M56" s="158">
        <v>11.944000000000001</v>
      </c>
      <c r="N56" s="158">
        <v>11.944000000000001</v>
      </c>
      <c r="O56" s="98"/>
      <c r="P56" s="158"/>
      <c r="Q56" s="199"/>
      <c r="R56" s="107"/>
    </row>
    <row r="57" spans="1:18" ht="13.5" customHeight="1">
      <c r="A57" s="123">
        <v>43435</v>
      </c>
      <c r="B57" s="120">
        <v>10000000</v>
      </c>
      <c r="C57" s="146">
        <v>43440</v>
      </c>
      <c r="D57" s="146">
        <v>14899</v>
      </c>
      <c r="E57" s="99">
        <v>30500000</v>
      </c>
      <c r="F57" s="99">
        <v>20500000</v>
      </c>
      <c r="G57" s="99">
        <v>10000000</v>
      </c>
      <c r="H57" s="162">
        <v>205</v>
      </c>
      <c r="I57" s="215"/>
      <c r="J57" s="210">
        <v>10000000</v>
      </c>
      <c r="K57" s="211">
        <v>1768440000</v>
      </c>
      <c r="L57" s="212">
        <v>84.612160000000003</v>
      </c>
      <c r="M57" s="212">
        <v>11.77</v>
      </c>
      <c r="N57" s="212">
        <v>11.78</v>
      </c>
      <c r="O57" s="99"/>
      <c r="P57" s="212"/>
      <c r="Q57" s="223"/>
      <c r="R57" s="140"/>
    </row>
    <row r="58" spans="1:18" ht="13.5" customHeight="1">
      <c r="A58" s="26">
        <v>43466</v>
      </c>
      <c r="B58" s="121">
        <v>10000000</v>
      </c>
      <c r="C58" s="103">
        <v>43482</v>
      </c>
      <c r="D58" s="103">
        <v>14899</v>
      </c>
      <c r="E58" s="98">
        <v>50500000</v>
      </c>
      <c r="F58" s="98">
        <v>40500000</v>
      </c>
      <c r="G58" s="98">
        <v>10000000</v>
      </c>
      <c r="H58" s="161">
        <v>405</v>
      </c>
      <c r="I58" s="209">
        <v>0</v>
      </c>
      <c r="J58" s="208">
        <v>10000000</v>
      </c>
      <c r="K58" s="207">
        <v>1778440000</v>
      </c>
      <c r="L58" s="158">
        <v>86.476089999999999</v>
      </c>
      <c r="M58" s="158">
        <v>11.502000000000001</v>
      </c>
      <c r="N58" s="158">
        <v>11.53</v>
      </c>
      <c r="O58" s="98"/>
      <c r="P58" s="158"/>
      <c r="Q58" s="199"/>
      <c r="R58" s="107"/>
    </row>
    <row r="59" spans="1:18" ht="13.5" customHeight="1">
      <c r="A59" s="26">
        <v>43497</v>
      </c>
      <c r="B59" s="121">
        <v>10000000</v>
      </c>
      <c r="C59" s="103">
        <v>43503</v>
      </c>
      <c r="D59" s="103">
        <v>14899</v>
      </c>
      <c r="E59" s="98">
        <v>67000000</v>
      </c>
      <c r="F59" s="98">
        <v>57000000</v>
      </c>
      <c r="G59" s="98">
        <v>10000000</v>
      </c>
      <c r="H59" s="161">
        <v>570</v>
      </c>
      <c r="I59" s="209">
        <v>0</v>
      </c>
      <c r="J59" s="208">
        <v>10000000</v>
      </c>
      <c r="K59" s="207">
        <v>1788440000</v>
      </c>
      <c r="L59" s="158">
        <v>88.471299999999999</v>
      </c>
      <c r="M59" s="158">
        <v>11.225</v>
      </c>
      <c r="N59" s="158">
        <v>11.25</v>
      </c>
      <c r="O59" s="98"/>
      <c r="P59" s="158"/>
      <c r="Q59" s="199"/>
      <c r="R59" s="107"/>
    </row>
    <row r="60" spans="1:18" ht="13.5" customHeight="1">
      <c r="A60" s="26">
        <v>43541</v>
      </c>
      <c r="B60" s="121">
        <v>10000000</v>
      </c>
      <c r="C60" s="103">
        <v>43531</v>
      </c>
      <c r="D60" s="103">
        <v>14899</v>
      </c>
      <c r="E60" s="98">
        <v>35500000</v>
      </c>
      <c r="F60" s="98">
        <v>25500000</v>
      </c>
      <c r="G60" s="98">
        <v>10000000</v>
      </c>
      <c r="H60" s="161">
        <v>254.99999999999997</v>
      </c>
      <c r="I60" s="209">
        <v>0</v>
      </c>
      <c r="J60" s="208">
        <v>10000000</v>
      </c>
      <c r="K60" s="207">
        <v>1798440000</v>
      </c>
      <c r="L60" s="158">
        <v>88.564899999999994</v>
      </c>
      <c r="M60" s="158">
        <v>11.215</v>
      </c>
      <c r="N60" s="158">
        <v>11.22</v>
      </c>
      <c r="O60" s="98"/>
      <c r="P60" s="158"/>
      <c r="Q60" s="199"/>
      <c r="R60" s="107"/>
    </row>
    <row r="61" spans="1:18" ht="13.5" customHeight="1">
      <c r="A61" s="26">
        <v>43572</v>
      </c>
      <c r="B61" s="121">
        <v>30000000</v>
      </c>
      <c r="C61" s="103">
        <v>43572</v>
      </c>
      <c r="D61" s="103">
        <v>14899</v>
      </c>
      <c r="E61" s="98">
        <v>73500000</v>
      </c>
      <c r="F61" s="98">
        <v>43500000</v>
      </c>
      <c r="G61" s="98">
        <v>30000000</v>
      </c>
      <c r="H61" s="161">
        <v>145</v>
      </c>
      <c r="I61" s="209">
        <v>0</v>
      </c>
      <c r="J61" s="208">
        <v>30000000</v>
      </c>
      <c r="K61" s="207">
        <v>1828440000</v>
      </c>
      <c r="L61" s="158">
        <v>90.359350000000006</v>
      </c>
      <c r="M61" s="158">
        <v>10.976330000000001</v>
      </c>
      <c r="N61" s="158">
        <v>10.98</v>
      </c>
      <c r="O61" s="98"/>
      <c r="P61" s="158"/>
      <c r="Q61" s="199"/>
      <c r="R61" s="107"/>
    </row>
    <row r="62" spans="1:18" ht="13.5" customHeight="1">
      <c r="A62" s="26">
        <v>43602</v>
      </c>
      <c r="B62" s="121">
        <v>30000000</v>
      </c>
      <c r="C62" s="103">
        <v>43588</v>
      </c>
      <c r="D62" s="103">
        <v>14899</v>
      </c>
      <c r="E62" s="98">
        <v>47600000</v>
      </c>
      <c r="F62" s="98">
        <v>17600000</v>
      </c>
      <c r="G62" s="98">
        <v>30000000</v>
      </c>
      <c r="H62" s="161">
        <v>58.666666666666664</v>
      </c>
      <c r="I62" s="209">
        <v>0</v>
      </c>
      <c r="J62" s="208">
        <v>30000000</v>
      </c>
      <c r="K62" s="207">
        <v>1858440000</v>
      </c>
      <c r="L62" s="158">
        <v>90.025099999999995</v>
      </c>
      <c r="M62" s="158">
        <v>11.02</v>
      </c>
      <c r="N62" s="158">
        <v>11.02</v>
      </c>
      <c r="O62" s="98"/>
      <c r="P62" s="158"/>
      <c r="Q62" s="199"/>
      <c r="R62" s="107"/>
    </row>
    <row r="63" spans="1:18" ht="13.5" customHeight="1">
      <c r="A63" s="26">
        <v>43602</v>
      </c>
      <c r="B63" s="121"/>
      <c r="C63" s="103"/>
      <c r="D63" s="103"/>
      <c r="E63" s="98"/>
      <c r="F63" s="98"/>
      <c r="G63" s="98"/>
      <c r="H63" s="161"/>
      <c r="I63" s="209"/>
      <c r="J63" s="208"/>
      <c r="K63" s="207">
        <v>1914170000</v>
      </c>
      <c r="L63" s="158"/>
      <c r="M63" s="158"/>
      <c r="N63" s="158"/>
      <c r="O63" s="98">
        <v>55730000</v>
      </c>
      <c r="P63" s="158">
        <v>90.025099999999995</v>
      </c>
      <c r="Q63" s="199">
        <v>11.08</v>
      </c>
      <c r="R63" s="107">
        <v>11.2</v>
      </c>
    </row>
    <row r="64" spans="1:18" ht="14.25" customHeight="1">
      <c r="A64" s="26">
        <v>43633</v>
      </c>
      <c r="B64" s="121">
        <v>30000000</v>
      </c>
      <c r="C64" s="103">
        <v>43622</v>
      </c>
      <c r="D64" s="103">
        <v>14899</v>
      </c>
      <c r="E64" s="98">
        <v>47600000</v>
      </c>
      <c r="F64" s="98">
        <v>17600000</v>
      </c>
      <c r="G64" s="98">
        <v>30000000</v>
      </c>
      <c r="H64" s="161">
        <v>58.666666666666664</v>
      </c>
      <c r="I64" s="209">
        <v>0</v>
      </c>
      <c r="J64" s="208">
        <v>30000000</v>
      </c>
      <c r="K64" s="207">
        <v>1944170000</v>
      </c>
      <c r="L64" s="158">
        <v>90.025099999999995</v>
      </c>
      <c r="M64" s="158">
        <v>11.02</v>
      </c>
      <c r="N64" s="158">
        <v>11.02</v>
      </c>
      <c r="O64" s="98"/>
      <c r="P64" s="158"/>
      <c r="Q64" s="199"/>
      <c r="R64" s="107"/>
    </row>
    <row r="65" spans="1:18" ht="13.5" customHeight="1">
      <c r="A65" s="26">
        <v>43663</v>
      </c>
      <c r="B65" s="121">
        <v>30000000</v>
      </c>
      <c r="C65" s="103">
        <v>43657</v>
      </c>
      <c r="D65" s="103">
        <v>14899</v>
      </c>
      <c r="E65" s="98">
        <v>30000000</v>
      </c>
      <c r="F65" s="98">
        <v>0</v>
      </c>
      <c r="G65" s="98">
        <v>30000000</v>
      </c>
      <c r="H65" s="161">
        <v>0</v>
      </c>
      <c r="I65" s="209">
        <v>0</v>
      </c>
      <c r="J65" s="208">
        <v>30000000</v>
      </c>
      <c r="K65" s="207">
        <v>1974170000</v>
      </c>
      <c r="L65" s="158">
        <v>91.139319999999998</v>
      </c>
      <c r="M65" s="158">
        <v>10.872</v>
      </c>
      <c r="N65" s="158">
        <v>10.932</v>
      </c>
      <c r="O65" s="98"/>
      <c r="P65" s="158"/>
      <c r="Q65" s="199"/>
      <c r="R65" s="107"/>
    </row>
    <row r="66" spans="1:18" ht="13.5" customHeight="1">
      <c r="A66" s="26">
        <v>43696</v>
      </c>
      <c r="B66" s="121">
        <v>30000000</v>
      </c>
      <c r="C66" s="103">
        <v>43691</v>
      </c>
      <c r="D66" s="103">
        <v>14899</v>
      </c>
      <c r="E66" s="98">
        <v>120800000</v>
      </c>
      <c r="F66" s="98">
        <v>90800000</v>
      </c>
      <c r="G66" s="98">
        <v>30000000</v>
      </c>
      <c r="H66" s="161">
        <v>302.66666666666669</v>
      </c>
      <c r="I66" s="209">
        <v>0</v>
      </c>
      <c r="J66" s="208">
        <v>30000000</v>
      </c>
      <c r="K66" s="207">
        <v>2004170000</v>
      </c>
      <c r="L66" s="158">
        <v>88.706199999999995</v>
      </c>
      <c r="M66" s="158">
        <v>11.2</v>
      </c>
      <c r="N66" s="158">
        <v>11.21</v>
      </c>
      <c r="O66" s="98"/>
      <c r="P66" s="158"/>
      <c r="Q66" s="199"/>
      <c r="R66" s="107"/>
    </row>
    <row r="67" spans="1:18" ht="13.5" customHeight="1">
      <c r="A67" s="26">
        <v>43696</v>
      </c>
      <c r="B67" s="121"/>
      <c r="C67" s="103">
        <v>43685</v>
      </c>
      <c r="D67" s="103">
        <v>14899</v>
      </c>
      <c r="E67" s="98"/>
      <c r="F67" s="98"/>
      <c r="G67" s="98"/>
      <c r="H67" s="161"/>
      <c r="I67" s="209"/>
      <c r="J67" s="208"/>
      <c r="K67" s="207">
        <v>2072040000</v>
      </c>
      <c r="L67" s="158"/>
      <c r="M67" s="158"/>
      <c r="N67" s="158"/>
      <c r="O67" s="98">
        <v>67870000</v>
      </c>
      <c r="P67" s="158">
        <v>92.084019999999995</v>
      </c>
      <c r="Q67" s="199">
        <v>11.15981</v>
      </c>
      <c r="R67" s="107">
        <v>11.19</v>
      </c>
    </row>
    <row r="68" spans="1:18" ht="13.5" customHeight="1">
      <c r="A68" s="26">
        <v>43727</v>
      </c>
      <c r="B68" s="121">
        <v>30000000</v>
      </c>
      <c r="C68" s="103">
        <v>43713</v>
      </c>
      <c r="D68" s="103">
        <v>14899</v>
      </c>
      <c r="E68" s="98">
        <v>40390000</v>
      </c>
      <c r="F68" s="98">
        <v>10390000</v>
      </c>
      <c r="G68" s="98">
        <v>30000000</v>
      </c>
      <c r="H68" s="117">
        <v>34.633333333333333</v>
      </c>
      <c r="I68" s="209">
        <v>0</v>
      </c>
      <c r="J68" s="208">
        <v>30000000</v>
      </c>
      <c r="K68" s="207">
        <v>2102040000</v>
      </c>
      <c r="L68" s="158">
        <v>88.706199999999995</v>
      </c>
      <c r="M68" s="158">
        <v>10.34065</v>
      </c>
      <c r="N68" s="158">
        <v>10.37</v>
      </c>
      <c r="O68" s="98"/>
      <c r="P68" s="158"/>
      <c r="Q68" s="199"/>
      <c r="R68" s="107"/>
    </row>
    <row r="69" spans="1:18" ht="13.5" customHeight="1">
      <c r="A69" s="26">
        <v>43757</v>
      </c>
      <c r="B69" s="121">
        <v>30000000</v>
      </c>
      <c r="C69" s="103">
        <v>43741</v>
      </c>
      <c r="D69" s="103">
        <v>14899</v>
      </c>
      <c r="E69" s="98">
        <v>46700000</v>
      </c>
      <c r="F69" s="98">
        <v>16700000</v>
      </c>
      <c r="G69" s="98">
        <v>30000000</v>
      </c>
      <c r="H69" s="117">
        <v>55.666666666666664</v>
      </c>
      <c r="I69" s="209">
        <v>0</v>
      </c>
      <c r="J69" s="208">
        <v>30000000</v>
      </c>
      <c r="K69" s="207">
        <v>2132040000</v>
      </c>
      <c r="L69" s="158">
        <v>89.569869999999995</v>
      </c>
      <c r="M69" s="158">
        <v>11.0913</v>
      </c>
      <c r="N69" s="158">
        <v>11.093</v>
      </c>
      <c r="O69" s="98"/>
      <c r="P69" s="158"/>
      <c r="Q69" s="199"/>
      <c r="R69" s="107"/>
    </row>
    <row r="70" spans="1:18" ht="13.5" customHeight="1">
      <c r="A70" s="26">
        <v>43788</v>
      </c>
      <c r="B70" s="121">
        <v>40000000</v>
      </c>
      <c r="C70" s="103">
        <v>43776</v>
      </c>
      <c r="D70" s="103">
        <v>14899</v>
      </c>
      <c r="E70" s="98">
        <v>64640000</v>
      </c>
      <c r="F70" s="98">
        <v>24640000</v>
      </c>
      <c r="G70" s="98">
        <v>40000000</v>
      </c>
      <c r="H70" s="117">
        <v>61.6</v>
      </c>
      <c r="I70" s="209">
        <v>0</v>
      </c>
      <c r="J70" s="208">
        <v>40000000</v>
      </c>
      <c r="K70" s="207">
        <v>2172040000</v>
      </c>
      <c r="L70" s="158">
        <v>89.190929999999994</v>
      </c>
      <c r="M70" s="158">
        <v>11.140980000000001</v>
      </c>
      <c r="N70" s="158">
        <v>11.196</v>
      </c>
      <c r="O70" s="98"/>
      <c r="P70" s="158"/>
      <c r="Q70" s="199"/>
      <c r="R70" s="107"/>
    </row>
    <row r="71" spans="1:18" ht="13.5" customHeight="1">
      <c r="A71" s="123">
        <v>43818</v>
      </c>
      <c r="B71" s="120">
        <v>110000000</v>
      </c>
      <c r="C71" s="146">
        <v>43804</v>
      </c>
      <c r="D71" s="146">
        <v>14899</v>
      </c>
      <c r="E71" s="99">
        <v>74670000</v>
      </c>
      <c r="F71" s="99">
        <v>-35330000</v>
      </c>
      <c r="G71" s="99">
        <v>54670000</v>
      </c>
      <c r="H71" s="118">
        <v>-32.118181818181817</v>
      </c>
      <c r="I71" s="215">
        <v>0</v>
      </c>
      <c r="J71" s="210">
        <v>54670000</v>
      </c>
      <c r="K71" s="211">
        <v>2226710000</v>
      </c>
      <c r="L71" s="212">
        <v>86.802840000000003</v>
      </c>
      <c r="M71" s="212">
        <v>11.47396</v>
      </c>
      <c r="N71" s="212">
        <v>11.574999999999999</v>
      </c>
      <c r="O71" s="99"/>
      <c r="P71" s="212"/>
      <c r="Q71" s="223"/>
      <c r="R71" s="140"/>
    </row>
    <row r="72" spans="1:18" ht="13.5" customHeight="1">
      <c r="A72" s="26">
        <v>43849</v>
      </c>
      <c r="B72" s="121">
        <v>40000000</v>
      </c>
      <c r="C72" s="103">
        <v>43846</v>
      </c>
      <c r="D72" s="103">
        <v>14899</v>
      </c>
      <c r="E72" s="98">
        <v>450000</v>
      </c>
      <c r="F72" s="98">
        <v>-39550000</v>
      </c>
      <c r="G72" s="98">
        <v>450000</v>
      </c>
      <c r="H72" s="117">
        <v>-98.875</v>
      </c>
      <c r="I72" s="209">
        <v>0</v>
      </c>
      <c r="J72" s="208">
        <v>450000</v>
      </c>
      <c r="K72" s="207">
        <v>2227160000</v>
      </c>
      <c r="L72" s="158">
        <v>87.401849999999996</v>
      </c>
      <c r="M72" s="158">
        <v>11.39</v>
      </c>
      <c r="N72" s="158">
        <v>11.39</v>
      </c>
      <c r="O72" s="98"/>
      <c r="P72" s="158"/>
      <c r="Q72" s="199"/>
      <c r="R72" s="107"/>
    </row>
    <row r="73" spans="1:18" ht="13.5" customHeight="1">
      <c r="A73" s="26">
        <v>43880</v>
      </c>
      <c r="B73" s="121">
        <v>40000000</v>
      </c>
      <c r="C73" s="103">
        <v>43867</v>
      </c>
      <c r="D73" s="103">
        <v>14899</v>
      </c>
      <c r="E73" s="98">
        <v>25000000</v>
      </c>
      <c r="F73" s="98">
        <v>-15000000</v>
      </c>
      <c r="G73" s="98">
        <v>25000000</v>
      </c>
      <c r="H73" s="117">
        <v>-37.5</v>
      </c>
      <c r="I73" s="209">
        <v>0</v>
      </c>
      <c r="J73" s="208">
        <v>25000000</v>
      </c>
      <c r="K73" s="207">
        <v>2252160000</v>
      </c>
      <c r="L73" s="158">
        <v>86.568579999999997</v>
      </c>
      <c r="M73" s="158">
        <v>11.510160000000001</v>
      </c>
      <c r="N73" s="158">
        <v>11.468</v>
      </c>
      <c r="O73" s="98"/>
      <c r="P73" s="158"/>
      <c r="Q73" s="199"/>
      <c r="R73" s="107"/>
    </row>
    <row r="74" spans="1:18" ht="13.5" customHeight="1">
      <c r="A74" s="26">
        <v>43909</v>
      </c>
      <c r="B74" s="121">
        <v>40000000</v>
      </c>
      <c r="C74" s="103">
        <v>43895</v>
      </c>
      <c r="D74" s="103">
        <v>14899</v>
      </c>
      <c r="E74" s="98">
        <v>1000000</v>
      </c>
      <c r="F74" s="98">
        <v>-39000000</v>
      </c>
      <c r="G74" s="98">
        <v>1000000</v>
      </c>
      <c r="H74" s="117">
        <v>-97.5</v>
      </c>
      <c r="I74" s="209">
        <v>0</v>
      </c>
      <c r="J74" s="208">
        <v>1000000</v>
      </c>
      <c r="K74" s="207">
        <v>2253160000</v>
      </c>
      <c r="L74" s="158">
        <v>84.879409999999993</v>
      </c>
      <c r="M74" s="158">
        <v>11.76</v>
      </c>
      <c r="N74" s="158">
        <v>11.76</v>
      </c>
      <c r="O74" s="98"/>
      <c r="P74" s="158"/>
      <c r="Q74" s="199"/>
      <c r="R74" s="107"/>
    </row>
    <row r="75" spans="1:18" ht="13.5" customHeight="1">
      <c r="A75" s="26">
        <v>43940</v>
      </c>
      <c r="B75" s="121">
        <v>100000000</v>
      </c>
      <c r="C75" s="103">
        <v>43936</v>
      </c>
      <c r="D75" s="103">
        <v>14899</v>
      </c>
      <c r="E75" s="98">
        <v>39220000</v>
      </c>
      <c r="F75" s="98">
        <v>-60780000</v>
      </c>
      <c r="G75" s="98">
        <v>39220000</v>
      </c>
      <c r="H75" s="117">
        <v>-60.78</v>
      </c>
      <c r="I75" s="209">
        <v>0</v>
      </c>
      <c r="J75" s="208">
        <v>39220000</v>
      </c>
      <c r="K75" s="207">
        <v>2292380000</v>
      </c>
      <c r="L75" s="158">
        <v>75.460629999999995</v>
      </c>
      <c r="M75" s="158">
        <v>13.318569999999999</v>
      </c>
      <c r="N75" s="158">
        <v>13.61</v>
      </c>
      <c r="O75" s="98"/>
      <c r="P75" s="158"/>
      <c r="Q75" s="199"/>
      <c r="R75" s="107"/>
    </row>
    <row r="76" spans="1:18" ht="13.5" customHeight="1">
      <c r="A76" s="26">
        <v>43970</v>
      </c>
      <c r="B76" s="121">
        <v>40000000</v>
      </c>
      <c r="C76" s="103">
        <v>43958</v>
      </c>
      <c r="D76" s="103">
        <v>14899</v>
      </c>
      <c r="E76" s="98">
        <v>59500000</v>
      </c>
      <c r="F76" s="98">
        <v>19500000</v>
      </c>
      <c r="G76" s="98">
        <v>40000000</v>
      </c>
      <c r="H76" s="117">
        <v>48.75</v>
      </c>
      <c r="I76" s="209">
        <v>0</v>
      </c>
      <c r="J76" s="208">
        <v>40000000</v>
      </c>
      <c r="K76" s="207">
        <v>2332380000</v>
      </c>
      <c r="L76" s="158">
        <v>74.664879999999997</v>
      </c>
      <c r="M76" s="158">
        <v>13.368</v>
      </c>
      <c r="N76" s="158">
        <v>12.946999999999999</v>
      </c>
      <c r="O76" s="98"/>
      <c r="P76" s="158"/>
      <c r="Q76" s="199"/>
      <c r="R76" s="107"/>
    </row>
    <row r="77" spans="1:18" ht="13.5" customHeight="1">
      <c r="A77" s="26">
        <v>44001</v>
      </c>
      <c r="B77" s="121">
        <v>40000000</v>
      </c>
      <c r="C77" s="103">
        <v>43986</v>
      </c>
      <c r="D77" s="103">
        <v>14899</v>
      </c>
      <c r="E77" s="98">
        <v>137110000</v>
      </c>
      <c r="F77" s="98">
        <v>97110000</v>
      </c>
      <c r="G77" s="98">
        <v>40000000</v>
      </c>
      <c r="H77" s="117">
        <v>242.77500000000001</v>
      </c>
      <c r="I77" s="209">
        <v>0</v>
      </c>
      <c r="J77" s="208">
        <v>40000000</v>
      </c>
      <c r="K77" s="207">
        <v>2372380000</v>
      </c>
      <c r="L77" s="158">
        <v>82.044899999999998</v>
      </c>
      <c r="M77" s="158">
        <v>12.20234</v>
      </c>
      <c r="N77" s="158">
        <v>12.254</v>
      </c>
      <c r="O77" s="98"/>
      <c r="P77" s="158"/>
      <c r="Q77" s="199"/>
      <c r="R77" s="107"/>
    </row>
    <row r="78" spans="1:18" ht="13.5" customHeight="1">
      <c r="A78" s="26">
        <v>44031</v>
      </c>
      <c r="B78" s="121">
        <v>80000000</v>
      </c>
      <c r="C78" s="103">
        <v>44035</v>
      </c>
      <c r="D78" s="103">
        <v>14899</v>
      </c>
      <c r="E78" s="98">
        <v>32680000</v>
      </c>
      <c r="F78" s="98">
        <v>-47320000</v>
      </c>
      <c r="G78" s="98">
        <v>32680000</v>
      </c>
      <c r="H78" s="117">
        <v>-59.150000000000006</v>
      </c>
      <c r="I78" s="209">
        <v>0</v>
      </c>
      <c r="J78" s="208">
        <v>32680000</v>
      </c>
      <c r="K78" s="207">
        <v>2405060000</v>
      </c>
      <c r="L78" s="158">
        <v>77.851990000000001</v>
      </c>
      <c r="M78" s="158">
        <v>12.89794</v>
      </c>
      <c r="N78" s="158">
        <v>13.5</v>
      </c>
      <c r="O78" s="98"/>
      <c r="P78" s="158"/>
      <c r="Q78" s="199"/>
      <c r="R78" s="107"/>
    </row>
    <row r="79" spans="1:18" ht="13.5" customHeight="1">
      <c r="A79" s="26">
        <v>44062</v>
      </c>
      <c r="B79" s="121"/>
      <c r="C79" s="103">
        <v>44050</v>
      </c>
      <c r="D79" s="103">
        <v>14899</v>
      </c>
      <c r="E79" s="98"/>
      <c r="F79" s="98">
        <v>0</v>
      </c>
      <c r="G79" s="98"/>
      <c r="H79" s="117"/>
      <c r="I79" s="209">
        <v>0</v>
      </c>
      <c r="J79" s="208">
        <v>0</v>
      </c>
      <c r="K79" s="207">
        <v>2487420000</v>
      </c>
      <c r="L79" s="158"/>
      <c r="M79" s="158"/>
      <c r="N79" s="158"/>
      <c r="O79" s="98">
        <v>82360000</v>
      </c>
      <c r="P79" s="158">
        <v>80.334549999999993</v>
      </c>
      <c r="Q79" s="199">
        <v>12.99555</v>
      </c>
      <c r="R79" s="107">
        <v>13.56</v>
      </c>
    </row>
    <row r="80" spans="1:18" ht="13.5" customHeight="1">
      <c r="A80" s="26">
        <v>44062</v>
      </c>
      <c r="B80" s="121">
        <v>40000000</v>
      </c>
      <c r="C80" s="103">
        <v>44056</v>
      </c>
      <c r="D80" s="103">
        <v>14899</v>
      </c>
      <c r="E80" s="98">
        <v>98260000</v>
      </c>
      <c r="F80" s="98">
        <v>58260000</v>
      </c>
      <c r="G80" s="98">
        <v>40000000</v>
      </c>
      <c r="H80" s="117">
        <v>145.64999999999998</v>
      </c>
      <c r="I80" s="209">
        <v>0</v>
      </c>
      <c r="J80" s="208">
        <v>40000000</v>
      </c>
      <c r="K80" s="207">
        <v>2527420000</v>
      </c>
      <c r="L80" s="158">
        <v>77.510980000000004</v>
      </c>
      <c r="M80" s="158">
        <v>12.959820000000001</v>
      </c>
      <c r="N80" s="158">
        <v>12.97</v>
      </c>
      <c r="O80" s="98"/>
      <c r="P80" s="158"/>
      <c r="Q80" s="199"/>
      <c r="R80" s="107"/>
    </row>
    <row r="81" spans="1:18" ht="13.5" customHeight="1">
      <c r="A81" s="26">
        <v>44093</v>
      </c>
      <c r="B81" s="121">
        <v>40000000</v>
      </c>
      <c r="C81" s="103">
        <v>44077</v>
      </c>
      <c r="D81" s="103">
        <v>14899</v>
      </c>
      <c r="E81" s="98">
        <v>144180000</v>
      </c>
      <c r="F81" s="98">
        <v>104180000</v>
      </c>
      <c r="G81" s="98">
        <v>40000000</v>
      </c>
      <c r="H81" s="117">
        <v>260.45</v>
      </c>
      <c r="I81" s="209">
        <v>0</v>
      </c>
      <c r="J81" s="208">
        <v>40000000</v>
      </c>
      <c r="K81" s="207">
        <v>2567420000</v>
      </c>
      <c r="L81" s="158">
        <v>78.754630000000006</v>
      </c>
      <c r="M81" s="158">
        <v>12.7494</v>
      </c>
      <c r="N81" s="158">
        <v>12.8</v>
      </c>
      <c r="O81" s="98"/>
      <c r="P81" s="158"/>
      <c r="Q81" s="199"/>
      <c r="R81" s="107"/>
    </row>
    <row r="82" spans="1:18" ht="13.5" customHeight="1">
      <c r="A82" s="26">
        <v>44093</v>
      </c>
      <c r="B82" s="121"/>
      <c r="C82" s="103"/>
      <c r="D82" s="103"/>
      <c r="E82" s="98"/>
      <c r="F82" s="98"/>
      <c r="G82" s="98"/>
      <c r="H82" s="117"/>
      <c r="I82" s="209"/>
      <c r="J82" s="208"/>
      <c r="K82" s="207">
        <v>2589680000</v>
      </c>
      <c r="L82" s="158"/>
      <c r="M82" s="158"/>
      <c r="N82" s="158"/>
      <c r="O82" s="98">
        <v>22260000</v>
      </c>
      <c r="P82" s="158">
        <v>82.04983</v>
      </c>
      <c r="Q82" s="199">
        <v>12.866669999999999</v>
      </c>
      <c r="R82" s="107">
        <v>12.9</v>
      </c>
    </row>
    <row r="83" spans="1:18" ht="13.5" customHeight="1">
      <c r="A83" s="26">
        <v>44123</v>
      </c>
      <c r="B83" s="121">
        <v>70000000</v>
      </c>
      <c r="C83" s="103">
        <v>44126</v>
      </c>
      <c r="D83" s="103">
        <v>14899</v>
      </c>
      <c r="E83" s="98">
        <v>70540000</v>
      </c>
      <c r="F83" s="98">
        <v>540000</v>
      </c>
      <c r="G83" s="98">
        <v>70000000</v>
      </c>
      <c r="H83" s="117">
        <v>0.8</v>
      </c>
      <c r="I83" s="209">
        <v>0</v>
      </c>
      <c r="J83" s="208">
        <v>70000000</v>
      </c>
      <c r="K83" s="207">
        <v>2659680000</v>
      </c>
      <c r="L83" s="158">
        <v>76.101079999999996</v>
      </c>
      <c r="M83" s="158">
        <v>13.22505</v>
      </c>
      <c r="N83" s="158">
        <v>13.147</v>
      </c>
      <c r="O83" s="98"/>
      <c r="P83" s="158"/>
      <c r="Q83" s="199"/>
      <c r="R83" s="107"/>
    </row>
    <row r="84" spans="1:18" ht="13.5" customHeight="1">
      <c r="A84" s="26">
        <v>44154</v>
      </c>
      <c r="B84" s="121">
        <v>40000000</v>
      </c>
      <c r="C84" s="103">
        <v>44140</v>
      </c>
      <c r="D84" s="103">
        <v>14899</v>
      </c>
      <c r="E84" s="98">
        <v>125400000</v>
      </c>
      <c r="F84" s="98">
        <v>85400000</v>
      </c>
      <c r="G84" s="98">
        <v>40000000</v>
      </c>
      <c r="H84" s="117">
        <v>213.5</v>
      </c>
      <c r="I84" s="209">
        <v>0</v>
      </c>
      <c r="J84" s="208">
        <v>40000000</v>
      </c>
      <c r="K84" s="207">
        <v>2699680000</v>
      </c>
      <c r="L84" s="158">
        <v>76.874769999999998</v>
      </c>
      <c r="M84" s="158">
        <v>13.086869999999999</v>
      </c>
      <c r="N84" s="158">
        <v>13.25</v>
      </c>
      <c r="O84" s="98"/>
      <c r="P84" s="158"/>
      <c r="Q84" s="199"/>
      <c r="R84" s="107"/>
    </row>
    <row r="85" spans="1:18" ht="13.5" customHeight="1">
      <c r="A85" s="26">
        <v>44154</v>
      </c>
      <c r="B85" s="121"/>
      <c r="C85" s="103"/>
      <c r="D85" s="103"/>
      <c r="E85" s="98"/>
      <c r="F85" s="98"/>
      <c r="G85" s="98"/>
      <c r="H85" s="117"/>
      <c r="I85" s="209"/>
      <c r="J85" s="208"/>
      <c r="K85" s="207">
        <v>2726600000</v>
      </c>
      <c r="L85" s="158"/>
      <c r="M85" s="158"/>
      <c r="N85" s="158"/>
      <c r="O85" s="98">
        <v>26920000</v>
      </c>
      <c r="P85" s="158">
        <v>76.874769999999998</v>
      </c>
      <c r="Q85" s="199">
        <v>13.086869999999999</v>
      </c>
      <c r="R85" s="107">
        <v>12.695</v>
      </c>
    </row>
    <row r="86" spans="1:18" ht="13.5" customHeight="1">
      <c r="A86" s="123">
        <v>44184</v>
      </c>
      <c r="B86" s="120">
        <v>110000000</v>
      </c>
      <c r="C86" s="146">
        <v>44168</v>
      </c>
      <c r="D86" s="146">
        <v>14899</v>
      </c>
      <c r="E86" s="99">
        <v>53250000</v>
      </c>
      <c r="F86" s="99">
        <v>-56750000</v>
      </c>
      <c r="G86" s="99">
        <v>53250000</v>
      </c>
      <c r="H86" s="118">
        <v>-51.590909090909086</v>
      </c>
      <c r="I86" s="215">
        <v>0</v>
      </c>
      <c r="J86" s="210">
        <v>53250000</v>
      </c>
      <c r="K86" s="211">
        <v>2779850000</v>
      </c>
      <c r="L86" s="212">
        <v>78.727140000000006</v>
      </c>
      <c r="M86" s="212">
        <v>12.76624</v>
      </c>
      <c r="N86" s="212">
        <v>12.5</v>
      </c>
      <c r="O86" s="99"/>
      <c r="P86" s="212"/>
      <c r="Q86" s="223"/>
      <c r="R86" s="140"/>
    </row>
    <row r="87" spans="1:18" ht="13.5" customHeight="1">
      <c r="A87" s="26">
        <v>44215</v>
      </c>
      <c r="B87" s="121">
        <v>40000000</v>
      </c>
      <c r="C87" s="103">
        <v>44210</v>
      </c>
      <c r="D87" s="103">
        <v>14899</v>
      </c>
      <c r="E87" s="98">
        <v>119110000</v>
      </c>
      <c r="F87" s="98">
        <v>79110000</v>
      </c>
      <c r="G87" s="98">
        <v>40000000</v>
      </c>
      <c r="H87" s="117">
        <v>197.77499999999998</v>
      </c>
      <c r="I87" s="209">
        <v>0</v>
      </c>
      <c r="J87" s="208">
        <v>40000000</v>
      </c>
      <c r="K87" s="207">
        <v>2819850000</v>
      </c>
      <c r="L87" s="158">
        <v>79.829089999999994</v>
      </c>
      <c r="M87" s="158">
        <v>12.58456</v>
      </c>
      <c r="N87" s="158">
        <v>12.45</v>
      </c>
      <c r="O87" s="98"/>
      <c r="P87" s="158"/>
      <c r="Q87" s="199"/>
      <c r="R87" s="107"/>
    </row>
    <row r="88" spans="1:18" ht="13.5" customHeight="1">
      <c r="A88" s="26">
        <v>44246</v>
      </c>
      <c r="B88" s="121">
        <v>40000000</v>
      </c>
      <c r="C88" s="103">
        <v>44231</v>
      </c>
      <c r="D88" s="103">
        <v>14899</v>
      </c>
      <c r="E88" s="98">
        <v>90630000</v>
      </c>
      <c r="F88" s="98">
        <v>50630000</v>
      </c>
      <c r="G88" s="98">
        <v>40000000</v>
      </c>
      <c r="H88" s="117">
        <v>126.6</v>
      </c>
      <c r="I88" s="209">
        <v>0</v>
      </c>
      <c r="J88" s="208">
        <v>40000000</v>
      </c>
      <c r="K88" s="207">
        <v>2875180000</v>
      </c>
      <c r="L88" s="158">
        <v>82.338049999999996</v>
      </c>
      <c r="M88" s="158">
        <v>12.18</v>
      </c>
      <c r="N88" s="158">
        <v>12.18</v>
      </c>
      <c r="O88" s="98">
        <v>15330000</v>
      </c>
      <c r="P88" s="158">
        <v>83.341650000000001</v>
      </c>
      <c r="Q88" s="199">
        <v>12.60083</v>
      </c>
      <c r="R88" s="107">
        <v>1.26491</v>
      </c>
    </row>
    <row r="89" spans="1:18" ht="13.5" customHeight="1">
      <c r="A89" s="26">
        <v>44274</v>
      </c>
      <c r="B89" s="121">
        <v>40000000</v>
      </c>
      <c r="C89" s="103">
        <v>44259</v>
      </c>
      <c r="D89" s="103">
        <v>14899</v>
      </c>
      <c r="E89" s="98">
        <v>102710000</v>
      </c>
      <c r="F89" s="98">
        <v>62710000</v>
      </c>
      <c r="G89" s="17">
        <v>40000000</v>
      </c>
      <c r="H89" s="255">
        <v>156.77500000000001</v>
      </c>
      <c r="I89" s="209">
        <v>0</v>
      </c>
      <c r="J89" s="208">
        <v>40000000</v>
      </c>
      <c r="K89" s="207">
        <v>2915180000</v>
      </c>
      <c r="L89" s="158">
        <v>80.309470000000005</v>
      </c>
      <c r="M89" s="158">
        <v>12.51267</v>
      </c>
      <c r="N89" s="158">
        <v>12.488</v>
      </c>
      <c r="O89" s="98"/>
      <c r="P89" s="158"/>
      <c r="Q89" s="199"/>
      <c r="R89" s="107"/>
    </row>
    <row r="90" spans="1:18" ht="13.5" customHeight="1">
      <c r="A90" s="26">
        <v>44274</v>
      </c>
      <c r="B90" s="121">
        <v>90000000</v>
      </c>
      <c r="C90" s="103">
        <v>44273</v>
      </c>
      <c r="D90" s="103">
        <v>14899</v>
      </c>
      <c r="E90" s="98">
        <v>209940000</v>
      </c>
      <c r="F90" s="98">
        <v>119940000</v>
      </c>
      <c r="G90" s="17">
        <v>170000000</v>
      </c>
      <c r="H90" s="255">
        <v>133.26666666666668</v>
      </c>
      <c r="I90" s="209">
        <v>0</v>
      </c>
      <c r="J90" s="208">
        <v>170000000</v>
      </c>
      <c r="K90" s="207">
        <v>3085180000</v>
      </c>
      <c r="L90" s="158">
        <v>77.445689999999999</v>
      </c>
      <c r="M90" s="158">
        <v>13.010020000000001</v>
      </c>
      <c r="N90" s="158">
        <v>13.09</v>
      </c>
      <c r="O90" s="98"/>
      <c r="P90" s="158"/>
      <c r="Q90" s="199"/>
      <c r="R90" s="107"/>
    </row>
    <row r="91" spans="1:18" ht="13.5" customHeight="1">
      <c r="A91" s="26">
        <v>44305</v>
      </c>
      <c r="B91" s="121">
        <v>55000000</v>
      </c>
      <c r="C91" s="15">
        <v>44308</v>
      </c>
      <c r="D91" s="15">
        <v>14899</v>
      </c>
      <c r="E91" s="17">
        <v>48800000</v>
      </c>
      <c r="F91" s="17">
        <v>-6200000</v>
      </c>
      <c r="G91" s="17">
        <v>48800000</v>
      </c>
      <c r="H91" s="255">
        <v>-11.272727272727273</v>
      </c>
      <c r="I91" s="108">
        <v>0</v>
      </c>
      <c r="J91" s="43">
        <v>48800000</v>
      </c>
      <c r="K91" s="44">
        <v>3133980000</v>
      </c>
      <c r="L91" s="107">
        <v>78.439430000000002</v>
      </c>
      <c r="M91" s="107">
        <v>12.83564</v>
      </c>
      <c r="N91" s="107">
        <v>12.999000000000001</v>
      </c>
      <c r="O91" s="17"/>
      <c r="P91" s="107"/>
      <c r="Q91" s="107"/>
      <c r="R91" s="107"/>
    </row>
    <row r="92" spans="1:18" ht="13.5" customHeight="1">
      <c r="A92" s="26">
        <v>44317</v>
      </c>
      <c r="B92" s="121">
        <v>55000000</v>
      </c>
      <c r="C92" s="103">
        <v>44322</v>
      </c>
      <c r="D92" s="103">
        <v>14899</v>
      </c>
      <c r="E92" s="98">
        <v>72000000</v>
      </c>
      <c r="F92" s="98">
        <v>17000000</v>
      </c>
      <c r="G92" s="17">
        <v>51000000</v>
      </c>
      <c r="H92" s="255">
        <v>30.91</v>
      </c>
      <c r="I92" s="209">
        <v>0</v>
      </c>
      <c r="J92" s="208">
        <v>51000000</v>
      </c>
      <c r="K92" s="207">
        <v>3184980000</v>
      </c>
      <c r="L92" s="158">
        <v>77.488</v>
      </c>
      <c r="M92" s="158">
        <v>13.016999999999999</v>
      </c>
      <c r="N92" s="158">
        <v>13.034000000000001</v>
      </c>
      <c r="O92" s="98"/>
      <c r="P92" s="158"/>
      <c r="Q92" s="199"/>
      <c r="R92" s="107"/>
    </row>
    <row r="93" spans="1:18" ht="13.5" customHeight="1">
      <c r="A93" s="26">
        <v>44366</v>
      </c>
      <c r="B93" s="121">
        <v>80000000</v>
      </c>
      <c r="C93" s="15">
        <v>44350</v>
      </c>
      <c r="D93" s="15">
        <v>14899</v>
      </c>
      <c r="E93" s="17">
        <v>63820000</v>
      </c>
      <c r="F93" s="17">
        <v>-16180000</v>
      </c>
      <c r="G93" s="17">
        <v>51820000</v>
      </c>
      <c r="H93" s="255">
        <v>-20.225000000000001</v>
      </c>
      <c r="I93" s="108">
        <v>0</v>
      </c>
      <c r="J93" s="43">
        <v>51820000</v>
      </c>
      <c r="K93" s="44">
        <v>3236800000</v>
      </c>
      <c r="L93" s="107">
        <v>79.385310000000004</v>
      </c>
      <c r="M93" s="107">
        <v>12.67475</v>
      </c>
      <c r="N93" s="107">
        <v>12.58</v>
      </c>
      <c r="O93" s="17"/>
      <c r="P93" s="107"/>
      <c r="Q93" s="107"/>
      <c r="R93" s="107"/>
    </row>
    <row r="94" spans="1:18" ht="13.5" customHeight="1">
      <c r="A94" s="26">
        <v>44366</v>
      </c>
      <c r="B94" s="121"/>
      <c r="C94" s="15"/>
      <c r="D94" s="15"/>
      <c r="E94" s="17"/>
      <c r="F94" s="17"/>
      <c r="G94" s="17"/>
      <c r="H94" s="255"/>
      <c r="I94" s="108"/>
      <c r="J94" s="43"/>
      <c r="K94" s="44">
        <v>3285050000</v>
      </c>
      <c r="L94" s="107"/>
      <c r="M94" s="107"/>
      <c r="N94" s="107"/>
      <c r="O94" s="17">
        <v>48250000</v>
      </c>
      <c r="P94" s="107">
        <v>80.796310000000005</v>
      </c>
      <c r="Q94" s="107">
        <v>12.75553</v>
      </c>
      <c r="R94" s="107">
        <v>12.724</v>
      </c>
    </row>
    <row r="95" spans="1:18" ht="13.5" customHeight="1">
      <c r="A95" s="26">
        <v>44396</v>
      </c>
      <c r="B95" s="121">
        <v>55000000</v>
      </c>
      <c r="C95" s="15">
        <v>44399</v>
      </c>
      <c r="D95" s="15">
        <v>14899</v>
      </c>
      <c r="E95" s="17">
        <v>104050000</v>
      </c>
      <c r="F95" s="17">
        <v>49050000</v>
      </c>
      <c r="G95" s="17">
        <v>90000000</v>
      </c>
      <c r="H95" s="255">
        <v>89.181818181818187</v>
      </c>
      <c r="I95" s="108">
        <v>0</v>
      </c>
      <c r="J95" s="43">
        <v>90000000</v>
      </c>
      <c r="K95" s="44">
        <v>3375050000</v>
      </c>
      <c r="L95" s="107">
        <v>76.910499999999999</v>
      </c>
      <c r="M95" s="107">
        <v>13.108499999999999</v>
      </c>
      <c r="N95" s="107">
        <v>12.923999999999999</v>
      </c>
      <c r="O95" s="17"/>
      <c r="P95" s="107"/>
      <c r="Q95" s="107"/>
      <c r="R95" s="107"/>
    </row>
    <row r="96" spans="1:18" ht="13.5" customHeight="1">
      <c r="A96" s="26">
        <v>44427</v>
      </c>
      <c r="B96" s="121">
        <v>55000000</v>
      </c>
      <c r="C96" s="15">
        <v>44420</v>
      </c>
      <c r="D96" s="15">
        <v>14899</v>
      </c>
      <c r="E96" s="17">
        <v>26200000</v>
      </c>
      <c r="F96" s="17">
        <v>-28800000</v>
      </c>
      <c r="G96" s="17">
        <v>21200000</v>
      </c>
      <c r="H96" s="255">
        <v>-52.363636363636367</v>
      </c>
      <c r="I96" s="108">
        <v>0</v>
      </c>
      <c r="J96" s="43">
        <v>21200000</v>
      </c>
      <c r="K96" s="44">
        <v>3396250000</v>
      </c>
      <c r="L96" s="107">
        <v>76.623779999999996</v>
      </c>
      <c r="M96" s="107">
        <v>13.16301</v>
      </c>
      <c r="N96" s="107">
        <v>12.98</v>
      </c>
      <c r="O96" s="17"/>
      <c r="P96" s="107"/>
      <c r="Q96" s="107"/>
      <c r="R96" s="107"/>
    </row>
    <row r="97" spans="1:18">
      <c r="A97" s="26">
        <v>44458</v>
      </c>
      <c r="B97" s="121">
        <v>80000000</v>
      </c>
      <c r="C97" s="103">
        <v>44441</v>
      </c>
      <c r="D97" s="103">
        <v>0</v>
      </c>
      <c r="E97" s="98">
        <v>113850000</v>
      </c>
      <c r="F97" s="208">
        <v>33850000</v>
      </c>
      <c r="G97" s="98">
        <v>80000000</v>
      </c>
      <c r="H97" s="117">
        <v>42.3125</v>
      </c>
      <c r="I97" s="209">
        <v>0</v>
      </c>
      <c r="J97" s="208">
        <v>80000000</v>
      </c>
      <c r="K97" s="207">
        <v>3503560000</v>
      </c>
      <c r="L97" s="158">
        <v>78.431030000000007</v>
      </c>
      <c r="M97" s="158">
        <v>12.84835</v>
      </c>
      <c r="N97" s="158">
        <v>12.808</v>
      </c>
      <c r="O97" s="98">
        <v>27310000</v>
      </c>
      <c r="P97" s="158">
        <v>76.231120000000004</v>
      </c>
      <c r="Q97" s="199">
        <v>13.145</v>
      </c>
      <c r="R97" s="107">
        <v>13.145</v>
      </c>
    </row>
    <row r="98" spans="1:18">
      <c r="A98" s="19">
        <v>44488</v>
      </c>
      <c r="B98" s="17">
        <v>80000000</v>
      </c>
      <c r="C98" s="15">
        <v>44490</v>
      </c>
      <c r="D98" s="15">
        <v>14899</v>
      </c>
      <c r="E98" s="17">
        <v>226500000</v>
      </c>
      <c r="F98" s="17">
        <v>146500000</v>
      </c>
      <c r="G98" s="17">
        <v>80000000</v>
      </c>
      <c r="H98" s="128">
        <v>183.125</v>
      </c>
      <c r="I98" s="17">
        <v>0</v>
      </c>
      <c r="J98" s="17">
        <v>80000000</v>
      </c>
      <c r="K98" s="18">
        <v>3583560000</v>
      </c>
      <c r="L98" s="29">
        <v>76.284760000000006</v>
      </c>
      <c r="M98" s="29">
        <v>13.241400000000001</v>
      </c>
      <c r="N98" s="29">
        <v>13.09</v>
      </c>
      <c r="O98" s="19"/>
      <c r="P98" s="17"/>
      <c r="Q98" s="15"/>
      <c r="R98" s="15"/>
    </row>
    <row r="99" spans="1:18">
      <c r="A99" s="19">
        <v>44519</v>
      </c>
      <c r="B99" s="17">
        <v>55000000</v>
      </c>
      <c r="C99" s="15">
        <v>44504</v>
      </c>
      <c r="D99" s="15">
        <v>14899</v>
      </c>
      <c r="E99" s="17">
        <v>165320000</v>
      </c>
      <c r="F99" s="17">
        <v>110320000</v>
      </c>
      <c r="G99" s="17">
        <v>55000000</v>
      </c>
      <c r="H99" s="128">
        <v>200.58181818181819</v>
      </c>
      <c r="I99" s="17">
        <v>0</v>
      </c>
      <c r="J99" s="17">
        <v>55000000</v>
      </c>
      <c r="K99" s="18">
        <v>3638560000</v>
      </c>
      <c r="L99" s="29">
        <v>76.008110000000002</v>
      </c>
      <c r="M99" s="29">
        <v>13.29218</v>
      </c>
      <c r="N99" s="29">
        <v>13.26</v>
      </c>
      <c r="O99" s="19"/>
      <c r="P99" s="17"/>
      <c r="Q99" s="15"/>
      <c r="R99" s="15"/>
    </row>
    <row r="100" spans="1:18">
      <c r="A100" s="21">
        <v>44549</v>
      </c>
      <c r="B100" s="24">
        <v>55000000</v>
      </c>
      <c r="C100" s="22">
        <v>44538</v>
      </c>
      <c r="D100" s="22">
        <v>14899</v>
      </c>
      <c r="E100" s="24">
        <v>115590000</v>
      </c>
      <c r="F100" s="24">
        <v>60590000</v>
      </c>
      <c r="G100" s="24">
        <v>100000000</v>
      </c>
      <c r="H100" s="129">
        <v>110.16363636363637</v>
      </c>
      <c r="I100" s="24"/>
      <c r="J100" s="24">
        <v>100000000</v>
      </c>
      <c r="K100" s="25">
        <v>3738560000</v>
      </c>
      <c r="L100" s="30">
        <v>77.499870000000001</v>
      </c>
      <c r="M100" s="30">
        <v>13.026109999999999</v>
      </c>
      <c r="N100" s="30">
        <v>13.186</v>
      </c>
      <c r="O100" s="21"/>
      <c r="P100" s="24"/>
      <c r="Q100" s="22"/>
      <c r="R100" s="22"/>
    </row>
    <row r="101" spans="1:18">
      <c r="A101" s="19">
        <v>44580</v>
      </c>
      <c r="B101" s="17">
        <v>110000000</v>
      </c>
      <c r="C101" s="15">
        <v>44578</v>
      </c>
      <c r="D101" s="15">
        <v>14899</v>
      </c>
      <c r="E101" s="17">
        <v>199430000</v>
      </c>
      <c r="F101" s="17">
        <v>89430000</v>
      </c>
      <c r="G101" s="17">
        <v>150000000</v>
      </c>
      <c r="H101" s="128">
        <v>81.3</v>
      </c>
      <c r="I101" s="17"/>
      <c r="J101" s="17">
        <v>150000000</v>
      </c>
      <c r="K101" s="18">
        <v>3888560000</v>
      </c>
      <c r="L101" s="29">
        <v>78.303139999999999</v>
      </c>
      <c r="M101" s="29">
        <v>12.89</v>
      </c>
      <c r="N101" s="29">
        <v>12.89</v>
      </c>
      <c r="O101" s="19"/>
      <c r="P101" s="17"/>
      <c r="Q101" s="15"/>
      <c r="R101" s="15"/>
    </row>
    <row r="102" spans="1:18">
      <c r="A102" s="19">
        <v>44611</v>
      </c>
      <c r="B102" s="17">
        <v>95000000</v>
      </c>
      <c r="C102" s="15">
        <v>44595</v>
      </c>
      <c r="D102" s="15">
        <v>14899</v>
      </c>
      <c r="E102" s="17">
        <v>40770000</v>
      </c>
      <c r="F102" s="17">
        <v>-54230000</v>
      </c>
      <c r="G102" s="17">
        <v>30770000</v>
      </c>
      <c r="H102" s="128">
        <v>-57.084210526315793</v>
      </c>
      <c r="I102" s="17">
        <v>0</v>
      </c>
      <c r="J102" s="17">
        <v>30770000</v>
      </c>
      <c r="K102" s="18">
        <v>3919330000</v>
      </c>
      <c r="L102" s="29">
        <v>78.039730000000006</v>
      </c>
      <c r="M102" s="29">
        <v>12.938929999999999</v>
      </c>
      <c r="N102" s="29">
        <v>13.06</v>
      </c>
      <c r="O102" s="19"/>
      <c r="P102" s="17"/>
      <c r="Q102" s="15"/>
      <c r="R102" s="15"/>
    </row>
    <row r="103" spans="1:18">
      <c r="A103" s="19">
        <v>44639</v>
      </c>
      <c r="B103" s="17">
        <v>55000000</v>
      </c>
      <c r="C103" s="15">
        <v>44623</v>
      </c>
      <c r="D103" s="15">
        <v>14899</v>
      </c>
      <c r="E103" s="17">
        <v>126650000</v>
      </c>
      <c r="F103" s="17">
        <v>71650000</v>
      </c>
      <c r="G103" s="17">
        <v>55000000</v>
      </c>
      <c r="H103" s="128">
        <v>130.27272727272728</v>
      </c>
      <c r="I103" s="17">
        <v>0</v>
      </c>
      <c r="J103" s="17">
        <v>55000000</v>
      </c>
      <c r="K103" s="18">
        <v>3974330000</v>
      </c>
      <c r="L103" s="29">
        <v>74.524690000000007</v>
      </c>
      <c r="M103" s="29">
        <v>13.58615</v>
      </c>
      <c r="N103" s="29">
        <v>13.61</v>
      </c>
      <c r="O103" s="19"/>
      <c r="P103" s="17"/>
      <c r="Q103" s="15"/>
      <c r="R103" s="15"/>
    </row>
    <row r="104" spans="1:18">
      <c r="A104" s="19">
        <v>44670</v>
      </c>
      <c r="B104" s="17">
        <v>80000000</v>
      </c>
      <c r="C104" s="15">
        <v>44672</v>
      </c>
      <c r="D104" s="15">
        <v>14899</v>
      </c>
      <c r="E104" s="17">
        <v>405660000</v>
      </c>
      <c r="F104" s="17">
        <v>325660000</v>
      </c>
      <c r="G104" s="17">
        <v>80000000</v>
      </c>
      <c r="H104" s="128">
        <v>407.07500000000005</v>
      </c>
      <c r="I104" s="17">
        <v>0</v>
      </c>
      <c r="J104" s="17">
        <v>59982753.619999997</v>
      </c>
      <c r="K104" s="18">
        <v>4054330000</v>
      </c>
      <c r="L104" s="29">
        <v>74.809809999999999</v>
      </c>
      <c r="M104" s="29">
        <v>13.54285</v>
      </c>
      <c r="N104" s="29">
        <v>13.725</v>
      </c>
      <c r="O104" s="19"/>
      <c r="P104" s="17"/>
      <c r="Q104" s="15"/>
      <c r="R104" s="15"/>
    </row>
    <row r="105" spans="1:18">
      <c r="A105" s="19">
        <v>44670</v>
      </c>
      <c r="B105" s="17">
        <v>100000000</v>
      </c>
      <c r="C105" s="15">
        <v>44678</v>
      </c>
      <c r="D105" s="15">
        <v>14899</v>
      </c>
      <c r="E105" s="17">
        <v>350070000</v>
      </c>
      <c r="F105" s="17">
        <v>250070000</v>
      </c>
      <c r="G105" s="17">
        <v>100000000</v>
      </c>
      <c r="H105" s="128">
        <v>250.07000000000002</v>
      </c>
      <c r="I105" s="17">
        <v>0</v>
      </c>
      <c r="J105" s="17">
        <v>77261410</v>
      </c>
      <c r="K105" s="18">
        <v>4154330000</v>
      </c>
      <c r="L105" s="29">
        <v>76.087230000000005</v>
      </c>
      <c r="M105" s="29">
        <v>13.30498</v>
      </c>
      <c r="N105" s="29">
        <v>13.15</v>
      </c>
      <c r="O105" s="19"/>
      <c r="P105" s="17"/>
      <c r="Q105" s="15"/>
      <c r="R105" s="15"/>
    </row>
    <row r="106" spans="1:18">
      <c r="A106" s="19">
        <v>44700</v>
      </c>
      <c r="B106" s="17">
        <v>20000000</v>
      </c>
      <c r="C106" s="15">
        <v>44693</v>
      </c>
      <c r="D106" s="15">
        <v>14899</v>
      </c>
      <c r="E106" s="17">
        <v>108830000</v>
      </c>
      <c r="F106" s="17">
        <v>88830000</v>
      </c>
      <c r="G106" s="17">
        <v>20000000</v>
      </c>
      <c r="H106" s="128">
        <v>444.15</v>
      </c>
      <c r="I106" s="17">
        <v>0</v>
      </c>
      <c r="J106" s="17">
        <v>20000000</v>
      </c>
      <c r="K106" s="18">
        <v>4174330000</v>
      </c>
      <c r="L106" s="29">
        <v>76.676699999999997</v>
      </c>
      <c r="M106" s="29">
        <v>13.19774</v>
      </c>
      <c r="N106" s="29">
        <v>13.3</v>
      </c>
      <c r="O106" s="19"/>
      <c r="P106" s="17"/>
      <c r="Q106" s="15"/>
      <c r="R106" s="15"/>
    </row>
    <row r="107" spans="1:18">
      <c r="A107" s="19">
        <v>44700</v>
      </c>
      <c r="B107" s="17">
        <v>20000000</v>
      </c>
      <c r="C107" s="15">
        <v>44705</v>
      </c>
      <c r="D107" s="15">
        <v>14899</v>
      </c>
      <c r="E107" s="17">
        <v>77150000</v>
      </c>
      <c r="F107" s="17">
        <v>57150000</v>
      </c>
      <c r="G107" s="17">
        <v>20000000</v>
      </c>
      <c r="H107" s="128">
        <v>285.75</v>
      </c>
      <c r="I107" s="17">
        <v>0</v>
      </c>
      <c r="J107" s="17">
        <v>20000000</v>
      </c>
      <c r="K107" s="18">
        <v>4194330000</v>
      </c>
      <c r="L107" s="29">
        <v>79.567359999999994</v>
      </c>
      <c r="M107" s="29">
        <v>12.69</v>
      </c>
      <c r="N107" s="29">
        <v>12.69</v>
      </c>
      <c r="O107" s="19"/>
      <c r="P107" s="17"/>
      <c r="Q107" s="15"/>
      <c r="R107" s="15"/>
    </row>
    <row r="108" spans="1:18">
      <c r="A108" s="19">
        <v>44731</v>
      </c>
      <c r="B108" s="17">
        <v>20000000</v>
      </c>
      <c r="C108" s="15">
        <v>44721</v>
      </c>
      <c r="D108" s="15">
        <v>14899</v>
      </c>
      <c r="E108" s="17">
        <v>87100000</v>
      </c>
      <c r="F108" s="17">
        <v>67100000</v>
      </c>
      <c r="G108" s="17">
        <v>20000000</v>
      </c>
      <c r="H108" s="128">
        <v>335.5</v>
      </c>
      <c r="I108" s="17">
        <v>0</v>
      </c>
      <c r="J108" s="17">
        <v>20000000</v>
      </c>
      <c r="K108" s="18">
        <v>4214330000</v>
      </c>
      <c r="L108" s="29">
        <v>78.475229999999996</v>
      </c>
      <c r="M108" s="29">
        <v>12.87933</v>
      </c>
      <c r="N108" s="29">
        <v>12.88</v>
      </c>
      <c r="O108" s="19"/>
      <c r="P108" s="17"/>
      <c r="Q108" s="15"/>
      <c r="R108" s="15"/>
    </row>
    <row r="109" spans="1:18">
      <c r="A109" s="19">
        <v>44731</v>
      </c>
      <c r="B109" s="17">
        <v>20000000</v>
      </c>
      <c r="C109" s="15">
        <v>44735</v>
      </c>
      <c r="D109" s="15">
        <v>14899</v>
      </c>
      <c r="E109" s="17">
        <v>146730000</v>
      </c>
      <c r="F109" s="17">
        <v>126730000</v>
      </c>
      <c r="G109" s="17">
        <v>20000000</v>
      </c>
      <c r="H109" s="128">
        <v>633.65</v>
      </c>
      <c r="I109" s="17">
        <v>0</v>
      </c>
      <c r="J109" s="17">
        <v>20000000</v>
      </c>
      <c r="K109" s="18">
        <v>4234330000</v>
      </c>
      <c r="L109" s="29">
        <v>77.910790000000006</v>
      </c>
      <c r="M109" s="29">
        <v>12.979649999999999</v>
      </c>
      <c r="N109" s="29">
        <v>12.98</v>
      </c>
      <c r="O109" s="19"/>
      <c r="P109" s="17"/>
      <c r="Q109" s="15"/>
      <c r="R109" s="15"/>
    </row>
    <row r="110" spans="1:18">
      <c r="A110" s="19">
        <v>44761</v>
      </c>
      <c r="B110" s="17">
        <v>100000000</v>
      </c>
      <c r="C110" s="15">
        <v>44761</v>
      </c>
      <c r="D110" s="15">
        <v>14899</v>
      </c>
      <c r="E110" s="17">
        <v>161250000</v>
      </c>
      <c r="F110" s="17">
        <v>61250000</v>
      </c>
      <c r="G110" s="17">
        <v>100000000</v>
      </c>
      <c r="H110" s="128">
        <v>61.250000000000007</v>
      </c>
      <c r="I110" s="17">
        <v>0</v>
      </c>
      <c r="J110" s="17">
        <v>100000000</v>
      </c>
      <c r="K110" s="18">
        <v>4334330000</v>
      </c>
      <c r="L110" s="29">
        <v>78.381180000000001</v>
      </c>
      <c r="M110" s="29">
        <v>12.9</v>
      </c>
      <c r="N110" s="29">
        <v>12.93</v>
      </c>
      <c r="O110" s="19"/>
      <c r="P110" s="17"/>
      <c r="Q110" s="15"/>
      <c r="R110" s="15"/>
    </row>
    <row r="111" spans="1:18">
      <c r="A111" s="19">
        <v>44761</v>
      </c>
      <c r="B111" s="17"/>
      <c r="C111" s="15">
        <v>44770</v>
      </c>
      <c r="D111" s="15">
        <v>14899</v>
      </c>
      <c r="E111" s="17"/>
      <c r="F111" s="17"/>
      <c r="G111" s="17"/>
      <c r="H111" s="128"/>
      <c r="I111" s="17"/>
      <c r="J111" s="17"/>
      <c r="K111" s="18">
        <v>4378320000</v>
      </c>
      <c r="L111" s="29"/>
      <c r="M111" s="29">
        <v>12.929489999999999</v>
      </c>
      <c r="N111" s="29"/>
      <c r="O111" s="239">
        <v>43990000</v>
      </c>
      <c r="P111" s="158">
        <v>81.098600000000005</v>
      </c>
      <c r="Q111" s="199">
        <v>12.91445</v>
      </c>
      <c r="R111" s="107">
        <v>13.28</v>
      </c>
    </row>
    <row r="112" spans="1:18">
      <c r="A112" s="19">
        <v>44792</v>
      </c>
      <c r="B112" s="17">
        <v>20000000</v>
      </c>
      <c r="C112" s="15">
        <v>44784</v>
      </c>
      <c r="D112" s="15">
        <v>14899</v>
      </c>
      <c r="E112" s="17">
        <v>24540000</v>
      </c>
      <c r="F112" s="17">
        <v>4540000</v>
      </c>
      <c r="G112" s="17">
        <v>14540000</v>
      </c>
      <c r="H112" s="128">
        <v>22.7</v>
      </c>
      <c r="I112" s="17">
        <v>0</v>
      </c>
      <c r="J112" s="17">
        <v>14540000</v>
      </c>
      <c r="K112" s="18">
        <v>4392860000</v>
      </c>
      <c r="L112" s="29">
        <v>80.972499999999997</v>
      </c>
      <c r="M112" s="29">
        <v>12.46144</v>
      </c>
      <c r="N112" s="29">
        <v>12.51</v>
      </c>
      <c r="O112" s="239"/>
      <c r="P112" s="158"/>
      <c r="Q112" s="199"/>
      <c r="R112" s="107"/>
    </row>
    <row r="113" spans="1:18">
      <c r="A113" s="19">
        <v>44792</v>
      </c>
      <c r="B113" s="17">
        <v>20000000</v>
      </c>
      <c r="C113" s="15">
        <v>44797</v>
      </c>
      <c r="D113" s="15">
        <v>14899</v>
      </c>
      <c r="E113" s="17">
        <v>66950000</v>
      </c>
      <c r="F113" s="17">
        <v>46950000</v>
      </c>
      <c r="G113" s="17">
        <v>20000000</v>
      </c>
      <c r="H113" s="128">
        <v>234.75</v>
      </c>
      <c r="I113" s="17">
        <v>0</v>
      </c>
      <c r="J113" s="17">
        <v>20000000</v>
      </c>
      <c r="K113" s="18">
        <v>4412860000</v>
      </c>
      <c r="L113" s="29">
        <v>80.08672</v>
      </c>
      <c r="M113" s="29">
        <v>12.612209999999999</v>
      </c>
      <c r="N113" s="29">
        <v>12.654999999999999</v>
      </c>
      <c r="O113" s="239"/>
      <c r="P113" s="158"/>
      <c r="Q113" s="199"/>
      <c r="R113" s="107"/>
    </row>
    <row r="114" spans="1:18">
      <c r="A114" s="320">
        <v>44823</v>
      </c>
      <c r="B114" s="17">
        <v>20000000</v>
      </c>
      <c r="C114" s="15">
        <v>44812</v>
      </c>
      <c r="D114" s="15">
        <v>14899</v>
      </c>
      <c r="E114" s="17">
        <v>31750000</v>
      </c>
      <c r="F114" s="17">
        <v>11750000</v>
      </c>
      <c r="G114" s="17">
        <v>20000000</v>
      </c>
      <c r="H114" s="128">
        <v>58.75</v>
      </c>
      <c r="I114" s="17">
        <v>0</v>
      </c>
      <c r="J114" s="17">
        <v>20000000</v>
      </c>
      <c r="K114" s="18">
        <v>4432860000</v>
      </c>
      <c r="L114" s="29">
        <v>79.519890000000004</v>
      </c>
      <c r="M114" s="29">
        <v>12.71175</v>
      </c>
      <c r="N114" s="29">
        <v>12.75</v>
      </c>
      <c r="O114" s="239"/>
      <c r="P114" s="158"/>
      <c r="Q114" s="199"/>
      <c r="R114" s="107"/>
    </row>
    <row r="115" spans="1:18">
      <c r="A115" s="320">
        <v>44823</v>
      </c>
      <c r="B115" s="17"/>
      <c r="C115" s="15">
        <v>44826</v>
      </c>
      <c r="D115" s="15">
        <v>14899</v>
      </c>
      <c r="E115" s="17">
        <v>32710000</v>
      </c>
      <c r="F115" s="17">
        <v>32710000</v>
      </c>
      <c r="G115" s="17"/>
      <c r="H115" s="128"/>
      <c r="I115" s="17">
        <v>0</v>
      </c>
      <c r="J115" s="17">
        <v>0</v>
      </c>
      <c r="K115" s="18">
        <v>4433770000</v>
      </c>
      <c r="L115" s="29"/>
      <c r="M115" s="29"/>
      <c r="N115" s="29"/>
      <c r="O115" s="239">
        <v>910000</v>
      </c>
      <c r="P115" s="158">
        <v>77.518150000000006</v>
      </c>
      <c r="Q115" s="199">
        <v>12.965</v>
      </c>
      <c r="R115" s="107">
        <v>12.965</v>
      </c>
    </row>
    <row r="116" spans="1:18">
      <c r="A116" s="320">
        <v>44823</v>
      </c>
      <c r="B116" s="17">
        <v>20000000</v>
      </c>
      <c r="C116" s="15">
        <v>44833</v>
      </c>
      <c r="D116" s="15">
        <v>14899</v>
      </c>
      <c r="E116" s="17">
        <v>32710000</v>
      </c>
      <c r="F116" s="17">
        <v>12710000</v>
      </c>
      <c r="G116" s="17">
        <v>20250000</v>
      </c>
      <c r="H116" s="128">
        <v>63.55</v>
      </c>
      <c r="I116" s="17">
        <v>0</v>
      </c>
      <c r="J116" s="17">
        <v>20250000</v>
      </c>
      <c r="K116" s="18">
        <v>4454020000</v>
      </c>
      <c r="L116" s="29">
        <v>76.802369999999996</v>
      </c>
      <c r="M116" s="29">
        <v>13.203950000000001</v>
      </c>
      <c r="N116" s="29">
        <v>13.34</v>
      </c>
      <c r="O116" s="239"/>
      <c r="P116" s="158"/>
      <c r="Q116" s="199"/>
      <c r="R116" s="107"/>
    </row>
    <row r="117" spans="1:18">
      <c r="A117" s="320">
        <v>44853</v>
      </c>
      <c r="B117" s="17"/>
      <c r="C117" s="15">
        <v>44851</v>
      </c>
      <c r="D117" s="15">
        <v>14899</v>
      </c>
      <c r="E117" s="17">
        <v>50500000</v>
      </c>
      <c r="F117" s="17">
        <v>50500000</v>
      </c>
      <c r="G117" s="17">
        <v>40000000</v>
      </c>
      <c r="H117" s="128">
        <v>26.25</v>
      </c>
      <c r="I117" s="17">
        <v>0</v>
      </c>
      <c r="J117" s="17">
        <v>40000000</v>
      </c>
      <c r="K117" s="18">
        <v>4494020000</v>
      </c>
      <c r="L117" s="29">
        <v>75.919330000000002</v>
      </c>
      <c r="M117" s="29">
        <v>13.366</v>
      </c>
      <c r="N117" s="29">
        <v>13.945</v>
      </c>
      <c r="O117" s="239"/>
      <c r="P117" s="158"/>
      <c r="Q117" s="199"/>
      <c r="R117" s="107"/>
    </row>
    <row r="118" spans="1:18">
      <c r="A118" s="320">
        <v>44853</v>
      </c>
      <c r="B118" s="17">
        <v>15000000</v>
      </c>
      <c r="C118" s="15">
        <v>44861</v>
      </c>
      <c r="D118" s="15">
        <v>14899</v>
      </c>
      <c r="E118" s="17">
        <v>15000000</v>
      </c>
      <c r="F118" s="17">
        <v>0</v>
      </c>
      <c r="G118" s="17">
        <v>10000000</v>
      </c>
      <c r="H118" s="128">
        <v>0</v>
      </c>
      <c r="I118" s="17">
        <v>0</v>
      </c>
      <c r="J118" s="17">
        <v>10000000</v>
      </c>
      <c r="K118" s="18">
        <v>4504020000</v>
      </c>
      <c r="L118" s="29">
        <v>76.430769999999995</v>
      </c>
      <c r="M118" s="29">
        <v>13.27201</v>
      </c>
      <c r="N118" s="29">
        <v>13.292</v>
      </c>
      <c r="O118" s="239"/>
      <c r="P118" s="158"/>
      <c r="Q118" s="199"/>
      <c r="R118" s="107"/>
    </row>
    <row r="119" spans="1:18">
      <c r="A119" s="320">
        <v>44884</v>
      </c>
      <c r="B119" s="17">
        <v>20000000</v>
      </c>
      <c r="C119" s="15">
        <v>44889</v>
      </c>
      <c r="D119" s="15">
        <v>14899</v>
      </c>
      <c r="E119" s="17">
        <v>24510000</v>
      </c>
      <c r="F119" s="17">
        <v>4510000</v>
      </c>
      <c r="G119" s="17">
        <v>15000000</v>
      </c>
      <c r="H119" s="128">
        <v>-74.75</v>
      </c>
      <c r="I119" s="17">
        <v>0</v>
      </c>
      <c r="J119" s="17">
        <v>15000000</v>
      </c>
      <c r="K119" s="18">
        <v>4519020000</v>
      </c>
      <c r="L119" s="29">
        <v>78.071219999999997</v>
      </c>
      <c r="M119" s="29">
        <v>12.978009999999999</v>
      </c>
      <c r="N119" s="29">
        <v>13.018000000000001</v>
      </c>
      <c r="O119" s="239"/>
      <c r="P119" s="158"/>
      <c r="Q119" s="199"/>
      <c r="R119" s="107"/>
    </row>
    <row r="120" spans="1:18">
      <c r="A120" s="26">
        <v>44914</v>
      </c>
      <c r="B120" s="17">
        <v>20000000</v>
      </c>
      <c r="C120" s="15">
        <v>44896</v>
      </c>
      <c r="D120" s="15">
        <v>14899</v>
      </c>
      <c r="E120" s="17">
        <v>7230000</v>
      </c>
      <c r="F120" s="17">
        <v>-12770000</v>
      </c>
      <c r="G120" s="17">
        <v>1230000</v>
      </c>
      <c r="H120" s="128"/>
      <c r="I120" s="17">
        <v>0</v>
      </c>
      <c r="J120" s="17">
        <v>1230000</v>
      </c>
      <c r="K120" s="18">
        <v>4520250000</v>
      </c>
      <c r="L120" s="29">
        <v>77.447379999999995</v>
      </c>
      <c r="M120" s="29">
        <v>13.09</v>
      </c>
      <c r="N120" s="29">
        <v>13.09</v>
      </c>
      <c r="O120" s="239"/>
      <c r="P120" s="158"/>
      <c r="Q120" s="199"/>
      <c r="R120" s="107"/>
    </row>
    <row r="121" spans="1:18">
      <c r="A121" s="123">
        <v>44914</v>
      </c>
      <c r="B121" s="24">
        <v>20000000</v>
      </c>
      <c r="C121" s="22">
        <v>44903</v>
      </c>
      <c r="D121" s="22">
        <v>14899</v>
      </c>
      <c r="E121" s="24">
        <v>12000000</v>
      </c>
      <c r="F121" s="24">
        <v>-8000000</v>
      </c>
      <c r="G121" s="24">
        <v>2000000</v>
      </c>
      <c r="H121" s="129">
        <v>22.55</v>
      </c>
      <c r="I121" s="24">
        <v>0</v>
      </c>
      <c r="J121" s="24">
        <v>2000000</v>
      </c>
      <c r="K121" s="25">
        <v>4522250000</v>
      </c>
      <c r="L121" s="30">
        <v>76.134789999999995</v>
      </c>
      <c r="M121" s="30">
        <v>13.33</v>
      </c>
      <c r="N121" s="30">
        <v>13.33</v>
      </c>
      <c r="O121" s="244"/>
      <c r="P121" s="212"/>
      <c r="Q121" s="223"/>
      <c r="R121" s="140"/>
    </row>
    <row r="122" spans="1:18">
      <c r="A122" s="26">
        <v>44945</v>
      </c>
      <c r="B122" s="17">
        <v>110000000</v>
      </c>
      <c r="C122" s="15">
        <v>44942</v>
      </c>
      <c r="D122" s="15">
        <v>14899</v>
      </c>
      <c r="E122" s="17">
        <v>277260000</v>
      </c>
      <c r="F122" s="17">
        <v>167260000</v>
      </c>
      <c r="G122" s="17">
        <v>110000000</v>
      </c>
      <c r="H122" s="128">
        <v>-63.85</v>
      </c>
      <c r="I122" s="17">
        <v>0</v>
      </c>
      <c r="J122" s="17">
        <v>110000000</v>
      </c>
      <c r="K122" s="18">
        <v>4632250000</v>
      </c>
      <c r="L122" s="29">
        <v>79.88458</v>
      </c>
      <c r="M122" s="29">
        <v>12.66891</v>
      </c>
      <c r="N122" s="29">
        <v>12.73</v>
      </c>
      <c r="O122" s="239"/>
      <c r="P122" s="158"/>
      <c r="Q122" s="199"/>
      <c r="R122" s="107"/>
    </row>
    <row r="123" spans="1:18">
      <c r="A123" s="26">
        <v>44976</v>
      </c>
      <c r="B123" s="17">
        <v>20000000</v>
      </c>
      <c r="C123" s="15">
        <v>44959</v>
      </c>
      <c r="D123" s="15">
        <v>14899</v>
      </c>
      <c r="E123" s="17">
        <v>63000000</v>
      </c>
      <c r="F123" s="17">
        <v>43000000</v>
      </c>
      <c r="G123" s="17">
        <v>25000000</v>
      </c>
      <c r="H123" s="128">
        <v>215</v>
      </c>
      <c r="I123" s="17">
        <v>0</v>
      </c>
      <c r="J123" s="17">
        <v>25000000</v>
      </c>
      <c r="K123" s="18">
        <v>4657250000</v>
      </c>
      <c r="L123" s="29">
        <v>78.733999999999995</v>
      </c>
      <c r="M123" s="29">
        <v>12.8712</v>
      </c>
      <c r="N123" s="29">
        <v>12.88</v>
      </c>
      <c r="O123" s="239"/>
      <c r="P123" s="158"/>
      <c r="Q123" s="199"/>
      <c r="R123" s="107"/>
    </row>
    <row r="124" spans="1:18">
      <c r="A124" s="26">
        <v>44958</v>
      </c>
      <c r="B124" s="17">
        <v>20000000</v>
      </c>
      <c r="C124" s="15">
        <v>44973</v>
      </c>
      <c r="D124" s="15">
        <v>14899</v>
      </c>
      <c r="E124" s="17">
        <v>92120000</v>
      </c>
      <c r="F124" s="17">
        <v>72120000</v>
      </c>
      <c r="G124" s="17">
        <v>20000000</v>
      </c>
      <c r="H124" s="128">
        <v>360.59999999999997</v>
      </c>
      <c r="I124" s="17"/>
      <c r="J124" s="17">
        <v>20000000</v>
      </c>
      <c r="K124" s="18">
        <v>4677250000</v>
      </c>
      <c r="L124" s="29">
        <v>78.684579999999997</v>
      </c>
      <c r="M124" s="29">
        <v>12.882899999999999</v>
      </c>
      <c r="N124" s="29">
        <v>12.9</v>
      </c>
      <c r="O124" s="239"/>
      <c r="P124" s="158"/>
      <c r="Q124" s="199"/>
      <c r="R124" s="107"/>
    </row>
    <row r="125" spans="1:18">
      <c r="A125" s="26">
        <v>44958</v>
      </c>
      <c r="B125" s="17"/>
      <c r="C125" s="15"/>
      <c r="D125" s="15"/>
      <c r="E125" s="17"/>
      <c r="F125" s="17">
        <v>0</v>
      </c>
      <c r="G125" s="17"/>
      <c r="H125" s="128"/>
      <c r="I125" s="17"/>
      <c r="J125" s="17"/>
      <c r="K125" s="18">
        <v>4683820000</v>
      </c>
      <c r="L125" s="29"/>
      <c r="M125" s="29"/>
      <c r="N125" s="29"/>
      <c r="O125" s="239">
        <v>6570000</v>
      </c>
      <c r="P125" s="158">
        <v>78.642949999999999</v>
      </c>
      <c r="Q125" s="199">
        <v>13.534000000000001</v>
      </c>
      <c r="R125" s="107">
        <v>13.534000000000001</v>
      </c>
    </row>
    <row r="126" spans="1:18">
      <c r="A126" s="26">
        <v>44986</v>
      </c>
      <c r="B126" s="17">
        <v>20000000</v>
      </c>
      <c r="C126" s="15">
        <v>45008</v>
      </c>
      <c r="D126" s="15">
        <v>14899</v>
      </c>
      <c r="E126" s="17">
        <v>68030000</v>
      </c>
      <c r="F126" s="17">
        <v>48030000</v>
      </c>
      <c r="G126" s="17">
        <v>20000000</v>
      </c>
      <c r="H126" s="128">
        <v>240.15</v>
      </c>
      <c r="I126" s="17">
        <v>0</v>
      </c>
      <c r="J126" s="17">
        <v>20000000</v>
      </c>
      <c r="K126" s="18">
        <v>4703820000</v>
      </c>
      <c r="L126" s="29">
        <v>78.129599999999996</v>
      </c>
      <c r="M126" s="29">
        <v>12.9946</v>
      </c>
      <c r="N126" s="29">
        <v>13.15</v>
      </c>
      <c r="O126" s="239"/>
      <c r="P126" s="158"/>
      <c r="Q126" s="199"/>
      <c r="R126" s="107"/>
    </row>
    <row r="127" spans="1:18">
      <c r="A127" s="26">
        <v>45017</v>
      </c>
      <c r="B127" s="17">
        <v>50000000</v>
      </c>
      <c r="C127" s="15">
        <v>45033</v>
      </c>
      <c r="D127" s="15">
        <v>14899</v>
      </c>
      <c r="E127" s="17">
        <v>50000000</v>
      </c>
      <c r="F127" s="17">
        <v>0</v>
      </c>
      <c r="G127" s="17">
        <v>47010000</v>
      </c>
      <c r="H127" s="128">
        <v>0</v>
      </c>
      <c r="I127" s="17">
        <v>0</v>
      </c>
      <c r="J127" s="17">
        <v>47010000</v>
      </c>
      <c r="K127" s="18">
        <v>4750830000</v>
      </c>
      <c r="L127" s="29">
        <v>77.795770000000005</v>
      </c>
      <c r="M127" s="29">
        <v>13.05462</v>
      </c>
      <c r="N127" s="29">
        <v>13.17</v>
      </c>
      <c r="O127" s="239"/>
      <c r="P127" s="158"/>
      <c r="Q127" s="199"/>
      <c r="R127" s="107"/>
    </row>
    <row r="128" spans="1:18">
      <c r="A128" s="26">
        <v>45017</v>
      </c>
      <c r="B128" s="17"/>
      <c r="C128" s="15">
        <v>45036</v>
      </c>
      <c r="D128" s="15">
        <v>14899</v>
      </c>
      <c r="E128" s="17"/>
      <c r="F128" s="17">
        <v>0</v>
      </c>
      <c r="G128" s="17"/>
      <c r="H128" s="128"/>
      <c r="I128" s="17">
        <v>0</v>
      </c>
      <c r="J128" s="17">
        <v>0</v>
      </c>
      <c r="K128" s="18">
        <v>4753430000</v>
      </c>
      <c r="L128" s="29"/>
      <c r="M128" s="29"/>
      <c r="N128" s="29"/>
      <c r="O128" s="239">
        <v>2600000</v>
      </c>
      <c r="P128" s="158">
        <v>76.287890000000004</v>
      </c>
      <c r="Q128" s="199">
        <v>13.916600000000001</v>
      </c>
      <c r="R128" s="107"/>
    </row>
    <row r="129" spans="1:18">
      <c r="A129" s="26">
        <v>45017</v>
      </c>
      <c r="B129" s="17">
        <v>15000000</v>
      </c>
      <c r="C129" s="15">
        <v>45043</v>
      </c>
      <c r="D129" s="15">
        <v>14899</v>
      </c>
      <c r="E129" s="17">
        <v>64830000</v>
      </c>
      <c r="F129" s="17">
        <v>49830000</v>
      </c>
      <c r="G129" s="17">
        <v>15000000</v>
      </c>
      <c r="H129" s="128">
        <v>332.2</v>
      </c>
      <c r="I129" s="17">
        <v>0</v>
      </c>
      <c r="J129" s="17">
        <v>15000000</v>
      </c>
      <c r="K129" s="18">
        <v>4768430000</v>
      </c>
      <c r="L129" s="29">
        <v>77.309719999999999</v>
      </c>
      <c r="M129" s="29">
        <v>13.142530000000001</v>
      </c>
      <c r="N129" s="29">
        <v>13.17</v>
      </c>
      <c r="O129" s="239"/>
      <c r="P129" s="158"/>
      <c r="Q129" s="199"/>
      <c r="R129" s="107"/>
    </row>
    <row r="130" spans="1:18">
      <c r="A130" s="26">
        <v>45047</v>
      </c>
      <c r="B130" s="17">
        <v>15000000</v>
      </c>
      <c r="C130" s="15">
        <v>45057</v>
      </c>
      <c r="D130" s="15">
        <v>14899</v>
      </c>
      <c r="E130" s="17">
        <v>84120000</v>
      </c>
      <c r="F130" s="17">
        <v>69120000</v>
      </c>
      <c r="G130" s="17">
        <v>15000000</v>
      </c>
      <c r="H130" s="128">
        <v>460.79999999999995</v>
      </c>
      <c r="I130" s="17">
        <v>0</v>
      </c>
      <c r="J130" s="17">
        <v>15000000</v>
      </c>
      <c r="K130" s="18">
        <v>4783430000</v>
      </c>
      <c r="L130" s="29">
        <v>77.384749999999997</v>
      </c>
      <c r="M130" s="29">
        <v>13.12947</v>
      </c>
      <c r="N130" s="29">
        <v>13.13</v>
      </c>
      <c r="O130" s="239"/>
      <c r="P130" s="158"/>
      <c r="Q130" s="199"/>
      <c r="R130" s="107"/>
    </row>
    <row r="131" spans="1:18">
      <c r="A131" s="26">
        <v>45047</v>
      </c>
      <c r="B131" s="17">
        <v>15000000</v>
      </c>
      <c r="C131" s="15">
        <v>45070</v>
      </c>
      <c r="D131" s="15">
        <v>14899</v>
      </c>
      <c r="E131" s="17">
        <v>90640000</v>
      </c>
      <c r="F131" s="17">
        <v>75640000</v>
      </c>
      <c r="G131" s="17">
        <v>15000000</v>
      </c>
      <c r="H131" s="128">
        <v>504.26666666666665</v>
      </c>
      <c r="I131" s="17">
        <v>0</v>
      </c>
      <c r="J131" s="17">
        <v>15000000</v>
      </c>
      <c r="K131" s="18">
        <v>4798430000</v>
      </c>
      <c r="L131" s="29">
        <v>76.302959999999999</v>
      </c>
      <c r="M131" s="29">
        <v>13.32863</v>
      </c>
      <c r="N131" s="29">
        <v>13.33</v>
      </c>
      <c r="O131" s="239"/>
      <c r="P131" s="158"/>
      <c r="Q131" s="199"/>
      <c r="R131" s="107"/>
    </row>
    <row r="132" spans="1:18">
      <c r="A132" s="26">
        <v>45078</v>
      </c>
      <c r="B132" s="17">
        <v>15000000</v>
      </c>
      <c r="C132" s="15">
        <v>45099</v>
      </c>
      <c r="D132" s="15">
        <v>14899</v>
      </c>
      <c r="E132" s="17">
        <v>90310000</v>
      </c>
      <c r="F132" s="17">
        <v>75310000</v>
      </c>
      <c r="G132" s="17">
        <v>15000000</v>
      </c>
      <c r="H132" s="128">
        <v>502.06666666666672</v>
      </c>
      <c r="I132" s="17">
        <v>0</v>
      </c>
      <c r="J132" s="17">
        <v>15000000</v>
      </c>
      <c r="K132" s="18">
        <v>4813430000</v>
      </c>
      <c r="L132" s="29">
        <v>79.335920000000002</v>
      </c>
      <c r="M132" s="29">
        <v>12.78627</v>
      </c>
      <c r="N132" s="29">
        <v>12.84</v>
      </c>
      <c r="O132" s="239"/>
      <c r="P132" s="158"/>
      <c r="Q132" s="199"/>
      <c r="R132" s="107"/>
    </row>
    <row r="133" spans="1:18">
      <c r="A133" s="26">
        <v>45078</v>
      </c>
      <c r="B133" s="17">
        <v>15000000</v>
      </c>
      <c r="C133" s="15">
        <v>45106</v>
      </c>
      <c r="D133" s="15">
        <v>14899</v>
      </c>
      <c r="E133" s="17">
        <v>83260000</v>
      </c>
      <c r="F133" s="17">
        <v>68260000</v>
      </c>
      <c r="G133" s="17">
        <v>15000000</v>
      </c>
      <c r="H133" s="128">
        <v>455.06666666666666</v>
      </c>
      <c r="I133" s="17">
        <v>0</v>
      </c>
      <c r="J133" s="17">
        <v>15000000</v>
      </c>
      <c r="K133" s="18">
        <v>4828430000</v>
      </c>
      <c r="L133" s="29">
        <v>80.659459999999996</v>
      </c>
      <c r="M133" s="29">
        <v>12.55954</v>
      </c>
      <c r="N133" s="29">
        <v>12.58</v>
      </c>
      <c r="O133" s="239"/>
      <c r="P133" s="158"/>
      <c r="Q133" s="199"/>
      <c r="R133" s="107"/>
    </row>
    <row r="134" spans="1:18">
      <c r="A134" s="26">
        <v>45108</v>
      </c>
      <c r="B134" s="17"/>
      <c r="C134" s="15">
        <v>45113</v>
      </c>
      <c r="D134" s="15">
        <v>14899</v>
      </c>
      <c r="E134" s="17"/>
      <c r="F134" s="17">
        <v>0</v>
      </c>
      <c r="G134" s="17"/>
      <c r="H134" s="128"/>
      <c r="I134" s="17">
        <v>0</v>
      </c>
      <c r="J134" s="17">
        <v>0</v>
      </c>
      <c r="K134" s="18">
        <v>4840280000</v>
      </c>
      <c r="L134" s="29"/>
      <c r="M134" s="29"/>
      <c r="N134" s="29"/>
      <c r="O134" s="239">
        <v>11850000</v>
      </c>
      <c r="P134" s="158">
        <v>82.079729999999998</v>
      </c>
      <c r="Q134" s="199">
        <v>12.694000000000001</v>
      </c>
      <c r="R134" s="107">
        <v>12.74</v>
      </c>
    </row>
    <row r="135" spans="1:18">
      <c r="A135" s="26">
        <v>45108</v>
      </c>
      <c r="B135" s="17">
        <v>55000000</v>
      </c>
      <c r="C135" s="15">
        <v>45124</v>
      </c>
      <c r="D135" s="15">
        <v>14899</v>
      </c>
      <c r="E135" s="17">
        <v>135870000</v>
      </c>
      <c r="F135" s="17">
        <v>80870000</v>
      </c>
      <c r="G135" s="17">
        <v>55000000</v>
      </c>
      <c r="H135" s="128">
        <v>147.03636363636363</v>
      </c>
      <c r="I135" s="17">
        <v>0</v>
      </c>
      <c r="J135" s="17">
        <v>55000000</v>
      </c>
      <c r="K135" s="18">
        <v>4895280000</v>
      </c>
      <c r="L135" s="29">
        <v>80.708340000000007</v>
      </c>
      <c r="M135" s="29">
        <v>12.553520000000001</v>
      </c>
      <c r="N135" s="29">
        <v>12.782</v>
      </c>
      <c r="O135" s="239"/>
      <c r="P135" s="158"/>
      <c r="Q135" s="199"/>
      <c r="R135" s="107"/>
    </row>
    <row r="136" spans="1:18">
      <c r="A136" s="26">
        <v>45108</v>
      </c>
      <c r="B136" s="17">
        <v>15000000</v>
      </c>
      <c r="C136" s="15">
        <v>45134</v>
      </c>
      <c r="D136" s="15">
        <v>14899</v>
      </c>
      <c r="E136" s="17">
        <v>81300000</v>
      </c>
      <c r="F136" s="17">
        <v>66300000</v>
      </c>
      <c r="G136" s="17">
        <v>15000000</v>
      </c>
      <c r="H136" s="128">
        <v>442</v>
      </c>
      <c r="I136" s="17">
        <v>0</v>
      </c>
      <c r="J136" s="17">
        <v>15000000</v>
      </c>
      <c r="K136" s="18">
        <v>4910280000</v>
      </c>
      <c r="L136" s="29">
        <v>81.928079999999994</v>
      </c>
      <c r="M136" s="29">
        <v>12.35051</v>
      </c>
      <c r="N136" s="29">
        <v>12.361000000000001</v>
      </c>
      <c r="O136" s="239"/>
      <c r="P136" s="158"/>
      <c r="Q136" s="199"/>
      <c r="R136" s="107"/>
    </row>
    <row r="137" spans="1:18">
      <c r="A137" s="26">
        <v>45139</v>
      </c>
      <c r="B137" s="17">
        <v>15000000</v>
      </c>
      <c r="C137" s="15">
        <v>45141</v>
      </c>
      <c r="D137" s="15">
        <v>14899</v>
      </c>
      <c r="E137" s="17">
        <v>55060000</v>
      </c>
      <c r="F137" s="17">
        <v>40060000</v>
      </c>
      <c r="G137" s="17">
        <v>15000000</v>
      </c>
      <c r="H137" s="117">
        <v>267.06666666666666</v>
      </c>
      <c r="I137" s="17">
        <v>0</v>
      </c>
      <c r="J137" s="17">
        <v>15000000</v>
      </c>
      <c r="K137" s="18">
        <v>4925280000</v>
      </c>
      <c r="L137" s="29">
        <v>82.886250000000004</v>
      </c>
      <c r="M137" s="29">
        <v>12.194269999999999</v>
      </c>
      <c r="N137" s="29">
        <v>12.266</v>
      </c>
      <c r="O137" s="239"/>
      <c r="P137" s="158"/>
      <c r="Q137" s="199"/>
      <c r="R137" s="107"/>
    </row>
    <row r="138" spans="1:18">
      <c r="A138" s="26">
        <v>45139</v>
      </c>
      <c r="B138" s="17">
        <v>15000000</v>
      </c>
      <c r="C138" s="15">
        <v>45155</v>
      </c>
      <c r="D138" s="15">
        <v>14899</v>
      </c>
      <c r="E138" s="17">
        <v>88920000</v>
      </c>
      <c r="F138" s="17">
        <v>73920000</v>
      </c>
      <c r="G138" s="17">
        <v>15000000</v>
      </c>
      <c r="H138" s="117">
        <v>492.8</v>
      </c>
      <c r="I138" s="17">
        <v>0</v>
      </c>
      <c r="J138" s="17">
        <v>15000000</v>
      </c>
      <c r="K138" s="18">
        <v>4940280000</v>
      </c>
      <c r="L138" s="29">
        <v>81.943539999999999</v>
      </c>
      <c r="M138" s="29">
        <v>12.35135</v>
      </c>
      <c r="N138" s="29">
        <v>12.375999999999999</v>
      </c>
      <c r="O138" s="239"/>
      <c r="P138" s="158"/>
      <c r="Q138" s="199"/>
      <c r="R138" s="107"/>
    </row>
    <row r="139" spans="1:18">
      <c r="A139" s="26">
        <v>45170</v>
      </c>
      <c r="B139" s="17">
        <v>15000000</v>
      </c>
      <c r="C139" s="15">
        <v>45176</v>
      </c>
      <c r="D139" s="15">
        <v>14899</v>
      </c>
      <c r="E139" s="17">
        <v>67170000</v>
      </c>
      <c r="F139" s="17">
        <v>52170000</v>
      </c>
      <c r="G139" s="17">
        <v>15000000</v>
      </c>
      <c r="H139" s="117">
        <v>347.8</v>
      </c>
      <c r="I139" s="17">
        <v>0</v>
      </c>
      <c r="J139" s="17">
        <v>15000000</v>
      </c>
      <c r="K139" s="18">
        <v>4955280000</v>
      </c>
      <c r="L139" s="29">
        <v>82.521680000000003</v>
      </c>
      <c r="M139" s="29">
        <v>12.26</v>
      </c>
      <c r="N139" s="29">
        <v>12.275</v>
      </c>
      <c r="O139" s="239"/>
      <c r="P139" s="158"/>
      <c r="Q139" s="199"/>
      <c r="R139" s="107"/>
    </row>
    <row r="140" spans="1:18">
      <c r="A140" s="26">
        <v>45170</v>
      </c>
      <c r="B140" s="17">
        <v>30000000</v>
      </c>
      <c r="C140" s="15">
        <v>45190</v>
      </c>
      <c r="D140" s="15">
        <v>14899</v>
      </c>
      <c r="E140" s="17">
        <v>38150000</v>
      </c>
      <c r="F140" s="17">
        <v>8150000</v>
      </c>
      <c r="G140" s="17">
        <v>8050000</v>
      </c>
      <c r="H140" s="117">
        <v>27.166666666666668</v>
      </c>
      <c r="I140" s="17">
        <v>0</v>
      </c>
      <c r="J140" s="17">
        <v>8050000</v>
      </c>
      <c r="K140" s="18">
        <v>4963330000</v>
      </c>
      <c r="L140" s="29">
        <v>82.554339999999996</v>
      </c>
      <c r="M140" s="29">
        <v>12.266120000000001</v>
      </c>
      <c r="N140" s="29">
        <v>12.26</v>
      </c>
      <c r="O140" s="239"/>
      <c r="P140" s="158"/>
      <c r="Q140" s="199"/>
      <c r="R140" s="107"/>
    </row>
    <row r="141" spans="1:18">
      <c r="A141" s="26">
        <v>45170</v>
      </c>
      <c r="B141" s="17"/>
      <c r="C141" s="15">
        <v>45197</v>
      </c>
      <c r="D141" s="15">
        <v>14899</v>
      </c>
      <c r="E141" s="17"/>
      <c r="F141" s="17">
        <v>0</v>
      </c>
      <c r="G141" s="17"/>
      <c r="H141" s="117"/>
      <c r="I141" s="17">
        <v>0</v>
      </c>
      <c r="J141" s="17">
        <v>0</v>
      </c>
      <c r="K141" s="18">
        <v>5005160000</v>
      </c>
      <c r="L141" s="29"/>
      <c r="M141" s="29"/>
      <c r="N141" s="29"/>
      <c r="O141" s="239">
        <v>41830000</v>
      </c>
      <c r="P141" s="158">
        <v>80.310820000000007</v>
      </c>
      <c r="Q141" s="199">
        <v>12.565</v>
      </c>
      <c r="R141" s="107">
        <v>12.585000000000001</v>
      </c>
    </row>
    <row r="142" spans="1:18">
      <c r="A142" s="26">
        <v>45200</v>
      </c>
      <c r="B142" s="17">
        <v>50000000</v>
      </c>
      <c r="C142" s="15">
        <v>45204</v>
      </c>
      <c r="D142" s="15">
        <v>14899</v>
      </c>
      <c r="E142" s="17">
        <v>50000000</v>
      </c>
      <c r="F142" s="17">
        <v>0</v>
      </c>
      <c r="G142" s="17">
        <v>19900000</v>
      </c>
      <c r="H142" s="117">
        <f>F142/B142*100</f>
        <v>0</v>
      </c>
      <c r="I142" s="17">
        <v>0</v>
      </c>
      <c r="J142" s="17">
        <v>19900000</v>
      </c>
      <c r="K142" s="18">
        <v>5025060000</v>
      </c>
      <c r="L142" s="29">
        <v>80.229050000000001</v>
      </c>
      <c r="M142" s="29">
        <v>12.65709</v>
      </c>
      <c r="N142" s="29">
        <v>12.65709</v>
      </c>
      <c r="O142" s="239"/>
      <c r="P142" s="158"/>
      <c r="Q142" s="199"/>
      <c r="R142" s="107"/>
    </row>
    <row r="143" spans="1:18">
      <c r="A143" s="26">
        <v>45201</v>
      </c>
      <c r="B143" s="17">
        <v>100000000</v>
      </c>
      <c r="C143" s="15">
        <v>45215</v>
      </c>
      <c r="D143" s="15">
        <v>14899</v>
      </c>
      <c r="E143" s="17">
        <v>298450000</v>
      </c>
      <c r="F143" s="17">
        <v>198450000</v>
      </c>
      <c r="G143" s="17">
        <v>200000000</v>
      </c>
      <c r="H143" s="117">
        <v>198.45</v>
      </c>
      <c r="I143" s="17">
        <v>0</v>
      </c>
      <c r="J143" s="17">
        <v>200000000</v>
      </c>
      <c r="K143" s="18">
        <v>5225060000</v>
      </c>
      <c r="L143" s="29">
        <v>83.043419999999998</v>
      </c>
      <c r="M143" s="29">
        <v>12.459</v>
      </c>
      <c r="N143" s="29">
        <v>12.459</v>
      </c>
      <c r="O143" s="239"/>
      <c r="P143" s="158"/>
      <c r="Q143" s="199"/>
      <c r="R143" s="107"/>
    </row>
    <row r="144" spans="1:18">
      <c r="A144" s="26">
        <v>45201</v>
      </c>
      <c r="B144" s="17">
        <v>100000000</v>
      </c>
      <c r="C144" s="15">
        <v>45218</v>
      </c>
      <c r="D144" s="15">
        <v>14899</v>
      </c>
      <c r="E144" s="17">
        <v>93450000</v>
      </c>
      <c r="F144" s="17">
        <v>-6550000</v>
      </c>
      <c r="G144" s="17">
        <v>58450000</v>
      </c>
      <c r="H144" s="117">
        <v>-6.5500000000000007</v>
      </c>
      <c r="I144" s="17">
        <v>0</v>
      </c>
      <c r="J144" s="17">
        <v>58450000</v>
      </c>
      <c r="K144" s="18">
        <v>5283510000</v>
      </c>
      <c r="L144" s="29">
        <v>83.139399999999995</v>
      </c>
      <c r="M144" s="29">
        <v>12.17</v>
      </c>
      <c r="N144" s="29">
        <v>12.21</v>
      </c>
      <c r="O144" s="239"/>
      <c r="P144" s="158"/>
      <c r="Q144" s="199"/>
      <c r="R144" s="107"/>
    </row>
    <row r="145" spans="1:18">
      <c r="A145" s="26">
        <v>45231</v>
      </c>
      <c r="B145" s="17">
        <v>15000000</v>
      </c>
      <c r="C145" s="15">
        <v>45239</v>
      </c>
      <c r="D145" s="15">
        <v>14899</v>
      </c>
      <c r="E145" s="17">
        <v>21550000</v>
      </c>
      <c r="F145" s="17">
        <v>6550000</v>
      </c>
      <c r="G145" s="17">
        <v>2050000</v>
      </c>
      <c r="H145" s="296">
        <v>43.666666666666664</v>
      </c>
      <c r="I145" s="17">
        <v>0</v>
      </c>
      <c r="J145" s="17">
        <v>2050000</v>
      </c>
      <c r="K145" s="18">
        <v>5285560000</v>
      </c>
      <c r="L145" s="29">
        <v>82.486620000000002</v>
      </c>
      <c r="M145" s="29">
        <v>12.27732</v>
      </c>
      <c r="N145" s="29">
        <v>12.28</v>
      </c>
      <c r="O145" s="239"/>
      <c r="P145" s="158"/>
      <c r="Q145" s="199"/>
      <c r="R145" s="107"/>
    </row>
    <row r="146" spans="1:18">
      <c r="A146" s="26">
        <v>45231</v>
      </c>
      <c r="B146" s="17">
        <v>15000000</v>
      </c>
      <c r="C146" s="15">
        <v>45253</v>
      </c>
      <c r="D146" s="15">
        <v>14899</v>
      </c>
      <c r="E146" s="17">
        <v>7960000</v>
      </c>
      <c r="F146" s="17">
        <v>-7040000</v>
      </c>
      <c r="G146" s="17">
        <v>7720000</v>
      </c>
      <c r="H146" s="296">
        <v>-46.93333333333333</v>
      </c>
      <c r="I146" s="17">
        <v>0</v>
      </c>
      <c r="J146" s="17">
        <v>7720000</v>
      </c>
      <c r="K146" s="18">
        <v>5293280000</v>
      </c>
      <c r="L146" s="29">
        <v>83.564319999999995</v>
      </c>
      <c r="M146" s="29">
        <v>12.102069999999999</v>
      </c>
      <c r="N146" s="29">
        <v>12.144</v>
      </c>
      <c r="O146" s="239"/>
      <c r="P146" s="158"/>
      <c r="Q146" s="199"/>
      <c r="R146" s="107"/>
    </row>
    <row r="147" spans="1:18">
      <c r="A147" s="26">
        <v>45261</v>
      </c>
      <c r="B147" s="17">
        <v>55000000</v>
      </c>
      <c r="C147" s="15">
        <v>45267</v>
      </c>
      <c r="D147" s="15">
        <f t="shared" ref="D147" si="0">D140</f>
        <v>14899</v>
      </c>
      <c r="E147" s="17">
        <v>13290000</v>
      </c>
      <c r="F147" s="17">
        <f t="shared" ref="F147" si="1">E147-B147</f>
        <v>-41710000</v>
      </c>
      <c r="G147" s="17">
        <v>7290000</v>
      </c>
      <c r="H147" s="296">
        <v>-75.8363636363636</v>
      </c>
      <c r="I147" s="17">
        <v>0</v>
      </c>
      <c r="J147" s="17">
        <v>7290000</v>
      </c>
      <c r="K147" s="18">
        <v>5300570000</v>
      </c>
      <c r="L147" s="29">
        <v>82.627899999999997</v>
      </c>
      <c r="M147" s="29">
        <v>12.25564</v>
      </c>
      <c r="N147" s="29">
        <v>12.321</v>
      </c>
      <c r="O147" s="239"/>
      <c r="P147" s="158"/>
      <c r="Q147" s="199"/>
      <c r="R147" s="107"/>
    </row>
    <row r="148" spans="1:18">
      <c r="A148" s="19">
        <v>45292</v>
      </c>
      <c r="B148" s="17">
        <v>90000000</v>
      </c>
      <c r="C148" s="15">
        <v>45303</v>
      </c>
      <c r="D148" s="15">
        <v>14899</v>
      </c>
      <c r="E148" s="17">
        <v>66960000</v>
      </c>
      <c r="F148" s="17">
        <v>-23040000</v>
      </c>
      <c r="G148" s="17">
        <v>34030000</v>
      </c>
      <c r="H148" s="128">
        <v>-25.6</v>
      </c>
      <c r="I148" s="17">
        <v>0</v>
      </c>
      <c r="J148" s="17">
        <v>34030000</v>
      </c>
      <c r="K148" s="18">
        <v>5334600000</v>
      </c>
      <c r="L148" s="29">
        <v>83.437510000000003</v>
      </c>
      <c r="M148" s="29">
        <v>12.127319999999999</v>
      </c>
      <c r="N148" s="29">
        <v>12.974299999999999</v>
      </c>
      <c r="O148" s="239"/>
      <c r="P148" s="158"/>
      <c r="Q148" s="199"/>
      <c r="R148" s="107"/>
    </row>
    <row r="149" spans="1:18">
      <c r="A149" s="19">
        <v>45292</v>
      </c>
      <c r="B149" s="17">
        <v>30000000</v>
      </c>
      <c r="C149" s="15">
        <v>45316</v>
      </c>
      <c r="D149" s="15">
        <v>14899</v>
      </c>
      <c r="E149" s="17">
        <v>39980000</v>
      </c>
      <c r="F149" s="17">
        <v>9980000</v>
      </c>
      <c r="G149" s="17">
        <v>9980000</v>
      </c>
      <c r="H149" s="128">
        <v>33.266666666666666</v>
      </c>
      <c r="I149" s="17">
        <v>0</v>
      </c>
      <c r="J149" s="17">
        <v>9980000</v>
      </c>
      <c r="K149" s="18">
        <v>5344580000</v>
      </c>
      <c r="L149" s="29">
        <v>82.540229999999994</v>
      </c>
      <c r="M149" s="29">
        <v>12.275650000000001</v>
      </c>
      <c r="N149" s="29">
        <v>12.391999999999999</v>
      </c>
      <c r="O149" s="239"/>
      <c r="P149" s="158"/>
      <c r="Q149" s="199"/>
      <c r="R149" s="107"/>
    </row>
    <row r="150" spans="1:18">
      <c r="A150" s="19">
        <v>45323</v>
      </c>
      <c r="B150" s="17">
        <v>30000000</v>
      </c>
      <c r="C150" s="15">
        <v>45323</v>
      </c>
      <c r="D150" s="15">
        <v>14899</v>
      </c>
      <c r="E150" s="17">
        <v>35760000</v>
      </c>
      <c r="F150" s="17">
        <v>5760000</v>
      </c>
      <c r="G150" s="17">
        <v>20760000</v>
      </c>
      <c r="H150" s="128">
        <v>19.2</v>
      </c>
      <c r="I150" s="17">
        <v>0</v>
      </c>
      <c r="J150" s="17">
        <v>20760000</v>
      </c>
      <c r="K150" s="18">
        <v>5365340000</v>
      </c>
      <c r="L150" s="29">
        <v>80.90692</v>
      </c>
      <c r="M150" s="29">
        <v>12.551030000000001</v>
      </c>
      <c r="N150" s="29">
        <v>12.5738</v>
      </c>
      <c r="O150" s="239"/>
      <c r="P150" s="158"/>
      <c r="Q150" s="199"/>
      <c r="R150" s="107"/>
    </row>
    <row r="151" spans="1:18">
      <c r="A151" s="19">
        <v>45323</v>
      </c>
      <c r="B151" s="17">
        <v>30000000</v>
      </c>
      <c r="C151" s="15">
        <v>45337</v>
      </c>
      <c r="D151" s="15">
        <v>14899</v>
      </c>
      <c r="E151" s="17">
        <v>55740000</v>
      </c>
      <c r="F151" s="17">
        <v>25740000</v>
      </c>
      <c r="G151" s="17">
        <v>30000000</v>
      </c>
      <c r="H151" s="128">
        <v>85.8</v>
      </c>
      <c r="I151" s="17">
        <v>0</v>
      </c>
      <c r="J151" s="17">
        <v>30000000</v>
      </c>
      <c r="K151" s="18">
        <v>5395340000</v>
      </c>
      <c r="L151" s="29">
        <v>78.369140000000002</v>
      </c>
      <c r="M151" s="29">
        <v>12.998239999999999</v>
      </c>
      <c r="N151" s="29">
        <v>13.06</v>
      </c>
      <c r="O151" s="239"/>
      <c r="P151" s="158"/>
      <c r="Q151" s="199"/>
      <c r="R151" s="107"/>
    </row>
    <row r="152" spans="1:18">
      <c r="A152" s="19">
        <v>45323</v>
      </c>
      <c r="B152" s="17"/>
      <c r="C152" s="15">
        <v>45344</v>
      </c>
      <c r="D152" s="15">
        <v>14899</v>
      </c>
      <c r="E152" s="17"/>
      <c r="F152" s="17">
        <v>0</v>
      </c>
      <c r="G152" s="17"/>
      <c r="H152" s="128"/>
      <c r="I152" s="17"/>
      <c r="J152" s="17">
        <v>0</v>
      </c>
      <c r="K152" s="18">
        <v>5403800000</v>
      </c>
      <c r="L152" s="29"/>
      <c r="M152" s="29"/>
      <c r="N152" s="29"/>
      <c r="O152" s="239">
        <v>8460000</v>
      </c>
      <c r="P152" s="158">
        <v>82.207710000000006</v>
      </c>
      <c r="Q152" s="199">
        <v>12.937480000000001</v>
      </c>
      <c r="R152" s="107">
        <v>12.97</v>
      </c>
    </row>
    <row r="153" spans="1:18">
      <c r="A153" s="19">
        <v>45352</v>
      </c>
      <c r="B153" s="17">
        <v>30000000</v>
      </c>
      <c r="C153" s="15">
        <v>45358</v>
      </c>
      <c r="D153" s="15">
        <v>14899</v>
      </c>
      <c r="E153" s="17">
        <v>147280000</v>
      </c>
      <c r="F153" s="17">
        <v>117280000</v>
      </c>
      <c r="G153" s="17">
        <v>30000000</v>
      </c>
      <c r="H153" s="128">
        <v>390.93333333333334</v>
      </c>
      <c r="I153" s="17">
        <v>0</v>
      </c>
      <c r="J153" s="17">
        <v>30000000</v>
      </c>
      <c r="K153" s="18">
        <v>5433800000</v>
      </c>
      <c r="L153" s="29">
        <v>82.731549999999999</v>
      </c>
      <c r="M153" s="29">
        <v>12.251670000000001</v>
      </c>
      <c r="N153" s="29">
        <v>12.97</v>
      </c>
      <c r="O153" s="239"/>
      <c r="P153" s="158"/>
      <c r="Q153" s="199"/>
      <c r="R153" s="107"/>
    </row>
    <row r="154" spans="1:18">
      <c r="A154" s="19">
        <v>45352</v>
      </c>
      <c r="B154" s="17">
        <v>30000000</v>
      </c>
      <c r="C154" s="15">
        <v>45371</v>
      </c>
      <c r="D154" s="15">
        <v>14899</v>
      </c>
      <c r="E154" s="17">
        <v>135080000</v>
      </c>
      <c r="F154" s="17">
        <v>105080000</v>
      </c>
      <c r="G154" s="17">
        <v>30000000</v>
      </c>
      <c r="H154" s="128">
        <v>350.26666666666671</v>
      </c>
      <c r="I154" s="17">
        <v>0</v>
      </c>
      <c r="J154" s="17">
        <v>30000000</v>
      </c>
      <c r="K154" s="18">
        <v>5463800000</v>
      </c>
      <c r="L154" s="29">
        <v>79.943299999999994</v>
      </c>
      <c r="M154" s="29">
        <v>12.737679999999999</v>
      </c>
      <c r="N154" s="29">
        <v>12.931699999999999</v>
      </c>
      <c r="O154" s="239"/>
      <c r="P154" s="158"/>
      <c r="Q154" s="199"/>
      <c r="R154" s="107"/>
    </row>
    <row r="155" spans="1:18">
      <c r="A155" s="19">
        <v>45383</v>
      </c>
      <c r="B155" s="17">
        <v>55000000</v>
      </c>
      <c r="C155" s="15">
        <v>45397</v>
      </c>
      <c r="D155" s="15">
        <v>14899</v>
      </c>
      <c r="E155" s="17">
        <v>334675000</v>
      </c>
      <c r="F155" s="17">
        <v>279675000</v>
      </c>
      <c r="G155" s="17">
        <v>55000000</v>
      </c>
      <c r="H155" s="128">
        <v>508.5</v>
      </c>
      <c r="I155" s="17">
        <v>0</v>
      </c>
      <c r="J155" s="17">
        <v>55000000</v>
      </c>
      <c r="K155" s="18">
        <v>5518800000</v>
      </c>
      <c r="L155" s="29">
        <v>78.492159999999998</v>
      </c>
      <c r="M155" s="29">
        <v>12.995189999999999</v>
      </c>
      <c r="N155" s="29">
        <v>13.16</v>
      </c>
      <c r="O155" s="239"/>
      <c r="P155" s="158"/>
      <c r="Q155" s="199"/>
      <c r="R155" s="107"/>
    </row>
    <row r="156" spans="1:18">
      <c r="A156" s="19">
        <v>45383</v>
      </c>
      <c r="B156" s="17">
        <v>40000000</v>
      </c>
      <c r="C156" s="15">
        <v>45400</v>
      </c>
      <c r="D156" s="15">
        <v>14899</v>
      </c>
      <c r="E156" s="17">
        <v>285250000</v>
      </c>
      <c r="F156" s="17">
        <v>245250000</v>
      </c>
      <c r="G156" s="17">
        <v>40000000</v>
      </c>
      <c r="H156" s="128">
        <v>613.125</v>
      </c>
      <c r="I156" s="17">
        <v>0</v>
      </c>
      <c r="J156" s="17">
        <v>40000000</v>
      </c>
      <c r="K156" s="18">
        <v>5558800000</v>
      </c>
      <c r="L156" s="29">
        <v>78.216009999999997</v>
      </c>
      <c r="M156" s="29">
        <v>13.04515</v>
      </c>
      <c r="N156" s="29">
        <v>13.09</v>
      </c>
      <c r="O156" s="239"/>
      <c r="P156" s="158"/>
      <c r="Q156" s="199"/>
      <c r="R156" s="107"/>
    </row>
    <row r="157" spans="1:18">
      <c r="A157" s="19">
        <v>45383</v>
      </c>
      <c r="B157" s="17"/>
      <c r="C157" s="15">
        <v>45407</v>
      </c>
      <c r="D157" s="15">
        <v>14899</v>
      </c>
      <c r="E157" s="17"/>
      <c r="F157" s="17">
        <v>0</v>
      </c>
      <c r="G157" s="17"/>
      <c r="H157" s="128"/>
      <c r="I157" s="17">
        <v>0</v>
      </c>
      <c r="J157" s="17">
        <v>0</v>
      </c>
      <c r="K157" s="18">
        <v>5584370000</v>
      </c>
      <c r="L157" s="29"/>
      <c r="M157" s="29"/>
      <c r="N157" s="29"/>
      <c r="O157" s="239">
        <v>25570000</v>
      </c>
      <c r="P157" s="158">
        <v>78.947270000000003</v>
      </c>
      <c r="Q157" s="199">
        <v>12.962</v>
      </c>
      <c r="R157" s="107">
        <v>12.981999999999999</v>
      </c>
    </row>
    <row r="158" spans="1:18">
      <c r="A158" s="19">
        <v>45413</v>
      </c>
      <c r="B158" s="17">
        <v>35000000</v>
      </c>
      <c r="C158" s="15">
        <v>45420</v>
      </c>
      <c r="D158" s="15">
        <v>14899</v>
      </c>
      <c r="E158" s="17">
        <v>165480000</v>
      </c>
      <c r="F158" s="17">
        <v>130480000</v>
      </c>
      <c r="G158" s="17">
        <v>35000000</v>
      </c>
      <c r="H158" s="128">
        <v>372.8</v>
      </c>
      <c r="I158" s="17">
        <v>0</v>
      </c>
      <c r="J158" s="17">
        <v>35000000</v>
      </c>
      <c r="K158" s="18">
        <v>5619370000</v>
      </c>
      <c r="L158" s="29">
        <v>80.304789999999997</v>
      </c>
      <c r="M158" s="29">
        <v>12.675599999999999</v>
      </c>
      <c r="N158" s="29">
        <v>12.7</v>
      </c>
      <c r="O158" s="239"/>
      <c r="P158" s="158"/>
      <c r="Q158" s="199"/>
      <c r="R158" s="107"/>
    </row>
    <row r="159" spans="1:18">
      <c r="A159" s="19">
        <v>45413</v>
      </c>
      <c r="B159" s="17">
        <v>40000000</v>
      </c>
      <c r="C159" s="15">
        <v>45435</v>
      </c>
      <c r="D159" s="15">
        <v>14899</v>
      </c>
      <c r="E159" s="17">
        <v>172830000</v>
      </c>
      <c r="F159" s="17">
        <v>132830000</v>
      </c>
      <c r="G159" s="17">
        <v>63000000</v>
      </c>
      <c r="H159" s="128">
        <v>332.07499999999999</v>
      </c>
      <c r="I159" s="17">
        <v>0</v>
      </c>
      <c r="J159" s="17">
        <v>63000000</v>
      </c>
      <c r="K159" s="18">
        <v>5682370000</v>
      </c>
      <c r="L159" s="29">
        <v>79.861249999999998</v>
      </c>
      <c r="M159" s="29">
        <v>12.754049999999999</v>
      </c>
      <c r="N159" s="29">
        <v>12.46</v>
      </c>
      <c r="O159" s="239"/>
      <c r="P159" s="158"/>
      <c r="Q159" s="199"/>
      <c r="R159" s="107"/>
    </row>
    <row r="160" spans="1:18">
      <c r="A160" s="19">
        <v>45444</v>
      </c>
      <c r="B160" s="17"/>
      <c r="C160" s="15">
        <v>45449</v>
      </c>
      <c r="D160" s="15"/>
      <c r="E160" s="17"/>
      <c r="F160" s="17">
        <v>0</v>
      </c>
      <c r="G160" s="17"/>
      <c r="H160" s="128"/>
      <c r="I160" s="17"/>
      <c r="J160" s="17"/>
      <c r="K160" s="18">
        <v>5754900000</v>
      </c>
      <c r="L160" s="29"/>
      <c r="M160" s="29"/>
      <c r="N160" s="29"/>
      <c r="O160" s="239">
        <v>72530000</v>
      </c>
      <c r="P160" s="158">
        <v>81.084379999999996</v>
      </c>
      <c r="Q160" s="199">
        <v>12.785780000000001</v>
      </c>
      <c r="R160" s="107">
        <v>12.8</v>
      </c>
    </row>
    <row r="161" spans="1:18">
      <c r="A161" s="19">
        <v>45444</v>
      </c>
      <c r="B161" s="17">
        <v>35000000</v>
      </c>
      <c r="C161" s="15">
        <v>45463</v>
      </c>
      <c r="D161" s="15">
        <v>14899</v>
      </c>
      <c r="E161" s="17">
        <v>126510000</v>
      </c>
      <c r="F161" s="17">
        <v>91510000</v>
      </c>
      <c r="G161" s="17">
        <v>35000000</v>
      </c>
      <c r="H161" s="117">
        <v>261.45714285714286</v>
      </c>
      <c r="I161" s="17">
        <v>0</v>
      </c>
      <c r="J161" s="17">
        <v>35000000</v>
      </c>
      <c r="K161" s="18">
        <v>5789900000</v>
      </c>
      <c r="L161" s="29">
        <v>84.649590000000003</v>
      </c>
      <c r="M161" s="29">
        <v>11.95448</v>
      </c>
      <c r="N161" s="29">
        <v>12.05</v>
      </c>
      <c r="O161" s="239"/>
      <c r="P161" s="158"/>
      <c r="Q161" s="199"/>
      <c r="R161" s="107"/>
    </row>
    <row r="162" spans="1:18">
      <c r="A162" s="19">
        <v>45444</v>
      </c>
      <c r="B162" s="17">
        <v>40000000</v>
      </c>
      <c r="C162" s="15">
        <v>45470</v>
      </c>
      <c r="D162" s="15">
        <v>14899</v>
      </c>
      <c r="E162" s="17">
        <v>124470000</v>
      </c>
      <c r="F162" s="17">
        <v>84470000</v>
      </c>
      <c r="G162" s="17">
        <v>40000000</v>
      </c>
      <c r="H162" s="117">
        <v>211.17499999999998</v>
      </c>
      <c r="I162" s="17">
        <v>0</v>
      </c>
      <c r="J162" s="17">
        <v>40000000</v>
      </c>
      <c r="K162" s="18">
        <v>5829900000</v>
      </c>
      <c r="L162" s="29">
        <v>84.938270000000003</v>
      </c>
      <c r="M162" s="29">
        <v>11.909039999999999</v>
      </c>
      <c r="N162" s="29">
        <v>11.955500000000001</v>
      </c>
      <c r="O162" s="239"/>
      <c r="P162" s="158"/>
      <c r="Q162" s="199"/>
      <c r="R162" s="107"/>
    </row>
    <row r="163" spans="1:18">
      <c r="A163" s="19">
        <v>45474</v>
      </c>
      <c r="B163" s="17"/>
      <c r="C163" s="15">
        <v>45477</v>
      </c>
      <c r="D163" s="15">
        <v>14899</v>
      </c>
      <c r="E163" s="17"/>
      <c r="F163" s="17">
        <v>0</v>
      </c>
      <c r="G163" s="17"/>
      <c r="H163" s="117"/>
      <c r="I163" s="17">
        <v>0</v>
      </c>
      <c r="J163" s="17">
        <v>0</v>
      </c>
      <c r="K163" s="18">
        <v>5879240000</v>
      </c>
      <c r="L163" s="29"/>
      <c r="M163" s="29"/>
      <c r="N163" s="29"/>
      <c r="O163" s="239">
        <v>49340000</v>
      </c>
      <c r="P163" s="158">
        <v>86.26943</v>
      </c>
      <c r="Q163" s="199">
        <v>12.04091</v>
      </c>
      <c r="R163" s="107">
        <v>12.06</v>
      </c>
    </row>
    <row r="164" spans="1:18">
      <c r="A164" s="19">
        <v>45474</v>
      </c>
      <c r="B164" s="17">
        <v>70000000</v>
      </c>
      <c r="C164" s="15">
        <v>45488</v>
      </c>
      <c r="D164" s="15">
        <v>14899</v>
      </c>
      <c r="E164" s="17">
        <v>183020000</v>
      </c>
      <c r="F164" s="17">
        <v>113020000</v>
      </c>
      <c r="G164" s="17">
        <v>73490000</v>
      </c>
      <c r="H164" s="117">
        <v>161.45714285714286</v>
      </c>
      <c r="I164" s="17">
        <v>0</v>
      </c>
      <c r="J164" s="17">
        <v>73490000</v>
      </c>
      <c r="K164" s="18">
        <v>5952730000</v>
      </c>
      <c r="L164" s="29">
        <v>86.915239999999997</v>
      </c>
      <c r="M164" s="29">
        <v>11.601419999999999</v>
      </c>
      <c r="N164" s="29">
        <v>11.64</v>
      </c>
      <c r="O164" s="239"/>
      <c r="P164" s="158"/>
      <c r="Q164" s="199"/>
      <c r="R164" s="107"/>
    </row>
    <row r="165" spans="1:18">
      <c r="A165" s="19">
        <v>45474</v>
      </c>
      <c r="B165" s="17">
        <v>40000000</v>
      </c>
      <c r="C165" s="15">
        <v>45498</v>
      </c>
      <c r="D165" s="15">
        <v>14899</v>
      </c>
      <c r="E165" s="17">
        <v>76530000</v>
      </c>
      <c r="F165" s="17">
        <v>36530000</v>
      </c>
      <c r="G165" s="17">
        <v>40000000</v>
      </c>
      <c r="H165" s="117">
        <v>91.325000000000003</v>
      </c>
      <c r="I165" s="17">
        <v>0</v>
      </c>
      <c r="J165" s="17">
        <v>40000000</v>
      </c>
      <c r="K165" s="18">
        <v>5992730000</v>
      </c>
      <c r="L165" s="29">
        <v>87.744900000000001</v>
      </c>
      <c r="M165" s="29">
        <v>11.47578</v>
      </c>
      <c r="N165" s="29">
        <v>11.606999999999999</v>
      </c>
      <c r="O165" s="239"/>
      <c r="P165" s="158"/>
      <c r="Q165" s="199"/>
      <c r="R165" s="107"/>
    </row>
    <row r="166" spans="1:18">
      <c r="A166" s="19">
        <v>45505</v>
      </c>
      <c r="B166" s="17">
        <v>35000000</v>
      </c>
      <c r="C166" s="15">
        <v>45512</v>
      </c>
      <c r="D166" s="15">
        <v>14899</v>
      </c>
      <c r="E166" s="17">
        <v>69000000</v>
      </c>
      <c r="F166" s="17">
        <v>34000000</v>
      </c>
      <c r="G166" s="17">
        <v>35000000</v>
      </c>
      <c r="H166" s="117">
        <v>97.142857142857139</v>
      </c>
      <c r="I166" s="17">
        <v>0</v>
      </c>
      <c r="J166" s="17">
        <v>35000000</v>
      </c>
      <c r="K166" s="18">
        <v>6027730000</v>
      </c>
      <c r="L166" s="29">
        <v>87.148420000000002</v>
      </c>
      <c r="M166" s="29">
        <v>11.568479999999999</v>
      </c>
      <c r="N166" s="29">
        <v>11.6</v>
      </c>
      <c r="O166" s="239"/>
      <c r="P166" s="158"/>
      <c r="Q166" s="199"/>
      <c r="R166" s="107"/>
    </row>
    <row r="167" spans="1:18">
      <c r="A167" s="19">
        <v>45519</v>
      </c>
      <c r="B167" s="17"/>
      <c r="C167" s="15">
        <v>45519</v>
      </c>
      <c r="D167" s="15">
        <v>14899</v>
      </c>
      <c r="E167" s="17"/>
      <c r="F167" s="17">
        <v>0</v>
      </c>
      <c r="G167" s="17"/>
      <c r="H167" s="117"/>
      <c r="I167" s="17"/>
      <c r="J167" s="17">
        <v>0</v>
      </c>
      <c r="K167" s="18">
        <v>6029820000</v>
      </c>
      <c r="L167" s="29"/>
      <c r="M167" s="29"/>
      <c r="N167" s="29"/>
      <c r="O167" s="239">
        <v>2090000</v>
      </c>
      <c r="P167" s="158">
        <v>91.872230000000002</v>
      </c>
      <c r="Q167" s="199">
        <v>11.35</v>
      </c>
      <c r="R167" s="107">
        <v>11.99</v>
      </c>
    </row>
    <row r="168" spans="1:18">
      <c r="A168" s="19">
        <v>45505</v>
      </c>
      <c r="B168" s="17">
        <v>40000000</v>
      </c>
      <c r="C168" s="15">
        <v>45526</v>
      </c>
      <c r="D168" s="15">
        <v>14899</v>
      </c>
      <c r="E168" s="17">
        <v>56710000</v>
      </c>
      <c r="F168" s="17">
        <v>16710000</v>
      </c>
      <c r="G168" s="17">
        <v>49110000</v>
      </c>
      <c r="H168" s="117">
        <v>41.774999999999999</v>
      </c>
      <c r="I168" s="17">
        <v>0</v>
      </c>
      <c r="J168" s="17">
        <v>49110000</v>
      </c>
      <c r="K168" s="18">
        <v>6078930000</v>
      </c>
      <c r="L168" s="29">
        <v>88.141710000000003</v>
      </c>
      <c r="M168" s="29">
        <v>11.4193</v>
      </c>
      <c r="N168" s="29">
        <v>11.48</v>
      </c>
      <c r="O168" s="239"/>
      <c r="P168" s="158"/>
      <c r="Q168" s="199"/>
      <c r="R168" s="107"/>
    </row>
    <row r="169" spans="1:18">
      <c r="A169" s="19">
        <v>45536</v>
      </c>
      <c r="B169" s="17">
        <v>70000000</v>
      </c>
      <c r="C169" s="15">
        <v>45540</v>
      </c>
      <c r="D169" s="15">
        <v>51424</v>
      </c>
      <c r="E169" s="17">
        <v>42390000</v>
      </c>
      <c r="F169" s="17">
        <v>-27610000</v>
      </c>
      <c r="G169" s="17">
        <v>37140000</v>
      </c>
      <c r="H169" s="117">
        <v>-39.442857142857143</v>
      </c>
      <c r="I169" s="17">
        <v>0</v>
      </c>
      <c r="J169" s="17">
        <v>37140000</v>
      </c>
      <c r="K169" s="18">
        <v>6116070000</v>
      </c>
      <c r="L169" s="29">
        <v>88.003069999999994</v>
      </c>
      <c r="M169" s="29">
        <v>11.44239</v>
      </c>
      <c r="N169" s="29">
        <v>11.478</v>
      </c>
      <c r="O169" s="239"/>
      <c r="P169" s="158"/>
      <c r="Q169" s="199"/>
      <c r="R169" s="107"/>
    </row>
    <row r="170" spans="1:18">
      <c r="A170" s="19">
        <v>45536</v>
      </c>
      <c r="B170" s="17">
        <v>75000000</v>
      </c>
      <c r="C170" s="15">
        <v>45554</v>
      </c>
      <c r="D170" s="15">
        <v>51424</v>
      </c>
      <c r="E170" s="17">
        <v>89850000</v>
      </c>
      <c r="F170" s="17">
        <v>14850000</v>
      </c>
      <c r="G170" s="17">
        <v>51320000</v>
      </c>
      <c r="H170" s="117">
        <v>19.8</v>
      </c>
      <c r="I170" s="17">
        <v>0</v>
      </c>
      <c r="J170" s="17">
        <v>51320000</v>
      </c>
      <c r="K170" s="18">
        <v>6167390000</v>
      </c>
      <c r="L170" s="29">
        <v>91.227090000000004</v>
      </c>
      <c r="M170" s="29">
        <v>10.97677</v>
      </c>
      <c r="N170" s="29">
        <v>10.99</v>
      </c>
      <c r="O170" s="239"/>
      <c r="P170" s="158"/>
      <c r="Q170" s="199"/>
      <c r="R170" s="107"/>
    </row>
    <row r="171" spans="1:18">
      <c r="A171" s="19">
        <v>45536</v>
      </c>
      <c r="B171" s="17"/>
      <c r="C171" s="15">
        <v>45561</v>
      </c>
      <c r="D171" s="15">
        <v>51424</v>
      </c>
      <c r="E171" s="17"/>
      <c r="F171" s="17">
        <v>0</v>
      </c>
      <c r="G171" s="17"/>
      <c r="H171" s="117"/>
      <c r="I171" s="17">
        <v>0</v>
      </c>
      <c r="J171" s="17">
        <v>0</v>
      </c>
      <c r="K171" s="18">
        <v>6222340000</v>
      </c>
      <c r="L171" s="29"/>
      <c r="M171" s="29"/>
      <c r="N171" s="29"/>
      <c r="O171" s="239">
        <v>54950000</v>
      </c>
      <c r="P171" s="158">
        <v>90.789259999999999</v>
      </c>
      <c r="Q171" s="199">
        <v>10.965999999999999</v>
      </c>
      <c r="R171" s="107">
        <v>12.8</v>
      </c>
    </row>
    <row r="172" spans="1:18">
      <c r="A172" s="19">
        <v>45566</v>
      </c>
      <c r="B172" s="17">
        <v>75000000</v>
      </c>
      <c r="C172" s="15">
        <v>45568</v>
      </c>
      <c r="D172" s="15">
        <v>51424</v>
      </c>
      <c r="E172" s="17">
        <v>30050000</v>
      </c>
      <c r="F172" s="17">
        <v>-44950000</v>
      </c>
      <c r="G172" s="17">
        <v>23750000</v>
      </c>
      <c r="H172" s="117">
        <v>-59.933333333333337</v>
      </c>
      <c r="I172" s="17">
        <v>0</v>
      </c>
      <c r="J172" s="17">
        <v>23750000</v>
      </c>
      <c r="K172" s="18">
        <v>6246090000</v>
      </c>
      <c r="L172" s="29">
        <v>90.28922</v>
      </c>
      <c r="M172" s="29">
        <v>11.11185</v>
      </c>
      <c r="N172" s="29">
        <v>11.21</v>
      </c>
      <c r="O172" s="239"/>
      <c r="P172" s="158"/>
      <c r="Q172" s="199"/>
      <c r="R172" s="107"/>
    </row>
    <row r="173" spans="1:18">
      <c r="A173" s="19">
        <v>45566</v>
      </c>
      <c r="B173" s="17">
        <v>155000000</v>
      </c>
      <c r="C173" s="15">
        <v>45580</v>
      </c>
      <c r="D173" s="15">
        <v>51425</v>
      </c>
      <c r="E173" s="17">
        <v>75650000</v>
      </c>
      <c r="F173" s="17">
        <v>-79350000</v>
      </c>
      <c r="G173" s="17">
        <v>69400000</v>
      </c>
      <c r="H173" s="117">
        <v>-51.193548387096776</v>
      </c>
      <c r="I173" s="17">
        <v>0</v>
      </c>
      <c r="J173" s="17">
        <v>69400000</v>
      </c>
      <c r="K173" s="18">
        <v>6315490000</v>
      </c>
      <c r="L173" s="29">
        <v>90.391300000000001</v>
      </c>
      <c r="M173" s="29">
        <v>11.09657</v>
      </c>
      <c r="N173" s="29">
        <v>11.279</v>
      </c>
      <c r="O173" s="239"/>
      <c r="P173" s="158"/>
      <c r="Q173" s="199"/>
      <c r="R173" s="107"/>
    </row>
    <row r="174" spans="1:18">
      <c r="A174" s="19">
        <v>45566</v>
      </c>
      <c r="B174" s="17">
        <v>70000000</v>
      </c>
      <c r="C174" s="15">
        <v>45596</v>
      </c>
      <c r="D174" s="15">
        <v>51425</v>
      </c>
      <c r="E174" s="17">
        <v>92660000</v>
      </c>
      <c r="F174" s="17">
        <v>22660000</v>
      </c>
      <c r="G174" s="17">
        <v>61280000</v>
      </c>
      <c r="H174" s="117">
        <v>32.371428571428574</v>
      </c>
      <c r="I174" s="17">
        <v>0</v>
      </c>
      <c r="J174" s="17">
        <v>61280000</v>
      </c>
      <c r="K174" s="18">
        <v>6376770000</v>
      </c>
      <c r="L174" s="29">
        <v>89.982129999999998</v>
      </c>
      <c r="M174" s="29">
        <v>11.156549999999999</v>
      </c>
      <c r="N174" s="29">
        <v>11.244999999999999</v>
      </c>
      <c r="O174" s="239"/>
      <c r="P174" s="158"/>
      <c r="Q174" s="199"/>
      <c r="R174" s="107"/>
    </row>
    <row r="175" spans="1:18">
      <c r="A175" s="19">
        <v>45597</v>
      </c>
      <c r="B175" s="17"/>
      <c r="C175" s="15">
        <v>45603</v>
      </c>
      <c r="D175" s="15">
        <v>51425</v>
      </c>
      <c r="E175" s="17"/>
      <c r="F175" s="17">
        <v>0</v>
      </c>
      <c r="G175" s="17"/>
      <c r="H175" s="117"/>
      <c r="I175" s="17">
        <v>0</v>
      </c>
      <c r="J175" s="17">
        <v>0</v>
      </c>
      <c r="K175" s="18">
        <v>6439260000</v>
      </c>
      <c r="L175" s="29"/>
      <c r="M175" s="29"/>
      <c r="N175" s="29"/>
      <c r="O175" s="239">
        <v>62490000</v>
      </c>
      <c r="P175" s="158">
        <v>88.958969999999994</v>
      </c>
      <c r="Q175" s="199">
        <v>11.401260000000001</v>
      </c>
      <c r="R175" s="107">
        <v>11.49</v>
      </c>
    </row>
    <row r="176" spans="1:18">
      <c r="A176" s="19">
        <v>45597</v>
      </c>
      <c r="B176" s="17">
        <v>65000000</v>
      </c>
      <c r="C176" s="15">
        <v>45610</v>
      </c>
      <c r="D176" s="15">
        <v>51425</v>
      </c>
      <c r="E176" s="17">
        <v>53380000</v>
      </c>
      <c r="F176" s="17">
        <v>-11620000</v>
      </c>
      <c r="G176" s="17">
        <v>27280000</v>
      </c>
      <c r="H176" s="117">
        <v>-17.876923076923077</v>
      </c>
      <c r="I176" s="17">
        <v>0</v>
      </c>
      <c r="J176" s="17">
        <v>27280000</v>
      </c>
      <c r="K176" s="18">
        <v>6466540000</v>
      </c>
      <c r="L176" s="29">
        <v>88.321299999999994</v>
      </c>
      <c r="M176" s="29">
        <v>11.4046</v>
      </c>
      <c r="N176" s="29">
        <v>11.4879</v>
      </c>
      <c r="O176" s="239"/>
      <c r="P176" s="158"/>
      <c r="Q176" s="199"/>
      <c r="R176" s="107"/>
    </row>
    <row r="177" spans="1:18">
      <c r="A177" s="320">
        <v>45627</v>
      </c>
      <c r="B177" s="17">
        <v>65000000</v>
      </c>
      <c r="C177" s="15">
        <v>45631</v>
      </c>
      <c r="D177" s="15">
        <v>51426</v>
      </c>
      <c r="E177" s="17">
        <v>23280000</v>
      </c>
      <c r="F177" s="17">
        <v>-41720000</v>
      </c>
      <c r="G177" s="17">
        <v>23280000</v>
      </c>
      <c r="H177" s="117">
        <f>-0.641846153846154*100</f>
        <v>-64.184615384615398</v>
      </c>
      <c r="I177" s="17">
        <v>0</v>
      </c>
      <c r="J177" s="17">
        <v>23280000</v>
      </c>
      <c r="K177" s="18">
        <v>6489820000</v>
      </c>
      <c r="L177" s="29">
        <v>90.372150000000005</v>
      </c>
      <c r="M177" s="29">
        <v>11.10066</v>
      </c>
      <c r="N177" s="29">
        <v>11.185</v>
      </c>
      <c r="O177" s="239"/>
      <c r="P177" s="158"/>
      <c r="Q177" s="199"/>
      <c r="R177" s="107"/>
    </row>
    <row r="178" spans="1:18">
      <c r="A178" s="320">
        <v>45658</v>
      </c>
      <c r="B178" s="17">
        <v>90000000</v>
      </c>
      <c r="C178" s="15">
        <v>45672</v>
      </c>
      <c r="D178" s="15">
        <v>14899</v>
      </c>
      <c r="E178" s="17">
        <v>185150000</v>
      </c>
      <c r="F178" s="17">
        <v>95150000</v>
      </c>
      <c r="G178" s="17">
        <v>124230000</v>
      </c>
      <c r="H178" s="117">
        <v>105.72222222222223</v>
      </c>
      <c r="I178" s="17">
        <v>0</v>
      </c>
      <c r="J178" s="17">
        <v>124230000</v>
      </c>
      <c r="K178" s="18">
        <v>6614050000</v>
      </c>
      <c r="L178" s="29">
        <v>87.674409999999995</v>
      </c>
      <c r="M178" s="29">
        <v>11.50872</v>
      </c>
      <c r="N178" s="29">
        <v>11.585000000000001</v>
      </c>
      <c r="O178" s="239"/>
      <c r="P178" s="158"/>
      <c r="Q178" s="199"/>
      <c r="R178" s="107"/>
    </row>
    <row r="179" spans="1:18">
      <c r="A179" s="320">
        <v>45658</v>
      </c>
      <c r="B179" s="17">
        <v>40000000</v>
      </c>
      <c r="C179" s="15">
        <v>45680</v>
      </c>
      <c r="D179" s="15">
        <v>14899</v>
      </c>
      <c r="E179" s="17">
        <v>77480000</v>
      </c>
      <c r="F179" s="17">
        <v>37480000</v>
      </c>
      <c r="G179" s="17">
        <v>40000000</v>
      </c>
      <c r="H179" s="117">
        <v>93.7</v>
      </c>
      <c r="I179" s="17">
        <v>0</v>
      </c>
      <c r="J179" s="17">
        <v>40000000</v>
      </c>
      <c r="K179" s="18">
        <v>6654050000</v>
      </c>
      <c r="L179" s="29">
        <v>89.111059999999995</v>
      </c>
      <c r="M179" s="29">
        <v>11.2918</v>
      </c>
      <c r="N179" s="29">
        <v>11.2</v>
      </c>
      <c r="O179" s="239"/>
      <c r="P179" s="158"/>
      <c r="Q179" s="199"/>
      <c r="R179" s="107"/>
    </row>
    <row r="180" spans="1:18">
      <c r="A180" s="320">
        <v>45689</v>
      </c>
      <c r="B180" s="17">
        <v>65000000</v>
      </c>
      <c r="C180" s="15">
        <v>45694</v>
      </c>
      <c r="D180" s="15">
        <v>14899</v>
      </c>
      <c r="E180" s="17">
        <v>69300000</v>
      </c>
      <c r="F180" s="17">
        <v>4300000</v>
      </c>
      <c r="G180" s="17">
        <v>63050000</v>
      </c>
      <c r="H180" s="117">
        <v>6.6153846153846159</v>
      </c>
      <c r="I180" s="17">
        <v>0</v>
      </c>
      <c r="J180" s="17">
        <v>63050000</v>
      </c>
      <c r="K180" s="18">
        <v>6717100000</v>
      </c>
      <c r="L180" s="29">
        <v>88.168999999999997</v>
      </c>
      <c r="M180" s="29">
        <v>11.436</v>
      </c>
      <c r="N180" s="29">
        <v>11.547000000000001</v>
      </c>
      <c r="O180" s="239"/>
      <c r="P180" s="158"/>
      <c r="Q180" s="199"/>
      <c r="R180" s="107"/>
    </row>
    <row r="181" spans="1:18">
      <c r="A181" s="320">
        <v>45689</v>
      </c>
      <c r="B181" s="17">
        <v>40000000</v>
      </c>
      <c r="C181" s="15">
        <v>45708</v>
      </c>
      <c r="D181" s="15">
        <v>14899</v>
      </c>
      <c r="E181" s="17">
        <v>94260000</v>
      </c>
      <c r="F181" s="17">
        <v>54260000</v>
      </c>
      <c r="G181" s="17">
        <v>40000000</v>
      </c>
      <c r="H181" s="117">
        <v>135.65</v>
      </c>
      <c r="I181" s="17">
        <v>0</v>
      </c>
      <c r="J181" s="17">
        <v>40000000</v>
      </c>
      <c r="K181" s="18">
        <v>6757100000</v>
      </c>
      <c r="L181" s="29">
        <v>88.941999999999993</v>
      </c>
      <c r="M181" s="29">
        <v>11.321</v>
      </c>
      <c r="N181" s="29">
        <v>11.44</v>
      </c>
      <c r="O181" s="239"/>
      <c r="P181" s="158"/>
      <c r="Q181" s="199"/>
      <c r="R181" s="107"/>
    </row>
    <row r="182" spans="1:18">
      <c r="A182" s="320">
        <v>45689</v>
      </c>
      <c r="B182" s="17"/>
      <c r="C182" s="15">
        <v>45715</v>
      </c>
      <c r="D182" s="15">
        <v>14899</v>
      </c>
      <c r="E182" s="17"/>
      <c r="F182" s="17"/>
      <c r="G182" s="17"/>
      <c r="H182" s="117"/>
      <c r="I182" s="17"/>
      <c r="J182" s="17"/>
      <c r="K182" s="18">
        <v>6824950000</v>
      </c>
      <c r="L182" s="29"/>
      <c r="M182" s="29"/>
      <c r="N182" s="29"/>
      <c r="O182" s="385">
        <v>67850000</v>
      </c>
      <c r="P182" s="158">
        <v>92.256399999999999</v>
      </c>
      <c r="Q182" s="199">
        <v>11.36938</v>
      </c>
      <c r="R182" s="107">
        <v>11.53</v>
      </c>
    </row>
    <row r="183" spans="1:18">
      <c r="A183" s="320">
        <v>45717</v>
      </c>
      <c r="B183" s="17">
        <v>60000000</v>
      </c>
      <c r="C183" s="15">
        <v>45722</v>
      </c>
      <c r="D183" s="15">
        <v>14899</v>
      </c>
      <c r="E183" s="17">
        <v>35000000</v>
      </c>
      <c r="F183" s="17">
        <v>-25000000</v>
      </c>
      <c r="G183" s="17">
        <v>19250000</v>
      </c>
      <c r="H183" s="117">
        <v>-41.666666666666671</v>
      </c>
      <c r="I183" s="17">
        <v>0</v>
      </c>
      <c r="J183" s="17">
        <v>19250000</v>
      </c>
      <c r="K183" s="18">
        <v>6844200000</v>
      </c>
      <c r="L183" s="29">
        <v>88.389780000000002</v>
      </c>
      <c r="M183" s="29">
        <v>11.40742</v>
      </c>
      <c r="N183" s="29">
        <v>11.474</v>
      </c>
      <c r="O183" s="239"/>
      <c r="P183" s="158"/>
      <c r="Q183" s="199"/>
      <c r="R183" s="107"/>
    </row>
    <row r="184" spans="1:18">
      <c r="A184" s="320">
        <v>45717</v>
      </c>
      <c r="B184" s="17">
        <v>40000000</v>
      </c>
      <c r="C184" s="15">
        <v>45743</v>
      </c>
      <c r="D184" s="15">
        <v>14899</v>
      </c>
      <c r="E184" s="17">
        <v>59370000</v>
      </c>
      <c r="F184" s="17">
        <v>19370000</v>
      </c>
      <c r="G184" s="17">
        <v>40000000</v>
      </c>
      <c r="H184" s="117">
        <v>48.425000000000004</v>
      </c>
      <c r="I184" s="17">
        <v>0</v>
      </c>
      <c r="J184" s="17">
        <v>40000000</v>
      </c>
      <c r="K184" s="18">
        <v>6884200000</v>
      </c>
      <c r="L184" s="29">
        <v>86.571200000000005</v>
      </c>
      <c r="M184" s="29">
        <v>11.69599</v>
      </c>
      <c r="N184" s="29">
        <v>11.45</v>
      </c>
      <c r="O184" s="239"/>
      <c r="P184" s="158"/>
      <c r="Q184" s="199"/>
      <c r="R184" s="107"/>
    </row>
    <row r="185" spans="1:18">
      <c r="A185" s="320">
        <v>45748</v>
      </c>
      <c r="B185" s="17">
        <v>155000000</v>
      </c>
      <c r="C185" s="15">
        <v>45762</v>
      </c>
      <c r="D185" s="15">
        <v>14899</v>
      </c>
      <c r="E185" s="17">
        <v>56320000</v>
      </c>
      <c r="F185" s="17">
        <v>-98680000</v>
      </c>
      <c r="G185" s="17">
        <v>30720000</v>
      </c>
      <c r="H185" s="117">
        <v>-63.664516129032258</v>
      </c>
      <c r="I185" s="17">
        <v>0</v>
      </c>
      <c r="J185" s="17">
        <v>30720000</v>
      </c>
      <c r="K185" s="18">
        <v>6914920000</v>
      </c>
      <c r="L185" s="29">
        <v>84.65307</v>
      </c>
      <c r="M185" s="29">
        <v>12.00407</v>
      </c>
      <c r="N185" s="29">
        <v>12.092000000000001</v>
      </c>
      <c r="O185" s="385"/>
      <c r="P185" s="158"/>
      <c r="Q185" s="199"/>
      <c r="R185" s="107"/>
    </row>
    <row r="186" spans="1:18">
      <c r="A186" s="320">
        <v>45748</v>
      </c>
      <c r="B186" s="17">
        <v>35000000</v>
      </c>
      <c r="C186" s="15">
        <v>45771</v>
      </c>
      <c r="D186" s="15">
        <v>14899</v>
      </c>
      <c r="E186" s="17">
        <v>39360000</v>
      </c>
      <c r="F186" s="17">
        <v>4360000</v>
      </c>
      <c r="G186" s="17">
        <v>32960000</v>
      </c>
      <c r="H186" s="117">
        <v>12.457142857142857</v>
      </c>
      <c r="I186" s="17">
        <v>0</v>
      </c>
      <c r="J186" s="17">
        <v>32960000</v>
      </c>
      <c r="K186" s="18">
        <v>6947880000</v>
      </c>
      <c r="L186" s="29">
        <v>84.311530000000005</v>
      </c>
      <c r="M186" s="29">
        <v>12.06025</v>
      </c>
      <c r="N186" s="29">
        <v>12.176</v>
      </c>
      <c r="O186" s="239"/>
      <c r="P186" s="158"/>
      <c r="Q186" s="199"/>
      <c r="R186" s="107"/>
    </row>
    <row r="187" spans="1:18">
      <c r="A187" s="320">
        <v>45748</v>
      </c>
      <c r="B187" s="17"/>
      <c r="C187" s="15">
        <v>45777</v>
      </c>
      <c r="D187" s="15">
        <v>14900</v>
      </c>
      <c r="E187" s="17"/>
      <c r="F187" s="17"/>
      <c r="G187" s="17"/>
      <c r="H187" s="117"/>
      <c r="I187" s="17"/>
      <c r="J187" s="17"/>
      <c r="K187" s="18">
        <v>6971650000</v>
      </c>
      <c r="L187" s="29"/>
      <c r="M187" s="29"/>
      <c r="N187" s="29"/>
      <c r="O187" s="239">
        <v>23770000</v>
      </c>
      <c r="P187" s="158">
        <v>84.717169999999996</v>
      </c>
      <c r="Q187" s="199">
        <v>12.06</v>
      </c>
      <c r="R187" s="107">
        <v>12.191000000000001</v>
      </c>
    </row>
    <row r="188" spans="1:18">
      <c r="A188" s="320">
        <v>45778</v>
      </c>
      <c r="B188" s="17">
        <v>70000000</v>
      </c>
      <c r="C188" s="15">
        <v>45785</v>
      </c>
      <c r="D188" s="15">
        <v>14899</v>
      </c>
      <c r="E188" s="17">
        <v>25870000</v>
      </c>
      <c r="F188" s="17">
        <v>-44130000</v>
      </c>
      <c r="G188" s="17">
        <v>11000000</v>
      </c>
      <c r="H188" s="117">
        <v>-63.042857142857144</v>
      </c>
      <c r="I188" s="17">
        <v>0</v>
      </c>
      <c r="J188" s="17">
        <v>11000000</v>
      </c>
      <c r="K188" s="18">
        <v>6982650000</v>
      </c>
      <c r="L188" s="29">
        <v>84.096080000000001</v>
      </c>
      <c r="M188" s="29">
        <v>12.096360000000001</v>
      </c>
      <c r="N188" s="29">
        <v>12.14</v>
      </c>
      <c r="O188" s="239"/>
      <c r="P188" s="158"/>
      <c r="Q188" s="199"/>
      <c r="R188" s="107"/>
    </row>
    <row r="189" spans="1:18">
      <c r="A189" s="320">
        <v>45778</v>
      </c>
      <c r="B189" s="17">
        <v>60000000</v>
      </c>
      <c r="C189" s="15">
        <v>45792</v>
      </c>
      <c r="D189" s="15">
        <v>14899</v>
      </c>
      <c r="E189" s="17">
        <v>35100000</v>
      </c>
      <c r="F189" s="17">
        <v>-24900000</v>
      </c>
      <c r="G189" s="17">
        <v>5100000</v>
      </c>
      <c r="H189" s="117">
        <v>-41.5</v>
      </c>
      <c r="I189" s="17">
        <v>0</v>
      </c>
      <c r="J189" s="17">
        <v>5100000</v>
      </c>
      <c r="K189" s="18">
        <v>6987750000</v>
      </c>
      <c r="L189" s="29">
        <v>84.694270000000003</v>
      </c>
      <c r="M189" s="29">
        <v>11.998530000000001</v>
      </c>
      <c r="N189" s="29">
        <v>12</v>
      </c>
      <c r="O189" s="239"/>
      <c r="P189" s="158"/>
      <c r="Q189" s="199"/>
      <c r="R189" s="107"/>
    </row>
  </sheetData>
  <conditionalFormatting sqref="L4:L32">
    <cfRule type="cellIs" dxfId="59" priority="9485" stopIfTrue="1" operator="lessThan">
      <formula>0</formula>
    </cfRule>
  </conditionalFormatting>
  <conditionalFormatting sqref="L34:L45">
    <cfRule type="cellIs" dxfId="58" priority="6751" stopIfTrue="1" operator="lessThan">
      <formula>0</formula>
    </cfRule>
  </conditionalFormatting>
  <conditionalFormatting sqref="L13:M41">
    <cfRule type="cellIs" dxfId="57" priority="7376" stopIfTrue="1" operator="lessThan">
      <formula>0</formula>
    </cfRule>
  </conditionalFormatting>
  <conditionalFormatting sqref="L4:N15">
    <cfRule type="cellIs" dxfId="56" priority="11534" stopIfTrue="1" operator="lessThan">
      <formula>0</formula>
    </cfRule>
  </conditionalFormatting>
  <conditionalFormatting sqref="L17:N28">
    <cfRule type="cellIs" dxfId="55" priority="10128" stopIfTrue="1" operator="lessThan">
      <formula>0</formula>
    </cfRule>
  </conditionalFormatting>
  <conditionalFormatting sqref="L30:N32">
    <cfRule type="cellIs" dxfId="54" priority="9484" stopIfTrue="1" operator="lessThan">
      <formula>0</formula>
    </cfRule>
  </conditionalFormatting>
  <conditionalFormatting sqref="L34:N43 P42:Q43">
    <cfRule type="cellIs" dxfId="53" priority="7285" stopIfTrue="1" operator="lessThan">
      <formula>0</formula>
    </cfRule>
  </conditionalFormatting>
  <conditionalFormatting sqref="L98:N189">
    <cfRule type="cellIs" dxfId="52" priority="1" stopIfTrue="1" operator="lessThan">
      <formula>0</formula>
    </cfRule>
  </conditionalFormatting>
  <conditionalFormatting sqref="L40:Q41">
    <cfRule type="cellIs" dxfId="51" priority="7489" stopIfTrue="1" operator="lessThan">
      <formula>0</formula>
    </cfRule>
  </conditionalFormatting>
  <conditionalFormatting sqref="L44:Q45">
    <cfRule type="cellIs" dxfId="50" priority="6856" stopIfTrue="1" operator="lessThan">
      <formula>0</formula>
    </cfRule>
  </conditionalFormatting>
  <conditionalFormatting sqref="L33:R33">
    <cfRule type="cellIs" dxfId="49" priority="9745" stopIfTrue="1" operator="lessThan">
      <formula>0</formula>
    </cfRule>
  </conditionalFormatting>
  <conditionalFormatting sqref="L44:R46">
    <cfRule type="cellIs" dxfId="48" priority="6743" stopIfTrue="1" operator="lessThan">
      <formula>0</formula>
    </cfRule>
  </conditionalFormatting>
  <conditionalFormatting sqref="M13:M32">
    <cfRule type="cellIs" dxfId="47" priority="9498" stopIfTrue="1" operator="lessThan">
      <formula>0</formula>
    </cfRule>
  </conditionalFormatting>
  <conditionalFormatting sqref="M34:N38">
    <cfRule type="cellIs" dxfId="46" priority="8406" stopIfTrue="1" operator="lessThan">
      <formula>0</formula>
    </cfRule>
  </conditionalFormatting>
  <conditionalFormatting sqref="N42:N43">
    <cfRule type="cellIs" dxfId="45" priority="7268" stopIfTrue="1" operator="lessThan">
      <formula>0</formula>
    </cfRule>
  </conditionalFormatting>
  <conditionalFormatting sqref="O38:O45">
    <cfRule type="cellIs" dxfId="44" priority="6694" stopIfTrue="1" operator="lessThan">
      <formula>0</formula>
    </cfRule>
  </conditionalFormatting>
  <conditionalFormatting sqref="O5:R15">
    <cfRule type="cellIs" dxfId="43" priority="10997" stopIfTrue="1" operator="lessThan">
      <formula>0</formula>
    </cfRule>
  </conditionalFormatting>
  <conditionalFormatting sqref="O17:R32">
    <cfRule type="cellIs" dxfId="42" priority="9476" stopIfTrue="1" operator="lessThan">
      <formula>0</formula>
    </cfRule>
  </conditionalFormatting>
  <conditionalFormatting sqref="O34:R37">
    <cfRule type="cellIs" dxfId="41" priority="8522" stopIfTrue="1" operator="lessThan">
      <formula>0</formula>
    </cfRule>
  </conditionalFormatting>
  <conditionalFormatting sqref="O97:R97">
    <cfRule type="cellIs" dxfId="40" priority="5691" stopIfTrue="1" operator="lessThan">
      <formula>0</formula>
    </cfRule>
  </conditionalFormatting>
  <conditionalFormatting sqref="P24:P28 R24:R28">
    <cfRule type="cellIs" dxfId="39" priority="10195" stopIfTrue="1" operator="lessThan">
      <formula>0</formula>
    </cfRule>
  </conditionalFormatting>
  <conditionalFormatting sqref="P30:P41 R30:R41">
    <cfRule type="cellIs" dxfId="38" priority="7421" stopIfTrue="1" operator="lessThan">
      <formula>0</formula>
    </cfRule>
  </conditionalFormatting>
  <conditionalFormatting sqref="P29:R29">
    <cfRule type="cellIs" dxfId="37" priority="9993" stopIfTrue="1" operator="lessThan">
      <formula>0</formula>
    </cfRule>
  </conditionalFormatting>
  <conditionalFormatting sqref="P38:R41">
    <cfRule type="cellIs" dxfId="36" priority="8396" stopIfTrue="1" operator="lessThan">
      <formula>0</formula>
    </cfRule>
  </conditionalFormatting>
  <conditionalFormatting sqref="Q40:Q45">
    <cfRule type="cellIs" dxfId="35" priority="6839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4E77-3FD4-45F1-ABBA-A454255CC66B}">
  <sheetPr>
    <pageSetUpPr fitToPage="1"/>
  </sheetPr>
  <dimension ref="A1:R134"/>
  <sheetViews>
    <sheetView workbookViewId="0">
      <pane xSplit="1" ySplit="3" topLeftCell="B125" activePane="bottomRight" state="frozen"/>
      <selection pane="topRight" activeCell="B1" sqref="B1"/>
      <selection pane="bottomLeft" activeCell="A4" sqref="A4"/>
      <selection pane="bottomRight" activeCell="A134" sqref="A134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2" customWidth="1"/>
    <col min="13" max="13" width="8.81640625" customWidth="1"/>
    <col min="14" max="14" width="9.1796875" customWidth="1"/>
    <col min="15" max="15" width="10" customWidth="1"/>
  </cols>
  <sheetData>
    <row r="1" spans="1:18" ht="16.2" thickBot="1">
      <c r="A1" s="9"/>
      <c r="B1" s="9" t="s">
        <v>69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43636</v>
      </c>
      <c r="B4" s="121">
        <v>25000000</v>
      </c>
      <c r="C4" s="103">
        <v>43636</v>
      </c>
      <c r="D4" s="103">
        <v>15902</v>
      </c>
      <c r="E4" s="98">
        <v>56250000</v>
      </c>
      <c r="F4" s="98">
        <v>31250000</v>
      </c>
      <c r="G4" s="98">
        <v>25000000</v>
      </c>
      <c r="H4" s="161">
        <v>1.25</v>
      </c>
      <c r="I4" s="209">
        <v>0</v>
      </c>
      <c r="J4" s="208">
        <v>25000000</v>
      </c>
      <c r="K4" s="207">
        <v>25000000</v>
      </c>
      <c r="L4" s="158">
        <v>89.947800000000001</v>
      </c>
      <c r="M4" s="158">
        <v>11.217000000000001</v>
      </c>
      <c r="N4" s="158">
        <v>11.27</v>
      </c>
      <c r="O4" s="98"/>
      <c r="P4" s="158"/>
      <c r="Q4" s="199"/>
      <c r="R4" s="107"/>
    </row>
    <row r="5" spans="1:18" ht="13.5" customHeight="1">
      <c r="A5" s="26">
        <v>43666</v>
      </c>
      <c r="B5" s="121">
        <v>25000000</v>
      </c>
      <c r="C5" s="103">
        <v>43664</v>
      </c>
      <c r="D5" s="103">
        <v>15902</v>
      </c>
      <c r="E5" s="98">
        <v>97000000</v>
      </c>
      <c r="F5" s="98">
        <v>72000000</v>
      </c>
      <c r="G5" s="98">
        <v>25000000</v>
      </c>
      <c r="H5" s="161">
        <v>2.88</v>
      </c>
      <c r="I5" s="209">
        <v>0</v>
      </c>
      <c r="J5" s="208">
        <v>25000000</v>
      </c>
      <c r="K5" s="207">
        <v>50000000</v>
      </c>
      <c r="L5" s="158">
        <v>89.947800000000001</v>
      </c>
      <c r="M5" s="158">
        <v>11.217000000000001</v>
      </c>
      <c r="N5" s="158">
        <v>10.96</v>
      </c>
      <c r="O5" s="98"/>
      <c r="P5" s="158"/>
      <c r="Q5" s="199"/>
      <c r="R5" s="107"/>
    </row>
    <row r="6" spans="1:18" ht="13.5" customHeight="1">
      <c r="A6" s="26">
        <v>43696</v>
      </c>
      <c r="B6" s="121">
        <v>25000000</v>
      </c>
      <c r="C6" s="103">
        <v>43698</v>
      </c>
      <c r="D6" s="103">
        <v>15902</v>
      </c>
      <c r="E6" s="98">
        <v>107600000</v>
      </c>
      <c r="F6" s="98">
        <v>82600000</v>
      </c>
      <c r="G6" s="98">
        <v>25000000</v>
      </c>
      <c r="H6" s="161">
        <v>3.3</v>
      </c>
      <c r="I6" s="209">
        <v>0</v>
      </c>
      <c r="J6" s="208">
        <v>25000000</v>
      </c>
      <c r="K6" s="207">
        <v>75000000</v>
      </c>
      <c r="L6" s="158">
        <v>91.014480000000006</v>
      </c>
      <c r="M6" s="158">
        <v>11.073320000000001</v>
      </c>
      <c r="N6" s="158">
        <v>11.09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15902</v>
      </c>
      <c r="E7" s="98"/>
      <c r="F7" s="98"/>
      <c r="G7" s="98"/>
      <c r="H7" s="161"/>
      <c r="I7" s="209"/>
      <c r="J7" s="208"/>
      <c r="K7" s="207">
        <v>165650000</v>
      </c>
      <c r="L7" s="158"/>
      <c r="M7" s="158"/>
      <c r="N7" s="158"/>
      <c r="O7" s="98">
        <v>90650000</v>
      </c>
      <c r="P7" s="158">
        <v>90.811080000000004</v>
      </c>
      <c r="Q7" s="199">
        <v>11.18688</v>
      </c>
      <c r="R7" s="107">
        <v>11.35</v>
      </c>
    </row>
    <row r="8" spans="1:18" ht="13.5" customHeight="1">
      <c r="A8" s="26">
        <v>43727</v>
      </c>
      <c r="B8" s="121">
        <v>25000000</v>
      </c>
      <c r="C8" s="103">
        <v>43727</v>
      </c>
      <c r="D8" s="103">
        <v>15902</v>
      </c>
      <c r="E8" s="98">
        <v>10000000</v>
      </c>
      <c r="F8" s="98">
        <v>-15000000</v>
      </c>
      <c r="G8" s="98">
        <v>10000000</v>
      </c>
      <c r="H8" s="117">
        <v>-0.6</v>
      </c>
      <c r="I8" s="209">
        <v>0</v>
      </c>
      <c r="J8" s="208">
        <v>10000000</v>
      </c>
      <c r="K8" s="207">
        <v>175650000</v>
      </c>
      <c r="L8" s="158">
        <v>92.356880000000004</v>
      </c>
      <c r="M8" s="158">
        <v>10.9</v>
      </c>
      <c r="N8" s="158">
        <v>10.9</v>
      </c>
      <c r="O8" s="98"/>
      <c r="P8" s="158"/>
      <c r="Q8" s="199"/>
      <c r="R8" s="107"/>
    </row>
    <row r="9" spans="1:18" ht="13.5" customHeight="1">
      <c r="A9" s="26">
        <v>43769</v>
      </c>
      <c r="B9" s="121">
        <v>25000000</v>
      </c>
      <c r="C9" s="103">
        <v>43755</v>
      </c>
      <c r="D9" s="103">
        <v>15902</v>
      </c>
      <c r="E9" s="98">
        <v>45000000</v>
      </c>
      <c r="F9" s="98">
        <v>20000000</v>
      </c>
      <c r="G9" s="98">
        <v>25000000</v>
      </c>
      <c r="H9" s="117">
        <v>0.8</v>
      </c>
      <c r="I9" s="209">
        <v>0</v>
      </c>
      <c r="J9" s="208">
        <v>25000000</v>
      </c>
      <c r="K9" s="207">
        <v>200650000</v>
      </c>
      <c r="L9" s="158">
        <v>91.077330000000003</v>
      </c>
      <c r="M9" s="158">
        <v>11.063599999999999</v>
      </c>
      <c r="N9" s="158">
        <v>11.125999999999999</v>
      </c>
      <c r="O9" s="98"/>
      <c r="P9" s="158"/>
      <c r="Q9" s="199"/>
      <c r="R9" s="107"/>
    </row>
    <row r="10" spans="1:18" ht="13.5" customHeight="1">
      <c r="A10" s="26">
        <v>43799</v>
      </c>
      <c r="B10" s="121">
        <v>40000000</v>
      </c>
      <c r="C10" s="103">
        <v>43797</v>
      </c>
      <c r="D10" s="103">
        <v>15902</v>
      </c>
      <c r="E10" s="98">
        <v>15500000</v>
      </c>
      <c r="F10" s="98">
        <v>-24500000</v>
      </c>
      <c r="G10" s="98">
        <v>15000000</v>
      </c>
      <c r="H10" s="117">
        <v>-0.61</v>
      </c>
      <c r="I10" s="209">
        <v>0</v>
      </c>
      <c r="J10" s="208">
        <v>15000000</v>
      </c>
      <c r="K10" s="207">
        <v>237790000</v>
      </c>
      <c r="L10" s="158">
        <v>85.703370000000007</v>
      </c>
      <c r="M10" s="158">
        <v>11.8</v>
      </c>
      <c r="N10" s="158">
        <v>11.8</v>
      </c>
      <c r="O10" s="98">
        <v>22140000</v>
      </c>
      <c r="P10" s="158">
        <v>91.323139999999995</v>
      </c>
      <c r="Q10" s="199">
        <v>11.505000000000001</v>
      </c>
      <c r="R10" s="107">
        <v>11.7</v>
      </c>
    </row>
    <row r="11" spans="1:18" ht="13.5" customHeight="1">
      <c r="A11" s="123">
        <v>43830</v>
      </c>
      <c r="B11" s="120">
        <v>110000000</v>
      </c>
      <c r="C11" s="146">
        <v>43804</v>
      </c>
      <c r="D11" s="146">
        <v>15902</v>
      </c>
      <c r="E11" s="99">
        <v>52000000</v>
      </c>
      <c r="F11" s="99">
        <v>-58000000</v>
      </c>
      <c r="G11" s="99">
        <v>52000000</v>
      </c>
      <c r="H11" s="118">
        <v>-0.53</v>
      </c>
      <c r="I11" s="215">
        <v>0</v>
      </c>
      <c r="J11" s="210">
        <v>52000000</v>
      </c>
      <c r="K11" s="211">
        <v>289790000</v>
      </c>
      <c r="L11" s="212">
        <v>84.9101</v>
      </c>
      <c r="M11" s="212">
        <v>11.91588</v>
      </c>
      <c r="N11" s="212">
        <v>12.15</v>
      </c>
      <c r="O11" s="99"/>
      <c r="P11" s="212"/>
      <c r="Q11" s="223"/>
      <c r="R11" s="140"/>
    </row>
    <row r="12" spans="1:18" ht="13.5" customHeight="1">
      <c r="A12" s="26">
        <v>43861</v>
      </c>
      <c r="B12" s="121">
        <v>40000000</v>
      </c>
      <c r="C12" s="103">
        <v>43853</v>
      </c>
      <c r="D12" s="103">
        <v>15902</v>
      </c>
      <c r="E12" s="98">
        <v>52150000</v>
      </c>
      <c r="F12" s="98">
        <v>12150000</v>
      </c>
      <c r="G12" s="98">
        <v>40000000</v>
      </c>
      <c r="H12" s="117">
        <v>0.3</v>
      </c>
      <c r="I12" s="209">
        <v>0</v>
      </c>
      <c r="J12" s="208">
        <v>40000000</v>
      </c>
      <c r="K12" s="207">
        <v>329790000</v>
      </c>
      <c r="L12" s="158">
        <v>85.6327</v>
      </c>
      <c r="M12" s="158">
        <v>11.82044</v>
      </c>
      <c r="N12" s="158">
        <v>11.95</v>
      </c>
      <c r="O12" s="98"/>
      <c r="P12" s="158"/>
      <c r="Q12" s="199"/>
      <c r="R12" s="107"/>
    </row>
    <row r="13" spans="1:18" ht="13.5" customHeight="1">
      <c r="A13" s="26">
        <v>43862</v>
      </c>
      <c r="B13" s="121">
        <v>40000000</v>
      </c>
      <c r="C13" s="103">
        <v>43874</v>
      </c>
      <c r="D13" s="103">
        <v>15902</v>
      </c>
      <c r="E13" s="98">
        <v>38000000</v>
      </c>
      <c r="F13" s="98">
        <v>-2000000</v>
      </c>
      <c r="G13" s="98">
        <v>20000000</v>
      </c>
      <c r="H13" s="117">
        <v>-0.05</v>
      </c>
      <c r="I13" s="209">
        <v>0</v>
      </c>
      <c r="J13" s="208">
        <v>20000000</v>
      </c>
      <c r="K13" s="207">
        <v>349790000</v>
      </c>
      <c r="L13" s="158">
        <v>84.914850000000001</v>
      </c>
      <c r="M13" s="158">
        <v>11.9245</v>
      </c>
      <c r="N13" s="158">
        <v>11.95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98"/>
      <c r="G14" s="98"/>
      <c r="H14" s="117"/>
      <c r="I14" s="209"/>
      <c r="J14" s="208"/>
      <c r="K14" s="207">
        <v>398200000</v>
      </c>
      <c r="L14" s="158"/>
      <c r="M14" s="158"/>
      <c r="N14" s="158"/>
      <c r="O14" s="98">
        <v>48410000</v>
      </c>
      <c r="P14" s="158">
        <v>89.648449999999997</v>
      </c>
      <c r="Q14" s="199">
        <v>11.99</v>
      </c>
      <c r="R14" s="107">
        <v>12.01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15902</v>
      </c>
      <c r="E15" s="98">
        <v>30000000</v>
      </c>
      <c r="F15" s="98">
        <v>0</v>
      </c>
      <c r="G15" s="98">
        <v>30000000</v>
      </c>
      <c r="H15" s="117">
        <v>0</v>
      </c>
      <c r="I15" s="209">
        <v>0</v>
      </c>
      <c r="J15" s="208">
        <v>30000000</v>
      </c>
      <c r="K15" s="207">
        <v>428200000</v>
      </c>
      <c r="L15" s="158">
        <v>83.602090000000004</v>
      </c>
      <c r="M15" s="158">
        <v>12.12</v>
      </c>
      <c r="N15" s="158">
        <v>12.12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100000000</v>
      </c>
      <c r="C16" s="103">
        <v>43936</v>
      </c>
      <c r="D16" s="103">
        <v>15902</v>
      </c>
      <c r="E16" s="98">
        <v>50250000</v>
      </c>
      <c r="F16" s="98">
        <v>-49750000</v>
      </c>
      <c r="G16" s="98">
        <v>50250000</v>
      </c>
      <c r="H16" s="117">
        <v>-0.5</v>
      </c>
      <c r="I16" s="209">
        <v>0</v>
      </c>
      <c r="J16" s="208">
        <v>50250000</v>
      </c>
      <c r="K16" s="207">
        <v>478450000</v>
      </c>
      <c r="L16" s="158">
        <v>74.516570000000002</v>
      </c>
      <c r="M16" s="158">
        <v>13.6408</v>
      </c>
      <c r="N16" s="158">
        <v>13.641999999999999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40000000</v>
      </c>
      <c r="C17" s="103">
        <v>43965</v>
      </c>
      <c r="D17" s="103">
        <v>15902</v>
      </c>
      <c r="E17" s="98">
        <v>109420000</v>
      </c>
      <c r="F17" s="98">
        <v>69420000</v>
      </c>
      <c r="G17" s="98">
        <v>40000000</v>
      </c>
      <c r="H17" s="117">
        <v>1.74</v>
      </c>
      <c r="I17" s="209">
        <v>0</v>
      </c>
      <c r="J17" s="208">
        <v>40000000</v>
      </c>
      <c r="K17" s="207">
        <v>518450000</v>
      </c>
      <c r="L17" s="158">
        <v>78.252250000000004</v>
      </c>
      <c r="M17" s="158">
        <v>12.981479999999999</v>
      </c>
      <c r="N17" s="158">
        <v>13.02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43993</v>
      </c>
      <c r="D18" s="103">
        <v>15902</v>
      </c>
      <c r="E18" s="98">
        <v>113550000</v>
      </c>
      <c r="F18" s="98">
        <v>68550000</v>
      </c>
      <c r="G18" s="98">
        <v>45000000</v>
      </c>
      <c r="H18" s="117">
        <v>1.52</v>
      </c>
      <c r="I18" s="209">
        <v>0</v>
      </c>
      <c r="J18" s="208">
        <v>37152203.5</v>
      </c>
      <c r="K18" s="207">
        <v>563450000</v>
      </c>
      <c r="L18" s="158">
        <v>78.504199999999997</v>
      </c>
      <c r="M18" s="158">
        <v>12.943110000000001</v>
      </c>
      <c r="N18" s="158">
        <v>12.78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15902</v>
      </c>
      <c r="E19" s="98">
        <v>106490000</v>
      </c>
      <c r="F19" s="98">
        <v>26490000</v>
      </c>
      <c r="G19" s="98">
        <v>80000000</v>
      </c>
      <c r="H19" s="117">
        <v>0.33</v>
      </c>
      <c r="I19" s="209">
        <v>0</v>
      </c>
      <c r="J19" s="208">
        <v>80000000</v>
      </c>
      <c r="K19" s="207">
        <v>643450000</v>
      </c>
      <c r="L19" s="158">
        <v>75.462609999999998</v>
      </c>
      <c r="M19" s="158">
        <v>13.48024</v>
      </c>
      <c r="N19" s="158">
        <v>13.3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15902</v>
      </c>
      <c r="E20" s="98"/>
      <c r="F20" s="98">
        <v>0</v>
      </c>
      <c r="G20" s="98"/>
      <c r="H20" s="117"/>
      <c r="I20" s="209">
        <v>0</v>
      </c>
      <c r="J20" s="208">
        <v>0</v>
      </c>
      <c r="K20" s="207">
        <v>654970000</v>
      </c>
      <c r="L20" s="158"/>
      <c r="M20" s="158"/>
      <c r="N20" s="158"/>
      <c r="O20" s="98">
        <v>11520000</v>
      </c>
      <c r="P20" s="158">
        <v>73.39358</v>
      </c>
      <c r="Q20" s="199">
        <v>13.98</v>
      </c>
      <c r="R20" s="107">
        <v>13.98</v>
      </c>
    </row>
    <row r="21" spans="1:18" ht="13.5" customHeight="1">
      <c r="A21" s="26">
        <v>44073</v>
      </c>
      <c r="B21" s="121">
        <v>45000000</v>
      </c>
      <c r="C21" s="103">
        <v>44063</v>
      </c>
      <c r="D21" s="103">
        <v>15902</v>
      </c>
      <c r="E21" s="98">
        <v>125160000</v>
      </c>
      <c r="F21" s="98">
        <v>80160000</v>
      </c>
      <c r="G21" s="98">
        <v>45000000</v>
      </c>
      <c r="H21" s="117">
        <v>1.78</v>
      </c>
      <c r="I21" s="209">
        <v>0</v>
      </c>
      <c r="J21" s="208">
        <v>45000000</v>
      </c>
      <c r="K21" s="207">
        <v>699970000</v>
      </c>
      <c r="L21" s="158">
        <v>73.925939999999997</v>
      </c>
      <c r="M21" s="158">
        <v>13.762180000000001</v>
      </c>
      <c r="N21" s="158">
        <v>13.907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44091</v>
      </c>
      <c r="D22" s="103">
        <v>15902</v>
      </c>
      <c r="E22" s="98">
        <v>252940000</v>
      </c>
      <c r="F22" s="98">
        <v>207940000</v>
      </c>
      <c r="G22" s="98">
        <v>45000000</v>
      </c>
      <c r="H22" s="117">
        <v>4.62</v>
      </c>
      <c r="I22" s="209">
        <v>0</v>
      </c>
      <c r="J22" s="208">
        <v>45000000</v>
      </c>
      <c r="K22" s="207">
        <v>744970000</v>
      </c>
      <c r="L22" s="158">
        <v>75.627619999999993</v>
      </c>
      <c r="M22" s="158">
        <v>13.447290000000001</v>
      </c>
      <c r="N22" s="158">
        <v>13.48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70000000</v>
      </c>
      <c r="C23" s="103">
        <v>44126</v>
      </c>
      <c r="D23" s="103">
        <v>15902</v>
      </c>
      <c r="E23" s="98">
        <v>135490000</v>
      </c>
      <c r="F23" s="98">
        <v>65490000</v>
      </c>
      <c r="G23" s="98">
        <v>70000000</v>
      </c>
      <c r="H23" s="117">
        <v>0.94</v>
      </c>
      <c r="I23" s="209">
        <v>0</v>
      </c>
      <c r="J23" s="208">
        <v>70000000</v>
      </c>
      <c r="K23" s="207">
        <v>814970000</v>
      </c>
      <c r="L23" s="158">
        <v>74.418769999999995</v>
      </c>
      <c r="M23" s="158">
        <v>13.669980000000001</v>
      </c>
      <c r="N23" s="158">
        <v>14.06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44147</v>
      </c>
      <c r="D24" s="103">
        <v>15902</v>
      </c>
      <c r="E24" s="98">
        <v>187010000</v>
      </c>
      <c r="F24" s="98">
        <v>142010000</v>
      </c>
      <c r="G24" s="98">
        <v>45000000</v>
      </c>
      <c r="H24" s="117">
        <v>3.16</v>
      </c>
      <c r="I24" s="209">
        <v>0</v>
      </c>
      <c r="J24" s="208">
        <v>45000000</v>
      </c>
      <c r="K24" s="207">
        <v>859970000</v>
      </c>
      <c r="L24" s="158">
        <v>78.605810000000005</v>
      </c>
      <c r="M24" s="158">
        <v>12.929</v>
      </c>
      <c r="N24" s="158">
        <v>12.938000000000001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98"/>
      <c r="G25" s="98"/>
      <c r="H25" s="117"/>
      <c r="I25" s="209"/>
      <c r="J25" s="208"/>
      <c r="K25" s="207">
        <v>927380000</v>
      </c>
      <c r="L25" s="158"/>
      <c r="M25" s="158"/>
      <c r="N25" s="158"/>
      <c r="O25" s="98">
        <v>67410000</v>
      </c>
      <c r="P25" s="158">
        <v>80.115920000000003</v>
      </c>
      <c r="Q25" s="199">
        <v>13.27</v>
      </c>
      <c r="R25" s="107">
        <v>13.285</v>
      </c>
    </row>
    <row r="26" spans="1:18" ht="13.5" customHeight="1">
      <c r="A26" s="123">
        <v>44196</v>
      </c>
      <c r="B26" s="120">
        <v>110000000</v>
      </c>
      <c r="C26" s="146">
        <v>44168</v>
      </c>
      <c r="D26" s="146">
        <v>15902</v>
      </c>
      <c r="E26" s="99">
        <v>95020000</v>
      </c>
      <c r="F26" s="99">
        <v>-14980000</v>
      </c>
      <c r="G26" s="99">
        <v>95020000</v>
      </c>
      <c r="H26" s="118">
        <v>-0.14000000000000001</v>
      </c>
      <c r="I26" s="215">
        <v>0</v>
      </c>
      <c r="J26" s="210">
        <v>95020000</v>
      </c>
      <c r="K26" s="211">
        <v>1022400000</v>
      </c>
      <c r="L26" s="212">
        <v>76.216380000000001</v>
      </c>
      <c r="M26" s="212">
        <v>13.34624</v>
      </c>
      <c r="N26" s="212">
        <v>14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44217</v>
      </c>
      <c r="D27" s="103">
        <v>15902</v>
      </c>
      <c r="E27" s="98">
        <v>101890000</v>
      </c>
      <c r="F27" s="98">
        <v>56890000</v>
      </c>
      <c r="G27" s="98">
        <v>45000000</v>
      </c>
      <c r="H27" s="117">
        <v>1.26</v>
      </c>
      <c r="I27" s="209">
        <v>0</v>
      </c>
      <c r="J27" s="208">
        <v>45000000</v>
      </c>
      <c r="K27" s="207">
        <v>1067400000</v>
      </c>
      <c r="L27" s="158">
        <v>77.632480000000001</v>
      </c>
      <c r="M27" s="158">
        <v>13.111190000000001</v>
      </c>
      <c r="N27" s="158">
        <v>12.94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44238</v>
      </c>
      <c r="D28" s="103">
        <v>15902</v>
      </c>
      <c r="E28" s="98">
        <v>84150000</v>
      </c>
      <c r="F28" s="98">
        <v>39150000</v>
      </c>
      <c r="G28" s="98">
        <v>45000000</v>
      </c>
      <c r="H28" s="117">
        <v>0.87</v>
      </c>
      <c r="I28" s="209">
        <v>0</v>
      </c>
      <c r="J28" s="208">
        <v>45000000</v>
      </c>
      <c r="K28" s="207">
        <v>1222710000</v>
      </c>
      <c r="L28" s="158">
        <v>81.053560000000004</v>
      </c>
      <c r="M28" s="158">
        <v>12.54041</v>
      </c>
      <c r="N28" s="158">
        <v>12.608000000000001</v>
      </c>
      <c r="O28" s="98">
        <v>110310000</v>
      </c>
      <c r="P28" s="158">
        <v>80.647980000000004</v>
      </c>
      <c r="Q28" s="199">
        <v>12.79053</v>
      </c>
      <c r="R28" s="107">
        <v>12.75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15902</v>
      </c>
      <c r="E29" s="98">
        <v>69880000</v>
      </c>
      <c r="F29" s="98">
        <v>24880000</v>
      </c>
      <c r="G29" s="98">
        <v>45000000</v>
      </c>
      <c r="H29" s="117">
        <v>0.55000000000000004</v>
      </c>
      <c r="I29" s="209">
        <v>0</v>
      </c>
      <c r="J29" s="208">
        <v>45000000</v>
      </c>
      <c r="K29" s="207">
        <v>1267710000</v>
      </c>
      <c r="L29" s="158">
        <v>79.847989999999996</v>
      </c>
      <c r="M29" s="158">
        <v>12.737310000000001</v>
      </c>
      <c r="N29" s="158">
        <v>12.693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90000000</v>
      </c>
      <c r="C30" s="103">
        <v>44273</v>
      </c>
      <c r="D30" s="103">
        <v>15902</v>
      </c>
      <c r="E30" s="98">
        <v>188940000</v>
      </c>
      <c r="F30" s="98">
        <v>98940000</v>
      </c>
      <c r="G30" s="98">
        <v>150000000</v>
      </c>
      <c r="H30" s="117">
        <v>1.1000000000000001</v>
      </c>
      <c r="I30" s="209">
        <v>0</v>
      </c>
      <c r="J30" s="208">
        <v>150000000</v>
      </c>
      <c r="K30" s="207">
        <v>1417710000</v>
      </c>
      <c r="L30" s="158">
        <v>77.49427</v>
      </c>
      <c r="M30" s="158">
        <v>13.13678</v>
      </c>
      <c r="N30" s="158">
        <v>13.25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55000000</v>
      </c>
      <c r="C31" s="15">
        <v>44308</v>
      </c>
      <c r="D31" s="15">
        <v>15902</v>
      </c>
      <c r="E31" s="17">
        <v>67870000</v>
      </c>
      <c r="F31" s="17">
        <v>12870000</v>
      </c>
      <c r="G31" s="17">
        <v>55000000</v>
      </c>
      <c r="H31" s="117">
        <v>0.23</v>
      </c>
      <c r="I31" s="108">
        <v>0</v>
      </c>
      <c r="J31" s="43">
        <v>55000000</v>
      </c>
      <c r="K31" s="44">
        <v>1472710000</v>
      </c>
      <c r="L31" s="107">
        <v>79.121729999999999</v>
      </c>
      <c r="M31" s="107">
        <v>12.862410000000001</v>
      </c>
      <c r="N31" s="107">
        <v>12.74</v>
      </c>
      <c r="O31" s="17"/>
      <c r="P31" s="158"/>
      <c r="Q31" s="199"/>
      <c r="R31" s="107"/>
    </row>
    <row r="32" spans="1:18" ht="13.5" customHeight="1">
      <c r="A32" s="26">
        <v>44317</v>
      </c>
      <c r="B32" s="121">
        <v>55000000</v>
      </c>
      <c r="C32" s="15">
        <v>44328</v>
      </c>
      <c r="D32" s="15">
        <v>15902</v>
      </c>
      <c r="E32" s="17">
        <v>129800000</v>
      </c>
      <c r="F32" s="17">
        <v>74800000</v>
      </c>
      <c r="G32" s="17">
        <v>55000000</v>
      </c>
      <c r="H32" s="117">
        <v>1.36</v>
      </c>
      <c r="I32" s="108">
        <v>0</v>
      </c>
      <c r="J32" s="43">
        <v>55000000</v>
      </c>
      <c r="K32" s="44">
        <v>1527710000</v>
      </c>
      <c r="L32" s="107">
        <v>79.447400000000002</v>
      </c>
      <c r="M32" s="107">
        <v>12.8108</v>
      </c>
      <c r="N32" s="107">
        <v>12.69</v>
      </c>
      <c r="O32" s="17"/>
      <c r="P32" s="158"/>
      <c r="Q32" s="199"/>
      <c r="R32" s="107"/>
    </row>
    <row r="33" spans="1:18" ht="13.5" customHeight="1">
      <c r="A33" s="26">
        <v>44377</v>
      </c>
      <c r="B33" s="121">
        <v>80000000</v>
      </c>
      <c r="C33" s="15">
        <v>44350</v>
      </c>
      <c r="D33" s="15">
        <v>15902</v>
      </c>
      <c r="E33" s="17">
        <v>32460000</v>
      </c>
      <c r="F33" s="17">
        <v>-47540000</v>
      </c>
      <c r="G33" s="17">
        <v>20460000</v>
      </c>
      <c r="H33" s="117">
        <v>-59.424999999999997</v>
      </c>
      <c r="I33" s="108">
        <v>0</v>
      </c>
      <c r="J33" s="43">
        <v>20460000</v>
      </c>
      <c r="K33" s="44">
        <v>1548170000</v>
      </c>
      <c r="L33" s="107">
        <v>79.319509999999994</v>
      </c>
      <c r="M33" s="107">
        <v>12.836080000000001</v>
      </c>
      <c r="N33" s="107">
        <v>12.59</v>
      </c>
      <c r="O33" s="17"/>
      <c r="P33" s="158"/>
      <c r="Q33" s="199"/>
      <c r="R33" s="107"/>
    </row>
    <row r="34" spans="1:18" ht="13.5" customHeight="1">
      <c r="A34" s="26">
        <v>44408</v>
      </c>
      <c r="B34" s="121">
        <v>55000000</v>
      </c>
      <c r="C34" s="15">
        <v>44399</v>
      </c>
      <c r="D34" s="15">
        <v>15902</v>
      </c>
      <c r="E34" s="17">
        <v>134220000</v>
      </c>
      <c r="F34" s="17">
        <v>79220000</v>
      </c>
      <c r="G34" s="17">
        <v>105000000</v>
      </c>
      <c r="H34" s="117">
        <v>144.03636363636363</v>
      </c>
      <c r="I34" s="108">
        <v>0</v>
      </c>
      <c r="J34" s="43">
        <v>105000000</v>
      </c>
      <c r="K34" s="44">
        <v>1653170000</v>
      </c>
      <c r="L34" s="107">
        <v>77.596310000000003</v>
      </c>
      <c r="M34" s="107">
        <v>13.132479999999999</v>
      </c>
      <c r="N34" s="107">
        <v>12.96</v>
      </c>
      <c r="O34" s="17"/>
      <c r="P34" s="158"/>
      <c r="Q34" s="199"/>
      <c r="R34" s="107"/>
    </row>
    <row r="35" spans="1:18" ht="13.5" customHeight="1">
      <c r="A35" s="26">
        <v>44439</v>
      </c>
      <c r="B35" s="121">
        <v>55000000</v>
      </c>
      <c r="C35" s="15">
        <v>44427</v>
      </c>
      <c r="D35" s="15">
        <v>15902</v>
      </c>
      <c r="E35" s="17">
        <v>32450000</v>
      </c>
      <c r="F35" s="17">
        <v>-22550000</v>
      </c>
      <c r="G35" s="17">
        <v>32450000</v>
      </c>
      <c r="H35" s="117">
        <v>-41</v>
      </c>
      <c r="I35" s="108">
        <v>0</v>
      </c>
      <c r="J35" s="43">
        <v>32450000</v>
      </c>
      <c r="K35" s="44">
        <v>1685620000</v>
      </c>
      <c r="L35" s="107">
        <v>77.528880000000001</v>
      </c>
      <c r="M35" s="107">
        <v>13.14237</v>
      </c>
      <c r="N35" s="107">
        <v>12.94</v>
      </c>
      <c r="O35" s="17"/>
      <c r="P35" s="158"/>
      <c r="Q35" s="199"/>
      <c r="R35" s="107"/>
    </row>
    <row r="36" spans="1:18">
      <c r="A36" s="26">
        <v>44469</v>
      </c>
      <c r="B36" s="121">
        <v>80000000</v>
      </c>
      <c r="C36" s="103">
        <v>44441</v>
      </c>
      <c r="D36" s="103">
        <v>15902</v>
      </c>
      <c r="E36" s="98">
        <v>209000000</v>
      </c>
      <c r="F36" s="208">
        <v>129000000</v>
      </c>
      <c r="G36" s="98">
        <v>80000000</v>
      </c>
      <c r="H36" s="117">
        <v>161.25</v>
      </c>
      <c r="I36" s="209">
        <v>0</v>
      </c>
      <c r="J36" s="208">
        <v>80000000</v>
      </c>
      <c r="K36" s="207">
        <v>1765620000</v>
      </c>
      <c r="L36" s="158">
        <v>78.253510000000006</v>
      </c>
      <c r="M36" s="158">
        <v>13.01665</v>
      </c>
      <c r="N36" s="158">
        <v>13.03</v>
      </c>
      <c r="O36" s="98"/>
      <c r="P36" s="158"/>
      <c r="Q36" s="199"/>
      <c r="R36" s="107"/>
    </row>
    <row r="37" spans="1:18">
      <c r="A37" s="19">
        <v>44500</v>
      </c>
      <c r="B37" s="17">
        <v>80000000</v>
      </c>
      <c r="C37" s="15">
        <v>44490</v>
      </c>
      <c r="D37" s="15">
        <v>15902</v>
      </c>
      <c r="E37" s="17">
        <v>197900000</v>
      </c>
      <c r="F37" s="17">
        <v>117900000</v>
      </c>
      <c r="G37" s="17">
        <v>80000000</v>
      </c>
      <c r="H37" s="128">
        <v>147.375</v>
      </c>
      <c r="I37" s="209">
        <v>0</v>
      </c>
      <c r="J37" s="17">
        <v>80000000</v>
      </c>
      <c r="K37" s="18">
        <v>1845620000</v>
      </c>
      <c r="L37" s="29">
        <v>76.688370000000006</v>
      </c>
      <c r="M37" s="29">
        <v>13.29087</v>
      </c>
      <c r="N37" s="29">
        <v>13.19</v>
      </c>
      <c r="O37" s="19"/>
      <c r="P37" s="158"/>
      <c r="Q37" s="199"/>
      <c r="R37" s="107"/>
    </row>
    <row r="38" spans="1:18">
      <c r="A38" s="19">
        <v>44530</v>
      </c>
      <c r="B38" s="17">
        <v>55000000</v>
      </c>
      <c r="C38" s="15">
        <v>44511</v>
      </c>
      <c r="D38" s="15">
        <v>15902</v>
      </c>
      <c r="E38" s="17">
        <v>66280000</v>
      </c>
      <c r="F38" s="17">
        <v>11280000</v>
      </c>
      <c r="G38" s="17">
        <v>55000000</v>
      </c>
      <c r="H38" s="128">
        <v>20.509090909090911</v>
      </c>
      <c r="I38" s="209">
        <v>0</v>
      </c>
      <c r="J38" s="17">
        <v>55000000</v>
      </c>
      <c r="K38" s="18">
        <v>1900620000</v>
      </c>
      <c r="L38" s="29">
        <v>77.380099999999999</v>
      </c>
      <c r="M38" s="29">
        <v>13.17055</v>
      </c>
      <c r="N38" s="29">
        <v>13.09</v>
      </c>
      <c r="O38" s="19"/>
      <c r="P38" s="158"/>
      <c r="Q38" s="199"/>
      <c r="R38" s="107"/>
    </row>
    <row r="39" spans="1:18">
      <c r="A39" s="19">
        <v>44530</v>
      </c>
      <c r="B39" s="17"/>
      <c r="C39" s="15"/>
      <c r="D39" s="15"/>
      <c r="E39" s="17"/>
      <c r="F39" s="17"/>
      <c r="G39" s="17"/>
      <c r="H39" s="128"/>
      <c r="I39" s="209"/>
      <c r="J39" s="17"/>
      <c r="K39" s="18">
        <v>1901910000</v>
      </c>
      <c r="L39" s="29"/>
      <c r="M39" s="29"/>
      <c r="N39" s="29"/>
      <c r="O39" s="98">
        <v>1290000</v>
      </c>
      <c r="P39" s="158">
        <v>80.271789999999996</v>
      </c>
      <c r="Q39" s="199">
        <v>13.27</v>
      </c>
      <c r="R39" s="107">
        <v>13.27</v>
      </c>
    </row>
    <row r="40" spans="1:18">
      <c r="A40" s="21">
        <v>44561</v>
      </c>
      <c r="B40" s="24">
        <v>55000000</v>
      </c>
      <c r="C40" s="22">
        <v>44538</v>
      </c>
      <c r="D40" s="22">
        <v>15902</v>
      </c>
      <c r="E40" s="24">
        <v>75990000</v>
      </c>
      <c r="F40" s="24">
        <v>20990000</v>
      </c>
      <c r="G40" s="24">
        <v>55000000</v>
      </c>
      <c r="H40" s="129">
        <v>38.163636363636364</v>
      </c>
      <c r="I40" s="24">
        <v>0</v>
      </c>
      <c r="J40" s="24">
        <v>55000000</v>
      </c>
      <c r="K40" s="25">
        <v>1956910000</v>
      </c>
      <c r="L40" s="30">
        <v>76.414289999999994</v>
      </c>
      <c r="M40" s="30">
        <v>13.344849999999999</v>
      </c>
      <c r="N40" s="30">
        <v>13.39</v>
      </c>
      <c r="O40" s="24"/>
      <c r="P40" s="140"/>
      <c r="Q40" s="223"/>
      <c r="R40" s="140"/>
    </row>
    <row r="41" spans="1:18">
      <c r="A41" s="26">
        <v>44592</v>
      </c>
      <c r="B41" s="121">
        <v>110000000</v>
      </c>
      <c r="C41" s="103">
        <v>44578</v>
      </c>
      <c r="D41" s="103">
        <v>15902</v>
      </c>
      <c r="E41" s="98">
        <v>133260000</v>
      </c>
      <c r="F41" s="98">
        <v>23260000</v>
      </c>
      <c r="G41" s="98">
        <v>110000000</v>
      </c>
      <c r="H41" s="144">
        <v>21.145454545454545</v>
      </c>
      <c r="I41" s="209">
        <v>0</v>
      </c>
      <c r="J41" s="208">
        <v>110000000</v>
      </c>
      <c r="K41" s="207">
        <v>2066910000</v>
      </c>
      <c r="L41" s="158">
        <v>77.547479999999993</v>
      </c>
      <c r="M41" s="158">
        <v>13.15831</v>
      </c>
      <c r="N41" s="158">
        <v>13.109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44602</v>
      </c>
      <c r="D42" s="103">
        <v>15902</v>
      </c>
      <c r="E42" s="98">
        <v>61910000</v>
      </c>
      <c r="F42" s="98">
        <v>-23090000</v>
      </c>
      <c r="G42" s="98">
        <v>51910000</v>
      </c>
      <c r="H42" s="144">
        <v>-27.164705882352941</v>
      </c>
      <c r="I42" s="209">
        <v>0</v>
      </c>
      <c r="J42" s="208">
        <v>51910000</v>
      </c>
      <c r="K42" s="207">
        <v>2118820000</v>
      </c>
      <c r="L42" s="158">
        <v>75.320099999999996</v>
      </c>
      <c r="M42" s="158">
        <v>13.558249999999999</v>
      </c>
      <c r="N42" s="158">
        <v>13.97</v>
      </c>
      <c r="O42" s="98"/>
      <c r="P42" s="158"/>
      <c r="Q42" s="199"/>
      <c r="R42" s="107"/>
    </row>
    <row r="43" spans="1:18">
      <c r="A43" s="26">
        <v>44651</v>
      </c>
      <c r="B43" s="121">
        <v>55000000</v>
      </c>
      <c r="C43" s="103">
        <v>44623</v>
      </c>
      <c r="D43" s="103">
        <v>15902</v>
      </c>
      <c r="E43" s="98">
        <v>44260000</v>
      </c>
      <c r="F43" s="98">
        <v>-10740000</v>
      </c>
      <c r="G43" s="98">
        <v>21310000</v>
      </c>
      <c r="H43" s="144">
        <v>-19.527272727272727</v>
      </c>
      <c r="I43" s="209">
        <v>0</v>
      </c>
      <c r="J43" s="208">
        <v>15917430.460000001</v>
      </c>
      <c r="K43" s="207">
        <v>2140130000</v>
      </c>
      <c r="L43" s="158">
        <v>73.406549999999996</v>
      </c>
      <c r="M43" s="158">
        <v>13.91972</v>
      </c>
      <c r="N43" s="158">
        <v>13.99</v>
      </c>
      <c r="O43" s="98"/>
      <c r="P43" s="158"/>
      <c r="Q43" s="199"/>
      <c r="R43" s="107"/>
    </row>
    <row r="44" spans="1:18">
      <c r="A44" s="26">
        <v>44681</v>
      </c>
      <c r="B44" s="121">
        <v>80000000</v>
      </c>
      <c r="C44" s="103">
        <v>44672</v>
      </c>
      <c r="D44" s="103">
        <v>15902</v>
      </c>
      <c r="E44" s="98">
        <v>158090000</v>
      </c>
      <c r="F44" s="208">
        <v>78090000</v>
      </c>
      <c r="G44" s="98">
        <v>80000000</v>
      </c>
      <c r="H44" s="117">
        <v>97.612499999999997</v>
      </c>
      <c r="I44" s="209">
        <v>0</v>
      </c>
      <c r="J44" s="208">
        <v>60829371.060000002</v>
      </c>
      <c r="K44" s="207">
        <v>2220130000</v>
      </c>
      <c r="L44" s="158">
        <v>73.40607</v>
      </c>
      <c r="M44" s="158">
        <v>13.925700000000001</v>
      </c>
      <c r="N44" s="158">
        <v>13.95</v>
      </c>
      <c r="O44" s="98"/>
      <c r="P44" s="158"/>
      <c r="Q44" s="199"/>
      <c r="R44" s="107"/>
    </row>
    <row r="45" spans="1:18">
      <c r="A45" s="26">
        <v>44654</v>
      </c>
      <c r="B45" s="121">
        <v>40000000</v>
      </c>
      <c r="C45" s="103">
        <v>44678</v>
      </c>
      <c r="D45" s="103">
        <v>15902</v>
      </c>
      <c r="E45" s="98">
        <v>66380000</v>
      </c>
      <c r="F45" s="208">
        <v>26380000</v>
      </c>
      <c r="G45" s="98">
        <v>40000000</v>
      </c>
      <c r="H45" s="117">
        <v>65.95</v>
      </c>
      <c r="I45" s="209">
        <v>0</v>
      </c>
      <c r="J45" s="208">
        <v>30451126.390000001</v>
      </c>
      <c r="K45" s="207">
        <v>2260130000</v>
      </c>
      <c r="L45" s="158">
        <v>73.331360000000004</v>
      </c>
      <c r="M45" s="158">
        <v>13.941179999999999</v>
      </c>
      <c r="N45" s="158">
        <v>14.1</v>
      </c>
      <c r="O45" s="98"/>
      <c r="P45" s="158"/>
      <c r="Q45" s="199"/>
      <c r="R45" s="107"/>
    </row>
    <row r="46" spans="1:18">
      <c r="A46" s="26">
        <v>44684</v>
      </c>
      <c r="B46" s="121">
        <v>20000000</v>
      </c>
      <c r="C46" s="103">
        <v>44693</v>
      </c>
      <c r="D46" s="103">
        <v>15902</v>
      </c>
      <c r="E46" s="98">
        <v>66540000</v>
      </c>
      <c r="F46" s="208">
        <v>46540000</v>
      </c>
      <c r="G46" s="98">
        <v>20000000</v>
      </c>
      <c r="H46" s="117">
        <v>232.7</v>
      </c>
      <c r="I46" s="209">
        <v>0</v>
      </c>
      <c r="J46" s="208">
        <v>20000000</v>
      </c>
      <c r="K46" s="207">
        <v>2280130000</v>
      </c>
      <c r="L46" s="158">
        <v>72.865129999999994</v>
      </c>
      <c r="M46" s="158">
        <v>14.034800000000001</v>
      </c>
      <c r="N46" s="158">
        <v>14.047000000000001</v>
      </c>
      <c r="O46" s="98"/>
      <c r="P46" s="158"/>
      <c r="Q46" s="199"/>
      <c r="R46" s="107"/>
    </row>
    <row r="47" spans="1:18">
      <c r="A47" s="26">
        <v>44684</v>
      </c>
      <c r="B47" s="121">
        <v>20000000</v>
      </c>
      <c r="C47" s="103">
        <v>44705</v>
      </c>
      <c r="D47" s="103">
        <v>15902</v>
      </c>
      <c r="E47" s="98">
        <v>81230000</v>
      </c>
      <c r="F47" s="208">
        <v>61230000</v>
      </c>
      <c r="G47" s="98">
        <v>20000000</v>
      </c>
      <c r="H47" s="117">
        <v>306.15000000000003</v>
      </c>
      <c r="I47" s="209">
        <v>0</v>
      </c>
      <c r="J47" s="208">
        <v>20000000</v>
      </c>
      <c r="K47" s="207">
        <v>2300130000</v>
      </c>
      <c r="L47" s="158">
        <v>75.380300000000005</v>
      </c>
      <c r="M47" s="158">
        <v>13.56</v>
      </c>
      <c r="N47" s="158">
        <v>13.56</v>
      </c>
      <c r="O47" s="98"/>
      <c r="P47" s="158"/>
      <c r="Q47" s="199"/>
      <c r="R47" s="107"/>
    </row>
    <row r="48" spans="1:18">
      <c r="A48" s="19">
        <v>44715</v>
      </c>
      <c r="B48" s="17">
        <v>20000000</v>
      </c>
      <c r="C48" s="15">
        <v>44721</v>
      </c>
      <c r="D48" s="15">
        <v>15902</v>
      </c>
      <c r="E48" s="17">
        <v>65460000</v>
      </c>
      <c r="F48" s="17">
        <v>45460000</v>
      </c>
      <c r="G48" s="17">
        <v>20000000</v>
      </c>
      <c r="H48" s="128">
        <v>227.3</v>
      </c>
      <c r="I48" s="209">
        <v>0</v>
      </c>
      <c r="J48" s="17">
        <v>20000000</v>
      </c>
      <c r="K48" s="18">
        <v>2320130000</v>
      </c>
      <c r="L48" s="29">
        <v>74.682109999999994</v>
      </c>
      <c r="M48" s="29">
        <v>13.693619999999999</v>
      </c>
      <c r="N48" s="29">
        <v>13.702999999999999</v>
      </c>
      <c r="O48" s="19"/>
      <c r="P48" s="158"/>
      <c r="Q48" s="199"/>
      <c r="R48" s="107"/>
    </row>
    <row r="49" spans="1:18">
      <c r="A49" s="19">
        <v>44715</v>
      </c>
      <c r="B49" s="17">
        <v>20000000</v>
      </c>
      <c r="C49" s="15">
        <v>44735</v>
      </c>
      <c r="D49" s="15">
        <v>15902</v>
      </c>
      <c r="E49" s="17">
        <v>98620000</v>
      </c>
      <c r="F49" s="17">
        <v>78620000</v>
      </c>
      <c r="G49" s="17">
        <v>20000000</v>
      </c>
      <c r="H49" s="128">
        <v>393.1</v>
      </c>
      <c r="I49" s="209">
        <v>0</v>
      </c>
      <c r="J49" s="17">
        <v>20000000</v>
      </c>
      <c r="K49" s="18">
        <v>2340130000</v>
      </c>
      <c r="L49" s="29">
        <v>74.463980000000006</v>
      </c>
      <c r="M49" s="29">
        <v>13.738300000000001</v>
      </c>
      <c r="N49" s="29">
        <v>13.79</v>
      </c>
      <c r="O49" s="19"/>
      <c r="P49" s="158"/>
      <c r="Q49" s="199"/>
      <c r="R49" s="107"/>
    </row>
    <row r="50" spans="1:18">
      <c r="A50" s="19">
        <v>44745</v>
      </c>
      <c r="B50" s="17">
        <v>90000000</v>
      </c>
      <c r="C50" s="15">
        <v>44761</v>
      </c>
      <c r="D50" s="15">
        <v>15902</v>
      </c>
      <c r="E50" s="17">
        <v>161640000</v>
      </c>
      <c r="F50" s="17">
        <v>71640000</v>
      </c>
      <c r="G50" s="17">
        <v>121540000</v>
      </c>
      <c r="H50" s="128">
        <v>79.600000000000009</v>
      </c>
      <c r="I50" s="209">
        <v>0</v>
      </c>
      <c r="J50" s="17">
        <v>121540000</v>
      </c>
      <c r="K50" s="18">
        <v>2461670000</v>
      </c>
      <c r="L50" s="29">
        <v>73.112759999999994</v>
      </c>
      <c r="M50" s="29">
        <v>13.996169999999999</v>
      </c>
      <c r="N50" s="29">
        <v>14.07</v>
      </c>
      <c r="O50" s="19"/>
      <c r="P50" s="158"/>
      <c r="Q50" s="199"/>
      <c r="R50" s="107"/>
    </row>
    <row r="51" spans="1:18">
      <c r="A51" s="19">
        <v>44745</v>
      </c>
      <c r="B51" s="17"/>
      <c r="C51" s="15">
        <v>44770</v>
      </c>
      <c r="D51" s="15">
        <v>15902</v>
      </c>
      <c r="E51" s="98"/>
      <c r="F51" s="17"/>
      <c r="G51" s="17"/>
      <c r="H51" s="128"/>
      <c r="I51" s="209"/>
      <c r="J51" s="17"/>
      <c r="K51" s="18">
        <v>2559620000</v>
      </c>
      <c r="L51" s="29"/>
      <c r="M51" s="29"/>
      <c r="N51" s="29"/>
      <c r="O51" s="239">
        <v>97950000</v>
      </c>
      <c r="P51" s="158">
        <v>73.804850000000002</v>
      </c>
      <c r="Q51" s="199">
        <v>13.930249999999999</v>
      </c>
      <c r="R51" s="107">
        <v>14.07</v>
      </c>
    </row>
    <row r="52" spans="1:18">
      <c r="A52" s="26">
        <v>44776</v>
      </c>
      <c r="B52" s="121">
        <v>20000000</v>
      </c>
      <c r="C52" s="15">
        <v>44784</v>
      </c>
      <c r="D52" s="15">
        <v>15902</v>
      </c>
      <c r="E52" s="17">
        <v>40760000</v>
      </c>
      <c r="F52" s="17">
        <v>20760000</v>
      </c>
      <c r="G52" s="17">
        <v>37320000</v>
      </c>
      <c r="H52" s="117">
        <v>103.8</v>
      </c>
      <c r="I52" s="108">
        <v>0</v>
      </c>
      <c r="J52" s="43">
        <v>37320000</v>
      </c>
      <c r="K52" s="44">
        <v>2596940000</v>
      </c>
      <c r="L52" s="107">
        <v>76.141710000000003</v>
      </c>
      <c r="M52" s="107">
        <v>13.425369999999999</v>
      </c>
      <c r="N52" s="107">
        <v>13.75</v>
      </c>
      <c r="O52" s="17"/>
      <c r="P52" s="107"/>
      <c r="Q52" s="107"/>
      <c r="R52" s="107"/>
    </row>
    <row r="53" spans="1:18">
      <c r="A53" s="26">
        <v>44776</v>
      </c>
      <c r="B53" s="121">
        <v>20000000</v>
      </c>
      <c r="C53" s="15">
        <v>44797</v>
      </c>
      <c r="D53" s="15">
        <v>15902</v>
      </c>
      <c r="E53" s="17">
        <v>58100000</v>
      </c>
      <c r="F53" s="17">
        <v>38100000</v>
      </c>
      <c r="G53" s="17">
        <v>20700000</v>
      </c>
      <c r="H53" s="117">
        <v>190.5</v>
      </c>
      <c r="I53" s="108">
        <v>0</v>
      </c>
      <c r="J53" s="43">
        <v>20700000</v>
      </c>
      <c r="K53" s="44">
        <v>2617640000</v>
      </c>
      <c r="L53" s="107">
        <v>75.124200000000002</v>
      </c>
      <c r="M53" s="107">
        <v>13.61164</v>
      </c>
      <c r="N53" s="107">
        <v>13.62</v>
      </c>
      <c r="O53" s="17"/>
      <c r="P53" s="107"/>
      <c r="Q53" s="107"/>
      <c r="R53" s="107"/>
    </row>
    <row r="54" spans="1:18">
      <c r="A54" s="26">
        <v>44807</v>
      </c>
      <c r="B54" s="121">
        <v>20000000</v>
      </c>
      <c r="C54" s="15">
        <v>44812</v>
      </c>
      <c r="D54" s="15">
        <v>15902</v>
      </c>
      <c r="E54" s="17">
        <v>75620000</v>
      </c>
      <c r="F54" s="17">
        <v>55620000</v>
      </c>
      <c r="G54" s="17">
        <v>20060000</v>
      </c>
      <c r="H54" s="117">
        <v>278.10000000000002</v>
      </c>
      <c r="I54" s="108">
        <v>0</v>
      </c>
      <c r="J54" s="43">
        <v>20060000</v>
      </c>
      <c r="K54" s="44">
        <v>2637700000</v>
      </c>
      <c r="L54" s="107">
        <v>75.080280000000002</v>
      </c>
      <c r="M54" s="107">
        <v>13.61966</v>
      </c>
      <c r="N54" s="107">
        <v>13.68</v>
      </c>
      <c r="O54" s="17"/>
      <c r="P54" s="107"/>
      <c r="Q54" s="107"/>
      <c r="R54" s="107"/>
    </row>
    <row r="55" spans="1:18">
      <c r="A55" s="26">
        <v>44807</v>
      </c>
      <c r="B55" s="121"/>
      <c r="C55" s="15">
        <v>44826</v>
      </c>
      <c r="D55" s="15">
        <v>15902</v>
      </c>
      <c r="E55" s="17"/>
      <c r="F55" s="17">
        <v>0</v>
      </c>
      <c r="G55" s="17"/>
      <c r="H55" s="117"/>
      <c r="I55" s="108">
        <v>0</v>
      </c>
      <c r="J55" s="43">
        <v>0</v>
      </c>
      <c r="K55" s="44">
        <v>2660410000</v>
      </c>
      <c r="L55" s="107"/>
      <c r="M55" s="107"/>
      <c r="N55" s="107"/>
      <c r="O55" s="239">
        <v>22710000</v>
      </c>
      <c r="P55" s="158">
        <v>74.937799999999996</v>
      </c>
      <c r="Q55" s="199">
        <v>14.00694</v>
      </c>
      <c r="R55" s="107">
        <v>14.029</v>
      </c>
    </row>
    <row r="56" spans="1:18">
      <c r="A56" s="26">
        <v>44807</v>
      </c>
      <c r="B56" s="121">
        <v>20000000</v>
      </c>
      <c r="C56" s="15">
        <v>44833</v>
      </c>
      <c r="D56" s="15">
        <v>15902</v>
      </c>
      <c r="E56" s="17">
        <v>33740000</v>
      </c>
      <c r="F56" s="17">
        <v>13740000</v>
      </c>
      <c r="G56" s="17">
        <v>20000000</v>
      </c>
      <c r="H56" s="117">
        <v>68.7</v>
      </c>
      <c r="I56" s="108">
        <v>0</v>
      </c>
      <c r="J56" s="43">
        <v>20000000</v>
      </c>
      <c r="K56" s="44">
        <v>2680410000</v>
      </c>
      <c r="L56" s="107">
        <v>72.692369999999997</v>
      </c>
      <c r="M56" s="107">
        <v>14.07676</v>
      </c>
      <c r="N56" s="107">
        <v>14.111000000000001</v>
      </c>
      <c r="O56" s="239"/>
      <c r="P56" s="158"/>
      <c r="Q56" s="199"/>
      <c r="R56" s="107"/>
    </row>
    <row r="57" spans="1:18">
      <c r="A57" s="26">
        <v>44837</v>
      </c>
      <c r="B57" s="121"/>
      <c r="C57" s="15">
        <v>44840</v>
      </c>
      <c r="D57" s="15">
        <v>15902</v>
      </c>
      <c r="E57" s="17"/>
      <c r="F57" s="17">
        <v>0</v>
      </c>
      <c r="G57" s="17"/>
      <c r="H57" s="117"/>
      <c r="I57" s="108">
        <v>0</v>
      </c>
      <c r="J57" s="43">
        <v>0</v>
      </c>
      <c r="K57" s="44">
        <v>2755250000</v>
      </c>
      <c r="L57" s="107"/>
      <c r="M57" s="107"/>
      <c r="N57" s="107"/>
      <c r="O57" s="239">
        <v>74840000</v>
      </c>
      <c r="P57" s="158">
        <v>74.519639999999995</v>
      </c>
      <c r="Q57" s="199">
        <v>14.1655</v>
      </c>
      <c r="R57" s="107">
        <v>14.25</v>
      </c>
    </row>
    <row r="58" spans="1:18">
      <c r="A58" s="26">
        <v>44837</v>
      </c>
      <c r="B58" s="121">
        <v>250000000</v>
      </c>
      <c r="C58" s="15">
        <v>44851</v>
      </c>
      <c r="D58" s="15">
        <v>15902</v>
      </c>
      <c r="E58" s="17">
        <v>191000000</v>
      </c>
      <c r="F58" s="17">
        <v>-59000000</v>
      </c>
      <c r="G58" s="17">
        <v>170500000</v>
      </c>
      <c r="H58" s="117">
        <v>-23.599999999999998</v>
      </c>
      <c r="I58" s="108">
        <v>0</v>
      </c>
      <c r="J58" s="43">
        <v>170500000</v>
      </c>
      <c r="K58" s="44">
        <v>2925750000</v>
      </c>
      <c r="L58" s="107">
        <v>71.715879999999999</v>
      </c>
      <c r="M58" s="107">
        <v>14.27238</v>
      </c>
      <c r="N58" s="107">
        <v>15.31</v>
      </c>
      <c r="O58" s="239"/>
      <c r="P58" s="158"/>
      <c r="Q58" s="199"/>
      <c r="R58" s="107"/>
    </row>
    <row r="59" spans="1:18">
      <c r="A59" s="26">
        <v>44837</v>
      </c>
      <c r="B59" s="121">
        <v>20000000</v>
      </c>
      <c r="C59" s="15">
        <v>44861</v>
      </c>
      <c r="D59" s="15">
        <v>15902</v>
      </c>
      <c r="E59" s="17">
        <v>58200000</v>
      </c>
      <c r="F59" s="17">
        <v>38200000</v>
      </c>
      <c r="G59" s="17">
        <v>42540000</v>
      </c>
      <c r="H59" s="117">
        <v>191</v>
      </c>
      <c r="I59" s="108">
        <v>0</v>
      </c>
      <c r="J59" s="43">
        <v>42540000</v>
      </c>
      <c r="K59" s="44">
        <v>2968290000</v>
      </c>
      <c r="L59" s="107">
        <v>71.673860000000005</v>
      </c>
      <c r="M59" s="107">
        <v>14.281829999999999</v>
      </c>
      <c r="N59" s="107">
        <v>14.27</v>
      </c>
      <c r="O59" s="239"/>
      <c r="P59" s="158"/>
      <c r="Q59" s="199"/>
      <c r="R59" s="107"/>
    </row>
    <row r="60" spans="1:18">
      <c r="A60" s="26">
        <v>44868</v>
      </c>
      <c r="B60" s="121">
        <v>20000000</v>
      </c>
      <c r="C60" s="15">
        <v>44868</v>
      </c>
      <c r="D60" s="15">
        <v>15902</v>
      </c>
      <c r="E60" s="17">
        <v>20370000</v>
      </c>
      <c r="F60" s="17">
        <v>370000</v>
      </c>
      <c r="G60" s="17">
        <v>20320000</v>
      </c>
      <c r="H60" s="117">
        <v>1.8499999999999999</v>
      </c>
      <c r="I60" s="108">
        <v>0</v>
      </c>
      <c r="J60" s="43">
        <v>20320000</v>
      </c>
      <c r="K60" s="44">
        <v>2988610000</v>
      </c>
      <c r="L60" s="107">
        <v>71.516970000000001</v>
      </c>
      <c r="M60" s="107">
        <v>14.314360000000001</v>
      </c>
      <c r="N60" s="107">
        <v>14.45</v>
      </c>
      <c r="O60" s="239"/>
      <c r="P60" s="158"/>
      <c r="Q60" s="199"/>
      <c r="R60" s="107"/>
    </row>
    <row r="61" spans="1:18">
      <c r="A61" s="26">
        <v>44868</v>
      </c>
      <c r="B61" s="121">
        <v>20000000</v>
      </c>
      <c r="C61" s="15">
        <v>44889</v>
      </c>
      <c r="D61" s="15">
        <v>15902</v>
      </c>
      <c r="E61" s="17">
        <v>84440000</v>
      </c>
      <c r="F61" s="17">
        <v>64440000</v>
      </c>
      <c r="G61" s="17">
        <v>20000000</v>
      </c>
      <c r="H61" s="117">
        <v>322.2</v>
      </c>
      <c r="I61" s="108">
        <v>0</v>
      </c>
      <c r="J61" s="43">
        <v>20000000</v>
      </c>
      <c r="K61" s="44">
        <v>3042930000</v>
      </c>
      <c r="L61" s="107">
        <v>72.468000000000004</v>
      </c>
      <c r="M61" s="107">
        <v>14.12693</v>
      </c>
      <c r="N61" s="107">
        <v>14.16</v>
      </c>
      <c r="O61" s="239">
        <v>34320000</v>
      </c>
      <c r="P61" s="158">
        <v>74.562889999999996</v>
      </c>
      <c r="Q61" s="199">
        <v>14.393409999999999</v>
      </c>
      <c r="R61" s="107">
        <v>14.5</v>
      </c>
    </row>
    <row r="62" spans="1:18">
      <c r="A62" s="26">
        <v>44898</v>
      </c>
      <c r="B62" s="121">
        <v>20000000</v>
      </c>
      <c r="C62" s="15">
        <v>44896</v>
      </c>
      <c r="D62" s="15">
        <v>15902</v>
      </c>
      <c r="E62" s="17">
        <v>55700000</v>
      </c>
      <c r="F62" s="17">
        <v>35700000</v>
      </c>
      <c r="G62" s="17">
        <v>30120000</v>
      </c>
      <c r="H62" s="117">
        <v>178.5</v>
      </c>
      <c r="I62" s="108">
        <v>0</v>
      </c>
      <c r="J62" s="43">
        <v>30120000</v>
      </c>
      <c r="K62" s="44">
        <v>3073050000</v>
      </c>
      <c r="L62" s="107">
        <v>73.465450000000004</v>
      </c>
      <c r="M62" s="107">
        <v>13.932930000000001</v>
      </c>
      <c r="N62" s="107">
        <v>13.95</v>
      </c>
      <c r="O62" s="239"/>
      <c r="P62" s="158"/>
      <c r="Q62" s="199"/>
      <c r="R62" s="107"/>
    </row>
    <row r="63" spans="1:18">
      <c r="A63" s="26">
        <v>44898</v>
      </c>
      <c r="B63" s="121">
        <v>20000000</v>
      </c>
      <c r="C63" s="15">
        <v>44903</v>
      </c>
      <c r="D63" s="15">
        <v>15902</v>
      </c>
      <c r="E63" s="17">
        <v>83810000</v>
      </c>
      <c r="F63" s="17">
        <v>63810000</v>
      </c>
      <c r="G63" s="17">
        <v>20590000</v>
      </c>
      <c r="H63" s="117">
        <v>319.05</v>
      </c>
      <c r="I63" s="108">
        <v>0</v>
      </c>
      <c r="J63" s="43">
        <v>20590000</v>
      </c>
      <c r="K63" s="44">
        <v>3093640000</v>
      </c>
      <c r="L63" s="107">
        <v>72.861590000000007</v>
      </c>
      <c r="M63" s="107">
        <v>14.051819999999999</v>
      </c>
      <c r="N63" s="107">
        <v>14.08</v>
      </c>
      <c r="O63" s="239"/>
      <c r="P63" s="158"/>
      <c r="Q63" s="199"/>
      <c r="R63" s="107"/>
    </row>
    <row r="64" spans="1:18">
      <c r="A64" s="26">
        <v>44929</v>
      </c>
      <c r="B64" s="121">
        <v>100000000</v>
      </c>
      <c r="C64" s="15">
        <v>44942</v>
      </c>
      <c r="D64" s="15">
        <v>15902</v>
      </c>
      <c r="E64" s="17">
        <v>299960000</v>
      </c>
      <c r="F64" s="17">
        <v>199960000</v>
      </c>
      <c r="G64" s="17">
        <v>100000000</v>
      </c>
      <c r="H64" s="117">
        <v>199.96</v>
      </c>
      <c r="I64" s="108">
        <v>0</v>
      </c>
      <c r="J64" s="43">
        <v>100000000</v>
      </c>
      <c r="K64" s="44">
        <v>3193640000</v>
      </c>
      <c r="L64" s="107">
        <v>76.707130000000006</v>
      </c>
      <c r="M64" s="107">
        <v>13.34521</v>
      </c>
      <c r="N64" s="107">
        <v>13.37</v>
      </c>
      <c r="O64" s="239"/>
      <c r="P64" s="158"/>
      <c r="Q64" s="199"/>
      <c r="R64" s="107"/>
    </row>
    <row r="65" spans="1:18">
      <c r="A65" s="26">
        <v>44960</v>
      </c>
      <c r="B65" s="121">
        <v>20000000</v>
      </c>
      <c r="C65" s="15">
        <v>44959</v>
      </c>
      <c r="D65" s="15">
        <v>15902</v>
      </c>
      <c r="E65" s="17">
        <v>96990000</v>
      </c>
      <c r="F65" s="17">
        <v>76990000</v>
      </c>
      <c r="G65" s="17">
        <v>20000000</v>
      </c>
      <c r="H65" s="117">
        <v>384.95</v>
      </c>
      <c r="I65" s="108">
        <v>0</v>
      </c>
      <c r="J65" s="43">
        <v>20000000</v>
      </c>
      <c r="K65" s="44">
        <v>3213640000</v>
      </c>
      <c r="L65" s="107">
        <v>75.968999999999994</v>
      </c>
      <c r="M65" s="107">
        <v>13.478999999999999</v>
      </c>
      <c r="N65" s="107">
        <v>13.53</v>
      </c>
      <c r="O65" s="239"/>
      <c r="P65" s="158"/>
      <c r="Q65" s="199"/>
      <c r="R65" s="107"/>
    </row>
    <row r="66" spans="1:18">
      <c r="A66" s="26">
        <v>44958</v>
      </c>
      <c r="B66" s="121">
        <v>20000000</v>
      </c>
      <c r="C66" s="15">
        <v>44973</v>
      </c>
      <c r="D66" s="15">
        <v>15902</v>
      </c>
      <c r="E66" s="17">
        <v>198370000</v>
      </c>
      <c r="F66" s="17">
        <v>178370000</v>
      </c>
      <c r="G66" s="17">
        <v>139750000</v>
      </c>
      <c r="H66" s="117">
        <v>891.85</v>
      </c>
      <c r="I66" s="108">
        <v>0</v>
      </c>
      <c r="J66" s="43">
        <v>139750000</v>
      </c>
      <c r="K66" s="44">
        <v>3353390000</v>
      </c>
      <c r="L66" s="107">
        <v>76.042010000000005</v>
      </c>
      <c r="M66" s="107">
        <v>13.466570000000001</v>
      </c>
      <c r="N66" s="107">
        <v>13.49</v>
      </c>
      <c r="O66" s="239"/>
      <c r="P66" s="158"/>
      <c r="Q66" s="199"/>
      <c r="R66" s="107"/>
    </row>
    <row r="67" spans="1:18">
      <c r="A67" s="26">
        <v>44958</v>
      </c>
      <c r="B67" s="121"/>
      <c r="C67" s="15"/>
      <c r="D67" s="15">
        <v>15902</v>
      </c>
      <c r="E67" s="17"/>
      <c r="F67" s="17">
        <v>0</v>
      </c>
      <c r="G67" s="17"/>
      <c r="H67" s="117"/>
      <c r="I67" s="108"/>
      <c r="J67" s="43">
        <v>0</v>
      </c>
      <c r="K67" s="44">
        <v>3390990000</v>
      </c>
      <c r="L67" s="107"/>
      <c r="M67" s="107"/>
      <c r="N67" s="107"/>
      <c r="O67" s="239">
        <v>37600000</v>
      </c>
      <c r="P67" s="158">
        <v>73.632559999999998</v>
      </c>
      <c r="Q67" s="199">
        <v>14.12866</v>
      </c>
      <c r="R67" s="107">
        <v>14.02</v>
      </c>
    </row>
    <row r="68" spans="1:18">
      <c r="A68" s="26">
        <v>44986</v>
      </c>
      <c r="B68" s="121">
        <v>20000000</v>
      </c>
      <c r="C68" s="15">
        <v>45008</v>
      </c>
      <c r="D68" s="15">
        <v>15902</v>
      </c>
      <c r="E68" s="17">
        <v>105380000</v>
      </c>
      <c r="F68" s="17">
        <v>85380000</v>
      </c>
      <c r="G68" s="17">
        <v>20000000</v>
      </c>
      <c r="H68" s="117">
        <v>426.90000000000003</v>
      </c>
      <c r="I68" s="108">
        <v>0</v>
      </c>
      <c r="J68" s="43">
        <v>20000000</v>
      </c>
      <c r="K68" s="44">
        <v>3410990000</v>
      </c>
      <c r="L68" s="107">
        <v>89.929469999999995</v>
      </c>
      <c r="M68" s="107">
        <v>11.27</v>
      </c>
      <c r="N68" s="107">
        <v>11.27</v>
      </c>
      <c r="O68" s="239"/>
      <c r="P68" s="158"/>
      <c r="Q68" s="199"/>
      <c r="R68" s="107"/>
    </row>
    <row r="69" spans="1:18">
      <c r="A69" s="26">
        <v>45017</v>
      </c>
      <c r="B69" s="121">
        <v>50000000</v>
      </c>
      <c r="C69" s="15">
        <v>45033</v>
      </c>
      <c r="D69" s="15">
        <v>15902</v>
      </c>
      <c r="E69" s="17">
        <v>92880000</v>
      </c>
      <c r="F69" s="17">
        <v>42880000</v>
      </c>
      <c r="G69" s="17">
        <v>42760000</v>
      </c>
      <c r="H69" s="117">
        <v>85.76</v>
      </c>
      <c r="I69" s="108">
        <v>0</v>
      </c>
      <c r="J69" s="43">
        <v>42760000</v>
      </c>
      <c r="K69" s="44">
        <v>3453750000</v>
      </c>
      <c r="L69" s="107">
        <v>76.361410000000006</v>
      </c>
      <c r="M69" s="107">
        <v>13.414899999999999</v>
      </c>
      <c r="N69" s="107">
        <v>13.49</v>
      </c>
      <c r="O69" s="239"/>
      <c r="P69" s="158"/>
      <c r="Q69" s="199"/>
      <c r="R69" s="107"/>
    </row>
    <row r="70" spans="1:18">
      <c r="A70" s="26">
        <v>45017</v>
      </c>
      <c r="B70" s="121"/>
      <c r="C70" s="15">
        <v>45036</v>
      </c>
      <c r="D70" s="15">
        <v>15902</v>
      </c>
      <c r="E70" s="17"/>
      <c r="F70" s="17">
        <v>0</v>
      </c>
      <c r="G70" s="17"/>
      <c r="H70" s="117"/>
      <c r="I70" s="108">
        <v>0</v>
      </c>
      <c r="J70" s="43">
        <v>0</v>
      </c>
      <c r="K70" s="44">
        <v>3463690000</v>
      </c>
      <c r="L70" s="107"/>
      <c r="M70" s="107"/>
      <c r="N70" s="107"/>
      <c r="O70" s="239">
        <v>9940000</v>
      </c>
      <c r="P70" s="158">
        <v>76.287890000000004</v>
      </c>
      <c r="Q70" s="199">
        <v>13.916600000000001</v>
      </c>
      <c r="R70" s="107">
        <v>13.989000000000001</v>
      </c>
    </row>
    <row r="71" spans="1:18">
      <c r="A71" s="26">
        <v>45017</v>
      </c>
      <c r="B71" s="121">
        <v>15000000</v>
      </c>
      <c r="C71" s="15">
        <v>45043</v>
      </c>
      <c r="D71" s="15">
        <v>15902</v>
      </c>
      <c r="E71" s="17">
        <v>87940000</v>
      </c>
      <c r="F71" s="17">
        <v>72940000</v>
      </c>
      <c r="G71" s="17">
        <v>15000000</v>
      </c>
      <c r="H71" s="117">
        <v>486.26666666666665</v>
      </c>
      <c r="I71" s="108">
        <v>0</v>
      </c>
      <c r="J71" s="43">
        <v>15000000</v>
      </c>
      <c r="K71" s="44">
        <v>3478690000</v>
      </c>
      <c r="L71" s="107">
        <v>76.361410000000006</v>
      </c>
      <c r="M71" s="107">
        <v>13.414899999999999</v>
      </c>
      <c r="N71" s="107">
        <v>13.25</v>
      </c>
      <c r="O71" s="239"/>
      <c r="P71" s="158"/>
      <c r="Q71" s="199"/>
      <c r="R71" s="107"/>
    </row>
    <row r="72" spans="1:18">
      <c r="A72" s="26">
        <v>45047</v>
      </c>
      <c r="B72" s="121">
        <v>15000000</v>
      </c>
      <c r="C72" s="15">
        <v>45057</v>
      </c>
      <c r="D72" s="15">
        <v>15902</v>
      </c>
      <c r="E72" s="17">
        <v>76710000</v>
      </c>
      <c r="F72" s="17">
        <v>61710000</v>
      </c>
      <c r="G72" s="17">
        <v>15000000</v>
      </c>
      <c r="H72" s="117">
        <v>411.4</v>
      </c>
      <c r="I72" s="108">
        <v>0</v>
      </c>
      <c r="J72" s="43">
        <v>15000000</v>
      </c>
      <c r="K72" s="44">
        <v>3493690000</v>
      </c>
      <c r="L72" s="107">
        <v>77.647109999999998</v>
      </c>
      <c r="M72" s="107">
        <v>13.18901</v>
      </c>
      <c r="N72" s="107">
        <v>13.19</v>
      </c>
      <c r="O72" s="239"/>
      <c r="P72" s="158"/>
      <c r="Q72" s="199"/>
      <c r="R72" s="107"/>
    </row>
    <row r="73" spans="1:18">
      <c r="A73" s="26">
        <v>45047</v>
      </c>
      <c r="B73" s="121"/>
      <c r="C73" s="15">
        <v>45063</v>
      </c>
      <c r="D73" s="15"/>
      <c r="E73" s="17"/>
      <c r="F73" s="17"/>
      <c r="G73" s="17"/>
      <c r="H73" s="117"/>
      <c r="I73" s="108"/>
      <c r="J73" s="43"/>
      <c r="K73" s="44">
        <v>3501340000</v>
      </c>
      <c r="L73" s="107"/>
      <c r="M73" s="107"/>
      <c r="N73" s="107"/>
      <c r="O73" s="239">
        <v>7650000</v>
      </c>
      <c r="P73" s="158">
        <v>78.997820000000004</v>
      </c>
      <c r="Q73" s="199">
        <v>13.55</v>
      </c>
      <c r="R73" s="107">
        <v>13.55</v>
      </c>
    </row>
    <row r="74" spans="1:18">
      <c r="A74" s="26">
        <v>45047</v>
      </c>
      <c r="B74" s="121">
        <v>15000000</v>
      </c>
      <c r="C74" s="15">
        <v>45070</v>
      </c>
      <c r="D74" s="15">
        <v>15902</v>
      </c>
      <c r="E74" s="17">
        <v>123690000</v>
      </c>
      <c r="F74" s="17">
        <v>108690000</v>
      </c>
      <c r="G74" s="17">
        <v>15000000</v>
      </c>
      <c r="H74" s="117">
        <v>724.6</v>
      </c>
      <c r="I74" s="108">
        <v>0</v>
      </c>
      <c r="J74" s="43">
        <v>15000000</v>
      </c>
      <c r="K74" s="44">
        <v>3516340000</v>
      </c>
      <c r="L74" s="107">
        <v>75.702169999999995</v>
      </c>
      <c r="M74" s="107">
        <v>13.54298</v>
      </c>
      <c r="N74" s="107">
        <v>13.67</v>
      </c>
      <c r="O74" s="239"/>
      <c r="P74" s="158"/>
      <c r="Q74" s="199"/>
      <c r="R74" s="107"/>
    </row>
    <row r="75" spans="1:18">
      <c r="A75" s="26">
        <v>45078</v>
      </c>
      <c r="B75" s="121"/>
      <c r="C75" s="15">
        <v>45085</v>
      </c>
      <c r="D75" s="15">
        <v>0</v>
      </c>
      <c r="E75" s="17"/>
      <c r="F75" s="17">
        <v>0</v>
      </c>
      <c r="G75" s="17"/>
      <c r="H75" s="117"/>
      <c r="I75" s="108">
        <v>0</v>
      </c>
      <c r="J75" s="43">
        <v>0</v>
      </c>
      <c r="K75" s="44">
        <v>3517320000</v>
      </c>
      <c r="L75" s="107"/>
      <c r="M75" s="107"/>
      <c r="N75" s="107"/>
      <c r="O75" s="239">
        <v>980000</v>
      </c>
      <c r="P75" s="158">
        <v>80.778099999999995</v>
      </c>
      <c r="Q75" s="199">
        <v>13.340540000000001</v>
      </c>
      <c r="R75" s="107">
        <v>13.36697</v>
      </c>
    </row>
    <row r="76" spans="1:18">
      <c r="A76" s="26">
        <v>45078</v>
      </c>
      <c r="B76" s="121">
        <v>15000000</v>
      </c>
      <c r="C76" s="15">
        <v>45099</v>
      </c>
      <c r="D76" s="15">
        <v>15902</v>
      </c>
      <c r="E76" s="17">
        <v>152370000</v>
      </c>
      <c r="F76" s="17">
        <v>137370000</v>
      </c>
      <c r="G76" s="17">
        <v>15000000</v>
      </c>
      <c r="H76" s="128">
        <v>915.8</v>
      </c>
      <c r="I76" s="108">
        <v>0</v>
      </c>
      <c r="J76" s="43">
        <v>15000000</v>
      </c>
      <c r="K76" s="44">
        <v>3532320000</v>
      </c>
      <c r="L76" s="107">
        <v>79.016120000000001</v>
      </c>
      <c r="M76" s="107">
        <v>12.96</v>
      </c>
      <c r="N76" s="107">
        <v>13.365</v>
      </c>
      <c r="O76" s="239"/>
      <c r="P76" s="158"/>
      <c r="Q76" s="199"/>
      <c r="R76" s="107"/>
    </row>
    <row r="77" spans="1:18">
      <c r="A77" s="26">
        <v>45078</v>
      </c>
      <c r="B77" s="121">
        <v>15000000</v>
      </c>
      <c r="C77" s="15">
        <v>45106</v>
      </c>
      <c r="D77" s="15">
        <v>0</v>
      </c>
      <c r="E77" s="17">
        <v>81640000</v>
      </c>
      <c r="F77" s="17">
        <v>66640000</v>
      </c>
      <c r="G77" s="17">
        <v>15000000</v>
      </c>
      <c r="H77" s="128">
        <v>444.26666666666665</v>
      </c>
      <c r="I77" s="108"/>
      <c r="J77" s="43">
        <v>15000000</v>
      </c>
      <c r="K77" s="44">
        <v>3547320000</v>
      </c>
      <c r="L77" s="107">
        <v>80.324730000000002</v>
      </c>
      <c r="M77" s="107">
        <v>12.73804</v>
      </c>
      <c r="N77" s="107">
        <v>13.15</v>
      </c>
      <c r="O77" s="239"/>
      <c r="P77" s="158"/>
      <c r="Q77" s="199"/>
      <c r="R77" s="107"/>
    </row>
    <row r="78" spans="1:18">
      <c r="A78" s="26">
        <v>45108</v>
      </c>
      <c r="B78" s="121"/>
      <c r="C78" s="15">
        <v>45113</v>
      </c>
      <c r="D78" s="15">
        <v>15902</v>
      </c>
      <c r="E78" s="17"/>
      <c r="F78" s="17">
        <v>0</v>
      </c>
      <c r="G78" s="17"/>
      <c r="H78" s="128"/>
      <c r="I78" s="108">
        <v>0</v>
      </c>
      <c r="J78" s="43">
        <v>0</v>
      </c>
      <c r="K78" s="44">
        <v>3553060000</v>
      </c>
      <c r="L78" s="107"/>
      <c r="M78" s="107"/>
      <c r="N78" s="107"/>
      <c r="O78" s="239">
        <v>5740000</v>
      </c>
      <c r="P78" s="158">
        <v>79.513940000000005</v>
      </c>
      <c r="Q78" s="199">
        <v>12.83276</v>
      </c>
      <c r="R78" s="107">
        <v>12.84</v>
      </c>
    </row>
    <row r="79" spans="1:18">
      <c r="A79" s="26">
        <v>45108</v>
      </c>
      <c r="B79" s="121">
        <v>60000000</v>
      </c>
      <c r="C79" s="15">
        <v>45124</v>
      </c>
      <c r="D79" s="15">
        <v>0</v>
      </c>
      <c r="E79" s="17">
        <v>129730000</v>
      </c>
      <c r="F79" s="17">
        <v>69730000</v>
      </c>
      <c r="G79" s="17">
        <v>60000000</v>
      </c>
      <c r="H79" s="128">
        <v>116.21666666666665</v>
      </c>
      <c r="I79" s="108">
        <v>0</v>
      </c>
      <c r="J79" s="43">
        <v>60000000</v>
      </c>
      <c r="K79" s="44">
        <v>3613060000</v>
      </c>
      <c r="L79" s="107">
        <v>80.321349999999995</v>
      </c>
      <c r="M79" s="107">
        <v>12.73827</v>
      </c>
      <c r="N79" s="107">
        <v>12.973000000000001</v>
      </c>
      <c r="O79" s="239"/>
      <c r="P79" s="158"/>
      <c r="Q79" s="199"/>
      <c r="R79" s="107"/>
    </row>
    <row r="80" spans="1:18">
      <c r="A80" s="26">
        <v>45108</v>
      </c>
      <c r="B80" s="121">
        <v>15000000</v>
      </c>
      <c r="C80" s="15">
        <v>45134</v>
      </c>
      <c r="D80" s="15">
        <v>15902</v>
      </c>
      <c r="E80" s="17">
        <v>81930000</v>
      </c>
      <c r="F80" s="17">
        <v>66930000</v>
      </c>
      <c r="G80" s="17">
        <v>15000000</v>
      </c>
      <c r="H80" s="128">
        <v>446.2</v>
      </c>
      <c r="I80" s="108">
        <v>0</v>
      </c>
      <c r="J80" s="43">
        <v>15000000</v>
      </c>
      <c r="K80" s="44">
        <v>3628060000</v>
      </c>
      <c r="L80" s="107">
        <v>81.861170000000001</v>
      </c>
      <c r="M80" s="107">
        <v>12.48438</v>
      </c>
      <c r="N80" s="107">
        <v>12.484999999999999</v>
      </c>
      <c r="O80" s="239"/>
      <c r="P80" s="158"/>
      <c r="Q80" s="199"/>
      <c r="R80" s="107"/>
    </row>
    <row r="81" spans="1:18">
      <c r="A81" s="26">
        <v>45139</v>
      </c>
      <c r="B81" s="121">
        <v>15000000</v>
      </c>
      <c r="C81" s="15">
        <v>45141</v>
      </c>
      <c r="D81" s="15">
        <v>0</v>
      </c>
      <c r="E81" s="17">
        <v>47710000</v>
      </c>
      <c r="F81" s="17">
        <v>32710000</v>
      </c>
      <c r="G81" s="17">
        <v>15000000</v>
      </c>
      <c r="H81" s="117">
        <v>218.06666666666666</v>
      </c>
      <c r="I81" s="108">
        <v>0</v>
      </c>
      <c r="J81" s="43">
        <v>15000000</v>
      </c>
      <c r="K81" s="44">
        <v>3643060000</v>
      </c>
      <c r="L81" s="107">
        <v>82.810569999999998</v>
      </c>
      <c r="M81" s="107">
        <v>12.33183</v>
      </c>
      <c r="N81" s="107">
        <v>12.7</v>
      </c>
      <c r="O81" s="239"/>
      <c r="P81" s="158"/>
      <c r="Q81" s="199"/>
      <c r="R81" s="107"/>
    </row>
    <row r="82" spans="1:18">
      <c r="A82" s="26">
        <v>45139</v>
      </c>
      <c r="B82" s="121">
        <v>15000000</v>
      </c>
      <c r="C82" s="15">
        <v>45155</v>
      </c>
      <c r="D82" s="15">
        <v>15902</v>
      </c>
      <c r="E82" s="17">
        <v>75190000</v>
      </c>
      <c r="F82" s="17">
        <v>60190000</v>
      </c>
      <c r="G82" s="17">
        <v>15000000</v>
      </c>
      <c r="H82" s="117">
        <v>401.26666666666671</v>
      </c>
      <c r="I82" s="108"/>
      <c r="J82" s="43">
        <v>15000000</v>
      </c>
      <c r="K82" s="44">
        <v>3658060000</v>
      </c>
      <c r="L82" s="107">
        <v>82.455449999999999</v>
      </c>
      <c r="M82" s="107">
        <v>12.387890000000001</v>
      </c>
      <c r="N82" s="107">
        <v>12.423999999999999</v>
      </c>
      <c r="O82" s="239"/>
      <c r="P82" s="158"/>
      <c r="Q82" s="199"/>
      <c r="R82" s="107"/>
    </row>
    <row r="83" spans="1:18">
      <c r="A83" s="26">
        <v>45170</v>
      </c>
      <c r="B83" s="121">
        <v>15000000</v>
      </c>
      <c r="C83" s="15">
        <v>45176</v>
      </c>
      <c r="D83" s="15">
        <v>15902</v>
      </c>
      <c r="E83" s="17">
        <v>81100000</v>
      </c>
      <c r="F83" s="17">
        <v>66100000</v>
      </c>
      <c r="G83" s="17">
        <v>15000000</v>
      </c>
      <c r="H83" s="117">
        <v>440.66666666666663</v>
      </c>
      <c r="I83" s="108"/>
      <c r="J83" s="43">
        <v>15000000</v>
      </c>
      <c r="K83" s="44">
        <v>3673060000</v>
      </c>
      <c r="L83" s="107">
        <v>82.626400000000004</v>
      </c>
      <c r="M83" s="107">
        <v>12.360340000000001</v>
      </c>
      <c r="N83" s="107">
        <v>12.38</v>
      </c>
      <c r="O83" s="239"/>
      <c r="P83" s="158"/>
      <c r="Q83" s="199"/>
      <c r="R83" s="107"/>
    </row>
    <row r="84" spans="1:18">
      <c r="A84" s="26">
        <v>45170</v>
      </c>
      <c r="B84" s="121">
        <v>35000000</v>
      </c>
      <c r="C84" s="15">
        <v>45190</v>
      </c>
      <c r="D84" s="15">
        <v>15902</v>
      </c>
      <c r="E84" s="17">
        <v>48570000</v>
      </c>
      <c r="F84" s="17">
        <v>13570000</v>
      </c>
      <c r="G84" s="17">
        <v>33450000</v>
      </c>
      <c r="H84" s="117">
        <v>38.771428571428572</v>
      </c>
      <c r="I84" s="108"/>
      <c r="J84" s="43">
        <v>33450000</v>
      </c>
      <c r="K84" s="44">
        <v>3706510000</v>
      </c>
      <c r="L84" s="107">
        <v>82.541820000000001</v>
      </c>
      <c r="M84" s="107">
        <v>12.37401</v>
      </c>
      <c r="N84" s="107">
        <v>12.28</v>
      </c>
      <c r="O84" s="239"/>
      <c r="P84" s="158"/>
      <c r="Q84" s="199"/>
      <c r="R84" s="107"/>
    </row>
    <row r="85" spans="1:18">
      <c r="A85" s="26">
        <v>45197</v>
      </c>
      <c r="B85" s="121"/>
      <c r="C85" s="15">
        <v>45197</v>
      </c>
      <c r="D85" s="15">
        <v>15902</v>
      </c>
      <c r="E85" s="17"/>
      <c r="F85" s="17">
        <v>0</v>
      </c>
      <c r="G85" s="17"/>
      <c r="H85" s="117"/>
      <c r="I85" s="108"/>
      <c r="J85" s="43">
        <v>0</v>
      </c>
      <c r="K85" s="44">
        <v>3754530000</v>
      </c>
      <c r="L85" s="107"/>
      <c r="M85" s="107"/>
      <c r="N85" s="107"/>
      <c r="O85" s="239">
        <v>48020000</v>
      </c>
      <c r="P85" s="158">
        <v>82.879059999999996</v>
      </c>
      <c r="Q85" s="199">
        <v>12.718</v>
      </c>
      <c r="R85" s="107">
        <v>12.65347</v>
      </c>
    </row>
    <row r="86" spans="1:18">
      <c r="A86" s="26">
        <v>45227</v>
      </c>
      <c r="B86" s="121">
        <v>50000000</v>
      </c>
      <c r="C86" s="15">
        <v>45204</v>
      </c>
      <c r="D86" s="15">
        <v>15902</v>
      </c>
      <c r="E86" s="17">
        <v>75470000</v>
      </c>
      <c r="F86" s="17">
        <v>25470000</v>
      </c>
      <c r="G86" s="17">
        <v>8470000</v>
      </c>
      <c r="H86" s="117">
        <v>50.94</v>
      </c>
      <c r="I86" s="108">
        <v>0</v>
      </c>
      <c r="J86" s="43">
        <v>8470000</v>
      </c>
      <c r="K86" s="44">
        <v>3763000000</v>
      </c>
      <c r="L86" s="107">
        <v>80.959649999999996</v>
      </c>
      <c r="M86" s="107">
        <v>12.631399999999999</v>
      </c>
      <c r="N86" s="107">
        <v>12.765000000000001</v>
      </c>
      <c r="O86" s="239"/>
      <c r="P86" s="158"/>
      <c r="Q86" s="199"/>
      <c r="R86" s="107"/>
    </row>
    <row r="87" spans="1:18">
      <c r="A87" s="26">
        <v>45227</v>
      </c>
      <c r="B87" s="121">
        <v>120000000</v>
      </c>
      <c r="C87" s="15">
        <v>45215</v>
      </c>
      <c r="D87" s="15">
        <v>15902</v>
      </c>
      <c r="E87" s="17">
        <v>290690000</v>
      </c>
      <c r="F87" s="17">
        <v>170690000</v>
      </c>
      <c r="G87" s="17">
        <v>200000000</v>
      </c>
      <c r="H87" s="117">
        <v>142.24166666666667</v>
      </c>
      <c r="I87" s="108">
        <v>0</v>
      </c>
      <c r="J87" s="43">
        <v>200000000</v>
      </c>
      <c r="K87" s="44">
        <v>3963000000</v>
      </c>
      <c r="L87" s="107">
        <v>83.393780000000007</v>
      </c>
      <c r="M87" s="107">
        <v>12.24</v>
      </c>
      <c r="N87" s="107">
        <v>12.57</v>
      </c>
      <c r="O87" s="239"/>
      <c r="P87" s="158"/>
      <c r="Q87" s="199"/>
      <c r="R87" s="107"/>
    </row>
    <row r="88" spans="1:18">
      <c r="A88" s="26">
        <v>45227</v>
      </c>
      <c r="B88" s="121">
        <v>100000000</v>
      </c>
      <c r="C88" s="15">
        <v>45218</v>
      </c>
      <c r="D88" s="15">
        <v>15902</v>
      </c>
      <c r="E88" s="17">
        <v>84200000</v>
      </c>
      <c r="F88" s="17">
        <v>-15800000</v>
      </c>
      <c r="G88" s="17">
        <v>54000000</v>
      </c>
      <c r="H88" s="117">
        <v>-15.8</v>
      </c>
      <c r="I88" s="108">
        <v>0</v>
      </c>
      <c r="J88" s="43">
        <v>54000000</v>
      </c>
      <c r="K88" s="44">
        <v>4017000000</v>
      </c>
      <c r="L88" s="107">
        <v>83.040109999999999</v>
      </c>
      <c r="M88" s="107">
        <v>12.29594</v>
      </c>
      <c r="N88" s="107">
        <v>12.249000000000001</v>
      </c>
      <c r="O88" s="239"/>
      <c r="P88" s="158"/>
      <c r="Q88" s="199"/>
      <c r="R88" s="107"/>
    </row>
    <row r="89" spans="1:18">
      <c r="A89" s="26">
        <v>45231</v>
      </c>
      <c r="B89" s="121"/>
      <c r="C89" s="15">
        <v>45231</v>
      </c>
      <c r="D89" s="15">
        <v>15902</v>
      </c>
      <c r="E89" s="17"/>
      <c r="F89" s="17">
        <v>0</v>
      </c>
      <c r="G89" s="17"/>
      <c r="H89" s="117"/>
      <c r="I89" s="108">
        <v>0</v>
      </c>
      <c r="J89" s="43">
        <v>0</v>
      </c>
      <c r="K89" s="44">
        <v>4040630000</v>
      </c>
      <c r="L89" s="107"/>
      <c r="M89" s="107"/>
      <c r="N89" s="107"/>
      <c r="O89" s="239">
        <v>23630000</v>
      </c>
      <c r="P89" s="158">
        <v>86.287599999999998</v>
      </c>
      <c r="Q89" s="199">
        <v>12.26</v>
      </c>
      <c r="R89" s="107"/>
    </row>
    <row r="90" spans="1:18">
      <c r="A90" s="26">
        <v>45231</v>
      </c>
      <c r="B90" s="121">
        <v>15000000</v>
      </c>
      <c r="C90" s="15">
        <v>45239</v>
      </c>
      <c r="D90" s="15">
        <v>15902</v>
      </c>
      <c r="E90" s="17">
        <v>32150000</v>
      </c>
      <c r="F90" s="17">
        <v>17150000</v>
      </c>
      <c r="G90" s="17">
        <v>17150000</v>
      </c>
      <c r="H90" s="296">
        <v>114.33333333333333</v>
      </c>
      <c r="I90" s="108">
        <v>0</v>
      </c>
      <c r="J90" s="43">
        <v>17150000</v>
      </c>
      <c r="K90" s="44">
        <v>4057780000</v>
      </c>
      <c r="L90" s="107">
        <v>81.998170000000002</v>
      </c>
      <c r="M90" s="107">
        <v>12.46428</v>
      </c>
      <c r="N90" s="107">
        <v>12.5</v>
      </c>
      <c r="O90" s="239"/>
      <c r="P90" s="158"/>
      <c r="Q90" s="199"/>
      <c r="R90" s="107"/>
    </row>
    <row r="91" spans="1:18">
      <c r="A91" s="26">
        <v>45231</v>
      </c>
      <c r="B91" s="121">
        <v>15000000</v>
      </c>
      <c r="C91" s="15">
        <v>45253</v>
      </c>
      <c r="D91" s="15">
        <v>15902</v>
      </c>
      <c r="E91" s="17">
        <v>9280000</v>
      </c>
      <c r="F91" s="17">
        <v>-5720000</v>
      </c>
      <c r="G91" s="17">
        <v>7380000</v>
      </c>
      <c r="H91" s="296">
        <v>-38.133333333333333</v>
      </c>
      <c r="I91" s="108">
        <v>0</v>
      </c>
      <c r="J91" s="43">
        <v>7380000</v>
      </c>
      <c r="K91" s="44">
        <v>4065160000</v>
      </c>
      <c r="L91" s="107">
        <v>81.998170000000002</v>
      </c>
      <c r="M91" s="107">
        <v>12.46428</v>
      </c>
      <c r="N91" s="107">
        <v>12.175000000000001</v>
      </c>
      <c r="O91" s="239"/>
      <c r="P91" s="158"/>
      <c r="Q91" s="199"/>
      <c r="R91" s="107"/>
    </row>
    <row r="92" spans="1:18">
      <c r="A92" s="26">
        <v>45261</v>
      </c>
      <c r="B92" s="121">
        <v>60000000</v>
      </c>
      <c r="C92" s="15">
        <v>45267</v>
      </c>
      <c r="D92" s="15">
        <f t="shared" ref="D92" si="0">D90</f>
        <v>15902</v>
      </c>
      <c r="E92" s="17">
        <v>16550000</v>
      </c>
      <c r="F92" s="17">
        <f t="shared" ref="F92" si="1">E92-B92</f>
        <v>-43450000</v>
      </c>
      <c r="G92" s="17">
        <v>16550000</v>
      </c>
      <c r="H92" s="296">
        <f>F92/B92*100</f>
        <v>-72.416666666666657</v>
      </c>
      <c r="I92" s="108">
        <v>0</v>
      </c>
      <c r="J92" s="43">
        <v>16550000</v>
      </c>
      <c r="K92" s="44">
        <v>4081710000</v>
      </c>
      <c r="L92" s="107">
        <v>81.815989999999999</v>
      </c>
      <c r="M92" s="107">
        <v>12.49713</v>
      </c>
      <c r="N92" s="107">
        <v>12.778</v>
      </c>
      <c r="O92" s="160"/>
      <c r="P92" s="160"/>
      <c r="Q92" s="160"/>
      <c r="R92" s="160"/>
    </row>
    <row r="93" spans="1:18">
      <c r="A93" s="19">
        <v>45292</v>
      </c>
      <c r="B93" s="17">
        <v>90000000</v>
      </c>
      <c r="C93" s="15">
        <v>45306</v>
      </c>
      <c r="D93" s="15">
        <v>15902</v>
      </c>
      <c r="E93" s="17">
        <v>135080000</v>
      </c>
      <c r="F93" s="17">
        <v>45080000</v>
      </c>
      <c r="G93" s="17">
        <v>98380000</v>
      </c>
      <c r="H93" s="128">
        <v>50.088888888888896</v>
      </c>
      <c r="I93" s="108">
        <v>0</v>
      </c>
      <c r="J93" s="17">
        <v>98380000</v>
      </c>
      <c r="K93" s="18">
        <v>4180090000</v>
      </c>
      <c r="L93" s="29">
        <v>82.952330000000003</v>
      </c>
      <c r="M93" s="29">
        <v>12.32737</v>
      </c>
      <c r="N93" s="29">
        <v>12.53</v>
      </c>
      <c r="O93" s="19"/>
      <c r="P93" s="17"/>
      <c r="Q93" s="15"/>
      <c r="R93" s="15"/>
    </row>
    <row r="94" spans="1:18">
      <c r="A94" s="19">
        <v>45292</v>
      </c>
      <c r="B94" s="17">
        <v>30000000</v>
      </c>
      <c r="C94" s="15">
        <v>45316</v>
      </c>
      <c r="D94" s="15">
        <v>15902</v>
      </c>
      <c r="E94" s="17">
        <v>60940000</v>
      </c>
      <c r="F94" s="17">
        <v>30940000</v>
      </c>
      <c r="G94" s="17">
        <v>20940000</v>
      </c>
      <c r="H94" s="128">
        <v>103.13333333333334</v>
      </c>
      <c r="I94" s="108">
        <v>0</v>
      </c>
      <c r="J94" s="17">
        <v>20940000</v>
      </c>
      <c r="K94" s="18">
        <v>4201030000</v>
      </c>
      <c r="L94" s="29">
        <v>82.066389999999998</v>
      </c>
      <c r="M94" s="29">
        <v>12.469620000000001</v>
      </c>
      <c r="N94" s="29">
        <v>12.656000000000001</v>
      </c>
      <c r="O94" s="19"/>
      <c r="P94" s="17"/>
      <c r="Q94" s="15"/>
      <c r="R94" s="15"/>
    </row>
    <row r="95" spans="1:18">
      <c r="A95" s="19">
        <v>45323</v>
      </c>
      <c r="B95" s="17">
        <v>30000000</v>
      </c>
      <c r="C95" s="15">
        <v>45323</v>
      </c>
      <c r="D95" s="15">
        <v>15902</v>
      </c>
      <c r="E95" s="17">
        <v>45160000</v>
      </c>
      <c r="F95" s="17">
        <v>15160000</v>
      </c>
      <c r="G95" s="17">
        <v>10160000</v>
      </c>
      <c r="H95" s="128">
        <v>50.533333333333296</v>
      </c>
      <c r="I95" s="108">
        <v>0</v>
      </c>
      <c r="J95" s="17">
        <v>10160000</v>
      </c>
      <c r="K95" s="18">
        <v>4211190000</v>
      </c>
      <c r="L95" s="29">
        <v>79.997990000000001</v>
      </c>
      <c r="M95" s="29">
        <v>12.812340000000001</v>
      </c>
      <c r="N95" s="29">
        <v>12.815899999999999</v>
      </c>
      <c r="O95" s="160"/>
      <c r="P95" s="160"/>
      <c r="Q95" s="160"/>
      <c r="R95" s="160"/>
    </row>
    <row r="96" spans="1:18">
      <c r="A96" s="19">
        <v>45323</v>
      </c>
      <c r="B96" s="17">
        <v>30000000</v>
      </c>
      <c r="C96" s="15">
        <v>45337</v>
      </c>
      <c r="D96" s="15">
        <v>15902</v>
      </c>
      <c r="E96" s="17">
        <v>91230000</v>
      </c>
      <c r="F96" s="17">
        <v>61230000</v>
      </c>
      <c r="G96" s="17">
        <v>31230000</v>
      </c>
      <c r="H96" s="128">
        <v>204.1</v>
      </c>
      <c r="I96" s="108">
        <v>0</v>
      </c>
      <c r="J96" s="17">
        <v>31230000</v>
      </c>
      <c r="K96" s="18">
        <v>4242420000</v>
      </c>
      <c r="L96" s="29">
        <v>79.18092</v>
      </c>
      <c r="M96" s="29">
        <v>12.952170000000001</v>
      </c>
      <c r="N96" s="29">
        <v>13.07</v>
      </c>
      <c r="O96" s="160"/>
      <c r="P96" s="160"/>
      <c r="Q96" s="160"/>
      <c r="R96" s="160"/>
    </row>
    <row r="97" spans="1:18">
      <c r="A97" s="19">
        <v>45323</v>
      </c>
      <c r="B97" s="17"/>
      <c r="C97" s="15">
        <v>45344</v>
      </c>
      <c r="D97" s="15">
        <v>15902</v>
      </c>
      <c r="E97" s="17"/>
      <c r="F97" s="17">
        <v>0</v>
      </c>
      <c r="G97" s="17"/>
      <c r="H97" s="128"/>
      <c r="I97" s="108">
        <v>0</v>
      </c>
      <c r="J97" s="17">
        <v>0</v>
      </c>
      <c r="K97" s="18">
        <v>4266750000</v>
      </c>
      <c r="L97" s="29"/>
      <c r="M97" s="29"/>
      <c r="N97" s="29"/>
      <c r="O97" s="239">
        <v>24330000</v>
      </c>
      <c r="P97" s="158">
        <v>80.235640000000004</v>
      </c>
      <c r="Q97" s="199">
        <v>12.950100000000001</v>
      </c>
      <c r="R97" s="107">
        <v>12.97</v>
      </c>
    </row>
    <row r="98" spans="1:18">
      <c r="A98" s="19">
        <v>45352</v>
      </c>
      <c r="B98" s="17">
        <v>30000000</v>
      </c>
      <c r="C98" s="15">
        <v>45358</v>
      </c>
      <c r="D98" s="15">
        <v>15902</v>
      </c>
      <c r="E98" s="17">
        <v>155580000</v>
      </c>
      <c r="F98" s="17">
        <v>125580000</v>
      </c>
      <c r="G98" s="17">
        <v>30000000</v>
      </c>
      <c r="H98" s="128">
        <v>418.6</v>
      </c>
      <c r="I98" s="108">
        <v>0</v>
      </c>
      <c r="J98" s="17">
        <v>30000000</v>
      </c>
      <c r="K98" s="18">
        <v>4296750000</v>
      </c>
      <c r="L98" s="29">
        <v>81.74315</v>
      </c>
      <c r="M98" s="29">
        <v>12.52333</v>
      </c>
      <c r="N98" s="29">
        <v>12.715</v>
      </c>
      <c r="O98" s="239"/>
      <c r="P98" s="158"/>
      <c r="Q98" s="199"/>
    </row>
    <row r="99" spans="1:18">
      <c r="A99" s="19">
        <v>45352</v>
      </c>
      <c r="B99" s="17">
        <v>30000000</v>
      </c>
      <c r="C99" s="15">
        <v>45371</v>
      </c>
      <c r="D99" s="15">
        <v>15902</v>
      </c>
      <c r="E99" s="17">
        <v>114820000</v>
      </c>
      <c r="F99" s="17">
        <v>84820000</v>
      </c>
      <c r="G99" s="17">
        <v>16820000</v>
      </c>
      <c r="H99" s="128">
        <v>282.73333333333335</v>
      </c>
      <c r="I99" s="108">
        <v>0</v>
      </c>
      <c r="J99" s="17">
        <v>16820000</v>
      </c>
      <c r="K99" s="18">
        <v>4313570000</v>
      </c>
      <c r="L99" s="29">
        <v>79.239720000000005</v>
      </c>
      <c r="M99" s="29">
        <v>12.944140000000001</v>
      </c>
      <c r="N99" s="29">
        <v>13.042999999999999</v>
      </c>
      <c r="O99" s="239"/>
      <c r="P99" s="158"/>
      <c r="Q99" s="199"/>
    </row>
    <row r="100" spans="1:18">
      <c r="A100" s="19">
        <v>45383</v>
      </c>
      <c r="B100" s="17">
        <v>40000000</v>
      </c>
      <c r="C100" s="15">
        <v>45397</v>
      </c>
      <c r="D100" s="15">
        <v>15902</v>
      </c>
      <c r="E100" s="17">
        <v>244370000</v>
      </c>
      <c r="F100" s="17">
        <v>204370000</v>
      </c>
      <c r="G100" s="17">
        <v>40000000</v>
      </c>
      <c r="H100" s="128">
        <v>510.92500000000001</v>
      </c>
      <c r="I100" s="108">
        <v>0</v>
      </c>
      <c r="J100" s="17">
        <v>40000000</v>
      </c>
      <c r="K100" s="18">
        <v>4353570000</v>
      </c>
      <c r="L100" s="29">
        <v>77.871790000000004</v>
      </c>
      <c r="M100" s="29">
        <v>13.18623</v>
      </c>
      <c r="N100" s="29">
        <v>13.263</v>
      </c>
      <c r="O100" s="239"/>
      <c r="P100" s="158"/>
      <c r="Q100" s="199"/>
    </row>
    <row r="101" spans="1:18">
      <c r="A101" s="19">
        <v>45383</v>
      </c>
      <c r="B101" s="17">
        <v>30000000</v>
      </c>
      <c r="C101" s="15">
        <v>45400</v>
      </c>
      <c r="D101" s="15">
        <v>15902</v>
      </c>
      <c r="E101" s="17">
        <v>165300000</v>
      </c>
      <c r="F101" s="17">
        <v>135300000</v>
      </c>
      <c r="G101" s="17">
        <v>30000000</v>
      </c>
      <c r="H101" s="128">
        <v>451</v>
      </c>
      <c r="I101" s="108">
        <v>0</v>
      </c>
      <c r="J101" s="17">
        <v>30000000</v>
      </c>
      <c r="K101" s="18">
        <v>4383570000</v>
      </c>
      <c r="L101" s="29">
        <v>78.090559999999996</v>
      </c>
      <c r="M101" s="29">
        <v>13.147930000000001</v>
      </c>
      <c r="N101" s="29">
        <v>13.3</v>
      </c>
      <c r="O101" s="239"/>
      <c r="P101" s="158"/>
      <c r="Q101" s="199"/>
    </row>
    <row r="102" spans="1:18">
      <c r="A102" s="19">
        <v>45383</v>
      </c>
      <c r="B102" s="17"/>
      <c r="C102" s="15">
        <v>45407</v>
      </c>
      <c r="D102" s="15">
        <v>15902</v>
      </c>
      <c r="E102" s="17"/>
      <c r="F102" s="17"/>
      <c r="G102" s="17"/>
      <c r="H102" s="128"/>
      <c r="I102" s="108">
        <v>0</v>
      </c>
      <c r="J102" s="17">
        <v>0</v>
      </c>
      <c r="K102" s="18">
        <v>4408420000</v>
      </c>
      <c r="L102" s="29"/>
      <c r="M102" s="29"/>
      <c r="N102" s="29"/>
      <c r="O102" s="239">
        <v>24850000</v>
      </c>
      <c r="P102" s="158">
        <v>80.127399999999994</v>
      </c>
      <c r="Q102" s="199">
        <v>13.27904</v>
      </c>
      <c r="R102" s="107">
        <v>13.103</v>
      </c>
    </row>
    <row r="103" spans="1:18">
      <c r="A103" s="19">
        <v>45413</v>
      </c>
      <c r="B103" s="17">
        <v>30000000</v>
      </c>
      <c r="C103" s="15">
        <v>45420</v>
      </c>
      <c r="D103" s="15">
        <v>15902</v>
      </c>
      <c r="E103" s="17">
        <v>96390000</v>
      </c>
      <c r="F103" s="17">
        <v>66390000</v>
      </c>
      <c r="G103" s="17">
        <v>30000000</v>
      </c>
      <c r="H103" s="128">
        <v>221.3</v>
      </c>
      <c r="I103" s="108">
        <v>0</v>
      </c>
      <c r="J103" s="17">
        <v>30000000</v>
      </c>
      <c r="K103" s="18">
        <v>4438420000</v>
      </c>
      <c r="L103" s="29">
        <v>79.971890000000002</v>
      </c>
      <c r="M103" s="29">
        <v>12.825229999999999</v>
      </c>
      <c r="N103" s="29">
        <v>13.1</v>
      </c>
      <c r="O103" s="239"/>
      <c r="P103" s="158"/>
      <c r="Q103" s="199"/>
      <c r="R103" s="107"/>
    </row>
    <row r="104" spans="1:18">
      <c r="A104" s="19">
        <v>45413</v>
      </c>
      <c r="B104" s="17">
        <v>25000000</v>
      </c>
      <c r="C104" s="15">
        <v>45435</v>
      </c>
      <c r="D104" s="15">
        <v>15902</v>
      </c>
      <c r="E104" s="17">
        <v>121230000</v>
      </c>
      <c r="F104" s="17">
        <v>96230000</v>
      </c>
      <c r="G104" s="17">
        <v>25000000</v>
      </c>
      <c r="H104" s="128">
        <v>384.92</v>
      </c>
      <c r="I104" s="108">
        <v>0</v>
      </c>
      <c r="J104" s="17">
        <v>25000000</v>
      </c>
      <c r="K104" s="18">
        <v>4463420000</v>
      </c>
      <c r="L104" s="29">
        <v>79.9589</v>
      </c>
      <c r="M104" s="29">
        <v>12.830120000000001</v>
      </c>
      <c r="N104" s="29">
        <v>12.65</v>
      </c>
      <c r="O104" s="239"/>
      <c r="P104" s="158"/>
      <c r="Q104" s="199"/>
      <c r="R104" s="107"/>
    </row>
    <row r="105" spans="1:18">
      <c r="A105" s="19">
        <v>45444</v>
      </c>
      <c r="B105" s="17"/>
      <c r="C105" s="15">
        <v>45449</v>
      </c>
      <c r="D105" s="15">
        <v>15902</v>
      </c>
      <c r="E105" s="17"/>
      <c r="F105" s="17">
        <v>0</v>
      </c>
      <c r="G105" s="17"/>
      <c r="H105" s="128"/>
      <c r="I105" s="108">
        <v>0</v>
      </c>
      <c r="J105" s="17">
        <v>0</v>
      </c>
      <c r="K105" s="18">
        <v>4506610000</v>
      </c>
      <c r="L105" s="29"/>
      <c r="M105" s="29"/>
      <c r="N105" s="29"/>
      <c r="O105" s="239">
        <v>43190000</v>
      </c>
      <c r="P105" s="158">
        <v>82.899249999999995</v>
      </c>
      <c r="Q105" s="199">
        <v>13.000970000000001</v>
      </c>
      <c r="R105" s="107">
        <v>13.047000000000001</v>
      </c>
    </row>
    <row r="106" spans="1:18">
      <c r="A106" s="19">
        <v>45444</v>
      </c>
      <c r="B106" s="17">
        <v>30000000</v>
      </c>
      <c r="C106" s="15">
        <v>45463</v>
      </c>
      <c r="D106" s="15">
        <v>15902</v>
      </c>
      <c r="E106" s="17">
        <v>107810000</v>
      </c>
      <c r="F106" s="17">
        <v>77810000</v>
      </c>
      <c r="G106" s="17">
        <v>30000000</v>
      </c>
      <c r="H106" s="117">
        <v>259.36666666666667</v>
      </c>
      <c r="I106" s="108">
        <v>0</v>
      </c>
      <c r="J106" s="17">
        <v>30000000</v>
      </c>
      <c r="K106" s="18">
        <v>4536610000</v>
      </c>
      <c r="L106" s="29">
        <v>84.355590000000007</v>
      </c>
      <c r="M106" s="29">
        <v>12.12445</v>
      </c>
      <c r="N106" s="29">
        <v>12.327</v>
      </c>
      <c r="O106" s="239"/>
      <c r="P106" s="158"/>
      <c r="Q106" s="199"/>
      <c r="R106" s="107"/>
    </row>
    <row r="107" spans="1:18">
      <c r="A107" s="19">
        <v>45444</v>
      </c>
      <c r="B107" s="17">
        <v>25000000</v>
      </c>
      <c r="C107" s="15">
        <v>45470</v>
      </c>
      <c r="D107" s="15">
        <v>15902</v>
      </c>
      <c r="E107" s="17">
        <v>136000000</v>
      </c>
      <c r="F107" s="17">
        <v>111000000</v>
      </c>
      <c r="G107" s="17">
        <v>25000000</v>
      </c>
      <c r="H107" s="117">
        <v>444.00000000000006</v>
      </c>
      <c r="I107" s="108">
        <v>0</v>
      </c>
      <c r="J107" s="17">
        <v>25000000</v>
      </c>
      <c r="K107" s="18">
        <v>4561610000</v>
      </c>
      <c r="L107" s="29">
        <v>85.052710000000005</v>
      </c>
      <c r="M107" s="29">
        <v>12.01615</v>
      </c>
      <c r="N107" s="29">
        <v>12.045</v>
      </c>
      <c r="O107" s="239"/>
      <c r="P107" s="158"/>
      <c r="Q107" s="199"/>
      <c r="R107" s="107"/>
    </row>
    <row r="108" spans="1:18">
      <c r="A108" s="19">
        <v>45474</v>
      </c>
      <c r="B108" s="17"/>
      <c r="C108" s="15">
        <v>45477</v>
      </c>
      <c r="D108" s="15">
        <v>15902</v>
      </c>
      <c r="E108" s="17"/>
      <c r="F108" s="17">
        <v>0</v>
      </c>
      <c r="G108" s="17"/>
      <c r="H108" s="117"/>
      <c r="I108" s="108">
        <v>0</v>
      </c>
      <c r="J108" s="17">
        <v>0</v>
      </c>
      <c r="K108" s="18">
        <v>4567680000</v>
      </c>
      <c r="L108" s="29"/>
      <c r="M108" s="29"/>
      <c r="N108" s="29"/>
      <c r="O108" s="239">
        <v>6070000</v>
      </c>
      <c r="P108" s="158">
        <v>84.659580000000005</v>
      </c>
      <c r="Q108" s="199">
        <v>12.03</v>
      </c>
      <c r="R108" s="107">
        <v>12.03</v>
      </c>
    </row>
    <row r="109" spans="1:18">
      <c r="A109" s="19">
        <v>45474</v>
      </c>
      <c r="B109" s="17">
        <v>45000000</v>
      </c>
      <c r="C109" s="15">
        <v>45488</v>
      </c>
      <c r="D109" s="15">
        <v>15902</v>
      </c>
      <c r="E109" s="17">
        <v>87700000</v>
      </c>
      <c r="F109" s="17">
        <v>42700000</v>
      </c>
      <c r="G109" s="17">
        <v>45000000</v>
      </c>
      <c r="H109" s="117">
        <v>94.888888888888886</v>
      </c>
      <c r="I109" s="108">
        <v>0</v>
      </c>
      <c r="J109" s="17">
        <v>45000000</v>
      </c>
      <c r="K109" s="18">
        <v>4612680000</v>
      </c>
      <c r="L109" s="29">
        <v>86.550899999999999</v>
      </c>
      <c r="M109" s="29">
        <v>11.78834</v>
      </c>
      <c r="N109" s="29">
        <v>11.897</v>
      </c>
      <c r="O109" s="239"/>
      <c r="P109" s="158"/>
      <c r="Q109" s="199"/>
      <c r="R109" s="107"/>
    </row>
    <row r="110" spans="1:18">
      <c r="A110" s="19">
        <v>45474</v>
      </c>
      <c r="B110" s="17">
        <v>30000000</v>
      </c>
      <c r="C110" s="15">
        <v>45498</v>
      </c>
      <c r="D110" s="15">
        <v>15902</v>
      </c>
      <c r="E110" s="17">
        <v>62990000</v>
      </c>
      <c r="F110" s="17">
        <v>32990000</v>
      </c>
      <c r="G110" s="17">
        <v>30000000</v>
      </c>
      <c r="H110" s="117">
        <v>109.96666666666665</v>
      </c>
      <c r="I110" s="108">
        <v>0</v>
      </c>
      <c r="J110" s="17">
        <v>30000000</v>
      </c>
      <c r="K110" s="18">
        <v>4642680000</v>
      </c>
      <c r="L110" s="29">
        <v>88.111429999999999</v>
      </c>
      <c r="M110" s="29">
        <v>11.55775</v>
      </c>
      <c r="N110" s="29">
        <v>11.667</v>
      </c>
      <c r="O110" s="239"/>
      <c r="P110" s="158"/>
      <c r="Q110" s="199"/>
      <c r="R110" s="107"/>
    </row>
    <row r="111" spans="1:18">
      <c r="A111" s="19">
        <v>45505</v>
      </c>
      <c r="B111" s="17">
        <v>30000000</v>
      </c>
      <c r="C111" s="15">
        <v>45512</v>
      </c>
      <c r="D111" s="15">
        <v>15902</v>
      </c>
      <c r="E111" s="17">
        <v>69150000</v>
      </c>
      <c r="F111" s="17">
        <v>39150000</v>
      </c>
      <c r="G111" s="17">
        <v>30000000</v>
      </c>
      <c r="H111" s="117">
        <v>130.5</v>
      </c>
      <c r="I111" s="209">
        <v>0</v>
      </c>
      <c r="J111" s="17">
        <v>30000000</v>
      </c>
      <c r="K111" s="18">
        <v>4672680000</v>
      </c>
      <c r="L111" s="29">
        <v>86.872649999999993</v>
      </c>
      <c r="M111" s="104">
        <v>11.73908</v>
      </c>
      <c r="N111" s="198">
        <v>11.755000000000001</v>
      </c>
      <c r="O111" s="239"/>
      <c r="P111" s="243"/>
      <c r="Q111" s="243"/>
      <c r="R111" s="107"/>
    </row>
    <row r="112" spans="1:18">
      <c r="A112" s="19">
        <v>45519</v>
      </c>
      <c r="B112" s="17"/>
      <c r="C112" s="15">
        <v>45512</v>
      </c>
      <c r="D112" s="15">
        <v>15902</v>
      </c>
      <c r="E112" s="17"/>
      <c r="F112" s="17">
        <v>0</v>
      </c>
      <c r="G112" s="17"/>
      <c r="H112" s="117"/>
      <c r="I112" s="209"/>
      <c r="J112" s="17">
        <v>0</v>
      </c>
      <c r="K112" s="18">
        <v>4743370000</v>
      </c>
      <c r="L112" s="29"/>
      <c r="M112" s="104"/>
      <c r="N112" s="198"/>
      <c r="O112" s="239">
        <v>70690000</v>
      </c>
      <c r="P112" s="243">
        <v>88.051019999999994</v>
      </c>
      <c r="Q112" s="243">
        <v>11.690060000000001</v>
      </c>
      <c r="R112" s="107">
        <v>11.71</v>
      </c>
    </row>
    <row r="113" spans="1:18">
      <c r="A113" s="19">
        <v>45505</v>
      </c>
      <c r="B113" s="17">
        <v>25000000</v>
      </c>
      <c r="C113" s="15">
        <v>45526</v>
      </c>
      <c r="D113" s="15">
        <v>15902</v>
      </c>
      <c r="E113" s="17">
        <v>55260000</v>
      </c>
      <c r="F113" s="17">
        <v>30260000</v>
      </c>
      <c r="G113" s="17">
        <v>28100000</v>
      </c>
      <c r="H113" s="117">
        <v>121.03999999999999</v>
      </c>
      <c r="I113" s="209">
        <v>0</v>
      </c>
      <c r="J113" s="17">
        <v>28100000</v>
      </c>
      <c r="K113" s="18">
        <v>4771470000</v>
      </c>
      <c r="L113" s="29">
        <v>87.658190000000005</v>
      </c>
      <c r="M113" s="104">
        <v>11.62269</v>
      </c>
      <c r="N113" s="198">
        <v>11.644</v>
      </c>
      <c r="O113" s="239"/>
      <c r="P113" s="243"/>
      <c r="Q113" s="243"/>
      <c r="R113" s="107"/>
    </row>
    <row r="114" spans="1:18">
      <c r="A114" s="19">
        <v>45536</v>
      </c>
      <c r="B114" s="17">
        <v>55000000</v>
      </c>
      <c r="C114" s="15">
        <v>45540</v>
      </c>
      <c r="D114" s="15">
        <v>52427</v>
      </c>
      <c r="E114" s="17">
        <v>108500000</v>
      </c>
      <c r="F114" s="17">
        <v>53500000</v>
      </c>
      <c r="G114" s="17">
        <v>74720000</v>
      </c>
      <c r="H114" s="117">
        <v>97.27272727272728</v>
      </c>
      <c r="I114" s="209">
        <v>0</v>
      </c>
      <c r="J114" s="17">
        <v>74720000</v>
      </c>
      <c r="K114" s="18">
        <v>4846190000</v>
      </c>
      <c r="L114" s="29">
        <v>87.725819999999999</v>
      </c>
      <c r="M114" s="104">
        <v>11.61256</v>
      </c>
      <c r="N114" s="198">
        <v>11.66</v>
      </c>
      <c r="O114" s="239"/>
      <c r="P114" s="243"/>
      <c r="Q114" s="243"/>
      <c r="R114" s="107"/>
    </row>
    <row r="115" spans="1:18">
      <c r="A115" s="19">
        <v>45536</v>
      </c>
      <c r="B115" s="17">
        <v>50000000</v>
      </c>
      <c r="C115" s="15">
        <v>45554</v>
      </c>
      <c r="D115" s="15">
        <v>52427</v>
      </c>
      <c r="E115" s="17">
        <v>73740000</v>
      </c>
      <c r="F115" s="17">
        <v>23740000</v>
      </c>
      <c r="G115" s="17">
        <v>35930000</v>
      </c>
      <c r="H115" s="117">
        <v>47.48</v>
      </c>
      <c r="I115" s="209">
        <v>0</v>
      </c>
      <c r="J115" s="17">
        <v>35930000</v>
      </c>
      <c r="K115" s="18">
        <v>4882120000</v>
      </c>
      <c r="L115" s="29">
        <v>91.539379999999994</v>
      </c>
      <c r="M115" s="104">
        <v>11.072929999999999</v>
      </c>
      <c r="N115" s="198">
        <v>11.067</v>
      </c>
      <c r="O115" s="239"/>
      <c r="P115" s="243"/>
      <c r="Q115" s="243"/>
      <c r="R115" s="107"/>
    </row>
    <row r="116" spans="1:18">
      <c r="A116" s="19">
        <v>45536</v>
      </c>
      <c r="B116" s="17"/>
      <c r="C116" s="15">
        <v>45561</v>
      </c>
      <c r="D116" s="15">
        <v>52427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5004520000</v>
      </c>
      <c r="L116" s="29"/>
      <c r="M116" s="104"/>
      <c r="N116" s="198"/>
      <c r="O116" s="239">
        <v>122400000</v>
      </c>
      <c r="P116" s="243">
        <v>93.865660000000005</v>
      </c>
      <c r="Q116" s="243">
        <v>11.0284</v>
      </c>
      <c r="R116" s="107">
        <v>11.11</v>
      </c>
    </row>
    <row r="117" spans="1:18">
      <c r="A117" s="19">
        <v>45566</v>
      </c>
      <c r="B117" s="17">
        <v>55000000</v>
      </c>
      <c r="C117" s="15">
        <v>45568</v>
      </c>
      <c r="D117" s="15">
        <v>52427</v>
      </c>
      <c r="E117" s="17">
        <v>28400000</v>
      </c>
      <c r="F117" s="17">
        <v>-26600000</v>
      </c>
      <c r="G117" s="17">
        <v>22300000</v>
      </c>
      <c r="H117" s="117">
        <v>-48.363636363636367</v>
      </c>
      <c r="I117" s="209">
        <v>0</v>
      </c>
      <c r="J117" s="17">
        <v>22300000</v>
      </c>
      <c r="K117" s="18">
        <v>5026820000</v>
      </c>
      <c r="L117" s="29">
        <v>90.433970000000002</v>
      </c>
      <c r="M117" s="104">
        <v>11.22564</v>
      </c>
      <c r="N117" s="198">
        <v>11.32</v>
      </c>
      <c r="O117" s="239"/>
      <c r="P117" s="243"/>
      <c r="Q117" s="243"/>
      <c r="R117" s="107"/>
    </row>
    <row r="118" spans="1:18">
      <c r="A118" s="19">
        <v>45566</v>
      </c>
      <c r="B118" s="17">
        <v>105000000</v>
      </c>
      <c r="C118" s="15">
        <v>45580</v>
      </c>
      <c r="D118" s="15">
        <v>52427</v>
      </c>
      <c r="E118" s="17">
        <v>50650000</v>
      </c>
      <c r="F118" s="17">
        <v>-54350000</v>
      </c>
      <c r="G118" s="17">
        <v>36610000</v>
      </c>
      <c r="H118" s="117">
        <v>-51.761904761904766</v>
      </c>
      <c r="I118" s="209">
        <v>0</v>
      </c>
      <c r="J118" s="17">
        <v>36610000</v>
      </c>
      <c r="K118" s="18">
        <v>5063430000</v>
      </c>
      <c r="L118" s="29">
        <v>90.043120000000002</v>
      </c>
      <c r="M118" s="104">
        <v>11.280620000000001</v>
      </c>
      <c r="N118" s="198">
        <v>11.46</v>
      </c>
      <c r="O118" s="239"/>
      <c r="P118" s="243"/>
      <c r="Q118" s="243"/>
      <c r="R118" s="107"/>
    </row>
    <row r="119" spans="1:18">
      <c r="A119" s="19">
        <v>45566</v>
      </c>
      <c r="B119" s="17">
        <v>55000000</v>
      </c>
      <c r="C119" s="15">
        <v>45596</v>
      </c>
      <c r="D119" s="15">
        <v>52427</v>
      </c>
      <c r="E119" s="17">
        <v>135970000</v>
      </c>
      <c r="F119" s="17">
        <v>80970000</v>
      </c>
      <c r="G119" s="17">
        <v>55000000</v>
      </c>
      <c r="H119" s="117">
        <v>147.21818181818182</v>
      </c>
      <c r="I119" s="209">
        <v>0</v>
      </c>
      <c r="J119" s="17">
        <v>55000000</v>
      </c>
      <c r="K119" s="18">
        <v>5118430000</v>
      </c>
      <c r="L119" s="29">
        <v>89.877160000000003</v>
      </c>
      <c r="M119" s="104">
        <v>11.30461</v>
      </c>
      <c r="N119" s="198">
        <v>11.365</v>
      </c>
      <c r="O119" s="239"/>
      <c r="P119" s="243"/>
      <c r="Q119" s="243"/>
      <c r="R119" s="107"/>
    </row>
    <row r="120" spans="1:18">
      <c r="A120" s="19">
        <v>45597</v>
      </c>
      <c r="B120" s="17"/>
      <c r="C120" s="15">
        <v>45603</v>
      </c>
      <c r="D120" s="15">
        <v>52427</v>
      </c>
      <c r="E120" s="17"/>
      <c r="F120" s="17">
        <v>0</v>
      </c>
      <c r="G120" s="17"/>
      <c r="H120" s="117"/>
      <c r="I120" s="209"/>
      <c r="J120" s="17">
        <v>0</v>
      </c>
      <c r="K120" s="18">
        <v>5135770000</v>
      </c>
      <c r="L120" s="29"/>
      <c r="M120" s="104"/>
      <c r="N120" s="198"/>
      <c r="O120" s="239">
        <v>17340000</v>
      </c>
      <c r="P120" s="243">
        <v>90.567610000000002</v>
      </c>
      <c r="Q120" s="243">
        <v>11.66</v>
      </c>
      <c r="R120" s="107">
        <v>11.66</v>
      </c>
    </row>
    <row r="121" spans="1:18">
      <c r="A121" s="19">
        <v>45597</v>
      </c>
      <c r="B121" s="17">
        <v>45000000</v>
      </c>
      <c r="C121" s="15">
        <v>45610</v>
      </c>
      <c r="D121" s="15">
        <v>52427</v>
      </c>
      <c r="E121" s="17">
        <v>70920000</v>
      </c>
      <c r="F121" s="17">
        <v>25920000</v>
      </c>
      <c r="G121" s="17">
        <v>45920000</v>
      </c>
      <c r="H121" s="117">
        <v>57.599999999999994</v>
      </c>
      <c r="I121" s="209"/>
      <c r="J121" s="17">
        <v>45920000</v>
      </c>
      <c r="K121" s="18">
        <v>5181690000</v>
      </c>
      <c r="L121" s="29">
        <v>88.634860000000003</v>
      </c>
      <c r="M121" s="104">
        <v>11.48274</v>
      </c>
      <c r="N121" s="198">
        <v>11.64</v>
      </c>
      <c r="O121" s="239"/>
      <c r="P121" s="243"/>
      <c r="Q121" s="243"/>
      <c r="R121" s="107"/>
    </row>
    <row r="122" spans="1:18">
      <c r="A122" s="320">
        <v>45627</v>
      </c>
      <c r="B122" s="17">
        <v>45000000</v>
      </c>
      <c r="C122" s="15">
        <v>45631</v>
      </c>
      <c r="D122" s="15">
        <v>52427</v>
      </c>
      <c r="E122" s="17">
        <v>48910000</v>
      </c>
      <c r="F122" s="17">
        <v>3910000</v>
      </c>
      <c r="G122" s="17">
        <v>19340000</v>
      </c>
      <c r="H122" s="117">
        <v>8.68888888888889</v>
      </c>
      <c r="I122" s="209"/>
      <c r="J122" s="17">
        <v>19340000</v>
      </c>
      <c r="K122" s="18">
        <v>5201030000</v>
      </c>
      <c r="L122" s="29">
        <v>91.116510000000005</v>
      </c>
      <c r="M122" s="104">
        <v>11.13382</v>
      </c>
      <c r="N122" s="198">
        <v>11.16</v>
      </c>
      <c r="O122" s="239"/>
      <c r="P122" s="243"/>
      <c r="Q122" s="243"/>
      <c r="R122" s="107"/>
    </row>
    <row r="123" spans="1:18">
      <c r="A123" s="320">
        <v>45658</v>
      </c>
      <c r="B123" s="17">
        <v>50000000</v>
      </c>
      <c r="C123" s="15">
        <v>45672</v>
      </c>
      <c r="D123" s="15">
        <v>52427</v>
      </c>
      <c r="E123" s="17">
        <v>187500000</v>
      </c>
      <c r="F123" s="17">
        <v>137500000</v>
      </c>
      <c r="G123" s="17">
        <v>88100000</v>
      </c>
      <c r="H123" s="117">
        <v>275</v>
      </c>
      <c r="I123" s="209">
        <v>0</v>
      </c>
      <c r="J123" s="17">
        <v>88100000</v>
      </c>
      <c r="K123" s="18">
        <v>5289130000</v>
      </c>
      <c r="L123" s="29">
        <v>88.840429999999998</v>
      </c>
      <c r="M123" s="104">
        <v>11.46589</v>
      </c>
      <c r="N123" s="198">
        <v>11.585000000000001</v>
      </c>
      <c r="O123" s="239"/>
      <c r="P123" s="243"/>
      <c r="Q123" s="243"/>
      <c r="R123" s="107"/>
    </row>
    <row r="124" spans="1:18">
      <c r="A124" s="320">
        <v>45658</v>
      </c>
      <c r="B124" s="17">
        <v>25000000</v>
      </c>
      <c r="C124" s="15">
        <v>45314</v>
      </c>
      <c r="D124" s="15">
        <v>52427</v>
      </c>
      <c r="E124" s="17">
        <v>51490000</v>
      </c>
      <c r="F124" s="17">
        <v>26490000</v>
      </c>
      <c r="G124" s="17">
        <v>25000000</v>
      </c>
      <c r="H124" s="117">
        <v>105.96000000000001</v>
      </c>
      <c r="I124" s="209">
        <v>0</v>
      </c>
      <c r="J124" s="17">
        <v>25000000</v>
      </c>
      <c r="K124" s="18">
        <v>5314130000</v>
      </c>
      <c r="L124" s="29">
        <v>90.626339999999999</v>
      </c>
      <c r="M124" s="104">
        <v>11.212</v>
      </c>
      <c r="N124" s="198">
        <v>11.2</v>
      </c>
      <c r="O124" s="239"/>
      <c r="P124" s="243"/>
      <c r="Q124" s="243"/>
      <c r="R124" s="107"/>
    </row>
    <row r="125" spans="1:18">
      <c r="A125" s="320">
        <v>45689</v>
      </c>
      <c r="B125" s="17">
        <v>45000000</v>
      </c>
      <c r="C125" s="15">
        <v>45328</v>
      </c>
      <c r="D125" s="15">
        <v>15902</v>
      </c>
      <c r="E125" s="17">
        <v>33350000</v>
      </c>
      <c r="F125" s="17">
        <v>-11650000</v>
      </c>
      <c r="G125" s="17">
        <v>17850000</v>
      </c>
      <c r="H125" s="117">
        <v>-25.888888888888889</v>
      </c>
      <c r="I125" s="209">
        <v>0</v>
      </c>
      <c r="J125" s="17">
        <v>17850000</v>
      </c>
      <c r="K125" s="18">
        <v>5331980000</v>
      </c>
      <c r="L125" s="29">
        <v>89.440799999999996</v>
      </c>
      <c r="M125" s="104">
        <v>11.379799999999999</v>
      </c>
      <c r="N125" s="198">
        <v>11.44</v>
      </c>
      <c r="O125" s="239"/>
      <c r="P125" s="243"/>
      <c r="Q125" s="243"/>
      <c r="R125" s="107"/>
    </row>
    <row r="126" spans="1:18">
      <c r="A126" s="320">
        <v>45689</v>
      </c>
      <c r="B126" s="17">
        <v>25000000</v>
      </c>
      <c r="C126" s="15">
        <v>45342</v>
      </c>
      <c r="D126" s="15">
        <v>15902</v>
      </c>
      <c r="E126" s="17">
        <v>63490000</v>
      </c>
      <c r="F126" s="17">
        <v>38490000</v>
      </c>
      <c r="G126" s="17">
        <v>25000000</v>
      </c>
      <c r="H126" s="117">
        <v>153.96</v>
      </c>
      <c r="I126" s="209">
        <v>0</v>
      </c>
      <c r="J126" s="17">
        <v>25000000</v>
      </c>
      <c r="K126" s="18">
        <v>5356980000</v>
      </c>
      <c r="L126" s="29">
        <v>89.833600000000004</v>
      </c>
      <c r="M126" s="104">
        <v>11.324199999999999</v>
      </c>
      <c r="N126" s="198">
        <v>11.365</v>
      </c>
      <c r="O126" s="239"/>
      <c r="P126" s="243"/>
      <c r="Q126" s="243"/>
      <c r="R126" s="107"/>
    </row>
    <row r="127" spans="1:18">
      <c r="A127" s="320">
        <v>45689</v>
      </c>
      <c r="B127" s="17"/>
      <c r="C127" s="15">
        <v>45349</v>
      </c>
      <c r="D127" s="15">
        <v>15902</v>
      </c>
      <c r="E127" s="17"/>
      <c r="F127" s="17"/>
      <c r="G127" s="17"/>
      <c r="H127" s="117"/>
      <c r="I127" s="209"/>
      <c r="J127" s="17"/>
      <c r="K127" s="18">
        <v>5404810000</v>
      </c>
      <c r="L127" s="29"/>
      <c r="M127" s="104"/>
      <c r="N127" s="198"/>
      <c r="O127" s="239">
        <v>47830000</v>
      </c>
      <c r="P127" s="243">
        <v>90.695300000000003</v>
      </c>
      <c r="Q127" s="243">
        <v>11.3695</v>
      </c>
      <c r="R127" s="107">
        <v>11.4</v>
      </c>
    </row>
    <row r="128" spans="1:18">
      <c r="A128" s="320">
        <v>45717</v>
      </c>
      <c r="B128" s="17">
        <v>40000000</v>
      </c>
      <c r="C128" s="15">
        <v>45722</v>
      </c>
      <c r="D128" s="15">
        <v>52427</v>
      </c>
      <c r="E128" s="17">
        <v>39460000</v>
      </c>
      <c r="F128" s="17">
        <v>-540000</v>
      </c>
      <c r="G128" s="17">
        <v>24460000</v>
      </c>
      <c r="H128" s="117">
        <v>-1.35</v>
      </c>
      <c r="I128" s="209">
        <v>0</v>
      </c>
      <c r="J128" s="17">
        <v>24460000</v>
      </c>
      <c r="K128" s="18">
        <v>5429270000</v>
      </c>
      <c r="L128" s="29">
        <v>89.545869999999994</v>
      </c>
      <c r="M128" s="104">
        <v>11.36576</v>
      </c>
      <c r="N128" s="198">
        <v>11.44</v>
      </c>
      <c r="O128" s="239"/>
      <c r="P128" s="243"/>
      <c r="Q128" s="243"/>
      <c r="R128" s="107"/>
    </row>
    <row r="129" spans="1:18">
      <c r="A129" s="320">
        <v>45717</v>
      </c>
      <c r="B129" s="17">
        <v>25000000</v>
      </c>
      <c r="C129" s="15">
        <v>45743</v>
      </c>
      <c r="D129" s="15">
        <v>52427</v>
      </c>
      <c r="E129" s="17">
        <v>88870000</v>
      </c>
      <c r="F129" s="17">
        <v>63870000</v>
      </c>
      <c r="G129" s="17">
        <v>25000000</v>
      </c>
      <c r="H129" s="117">
        <v>255.48000000000002</v>
      </c>
      <c r="I129" s="209">
        <v>0</v>
      </c>
      <c r="J129" s="17">
        <v>25000000</v>
      </c>
      <c r="K129" s="18">
        <v>5454270000</v>
      </c>
      <c r="L129" s="29">
        <v>87.455100000000002</v>
      </c>
      <c r="M129" s="104">
        <v>11.67177</v>
      </c>
      <c r="N129" s="198">
        <v>11.57</v>
      </c>
      <c r="O129" s="239"/>
      <c r="P129" s="243"/>
      <c r="Q129" s="243"/>
      <c r="R129" s="107"/>
    </row>
    <row r="130" spans="1:18">
      <c r="A130" s="320">
        <v>45748</v>
      </c>
      <c r="B130" s="17">
        <v>355000000</v>
      </c>
      <c r="C130" s="15">
        <v>45762</v>
      </c>
      <c r="D130" s="15">
        <v>52427</v>
      </c>
      <c r="E130" s="17">
        <v>53920000</v>
      </c>
      <c r="F130" s="17">
        <v>-301080000</v>
      </c>
      <c r="G130" s="17">
        <v>32000000</v>
      </c>
      <c r="H130" s="117">
        <v>-84.811267605633802</v>
      </c>
      <c r="I130" s="209">
        <v>0</v>
      </c>
      <c r="J130" s="17">
        <v>32000000</v>
      </c>
      <c r="K130" s="18">
        <v>5486270000</v>
      </c>
      <c r="L130" s="29">
        <v>84.070210000000003</v>
      </c>
      <c r="M130" s="104">
        <v>12.193210000000001</v>
      </c>
      <c r="N130" s="198">
        <v>12.307</v>
      </c>
      <c r="O130" s="239"/>
      <c r="P130" s="243"/>
      <c r="Q130" s="243"/>
      <c r="R130" s="107"/>
    </row>
    <row r="131" spans="1:18">
      <c r="A131" s="320">
        <v>45748</v>
      </c>
      <c r="B131" s="17">
        <v>80000000</v>
      </c>
      <c r="C131" s="15">
        <v>45771</v>
      </c>
      <c r="D131" s="15">
        <v>52427</v>
      </c>
      <c r="E131" s="17">
        <v>69790000</v>
      </c>
      <c r="F131" s="17">
        <v>-10210000</v>
      </c>
      <c r="G131" s="17">
        <v>56240000</v>
      </c>
      <c r="H131" s="117">
        <v>-12.762499999999999</v>
      </c>
      <c r="I131" s="209">
        <v>0</v>
      </c>
      <c r="J131" s="17">
        <v>56240000</v>
      </c>
      <c r="K131" s="18">
        <v>5542510000</v>
      </c>
      <c r="L131" s="29">
        <v>83.802880000000002</v>
      </c>
      <c r="M131" s="104">
        <v>12.23704</v>
      </c>
      <c r="N131" s="198">
        <v>12.347</v>
      </c>
      <c r="O131" s="239"/>
      <c r="P131" s="243"/>
      <c r="Q131" s="243"/>
      <c r="R131" s="107"/>
    </row>
    <row r="132" spans="1:18">
      <c r="A132" s="320">
        <v>45748</v>
      </c>
      <c r="B132" s="17"/>
      <c r="C132" s="15">
        <v>45777</v>
      </c>
      <c r="D132" s="15">
        <v>52428</v>
      </c>
      <c r="E132" s="17"/>
      <c r="F132" s="17"/>
      <c r="G132" s="17"/>
      <c r="H132" s="117"/>
      <c r="I132" s="209"/>
      <c r="J132" s="17"/>
      <c r="K132" s="18">
        <v>5565490000</v>
      </c>
      <c r="L132" s="29"/>
      <c r="M132" s="104"/>
      <c r="N132" s="198"/>
      <c r="O132" s="239">
        <v>22980000</v>
      </c>
      <c r="P132" s="243">
        <v>86.634720000000002</v>
      </c>
      <c r="Q132" s="243">
        <v>12.24517</v>
      </c>
      <c r="R132" s="107">
        <v>12.26</v>
      </c>
    </row>
    <row r="133" spans="1:18">
      <c r="A133" s="320">
        <v>45778</v>
      </c>
      <c r="B133" s="17">
        <v>65000000</v>
      </c>
      <c r="C133" s="15">
        <v>45785</v>
      </c>
      <c r="D133" s="15">
        <v>52427</v>
      </c>
      <c r="E133" s="17">
        <v>50860000</v>
      </c>
      <c r="F133" s="17">
        <v>-14140000</v>
      </c>
      <c r="G133" s="17">
        <v>31140000</v>
      </c>
      <c r="H133" s="117">
        <v>-21.753846153846155</v>
      </c>
      <c r="I133" s="209">
        <v>0</v>
      </c>
      <c r="J133" s="17">
        <v>31140000</v>
      </c>
      <c r="K133" s="18">
        <v>5596630000</v>
      </c>
      <c r="L133" s="29">
        <v>83.083200000000005</v>
      </c>
      <c r="M133" s="104">
        <v>12.354979999999999</v>
      </c>
      <c r="N133" s="198">
        <v>12.39</v>
      </c>
      <c r="O133" s="239"/>
      <c r="P133" s="243"/>
      <c r="Q133" s="243"/>
      <c r="R133" s="107"/>
    </row>
    <row r="134" spans="1:18">
      <c r="A134" s="320">
        <v>45778</v>
      </c>
      <c r="B134" s="17">
        <v>70000000</v>
      </c>
      <c r="C134" s="15">
        <v>45792</v>
      </c>
      <c r="D134" s="15">
        <v>52427</v>
      </c>
      <c r="E134" s="17">
        <v>79410000</v>
      </c>
      <c r="F134" s="17">
        <v>9410000</v>
      </c>
      <c r="G134" s="17">
        <v>43540000</v>
      </c>
      <c r="H134" s="117">
        <v>13.442857142857143</v>
      </c>
      <c r="I134" s="209">
        <v>0</v>
      </c>
      <c r="J134" s="17">
        <v>43540000</v>
      </c>
      <c r="K134" s="18">
        <v>5640170000</v>
      </c>
      <c r="L134" s="29">
        <v>84.929429999999996</v>
      </c>
      <c r="M134" s="104">
        <v>12.062889999999999</v>
      </c>
      <c r="N134" s="198">
        <v>12.25</v>
      </c>
      <c r="O134" s="239"/>
      <c r="P134" s="243"/>
      <c r="Q134" s="243"/>
      <c r="R134" s="107"/>
    </row>
  </sheetData>
  <conditionalFormatting sqref="L37:N40">
    <cfRule type="cellIs" dxfId="34" priority="418" stopIfTrue="1" operator="lessThan">
      <formula>0</formula>
    </cfRule>
  </conditionalFormatting>
  <conditionalFormatting sqref="L48:N51">
    <cfRule type="cellIs" dxfId="33" priority="230" stopIfTrue="1" operator="lessThan">
      <formula>0</formula>
    </cfRule>
  </conditionalFormatting>
  <conditionalFormatting sqref="L93:N134">
    <cfRule type="cellIs" dxfId="32" priority="1" stopIfTrue="1" operator="lessThan">
      <formula>0</formula>
    </cfRule>
  </conditionalFormatting>
  <conditionalFormatting sqref="O36">
    <cfRule type="cellIs" dxfId="31" priority="1761" stopIfTrue="1" operator="lessThan">
      <formula>0</formula>
    </cfRule>
  </conditionalFormatting>
  <conditionalFormatting sqref="O44:O47">
    <cfRule type="cellIs" dxfId="30" priority="302" stopIfTrue="1" operator="lessThan">
      <formula>0</formula>
    </cfRule>
  </conditionalFormatting>
  <pageMargins left="0.7" right="0.7" top="0.75" bottom="0.75" header="0.3" footer="0.3"/>
  <pageSetup scale="59" orientation="landscape" r:id="rId1"/>
  <headerFooter>
    <oddFooter>&amp;L_x000D_&amp;1#&amp;"Calibri"&amp;10&amp;K000000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78"/>
  <sheetViews>
    <sheetView zoomScale="98" zoomScaleNormal="98" workbookViewId="0">
      <pane xSplit="1" ySplit="3" topLeftCell="B166" activePane="bottomRight" state="frozen"/>
      <selection activeCell="A12" sqref="A12"/>
      <selection pane="topRight" activeCell="A12" sqref="A12"/>
      <selection pane="bottomLeft" activeCell="A12" sqref="A12"/>
      <selection pane="bottomRight" activeCell="A178" sqref="A178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0.1796875" customWidth="1"/>
    <col min="13" max="13" width="8.81640625" customWidth="1"/>
    <col min="15" max="15" width="10.453125" bestFit="1" customWidth="1"/>
  </cols>
  <sheetData>
    <row r="1" spans="1:18" ht="16.2" thickBot="1">
      <c r="A1" s="9"/>
      <c r="B1" s="9" t="s">
        <v>59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42125</v>
      </c>
      <c r="B4" s="38">
        <v>15000000</v>
      </c>
      <c r="C4" s="15">
        <v>42145</v>
      </c>
      <c r="D4" s="15">
        <v>53158</v>
      </c>
      <c r="E4" s="17">
        <v>37200000</v>
      </c>
      <c r="F4" s="17">
        <v>22200000</v>
      </c>
      <c r="G4" s="17">
        <v>15000000</v>
      </c>
      <c r="H4" s="161">
        <v>148</v>
      </c>
      <c r="I4" s="17">
        <v>0</v>
      </c>
      <c r="J4" s="17">
        <v>15000000</v>
      </c>
      <c r="K4" s="18">
        <v>15000000</v>
      </c>
      <c r="L4" s="90">
        <v>99.384280000000004</v>
      </c>
      <c r="M4" s="90">
        <v>9.9148399999999999</v>
      </c>
      <c r="N4" s="90">
        <v>9.9499999999999993</v>
      </c>
    </row>
    <row r="5" spans="1:18">
      <c r="A5" s="102">
        <v>42156</v>
      </c>
      <c r="B5" s="38">
        <v>10000000</v>
      </c>
      <c r="C5" s="15">
        <v>42173</v>
      </c>
      <c r="D5" s="15">
        <v>53158</v>
      </c>
      <c r="E5" s="17">
        <v>17000000</v>
      </c>
      <c r="F5" s="17">
        <v>7000000</v>
      </c>
      <c r="G5" s="17">
        <v>10000000</v>
      </c>
      <c r="H5" s="128">
        <v>70</v>
      </c>
      <c r="I5" s="17">
        <v>0</v>
      </c>
      <c r="J5" s="17">
        <v>10000000</v>
      </c>
      <c r="K5" s="18">
        <v>25000000</v>
      </c>
      <c r="L5" s="90">
        <v>93.735029999999995</v>
      </c>
      <c r="M5" s="90">
        <v>10.221769999999999</v>
      </c>
      <c r="N5" s="90">
        <v>9.875</v>
      </c>
    </row>
    <row r="6" spans="1:18">
      <c r="A6" s="102">
        <v>42186</v>
      </c>
      <c r="B6" s="38">
        <v>10000000</v>
      </c>
      <c r="C6" s="15">
        <v>42200</v>
      </c>
      <c r="D6" s="15">
        <v>53158</v>
      </c>
      <c r="E6" s="17">
        <v>13000000</v>
      </c>
      <c r="F6" s="17">
        <v>3000000</v>
      </c>
      <c r="G6" s="17">
        <v>10000000</v>
      </c>
      <c r="H6" s="128">
        <v>30</v>
      </c>
      <c r="I6" s="17">
        <v>0</v>
      </c>
      <c r="J6" s="17">
        <f>G6-I6</f>
        <v>10000000</v>
      </c>
      <c r="K6" s="18">
        <f>J6+K5</f>
        <v>35000000</v>
      </c>
      <c r="L6" s="90">
        <v>94.144570000000002</v>
      </c>
      <c r="M6" s="90">
        <v>10.171250000000001</v>
      </c>
      <c r="N6" s="90">
        <v>10.221</v>
      </c>
    </row>
    <row r="7" spans="1:18">
      <c r="A7" s="102">
        <v>42217</v>
      </c>
      <c r="B7" s="38">
        <v>10000000</v>
      </c>
      <c r="C7" s="15">
        <v>42200</v>
      </c>
      <c r="D7" s="15">
        <v>53158</v>
      </c>
      <c r="E7" s="17">
        <v>26000000</v>
      </c>
      <c r="F7" s="17">
        <v>16000000</v>
      </c>
      <c r="G7" s="17">
        <v>10000000</v>
      </c>
      <c r="H7" s="128">
        <v>160</v>
      </c>
      <c r="I7" s="17">
        <v>0</v>
      </c>
      <c r="J7" s="17">
        <v>10000000</v>
      </c>
      <c r="K7" s="18">
        <v>45000000</v>
      </c>
      <c r="L7" s="90">
        <v>98.25864</v>
      </c>
      <c r="M7" s="90">
        <v>10.0322</v>
      </c>
      <c r="N7" s="90">
        <v>10.0512</v>
      </c>
    </row>
    <row r="8" spans="1:18">
      <c r="A8" s="102">
        <v>42248</v>
      </c>
      <c r="B8" s="38">
        <v>10000000</v>
      </c>
      <c r="C8" s="15">
        <v>42264</v>
      </c>
      <c r="D8" s="15">
        <v>53158</v>
      </c>
      <c r="E8" s="17">
        <v>15000000</v>
      </c>
      <c r="F8" s="17">
        <v>5000000</v>
      </c>
      <c r="G8" s="17">
        <v>10000000</v>
      </c>
      <c r="H8" s="128">
        <v>50</v>
      </c>
      <c r="I8" s="17">
        <v>0</v>
      </c>
      <c r="J8" s="17">
        <v>10000000</v>
      </c>
      <c r="K8" s="18">
        <v>55000000</v>
      </c>
      <c r="L8" s="90">
        <v>90.332089999999994</v>
      </c>
      <c r="M8" s="90">
        <v>10.225379999999999</v>
      </c>
      <c r="N8" s="90">
        <v>10.407500000000001</v>
      </c>
    </row>
    <row r="9" spans="1:18">
      <c r="A9" s="102">
        <v>42278</v>
      </c>
      <c r="B9" s="38">
        <v>25000000</v>
      </c>
      <c r="C9" s="15">
        <v>42292</v>
      </c>
      <c r="D9" s="15">
        <v>53158</v>
      </c>
      <c r="E9" s="17">
        <v>28000000</v>
      </c>
      <c r="F9" s="17">
        <v>3000000</v>
      </c>
      <c r="G9" s="17">
        <v>25000000</v>
      </c>
      <c r="H9" s="128">
        <v>12</v>
      </c>
      <c r="I9" s="17">
        <v>0</v>
      </c>
      <c r="J9" s="17">
        <v>25000000</v>
      </c>
      <c r="K9" s="18">
        <v>80000000</v>
      </c>
      <c r="L9" s="90">
        <v>95.906700000000001</v>
      </c>
      <c r="M9" s="90">
        <v>10.288</v>
      </c>
      <c r="N9" s="90">
        <v>10.33</v>
      </c>
    </row>
    <row r="10" spans="1:18">
      <c r="A10" s="102">
        <v>42309</v>
      </c>
      <c r="B10" s="38">
        <v>25000000</v>
      </c>
      <c r="C10" s="15">
        <v>42313</v>
      </c>
      <c r="D10" s="15">
        <v>53158</v>
      </c>
      <c r="E10" s="17">
        <v>58350000</v>
      </c>
      <c r="F10" s="17">
        <v>33350000</v>
      </c>
      <c r="G10" s="17">
        <v>25000000</v>
      </c>
      <c r="H10" s="128">
        <v>133.4</v>
      </c>
      <c r="I10" s="17">
        <v>0</v>
      </c>
      <c r="J10" s="17">
        <v>25000000</v>
      </c>
      <c r="K10" s="18">
        <v>105000000</v>
      </c>
      <c r="L10" s="90">
        <v>94.14931</v>
      </c>
      <c r="M10" s="90">
        <v>10.4886</v>
      </c>
      <c r="N10" s="90">
        <v>10.5</v>
      </c>
    </row>
    <row r="11" spans="1:18">
      <c r="A11" s="148">
        <v>42353</v>
      </c>
      <c r="B11" s="125">
        <v>25000000</v>
      </c>
      <c r="C11" s="22">
        <v>42341</v>
      </c>
      <c r="D11" s="22">
        <v>16633</v>
      </c>
      <c r="E11" s="24">
        <v>55000000</v>
      </c>
      <c r="F11" s="24">
        <v>30000000</v>
      </c>
      <c r="G11" s="24">
        <v>25000000</v>
      </c>
      <c r="H11" s="129">
        <v>120</v>
      </c>
      <c r="I11" s="24">
        <v>0</v>
      </c>
      <c r="J11" s="24">
        <v>25000000</v>
      </c>
      <c r="K11" s="25">
        <v>130000000</v>
      </c>
      <c r="L11" s="93">
        <v>92.394000000000005</v>
      </c>
      <c r="M11" s="93">
        <v>10.696</v>
      </c>
      <c r="N11" s="93">
        <v>11</v>
      </c>
    </row>
    <row r="12" spans="1:18">
      <c r="A12" s="148">
        <v>44595</v>
      </c>
      <c r="B12" s="125">
        <v>80000000</v>
      </c>
      <c r="C12" s="22">
        <v>44602</v>
      </c>
      <c r="D12" s="22">
        <v>54346</v>
      </c>
      <c r="E12" s="24">
        <v>76680000</v>
      </c>
      <c r="F12" s="24">
        <v>-3320000</v>
      </c>
      <c r="G12" s="24">
        <v>76680000</v>
      </c>
      <c r="H12" s="129">
        <v>-4.1500000000000002E-2</v>
      </c>
      <c r="I12" s="24">
        <v>0</v>
      </c>
      <c r="J12" s="24">
        <v>76680000</v>
      </c>
      <c r="K12" s="25">
        <v>619360000</v>
      </c>
      <c r="L12" s="93">
        <v>71.958119999999994</v>
      </c>
      <c r="M12" s="93">
        <v>14.041550000000001</v>
      </c>
      <c r="N12" s="93">
        <v>14.87</v>
      </c>
    </row>
    <row r="13" spans="1:18">
      <c r="A13" s="102">
        <v>42401</v>
      </c>
      <c r="B13" s="38">
        <v>30000000</v>
      </c>
      <c r="C13" s="15">
        <v>42404</v>
      </c>
      <c r="D13" s="15">
        <v>53158</v>
      </c>
      <c r="E13" s="17">
        <v>40000000</v>
      </c>
      <c r="F13" s="17">
        <v>10000000</v>
      </c>
      <c r="G13" s="17">
        <v>30000000</v>
      </c>
      <c r="H13" s="128">
        <v>33.333333333333329</v>
      </c>
      <c r="I13" s="17">
        <v>0</v>
      </c>
      <c r="J13" s="17">
        <v>30000000</v>
      </c>
      <c r="K13" s="18">
        <v>185000000</v>
      </c>
      <c r="L13" s="90">
        <v>86.462680000000006</v>
      </c>
      <c r="M13" s="90">
        <v>11.46067</v>
      </c>
      <c r="N13" s="90">
        <v>11.497</v>
      </c>
    </row>
    <row r="14" spans="1:18">
      <c r="A14" s="102">
        <v>42430</v>
      </c>
      <c r="B14" s="38">
        <v>35000000</v>
      </c>
      <c r="C14" s="15">
        <v>42432</v>
      </c>
      <c r="D14" s="15">
        <v>16633</v>
      </c>
      <c r="E14" s="17">
        <v>55050000</v>
      </c>
      <c r="F14" s="17">
        <v>20050000</v>
      </c>
      <c r="G14" s="17">
        <v>35000000</v>
      </c>
      <c r="H14" s="128">
        <v>57.285714285714285</v>
      </c>
      <c r="I14" s="17">
        <v>0</v>
      </c>
      <c r="J14" s="17">
        <v>35000000</v>
      </c>
      <c r="K14" s="18">
        <v>220000000</v>
      </c>
      <c r="L14" s="90">
        <v>87.423789999999997</v>
      </c>
      <c r="M14" s="90">
        <v>11.33056</v>
      </c>
      <c r="N14" s="90">
        <v>11.345000000000001</v>
      </c>
    </row>
    <row r="15" spans="1:18">
      <c r="A15" s="102">
        <v>42461</v>
      </c>
      <c r="B15" s="38">
        <v>50000000</v>
      </c>
      <c r="C15" s="15">
        <v>42481</v>
      </c>
      <c r="D15" s="15">
        <v>16633</v>
      </c>
      <c r="E15" s="17">
        <v>70000000</v>
      </c>
      <c r="F15" s="17">
        <v>20000000</v>
      </c>
      <c r="G15" s="17">
        <v>50000000</v>
      </c>
      <c r="H15" s="128">
        <v>40</v>
      </c>
      <c r="I15" s="17">
        <v>0</v>
      </c>
      <c r="J15" s="17">
        <v>50000000</v>
      </c>
      <c r="K15" s="18">
        <v>270000000</v>
      </c>
      <c r="L15" s="90">
        <v>90.087620000000001</v>
      </c>
      <c r="M15" s="90">
        <v>10.986000000000001</v>
      </c>
      <c r="N15" s="90">
        <v>9.3460000000000001</v>
      </c>
    </row>
    <row r="16" spans="1:18">
      <c r="A16" s="102">
        <v>42491</v>
      </c>
      <c r="B16" s="38">
        <v>50000000</v>
      </c>
      <c r="C16" s="15">
        <v>42510</v>
      </c>
      <c r="D16" s="15">
        <v>16633</v>
      </c>
      <c r="E16" s="17">
        <v>73900000</v>
      </c>
      <c r="F16" s="17">
        <v>23900000</v>
      </c>
      <c r="G16" s="17">
        <v>50000000</v>
      </c>
      <c r="H16" s="128">
        <v>47.8</v>
      </c>
      <c r="I16" s="17">
        <v>0</v>
      </c>
      <c r="J16" s="17">
        <v>50000000</v>
      </c>
      <c r="K16" s="18">
        <v>320000000</v>
      </c>
      <c r="L16" s="90">
        <v>86.176720000000003</v>
      </c>
      <c r="M16" s="90">
        <v>11.500780000000001</v>
      </c>
      <c r="N16" s="90">
        <v>11.558</v>
      </c>
    </row>
    <row r="17" spans="1:18">
      <c r="A17" s="102">
        <v>42522</v>
      </c>
      <c r="B17" s="38">
        <v>50000000</v>
      </c>
      <c r="C17" s="15">
        <v>42513</v>
      </c>
      <c r="D17" s="15">
        <v>16633</v>
      </c>
      <c r="E17" s="17">
        <v>23000000</v>
      </c>
      <c r="F17" s="17">
        <v>-27000000</v>
      </c>
      <c r="G17" s="17">
        <v>23000000</v>
      </c>
      <c r="H17" s="128">
        <v>-54</v>
      </c>
      <c r="I17" s="17">
        <v>0</v>
      </c>
      <c r="J17" s="17">
        <v>23000000</v>
      </c>
      <c r="K17" s="18">
        <v>343000000</v>
      </c>
      <c r="L17" s="90">
        <v>89.657089999999997</v>
      </c>
      <c r="M17" s="90">
        <v>11.04696</v>
      </c>
      <c r="N17" s="90">
        <v>11.06</v>
      </c>
    </row>
    <row r="18" spans="1:18">
      <c r="A18" s="102">
        <v>42552</v>
      </c>
      <c r="B18" s="38">
        <v>50000000</v>
      </c>
      <c r="C18" s="15">
        <v>42579</v>
      </c>
      <c r="D18" s="15">
        <v>16633</v>
      </c>
      <c r="E18" s="17">
        <v>13400000</v>
      </c>
      <c r="F18" s="17">
        <v>-36600000</v>
      </c>
      <c r="G18" s="17">
        <v>13400000</v>
      </c>
      <c r="H18" s="128">
        <v>-73.2</v>
      </c>
      <c r="I18" s="17">
        <v>0</v>
      </c>
      <c r="J18" s="17">
        <v>13400000</v>
      </c>
      <c r="K18" s="18">
        <v>356400000</v>
      </c>
      <c r="L18" s="90">
        <v>91.055329999999998</v>
      </c>
      <c r="M18" s="90">
        <v>10.868399999999999</v>
      </c>
      <c r="N18" s="90">
        <v>10.909000000000001</v>
      </c>
    </row>
    <row r="19" spans="1:18">
      <c r="A19" s="102">
        <v>42583</v>
      </c>
      <c r="B19" s="38">
        <v>50000000</v>
      </c>
      <c r="C19" s="15">
        <v>42607</v>
      </c>
      <c r="D19" s="15">
        <v>16633</v>
      </c>
      <c r="E19" s="17">
        <v>25000000</v>
      </c>
      <c r="F19" s="17">
        <v>-25000000</v>
      </c>
      <c r="G19" s="17">
        <v>25000000</v>
      </c>
      <c r="H19" s="128">
        <v>-50</v>
      </c>
      <c r="I19" s="17">
        <v>0</v>
      </c>
      <c r="J19" s="17">
        <v>25000000</v>
      </c>
      <c r="K19" s="18">
        <v>381400000</v>
      </c>
      <c r="L19" s="90">
        <v>89.201170000000005</v>
      </c>
      <c r="M19" s="90">
        <v>11.10032</v>
      </c>
      <c r="N19" s="90">
        <v>11.151999999999999</v>
      </c>
    </row>
    <row r="20" spans="1:18">
      <c r="A20" s="102">
        <v>42614</v>
      </c>
      <c r="B20" s="38">
        <v>313000000</v>
      </c>
      <c r="C20" s="15">
        <v>42634</v>
      </c>
      <c r="D20" s="15">
        <v>16633</v>
      </c>
      <c r="E20" s="17">
        <v>313000000</v>
      </c>
      <c r="F20" s="17">
        <v>0</v>
      </c>
      <c r="G20" s="17">
        <v>313000000</v>
      </c>
      <c r="H20" s="128">
        <v>0</v>
      </c>
      <c r="I20" s="17">
        <v>0</v>
      </c>
      <c r="J20" s="17">
        <v>313000000</v>
      </c>
      <c r="K20" s="18">
        <v>694400000</v>
      </c>
      <c r="L20" s="90">
        <v>91.928989999999999</v>
      </c>
      <c r="M20" s="90">
        <v>10.75775</v>
      </c>
      <c r="N20" s="90">
        <v>88.4602</v>
      </c>
    </row>
    <row r="21" spans="1:18">
      <c r="A21" s="102">
        <v>42644</v>
      </c>
      <c r="B21" s="38">
        <v>50000000</v>
      </c>
      <c r="C21" s="15">
        <v>42670</v>
      </c>
      <c r="D21" s="15">
        <v>16633</v>
      </c>
      <c r="E21" s="17">
        <v>39600000</v>
      </c>
      <c r="F21" s="17">
        <v>-10400000</v>
      </c>
      <c r="G21" s="17">
        <v>39600000</v>
      </c>
      <c r="H21" s="128">
        <v>-20.8</v>
      </c>
      <c r="I21" s="17">
        <v>0</v>
      </c>
      <c r="J21" s="17">
        <v>39600000</v>
      </c>
      <c r="K21" s="18">
        <v>734000000</v>
      </c>
      <c r="L21" s="90">
        <v>88.772379999999998</v>
      </c>
      <c r="M21" s="90">
        <v>11.153840000000001</v>
      </c>
      <c r="N21" s="90">
        <v>11.231999999999999</v>
      </c>
    </row>
    <row r="22" spans="1:18">
      <c r="A22" s="102">
        <v>42705</v>
      </c>
      <c r="B22" s="38">
        <v>250000000</v>
      </c>
      <c r="C22" s="15">
        <v>42710</v>
      </c>
      <c r="D22" s="15">
        <v>16633</v>
      </c>
      <c r="E22" s="17">
        <v>250000000</v>
      </c>
      <c r="F22" s="17">
        <v>0</v>
      </c>
      <c r="G22" s="17">
        <v>250000000</v>
      </c>
      <c r="H22" s="128">
        <v>0</v>
      </c>
      <c r="I22" s="17">
        <v>0</v>
      </c>
      <c r="J22" s="17">
        <v>250000000</v>
      </c>
      <c r="K22" s="18">
        <v>984000000</v>
      </c>
      <c r="L22" s="90">
        <v>85.833119999999994</v>
      </c>
      <c r="M22" s="90">
        <v>11.548</v>
      </c>
      <c r="N22" s="90">
        <v>11.548</v>
      </c>
    </row>
    <row r="23" spans="1:18">
      <c r="A23" s="148">
        <v>42705</v>
      </c>
      <c r="B23" s="125">
        <v>50000000</v>
      </c>
      <c r="C23" s="22">
        <v>42712</v>
      </c>
      <c r="D23" s="22">
        <v>16633</v>
      </c>
      <c r="E23" s="24">
        <v>50000</v>
      </c>
      <c r="F23" s="24">
        <v>-49950000</v>
      </c>
      <c r="G23" s="24">
        <v>50000</v>
      </c>
      <c r="H23" s="129">
        <v>-99.9</v>
      </c>
      <c r="I23" s="24">
        <v>0</v>
      </c>
      <c r="J23" s="24">
        <v>50000</v>
      </c>
      <c r="K23" s="25">
        <v>984050000</v>
      </c>
      <c r="L23" s="93">
        <v>89.980400000000003</v>
      </c>
      <c r="M23" s="93">
        <v>11</v>
      </c>
      <c r="N23" s="93">
        <v>11</v>
      </c>
      <c r="O23" s="98"/>
      <c r="P23" s="158"/>
      <c r="Q23" s="199"/>
      <c r="R23" s="107"/>
    </row>
    <row r="24" spans="1:18">
      <c r="A24" s="102">
        <v>42736</v>
      </c>
      <c r="B24" s="38">
        <v>50000000</v>
      </c>
      <c r="C24" s="15">
        <v>42754</v>
      </c>
      <c r="D24" s="15">
        <v>16633</v>
      </c>
      <c r="E24" s="17">
        <v>21800000</v>
      </c>
      <c r="F24" s="17">
        <v>-28200000</v>
      </c>
      <c r="G24" s="17">
        <v>21800000</v>
      </c>
      <c r="H24" s="128">
        <v>-56.399999999999991</v>
      </c>
      <c r="I24" s="17">
        <v>0</v>
      </c>
      <c r="J24" s="17">
        <v>21800000</v>
      </c>
      <c r="K24" s="18">
        <v>1005850000</v>
      </c>
      <c r="L24" s="90">
        <v>87.643020000000007</v>
      </c>
      <c r="M24" s="90">
        <v>11.311059999999999</v>
      </c>
      <c r="N24" s="90">
        <v>11.33</v>
      </c>
      <c r="O24" s="98"/>
      <c r="P24" s="158"/>
      <c r="Q24" s="199"/>
      <c r="R24" s="107"/>
    </row>
    <row r="25" spans="1:18">
      <c r="A25" s="102">
        <v>42767</v>
      </c>
      <c r="B25" s="38">
        <v>117000000</v>
      </c>
      <c r="C25" s="15">
        <v>42794</v>
      </c>
      <c r="D25" s="15">
        <v>16633</v>
      </c>
      <c r="E25" s="17">
        <v>117000000</v>
      </c>
      <c r="F25" s="17">
        <v>0</v>
      </c>
      <c r="G25" s="17">
        <v>117000000</v>
      </c>
      <c r="H25" s="128">
        <v>0</v>
      </c>
      <c r="I25" s="17">
        <v>0</v>
      </c>
      <c r="J25" s="17">
        <v>117000000</v>
      </c>
      <c r="K25" s="18">
        <v>1122850000</v>
      </c>
      <c r="L25" s="90">
        <v>85.44041</v>
      </c>
      <c r="M25" s="90">
        <v>11.61013</v>
      </c>
      <c r="N25" s="90">
        <v>11.56</v>
      </c>
      <c r="O25" s="98"/>
      <c r="P25" s="158"/>
      <c r="Q25" s="199"/>
      <c r="R25" s="107"/>
    </row>
    <row r="26" spans="1:18">
      <c r="A26" s="102">
        <v>42856</v>
      </c>
      <c r="B26" s="38">
        <v>15000000</v>
      </c>
      <c r="C26" s="15">
        <v>42873</v>
      </c>
      <c r="D26" s="15">
        <v>16633</v>
      </c>
      <c r="E26" s="17">
        <v>3000000</v>
      </c>
      <c r="F26" s="17">
        <v>-12000000</v>
      </c>
      <c r="G26" s="17">
        <v>3000000</v>
      </c>
      <c r="H26" s="128">
        <v>-80</v>
      </c>
      <c r="I26" s="17">
        <v>0</v>
      </c>
      <c r="J26" s="17">
        <v>3000000</v>
      </c>
      <c r="K26" s="18">
        <v>1125850000</v>
      </c>
      <c r="L26" s="90">
        <v>82.617400000000004</v>
      </c>
      <c r="M26" s="90">
        <v>12.02</v>
      </c>
      <c r="N26" s="90">
        <v>11.91</v>
      </c>
      <c r="O26" s="98"/>
      <c r="P26" s="158"/>
      <c r="Q26" s="199"/>
      <c r="R26" s="107"/>
    </row>
    <row r="27" spans="1:18">
      <c r="A27" s="102">
        <v>42887</v>
      </c>
      <c r="B27" s="38">
        <v>15000000</v>
      </c>
      <c r="C27" s="15">
        <v>42908</v>
      </c>
      <c r="D27" s="15">
        <v>16633</v>
      </c>
      <c r="E27" s="17">
        <v>1200000</v>
      </c>
      <c r="F27" s="17">
        <v>-13800000</v>
      </c>
      <c r="G27" s="17">
        <v>1200000</v>
      </c>
      <c r="H27" s="128">
        <v>-92</v>
      </c>
      <c r="I27" s="17">
        <v>0</v>
      </c>
      <c r="J27" s="17">
        <v>1200000</v>
      </c>
      <c r="K27" s="18">
        <v>1127050000</v>
      </c>
      <c r="L27" s="90">
        <v>82.431219999999996</v>
      </c>
      <c r="M27" s="90">
        <v>12.05167</v>
      </c>
      <c r="N27" s="90">
        <v>12.11</v>
      </c>
      <c r="O27" s="98"/>
      <c r="P27" s="158"/>
      <c r="Q27" s="199"/>
      <c r="R27" s="107"/>
    </row>
    <row r="28" spans="1:18">
      <c r="A28" s="102">
        <v>42917</v>
      </c>
      <c r="B28" s="38">
        <v>15000000</v>
      </c>
      <c r="C28" s="15">
        <v>42936</v>
      </c>
      <c r="D28" s="15">
        <v>16633</v>
      </c>
      <c r="E28" s="17">
        <v>400000</v>
      </c>
      <c r="F28" s="17">
        <v>-14600000</v>
      </c>
      <c r="G28" s="17">
        <v>400000</v>
      </c>
      <c r="H28" s="128">
        <v>-97.333333333333343</v>
      </c>
      <c r="I28" s="17">
        <v>0</v>
      </c>
      <c r="J28" s="17">
        <v>400000</v>
      </c>
      <c r="K28" s="18">
        <v>1127450000</v>
      </c>
      <c r="L28" s="90">
        <v>81.861789999999999</v>
      </c>
      <c r="M28" s="90">
        <v>12.135</v>
      </c>
      <c r="N28" s="90">
        <v>12.09</v>
      </c>
      <c r="O28" s="98"/>
      <c r="P28" s="158"/>
      <c r="Q28" s="199"/>
      <c r="R28" s="107"/>
    </row>
    <row r="29" spans="1:18">
      <c r="A29" s="102">
        <v>43009</v>
      </c>
      <c r="B29" s="38">
        <v>35000000</v>
      </c>
      <c r="C29" s="15">
        <v>43024</v>
      </c>
      <c r="D29" s="15">
        <v>16633</v>
      </c>
      <c r="E29" s="17">
        <v>36400000</v>
      </c>
      <c r="F29" s="17">
        <v>1400000</v>
      </c>
      <c r="G29" s="17">
        <v>35000000</v>
      </c>
      <c r="H29" s="128">
        <v>4</v>
      </c>
      <c r="I29" s="17">
        <v>0</v>
      </c>
      <c r="J29" s="17">
        <v>35000000</v>
      </c>
      <c r="K29" s="18">
        <v>1162450000</v>
      </c>
      <c r="L29" s="90">
        <v>82.176609999999997</v>
      </c>
      <c r="M29" s="90">
        <v>12.08286</v>
      </c>
      <c r="N29" s="90">
        <v>12.16</v>
      </c>
      <c r="O29" s="98"/>
      <c r="P29" s="158"/>
      <c r="Q29" s="199"/>
      <c r="R29" s="107"/>
    </row>
    <row r="30" spans="1:18">
      <c r="A30" s="102">
        <v>43040</v>
      </c>
      <c r="B30" s="38">
        <v>5000000</v>
      </c>
      <c r="C30" s="103">
        <v>43069</v>
      </c>
      <c r="D30" s="103">
        <v>16633</v>
      </c>
      <c r="E30" s="98">
        <v>1400000</v>
      </c>
      <c r="F30" s="98">
        <v>-3600000</v>
      </c>
      <c r="G30" s="98">
        <v>1400000</v>
      </c>
      <c r="H30" s="216">
        <v>-72</v>
      </c>
      <c r="I30" s="98">
        <v>0</v>
      </c>
      <c r="J30" s="98">
        <v>1400000</v>
      </c>
      <c r="K30" s="147">
        <v>1163850000</v>
      </c>
      <c r="L30" s="219">
        <v>82.071669999999997</v>
      </c>
      <c r="M30" s="219">
        <v>12.1</v>
      </c>
      <c r="N30" s="219">
        <v>12.1</v>
      </c>
      <c r="O30" s="98"/>
      <c r="P30" s="158"/>
      <c r="Q30" s="199"/>
      <c r="R30" s="107"/>
    </row>
    <row r="31" spans="1:18">
      <c r="A31" s="231">
        <v>43086</v>
      </c>
      <c r="B31" s="125">
        <v>5000000</v>
      </c>
      <c r="C31" s="22">
        <v>43077</v>
      </c>
      <c r="D31" s="22">
        <v>16633</v>
      </c>
      <c r="E31" s="24">
        <v>0</v>
      </c>
      <c r="F31" s="24">
        <v>-5000000</v>
      </c>
      <c r="G31" s="24">
        <v>0</v>
      </c>
      <c r="H31" s="129">
        <v>-100</v>
      </c>
      <c r="I31" s="24">
        <v>0</v>
      </c>
      <c r="J31" s="24">
        <v>0</v>
      </c>
      <c r="K31" s="25">
        <v>1163850000</v>
      </c>
      <c r="L31" s="93"/>
      <c r="M31" s="93"/>
      <c r="N31" s="93"/>
      <c r="O31" s="98"/>
      <c r="P31" s="158"/>
      <c r="Q31" s="199"/>
      <c r="R31" s="107"/>
    </row>
    <row r="32" spans="1:18">
      <c r="A32" s="102">
        <v>43101</v>
      </c>
      <c r="B32" s="38">
        <v>5000000</v>
      </c>
      <c r="C32" s="15">
        <v>43125</v>
      </c>
      <c r="D32" s="15">
        <v>16633</v>
      </c>
      <c r="E32" s="17">
        <v>1000000</v>
      </c>
      <c r="F32" s="17">
        <v>-4000000</v>
      </c>
      <c r="G32" s="17">
        <v>1000000</v>
      </c>
      <c r="H32" s="130">
        <v>-80</v>
      </c>
      <c r="I32" s="17">
        <v>0</v>
      </c>
      <c r="J32" s="17">
        <v>1000000</v>
      </c>
      <c r="K32" s="18">
        <v>1164850000</v>
      </c>
      <c r="L32" s="90">
        <v>84.352069999999998</v>
      </c>
      <c r="M32" s="90">
        <v>11.775</v>
      </c>
      <c r="N32" s="90">
        <v>11.8</v>
      </c>
      <c r="O32" s="104"/>
      <c r="P32" s="104"/>
      <c r="Q32" s="219"/>
      <c r="R32" s="159"/>
    </row>
    <row r="33" spans="1:18">
      <c r="A33" s="102">
        <v>43132</v>
      </c>
      <c r="B33" s="38">
        <v>5000000</v>
      </c>
      <c r="C33" s="103">
        <v>43153</v>
      </c>
      <c r="D33" s="103">
        <v>16633</v>
      </c>
      <c r="E33" s="98">
        <v>10650000</v>
      </c>
      <c r="F33" s="98">
        <v>5650000</v>
      </c>
      <c r="G33" s="98">
        <v>5000000</v>
      </c>
      <c r="H33" s="128">
        <v>112.99999999999999</v>
      </c>
      <c r="I33" s="98">
        <v>0</v>
      </c>
      <c r="J33" s="98">
        <v>5000000</v>
      </c>
      <c r="K33" s="147">
        <v>1169850000</v>
      </c>
      <c r="L33" s="219">
        <v>86.30856</v>
      </c>
      <c r="M33" s="219">
        <v>11.5</v>
      </c>
      <c r="N33" s="219">
        <v>11.5</v>
      </c>
      <c r="O33" s="90"/>
      <c r="P33" s="90"/>
      <c r="Q33" s="90"/>
      <c r="R33" s="90"/>
    </row>
    <row r="34" spans="1:18" ht="13.5" customHeight="1">
      <c r="A34" s="26">
        <v>43160</v>
      </c>
      <c r="B34" s="121">
        <v>5000000</v>
      </c>
      <c r="C34" s="103">
        <v>43188</v>
      </c>
      <c r="D34" s="103">
        <v>16633</v>
      </c>
      <c r="E34" s="98">
        <v>10000000</v>
      </c>
      <c r="F34" s="208">
        <v>5000000</v>
      </c>
      <c r="G34" s="98">
        <v>5000000</v>
      </c>
      <c r="H34" s="206">
        <v>100</v>
      </c>
      <c r="I34" s="209">
        <v>0</v>
      </c>
      <c r="J34" s="208">
        <v>5000000</v>
      </c>
      <c r="K34" s="207">
        <v>1174850000</v>
      </c>
      <c r="L34" s="158">
        <v>92.211420000000004</v>
      </c>
      <c r="M34" s="158">
        <v>10.4445</v>
      </c>
      <c r="N34" s="158">
        <v>10.58</v>
      </c>
      <c r="O34" s="90"/>
      <c r="P34" s="90"/>
      <c r="Q34" s="90"/>
      <c r="R34" s="90"/>
    </row>
    <row r="35" spans="1:18" ht="13.5" customHeight="1">
      <c r="A35" s="26">
        <v>43191</v>
      </c>
      <c r="B35" s="121">
        <v>10000000</v>
      </c>
      <c r="C35" s="103">
        <v>43209</v>
      </c>
      <c r="D35" s="103">
        <v>16633</v>
      </c>
      <c r="E35" s="98">
        <v>1000000</v>
      </c>
      <c r="F35" s="208">
        <v>-9000000</v>
      </c>
      <c r="G35" s="98">
        <v>1000000</v>
      </c>
      <c r="H35" s="206">
        <v>-90</v>
      </c>
      <c r="I35" s="209">
        <v>0</v>
      </c>
      <c r="J35" s="208">
        <v>1000000</v>
      </c>
      <c r="K35" s="207">
        <v>1175850000</v>
      </c>
      <c r="L35" s="158">
        <v>86.906000000000006</v>
      </c>
      <c r="M35" s="158">
        <v>11.42</v>
      </c>
      <c r="N35" s="158">
        <v>11.5</v>
      </c>
      <c r="O35" s="98"/>
      <c r="P35" s="158"/>
      <c r="Q35" s="199"/>
      <c r="R35" s="107"/>
    </row>
    <row r="36" spans="1:18" ht="13.5" customHeight="1">
      <c r="A36" s="26">
        <v>43191</v>
      </c>
      <c r="B36" s="121"/>
      <c r="C36" s="103">
        <v>43216</v>
      </c>
      <c r="D36" s="103">
        <v>16633</v>
      </c>
      <c r="E36" s="98"/>
      <c r="F36" s="208"/>
      <c r="G36" s="98"/>
      <c r="H36" s="206"/>
      <c r="I36" s="209"/>
      <c r="J36" s="208"/>
      <c r="K36" s="207">
        <v>1176430000</v>
      </c>
      <c r="L36" s="158"/>
      <c r="M36" s="158"/>
      <c r="N36" s="158"/>
      <c r="O36" s="98">
        <v>580000</v>
      </c>
      <c r="P36" s="158">
        <v>88.687929999999994</v>
      </c>
      <c r="Q36" s="199">
        <v>11.55</v>
      </c>
      <c r="R36" s="107">
        <v>9.1660000000000004</v>
      </c>
    </row>
    <row r="37" spans="1:18" ht="13.5" customHeight="1">
      <c r="A37" s="26">
        <v>43221</v>
      </c>
      <c r="B37" s="121">
        <v>10000000</v>
      </c>
      <c r="C37" s="103">
        <v>43237</v>
      </c>
      <c r="D37" s="103">
        <v>16633</v>
      </c>
      <c r="E37" s="98">
        <v>1200000</v>
      </c>
      <c r="F37" s="208">
        <v>-8800000</v>
      </c>
      <c r="G37" s="98">
        <v>1200000</v>
      </c>
      <c r="H37" s="144">
        <v>-88</v>
      </c>
      <c r="I37" s="209">
        <v>0</v>
      </c>
      <c r="J37" s="208">
        <v>1200000</v>
      </c>
      <c r="K37" s="207">
        <v>1177630000</v>
      </c>
      <c r="L37" s="158">
        <v>88.463283333333322</v>
      </c>
      <c r="M37" s="158">
        <v>11.6625</v>
      </c>
      <c r="N37" s="158"/>
      <c r="O37" s="98"/>
      <c r="P37" s="158"/>
      <c r="Q37" s="199"/>
      <c r="R37" s="107"/>
    </row>
    <row r="38" spans="1:18" ht="13.5" customHeight="1">
      <c r="A38" s="26">
        <v>43252</v>
      </c>
      <c r="B38" s="121">
        <v>10000000</v>
      </c>
      <c r="C38" s="103">
        <v>43272</v>
      </c>
      <c r="D38" s="103">
        <v>16633</v>
      </c>
      <c r="E38" s="98">
        <v>10350000</v>
      </c>
      <c r="F38" s="208">
        <v>350000</v>
      </c>
      <c r="G38" s="98">
        <v>10000000</v>
      </c>
      <c r="H38" s="144">
        <v>3.5</v>
      </c>
      <c r="I38" s="209">
        <v>0</v>
      </c>
      <c r="J38" s="208">
        <v>10000000</v>
      </c>
      <c r="K38" s="207">
        <v>1187630000</v>
      </c>
      <c r="L38" s="158">
        <v>82.375240000000005</v>
      </c>
      <c r="M38" s="158">
        <v>12.072850000000001</v>
      </c>
      <c r="N38" s="158">
        <v>12.09</v>
      </c>
      <c r="O38" s="98"/>
      <c r="P38" s="158"/>
      <c r="Q38" s="199"/>
      <c r="R38" s="107"/>
    </row>
    <row r="39" spans="1:18" ht="13.5" customHeight="1">
      <c r="A39" s="26">
        <v>43282</v>
      </c>
      <c r="B39" s="121">
        <v>60000000</v>
      </c>
      <c r="C39" s="103">
        <v>43297</v>
      </c>
      <c r="D39" s="103">
        <v>16633</v>
      </c>
      <c r="E39" s="98">
        <v>16000000</v>
      </c>
      <c r="F39" s="208">
        <v>-44000000</v>
      </c>
      <c r="G39" s="98">
        <v>16000000</v>
      </c>
      <c r="H39" s="144">
        <v>-73.333333333333329</v>
      </c>
      <c r="I39" s="209">
        <v>0</v>
      </c>
      <c r="J39" s="208">
        <v>16000000</v>
      </c>
      <c r="K39" s="207">
        <v>1203630000</v>
      </c>
      <c r="L39" s="158">
        <v>82.43356</v>
      </c>
      <c r="M39" s="158">
        <v>12.0625</v>
      </c>
      <c r="N39" s="158">
        <v>12.15</v>
      </c>
      <c r="O39" s="98"/>
      <c r="P39" s="158"/>
      <c r="Q39" s="199"/>
      <c r="R39" s="107"/>
    </row>
    <row r="40" spans="1:18" ht="13.5" customHeight="1">
      <c r="A40" s="26">
        <v>43344</v>
      </c>
      <c r="B40" s="121">
        <v>10000000</v>
      </c>
      <c r="C40" s="103">
        <v>43363</v>
      </c>
      <c r="D40" s="103">
        <v>16633</v>
      </c>
      <c r="E40" s="98">
        <v>14000000</v>
      </c>
      <c r="F40" s="208">
        <v>4000000</v>
      </c>
      <c r="G40" s="98">
        <v>10000000</v>
      </c>
      <c r="H40" s="144">
        <v>40</v>
      </c>
      <c r="I40" s="209">
        <v>0</v>
      </c>
      <c r="J40" s="208">
        <v>10000000</v>
      </c>
      <c r="K40" s="207">
        <v>1213630000</v>
      </c>
      <c r="L40" s="158">
        <v>79.743579999999994</v>
      </c>
      <c r="M40" s="158">
        <v>12.4726</v>
      </c>
      <c r="N40" s="158">
        <v>12.29</v>
      </c>
      <c r="O40" s="98"/>
      <c r="P40" s="158"/>
      <c r="Q40" s="199"/>
      <c r="R40" s="107"/>
    </row>
    <row r="41" spans="1:18" ht="13.5" customHeight="1">
      <c r="A41" s="26">
        <v>43374</v>
      </c>
      <c r="B41" s="121">
        <v>15000000</v>
      </c>
      <c r="C41" s="103">
        <v>43391</v>
      </c>
      <c r="D41" s="103">
        <v>16633</v>
      </c>
      <c r="E41" s="98">
        <v>30820000</v>
      </c>
      <c r="F41" s="208">
        <v>15820000</v>
      </c>
      <c r="G41" s="98">
        <v>15000000</v>
      </c>
      <c r="H41" s="144">
        <v>105.46666666666667</v>
      </c>
      <c r="I41" s="209">
        <v>0</v>
      </c>
      <c r="J41" s="208">
        <v>15000000</v>
      </c>
      <c r="K41" s="207">
        <v>1228630000</v>
      </c>
      <c r="L41" s="158">
        <v>79.378969999999995</v>
      </c>
      <c r="M41" s="158">
        <v>12.53055</v>
      </c>
      <c r="N41" s="158">
        <v>12.557</v>
      </c>
      <c r="O41" s="98"/>
      <c r="P41" s="158"/>
      <c r="Q41" s="199"/>
      <c r="R41" s="107"/>
    </row>
    <row r="42" spans="1:18" ht="13.5" customHeight="1">
      <c r="A42" s="26">
        <v>43405</v>
      </c>
      <c r="B42" s="121">
        <v>40000000</v>
      </c>
      <c r="C42" s="103">
        <v>43405</v>
      </c>
      <c r="D42" s="103">
        <v>53158</v>
      </c>
      <c r="E42" s="98">
        <v>80000000</v>
      </c>
      <c r="F42" s="208">
        <v>40000000</v>
      </c>
      <c r="G42" s="98">
        <v>40000000</v>
      </c>
      <c r="H42" s="144">
        <v>100</v>
      </c>
      <c r="I42" s="209">
        <v>0</v>
      </c>
      <c r="J42" s="208">
        <v>40000000</v>
      </c>
      <c r="K42" s="207">
        <v>1268630000</v>
      </c>
      <c r="L42" s="158">
        <v>78.988249999999994</v>
      </c>
      <c r="M42" s="158">
        <v>12.59375</v>
      </c>
      <c r="N42" s="158">
        <v>12.635</v>
      </c>
      <c r="O42" s="98"/>
      <c r="P42" s="158"/>
      <c r="Q42" s="199"/>
      <c r="R42" s="107"/>
    </row>
    <row r="43" spans="1:18" ht="13.5" customHeight="1">
      <c r="A43" s="26">
        <v>43405</v>
      </c>
      <c r="B43" s="121">
        <v>10000000</v>
      </c>
      <c r="C43" s="103">
        <v>43433</v>
      </c>
      <c r="D43" s="103">
        <v>53158</v>
      </c>
      <c r="E43" s="98">
        <v>37000000</v>
      </c>
      <c r="F43" s="208">
        <v>27000000</v>
      </c>
      <c r="G43" s="98">
        <v>10000000</v>
      </c>
      <c r="H43" s="144">
        <v>270</v>
      </c>
      <c r="I43" s="209">
        <v>0</v>
      </c>
      <c r="J43" s="208">
        <v>10000000</v>
      </c>
      <c r="K43" s="207">
        <v>1278630000</v>
      </c>
      <c r="L43" s="158">
        <v>80.917249999999996</v>
      </c>
      <c r="M43" s="158">
        <v>12.29</v>
      </c>
      <c r="N43" s="158">
        <v>12.31</v>
      </c>
      <c r="O43" s="98"/>
      <c r="P43" s="158"/>
      <c r="Q43" s="199"/>
      <c r="R43" s="107"/>
    </row>
    <row r="44" spans="1:18" ht="13.5" customHeight="1">
      <c r="A44" s="123">
        <v>43435</v>
      </c>
      <c r="B44" s="120">
        <v>10000000</v>
      </c>
      <c r="C44" s="146">
        <v>43440</v>
      </c>
      <c r="D44" s="146">
        <v>53158</v>
      </c>
      <c r="E44" s="99">
        <v>20000000</v>
      </c>
      <c r="F44" s="210">
        <v>10000000</v>
      </c>
      <c r="G44" s="99">
        <v>10000000</v>
      </c>
      <c r="H44" s="139">
        <v>100</v>
      </c>
      <c r="I44" s="215">
        <v>0</v>
      </c>
      <c r="J44" s="210">
        <v>10000000</v>
      </c>
      <c r="K44" s="211">
        <v>1288630000</v>
      </c>
      <c r="L44" s="212">
        <v>81.899919999999995</v>
      </c>
      <c r="M44" s="212">
        <v>12.14</v>
      </c>
      <c r="N44" s="212">
        <v>12.15</v>
      </c>
      <c r="O44" s="99"/>
      <c r="P44" s="212"/>
      <c r="Q44" s="223"/>
      <c r="R44" s="140"/>
    </row>
    <row r="45" spans="1:18" ht="13.5" customHeight="1">
      <c r="A45" s="26">
        <v>43466</v>
      </c>
      <c r="B45" s="121">
        <v>10000000</v>
      </c>
      <c r="C45" s="103">
        <v>43489</v>
      </c>
      <c r="D45" s="103">
        <v>53159</v>
      </c>
      <c r="E45" s="98">
        <v>45000000</v>
      </c>
      <c r="F45" s="208">
        <v>35000000</v>
      </c>
      <c r="G45" s="98">
        <v>10000000</v>
      </c>
      <c r="H45" s="144">
        <v>350</v>
      </c>
      <c r="I45" s="209">
        <v>0</v>
      </c>
      <c r="J45" s="208">
        <v>10000000</v>
      </c>
      <c r="K45" s="207">
        <v>1298630000</v>
      </c>
      <c r="L45" s="158">
        <v>82.897660000000002</v>
      </c>
      <c r="M45" s="158">
        <v>12</v>
      </c>
      <c r="N45" s="158">
        <v>12</v>
      </c>
      <c r="O45" s="98"/>
      <c r="P45" s="158"/>
      <c r="Q45" s="199"/>
      <c r="R45" s="107"/>
    </row>
    <row r="46" spans="1:18" ht="13.5" customHeight="1">
      <c r="A46" s="26">
        <v>43497</v>
      </c>
      <c r="B46" s="121">
        <v>10000000</v>
      </c>
      <c r="C46" s="103">
        <v>43510</v>
      </c>
      <c r="D46" s="103">
        <v>53158</v>
      </c>
      <c r="E46" s="98">
        <v>46000000</v>
      </c>
      <c r="F46" s="208">
        <v>36000000</v>
      </c>
      <c r="G46" s="98">
        <v>10000000</v>
      </c>
      <c r="H46" s="144">
        <v>360</v>
      </c>
      <c r="I46" s="209">
        <v>0</v>
      </c>
      <c r="J46" s="208">
        <v>10000000</v>
      </c>
      <c r="K46" s="207">
        <v>1308630000</v>
      </c>
      <c r="L46" s="158">
        <v>83.692099999999996</v>
      </c>
      <c r="M46" s="158">
        <v>11.8826</v>
      </c>
      <c r="N46" s="158">
        <v>11.9</v>
      </c>
      <c r="O46" s="98"/>
      <c r="P46" s="158"/>
      <c r="Q46" s="199"/>
      <c r="R46" s="107"/>
    </row>
    <row r="47" spans="1:18" ht="13.5" customHeight="1">
      <c r="A47" s="26">
        <v>43548</v>
      </c>
      <c r="B47" s="121">
        <v>10000000</v>
      </c>
      <c r="C47" s="103">
        <v>43531</v>
      </c>
      <c r="D47" s="103">
        <v>53158</v>
      </c>
      <c r="E47" s="98">
        <v>26500000</v>
      </c>
      <c r="F47" s="208">
        <v>16500000</v>
      </c>
      <c r="G47" s="98">
        <v>10000000</v>
      </c>
      <c r="H47" s="144">
        <v>165</v>
      </c>
      <c r="I47" s="209">
        <v>0</v>
      </c>
      <c r="J47" s="208">
        <v>10000000</v>
      </c>
      <c r="K47" s="207">
        <v>1318630000</v>
      </c>
      <c r="L47" s="158">
        <v>84.925520000000006</v>
      </c>
      <c r="M47" s="158">
        <v>11.705</v>
      </c>
      <c r="N47" s="158">
        <v>11.72</v>
      </c>
      <c r="O47" s="98"/>
      <c r="P47" s="158"/>
      <c r="Q47" s="199"/>
      <c r="R47" s="107"/>
    </row>
    <row r="48" spans="1:18" ht="13.5" customHeight="1">
      <c r="A48" s="26">
        <v>43579</v>
      </c>
      <c r="B48" s="121">
        <v>25000000</v>
      </c>
      <c r="C48" s="103">
        <v>43572</v>
      </c>
      <c r="D48" s="103">
        <v>53158</v>
      </c>
      <c r="E48" s="98">
        <v>96400000</v>
      </c>
      <c r="F48" s="208">
        <v>71400000</v>
      </c>
      <c r="G48" s="98">
        <v>25000000</v>
      </c>
      <c r="H48" s="144">
        <v>385.59999999999997</v>
      </c>
      <c r="I48" s="209">
        <v>0</v>
      </c>
      <c r="J48" s="208">
        <v>25000000</v>
      </c>
      <c r="K48" s="207">
        <v>1343630000</v>
      </c>
      <c r="L48" s="158">
        <v>86.60924</v>
      </c>
      <c r="M48" s="158">
        <v>11.471299999999999</v>
      </c>
      <c r="N48" s="158">
        <v>11.494999999999999</v>
      </c>
      <c r="O48" s="98"/>
      <c r="P48" s="158"/>
      <c r="Q48" s="199"/>
      <c r="R48" s="107"/>
    </row>
    <row r="49" spans="1:18" ht="13.5" customHeight="1">
      <c r="A49" s="26">
        <v>43609</v>
      </c>
      <c r="B49" s="121">
        <v>22355000.369999997</v>
      </c>
      <c r="C49" s="103">
        <v>43588</v>
      </c>
      <c r="D49" s="103">
        <v>53158</v>
      </c>
      <c r="E49" s="98">
        <v>93050000</v>
      </c>
      <c r="F49" s="208">
        <v>70694999.629999995</v>
      </c>
      <c r="G49" s="98">
        <v>25000000</v>
      </c>
      <c r="H49" s="144">
        <v>316.23797119176697</v>
      </c>
      <c r="I49" s="209">
        <v>0</v>
      </c>
      <c r="J49" s="208">
        <v>25000000</v>
      </c>
      <c r="K49" s="207">
        <v>1368630000</v>
      </c>
      <c r="L49" s="158">
        <v>86.505380000000002</v>
      </c>
      <c r="M49" s="158">
        <v>11.48677</v>
      </c>
      <c r="N49" s="158">
        <v>11.515000000000001</v>
      </c>
      <c r="O49" s="98"/>
      <c r="P49" s="158"/>
      <c r="Q49" s="199"/>
      <c r="R49" s="107"/>
    </row>
    <row r="50" spans="1:18" ht="13.5" customHeight="1">
      <c r="A50" s="26">
        <v>43608</v>
      </c>
      <c r="B50" s="121"/>
      <c r="C50" s="103"/>
      <c r="D50" s="103"/>
      <c r="E50" s="98"/>
      <c r="F50" s="208"/>
      <c r="G50" s="98"/>
      <c r="H50" s="144"/>
      <c r="I50" s="209"/>
      <c r="J50" s="208"/>
      <c r="K50" s="207">
        <v>1578810000</v>
      </c>
      <c r="L50" s="158"/>
      <c r="M50" s="158"/>
      <c r="N50" s="158"/>
      <c r="O50" s="98">
        <v>210180000</v>
      </c>
      <c r="P50" s="158">
        <v>89.860849999999999</v>
      </c>
      <c r="Q50" s="199">
        <v>11.5023</v>
      </c>
      <c r="R50" s="107">
        <v>11.75</v>
      </c>
    </row>
    <row r="51" spans="1:18" ht="13.5" customHeight="1">
      <c r="A51" s="26">
        <v>43639</v>
      </c>
      <c r="B51" s="121">
        <v>25000000</v>
      </c>
      <c r="C51" s="103">
        <v>43622</v>
      </c>
      <c r="D51" s="103">
        <v>53158</v>
      </c>
      <c r="E51" s="98">
        <v>57980000</v>
      </c>
      <c r="F51" s="208">
        <v>32980000</v>
      </c>
      <c r="G51" s="98">
        <v>25000000</v>
      </c>
      <c r="H51" s="144">
        <v>131.91999999999999</v>
      </c>
      <c r="I51" s="209">
        <v>0</v>
      </c>
      <c r="J51" s="208">
        <v>25000000</v>
      </c>
      <c r="K51" s="207">
        <v>1603810000</v>
      </c>
      <c r="L51" s="158">
        <v>85.734639999999999</v>
      </c>
      <c r="M51" s="158">
        <v>11.597440000000001</v>
      </c>
      <c r="N51" s="158">
        <v>11.515000000000001</v>
      </c>
      <c r="O51" s="98"/>
      <c r="P51" s="158"/>
      <c r="Q51" s="199"/>
      <c r="R51" s="107"/>
    </row>
    <row r="52" spans="1:18" ht="13.5" customHeight="1">
      <c r="A52" s="26">
        <v>43669</v>
      </c>
      <c r="B52" s="121">
        <v>25000000</v>
      </c>
      <c r="C52" s="103">
        <v>43657</v>
      </c>
      <c r="D52" s="103">
        <v>53158</v>
      </c>
      <c r="E52" s="98">
        <v>91050000</v>
      </c>
      <c r="F52" s="208">
        <v>66050000</v>
      </c>
      <c r="G52" s="98">
        <v>25000000</v>
      </c>
      <c r="H52" s="144">
        <v>264.2</v>
      </c>
      <c r="I52" s="209">
        <v>0</v>
      </c>
      <c r="J52" s="208">
        <v>25000000</v>
      </c>
      <c r="K52" s="207">
        <v>1628810000</v>
      </c>
      <c r="L52" s="158">
        <v>88.455770000000001</v>
      </c>
      <c r="M52" s="158">
        <v>11.226599999999999</v>
      </c>
      <c r="N52" s="158">
        <v>11.24</v>
      </c>
      <c r="O52" s="98"/>
      <c r="P52" s="158"/>
      <c r="Q52" s="199"/>
      <c r="R52" s="107"/>
    </row>
    <row r="53" spans="1:18" ht="13.5" customHeight="1">
      <c r="A53" s="26">
        <v>43696</v>
      </c>
      <c r="B53" s="121">
        <v>25000000</v>
      </c>
      <c r="C53" s="103">
        <v>43691</v>
      </c>
      <c r="D53" s="103">
        <v>53158</v>
      </c>
      <c r="E53" s="98">
        <v>115000000</v>
      </c>
      <c r="F53" s="208">
        <v>90000000</v>
      </c>
      <c r="G53" s="98">
        <v>25000000</v>
      </c>
      <c r="H53" s="144">
        <v>360</v>
      </c>
      <c r="I53" s="209">
        <v>0</v>
      </c>
      <c r="J53" s="208">
        <v>25000000</v>
      </c>
      <c r="K53" s="207">
        <v>1653810000</v>
      </c>
      <c r="L53" s="158">
        <v>86.330690000000004</v>
      </c>
      <c r="M53" s="158">
        <v>11.512</v>
      </c>
      <c r="N53" s="158">
        <v>11.52</v>
      </c>
      <c r="O53" s="98"/>
      <c r="P53" s="158"/>
      <c r="Q53" s="199"/>
      <c r="R53" s="107"/>
    </row>
    <row r="54" spans="1:18" ht="13.5" customHeight="1">
      <c r="A54" s="26">
        <v>43696</v>
      </c>
      <c r="B54" s="121"/>
      <c r="C54" s="103">
        <v>43685</v>
      </c>
      <c r="D54" s="103">
        <v>53158</v>
      </c>
      <c r="E54" s="98"/>
      <c r="F54" s="208"/>
      <c r="G54" s="98"/>
      <c r="H54" s="144"/>
      <c r="I54" s="209"/>
      <c r="J54" s="208"/>
      <c r="K54" s="207">
        <v>1690540000</v>
      </c>
      <c r="L54" s="158"/>
      <c r="M54" s="158"/>
      <c r="N54" s="158"/>
      <c r="O54" s="98">
        <v>36730000</v>
      </c>
      <c r="P54" s="158">
        <v>87.210930000000005</v>
      </c>
      <c r="Q54" s="199">
        <v>11.48035</v>
      </c>
      <c r="R54" s="107">
        <v>11.52</v>
      </c>
    </row>
    <row r="55" spans="1:18" ht="13.5" customHeight="1">
      <c r="A55" s="26">
        <v>43727</v>
      </c>
      <c r="B55" s="121">
        <v>25000000</v>
      </c>
      <c r="C55" s="103">
        <v>43713</v>
      </c>
      <c r="D55" s="103">
        <v>53158</v>
      </c>
      <c r="E55" s="98">
        <v>79000000</v>
      </c>
      <c r="F55" s="208">
        <v>54000000</v>
      </c>
      <c r="G55" s="98">
        <v>25000000</v>
      </c>
      <c r="H55" s="117">
        <v>216</v>
      </c>
      <c r="I55" s="209">
        <v>0</v>
      </c>
      <c r="J55" s="208">
        <v>25000000</v>
      </c>
      <c r="K55" s="207">
        <v>1715540000</v>
      </c>
      <c r="L55" s="158">
        <v>88.652010000000004</v>
      </c>
      <c r="M55" s="158">
        <v>11.1968</v>
      </c>
      <c r="N55" s="158">
        <v>11.25</v>
      </c>
      <c r="O55" s="98"/>
      <c r="P55" s="158"/>
      <c r="Q55" s="199"/>
      <c r="R55" s="107"/>
    </row>
    <row r="56" spans="1:18" ht="13.5" customHeight="1">
      <c r="A56" s="26">
        <v>43757</v>
      </c>
      <c r="B56" s="121">
        <v>25000000</v>
      </c>
      <c r="C56" s="103">
        <v>43741</v>
      </c>
      <c r="D56" s="103">
        <v>53158</v>
      </c>
      <c r="E56" s="98">
        <v>36300000</v>
      </c>
      <c r="F56" s="208">
        <v>11300000</v>
      </c>
      <c r="G56" s="98">
        <v>25000000</v>
      </c>
      <c r="H56" s="117">
        <v>45.2</v>
      </c>
      <c r="I56" s="209">
        <v>0</v>
      </c>
      <c r="J56" s="208">
        <v>25000000</v>
      </c>
      <c r="K56" s="207">
        <v>1740540000</v>
      </c>
      <c r="L56" s="158">
        <v>86.673640000000006</v>
      </c>
      <c r="M56" s="158">
        <v>11.46279</v>
      </c>
      <c r="N56" s="158">
        <v>11.475</v>
      </c>
      <c r="O56" s="98"/>
      <c r="P56" s="158"/>
      <c r="Q56" s="199"/>
      <c r="R56" s="107"/>
    </row>
    <row r="57" spans="1:18" ht="13.5" customHeight="1">
      <c r="A57" s="26">
        <v>43788</v>
      </c>
      <c r="B57" s="121">
        <v>30000000</v>
      </c>
      <c r="C57" s="103">
        <v>43776</v>
      </c>
      <c r="D57" s="103">
        <v>53158</v>
      </c>
      <c r="E57" s="98">
        <v>57200000</v>
      </c>
      <c r="F57" s="208">
        <v>27200000</v>
      </c>
      <c r="G57" s="98">
        <v>30000000</v>
      </c>
      <c r="H57" s="117">
        <v>90.666666666666657</v>
      </c>
      <c r="I57" s="209">
        <v>0</v>
      </c>
      <c r="J57" s="208">
        <v>30000000</v>
      </c>
      <c r="K57" s="207">
        <v>1793510000</v>
      </c>
      <c r="L57" s="158">
        <v>86.657039999999995</v>
      </c>
      <c r="M57" s="158">
        <v>11.46538</v>
      </c>
      <c r="N57" s="158">
        <v>11.475</v>
      </c>
      <c r="O57" s="98"/>
      <c r="P57" s="158"/>
      <c r="Q57" s="199"/>
      <c r="R57" s="107"/>
    </row>
    <row r="58" spans="1:18" ht="13.5" customHeight="1">
      <c r="A58" s="123">
        <v>43818</v>
      </c>
      <c r="B58" s="120">
        <v>100000000</v>
      </c>
      <c r="C58" s="146">
        <v>43804</v>
      </c>
      <c r="D58" s="146">
        <v>53158</v>
      </c>
      <c r="E58" s="99">
        <v>60400000</v>
      </c>
      <c r="F58" s="210">
        <v>-39600000</v>
      </c>
      <c r="G58" s="99">
        <v>60400000</v>
      </c>
      <c r="H58" s="118">
        <v>-39.6</v>
      </c>
      <c r="I58" s="126">
        <v>0</v>
      </c>
      <c r="J58" s="210">
        <v>60400000</v>
      </c>
      <c r="K58" s="211">
        <v>1853910000</v>
      </c>
      <c r="L58" s="212">
        <v>82.224459999999993</v>
      </c>
      <c r="M58" s="212">
        <v>12.10627</v>
      </c>
      <c r="N58" s="212">
        <v>12.18</v>
      </c>
      <c r="O58" s="99"/>
      <c r="P58" s="212"/>
      <c r="Q58" s="223"/>
      <c r="R58" s="140"/>
    </row>
    <row r="59" spans="1:18" ht="13.5" customHeight="1">
      <c r="A59" s="26">
        <v>43849</v>
      </c>
      <c r="B59" s="121">
        <v>30000000</v>
      </c>
      <c r="C59" s="103">
        <v>43846</v>
      </c>
      <c r="D59" s="103">
        <v>53158</v>
      </c>
      <c r="E59" s="98">
        <v>26580000</v>
      </c>
      <c r="F59" s="208">
        <v>-3420000</v>
      </c>
      <c r="G59" s="98">
        <v>19580000</v>
      </c>
      <c r="H59" s="117">
        <v>-11.4</v>
      </c>
      <c r="I59" s="209">
        <v>0</v>
      </c>
      <c r="J59" s="208">
        <v>19580000</v>
      </c>
      <c r="K59" s="207">
        <v>1873490000</v>
      </c>
      <c r="L59" s="158">
        <v>82.711730000000003</v>
      </c>
      <c r="M59" s="158">
        <v>12.04317</v>
      </c>
      <c r="N59" s="158">
        <v>12.077</v>
      </c>
      <c r="O59" s="98"/>
      <c r="P59" s="158"/>
      <c r="Q59" s="199"/>
      <c r="R59" s="107"/>
    </row>
    <row r="60" spans="1:18" ht="13.5" customHeight="1">
      <c r="A60" s="26">
        <v>43880</v>
      </c>
      <c r="B60" s="121">
        <v>30000000</v>
      </c>
      <c r="C60" s="103">
        <v>43867</v>
      </c>
      <c r="D60" s="103">
        <v>53158</v>
      </c>
      <c r="E60" s="98">
        <v>23000000</v>
      </c>
      <c r="F60" s="208">
        <v>-7000000</v>
      </c>
      <c r="G60" s="98">
        <v>23000000</v>
      </c>
      <c r="H60" s="117">
        <v>-23.333333333333332</v>
      </c>
      <c r="I60" s="209">
        <v>0</v>
      </c>
      <c r="J60" s="208">
        <v>23000000</v>
      </c>
      <c r="K60" s="207">
        <v>1896490000</v>
      </c>
      <c r="L60" s="158">
        <v>82.270169999999993</v>
      </c>
      <c r="M60" s="158">
        <v>12.108700000000001</v>
      </c>
      <c r="N60" s="158">
        <v>12.15</v>
      </c>
      <c r="O60" s="98"/>
      <c r="P60" s="158"/>
      <c r="Q60" s="199"/>
      <c r="R60" s="107"/>
    </row>
    <row r="61" spans="1:18" ht="13.5" customHeight="1">
      <c r="A61" s="26">
        <v>43890</v>
      </c>
      <c r="B61" s="121"/>
      <c r="C61" s="103">
        <v>43888</v>
      </c>
      <c r="D61" s="103"/>
      <c r="E61" s="98"/>
      <c r="F61" s="208"/>
      <c r="G61" s="98"/>
      <c r="H61" s="117"/>
      <c r="I61" s="209"/>
      <c r="J61" s="208"/>
      <c r="K61" s="207">
        <v>1933790000</v>
      </c>
      <c r="L61" s="158"/>
      <c r="M61" s="158"/>
      <c r="N61" s="158"/>
      <c r="O61" s="98">
        <v>37300000</v>
      </c>
      <c r="P61" s="158">
        <v>83.353210000000004</v>
      </c>
      <c r="Q61" s="199">
        <v>12.12</v>
      </c>
      <c r="R61" s="107">
        <v>12.16</v>
      </c>
    </row>
    <row r="62" spans="1:18" ht="13.5" customHeight="1">
      <c r="A62" s="26">
        <v>43921</v>
      </c>
      <c r="B62" s="121">
        <v>25000000</v>
      </c>
      <c r="C62" s="103">
        <v>43895</v>
      </c>
      <c r="D62" s="103">
        <v>53158</v>
      </c>
      <c r="E62" s="98">
        <v>25000000</v>
      </c>
      <c r="F62" s="208">
        <v>0</v>
      </c>
      <c r="G62" s="98">
        <v>25000000</v>
      </c>
      <c r="H62" s="117">
        <v>0</v>
      </c>
      <c r="I62" s="209">
        <v>0</v>
      </c>
      <c r="J62" s="208">
        <v>25000000</v>
      </c>
      <c r="K62" s="207">
        <v>1958790000</v>
      </c>
      <c r="L62" s="158">
        <v>81.668109999999999</v>
      </c>
      <c r="M62" s="158">
        <v>12.2</v>
      </c>
      <c r="N62" s="158">
        <v>12.2</v>
      </c>
      <c r="O62" s="98"/>
      <c r="P62" s="158"/>
      <c r="Q62" s="199"/>
      <c r="R62" s="107"/>
    </row>
    <row r="63" spans="1:18" ht="13.5" customHeight="1">
      <c r="A63" s="26">
        <v>43951</v>
      </c>
      <c r="B63" s="121">
        <v>50000000</v>
      </c>
      <c r="C63" s="103">
        <v>43936</v>
      </c>
      <c r="D63" s="103">
        <v>53158</v>
      </c>
      <c r="E63" s="98">
        <v>25000000</v>
      </c>
      <c r="F63" s="208">
        <v>-25000000</v>
      </c>
      <c r="G63" s="98">
        <v>25000000</v>
      </c>
      <c r="H63" s="117">
        <v>-50</v>
      </c>
      <c r="I63" s="209">
        <v>0</v>
      </c>
      <c r="J63" s="208">
        <v>25000000</v>
      </c>
      <c r="K63" s="207">
        <v>1983790000</v>
      </c>
      <c r="L63" s="158">
        <v>72.421530000000004</v>
      </c>
      <c r="M63" s="158">
        <v>13.782</v>
      </c>
      <c r="N63" s="158">
        <v>13.782</v>
      </c>
      <c r="O63" s="98"/>
      <c r="P63" s="158"/>
      <c r="Q63" s="199"/>
      <c r="R63" s="107"/>
    </row>
    <row r="64" spans="1:18" ht="13.5" customHeight="1">
      <c r="A64" s="26">
        <v>43982</v>
      </c>
      <c r="B64" s="121">
        <v>30000000</v>
      </c>
      <c r="C64" s="103">
        <v>43958</v>
      </c>
      <c r="D64" s="103">
        <v>53158</v>
      </c>
      <c r="E64" s="98">
        <v>62350000</v>
      </c>
      <c r="F64" s="208">
        <v>32350000</v>
      </c>
      <c r="G64" s="98">
        <v>30000000</v>
      </c>
      <c r="H64" s="117">
        <v>107.83333333333334</v>
      </c>
      <c r="I64" s="209">
        <v>0</v>
      </c>
      <c r="J64" s="208">
        <v>30000000</v>
      </c>
      <c r="K64" s="207">
        <v>2013790000</v>
      </c>
      <c r="L64" s="158">
        <v>74.664879999999997</v>
      </c>
      <c r="M64" s="158">
        <v>13.368</v>
      </c>
      <c r="N64" s="158">
        <v>13.42</v>
      </c>
      <c r="O64" s="98"/>
      <c r="P64" s="158"/>
      <c r="Q64" s="199"/>
      <c r="R64" s="107"/>
    </row>
    <row r="65" spans="1:18" ht="13.5" customHeight="1">
      <c r="A65" s="26">
        <v>44012</v>
      </c>
      <c r="B65" s="121">
        <v>30000000</v>
      </c>
      <c r="C65" s="103">
        <v>43986</v>
      </c>
      <c r="D65" s="103">
        <v>53158</v>
      </c>
      <c r="E65" s="98">
        <v>103050000</v>
      </c>
      <c r="F65" s="208">
        <v>73050000</v>
      </c>
      <c r="G65" s="98">
        <v>40000000</v>
      </c>
      <c r="H65" s="117">
        <v>243.5</v>
      </c>
      <c r="I65" s="209">
        <v>0</v>
      </c>
      <c r="J65" s="208">
        <v>40000000</v>
      </c>
      <c r="K65" s="207">
        <v>2053790000</v>
      </c>
      <c r="L65" s="158">
        <v>77.940770000000001</v>
      </c>
      <c r="M65" s="158">
        <v>12.80301</v>
      </c>
      <c r="N65" s="158">
        <v>12.82</v>
      </c>
      <c r="O65" s="98"/>
      <c r="P65" s="158"/>
      <c r="Q65" s="199"/>
      <c r="R65" s="107"/>
    </row>
    <row r="66" spans="1:18" ht="13.5" customHeight="1">
      <c r="A66" s="26">
        <v>44043</v>
      </c>
      <c r="B66" s="121">
        <v>80000000</v>
      </c>
      <c r="C66" s="103">
        <v>44035</v>
      </c>
      <c r="D66" s="103">
        <v>53158</v>
      </c>
      <c r="E66" s="98">
        <v>72400000</v>
      </c>
      <c r="F66" s="208">
        <v>-7600000</v>
      </c>
      <c r="G66" s="98">
        <v>72200000</v>
      </c>
      <c r="H66" s="117">
        <v>-9.5</v>
      </c>
      <c r="I66" s="209">
        <v>0</v>
      </c>
      <c r="J66" s="208">
        <v>72200000</v>
      </c>
      <c r="K66" s="207">
        <v>2125990000</v>
      </c>
      <c r="L66" s="158">
        <v>72.747950000000003</v>
      </c>
      <c r="M66" s="158">
        <v>13.731719999999999</v>
      </c>
      <c r="N66" s="158">
        <v>13.6</v>
      </c>
      <c r="O66" s="98"/>
      <c r="P66" s="158"/>
      <c r="Q66" s="199"/>
      <c r="R66" s="107"/>
    </row>
    <row r="67" spans="1:18" ht="13.5" customHeight="1">
      <c r="A67" s="26">
        <v>44074</v>
      </c>
      <c r="B67" s="121"/>
      <c r="C67" s="103">
        <v>44050</v>
      </c>
      <c r="D67" s="103">
        <v>53158</v>
      </c>
      <c r="E67" s="98"/>
      <c r="F67" s="208"/>
      <c r="G67" s="98"/>
      <c r="H67" s="117"/>
      <c r="I67" s="209"/>
      <c r="J67" s="208"/>
      <c r="K67" s="207">
        <v>2148040000</v>
      </c>
      <c r="L67" s="158"/>
      <c r="M67" s="158"/>
      <c r="N67" s="158"/>
      <c r="O67" s="98">
        <v>22050000</v>
      </c>
      <c r="P67" s="158">
        <v>71.892219999999995</v>
      </c>
      <c r="Q67" s="199">
        <v>14.01</v>
      </c>
      <c r="R67" s="107">
        <v>14.03</v>
      </c>
    </row>
    <row r="68" spans="1:18" ht="13.5" customHeight="1">
      <c r="A68" s="26">
        <v>44073</v>
      </c>
      <c r="B68" s="121">
        <v>40000000</v>
      </c>
      <c r="C68" s="103">
        <v>44056</v>
      </c>
      <c r="D68" s="103">
        <v>53158</v>
      </c>
      <c r="E68" s="98">
        <v>73160000</v>
      </c>
      <c r="F68" s="208">
        <v>33160000</v>
      </c>
      <c r="G68" s="98">
        <v>40000000</v>
      </c>
      <c r="H68" s="117">
        <v>82.899999999999991</v>
      </c>
      <c r="I68" s="209">
        <v>0</v>
      </c>
      <c r="J68" s="208">
        <v>40000000</v>
      </c>
      <c r="K68" s="207">
        <v>2188040000</v>
      </c>
      <c r="L68" s="158">
        <v>71.896259999999998</v>
      </c>
      <c r="M68" s="158">
        <v>13.892670000000001</v>
      </c>
      <c r="N68" s="158">
        <v>13.69</v>
      </c>
      <c r="O68" s="98"/>
      <c r="P68" s="158"/>
      <c r="Q68" s="199"/>
      <c r="R68" s="107"/>
    </row>
    <row r="69" spans="1:18" ht="13.5" customHeight="1">
      <c r="A69" s="26">
        <v>44104</v>
      </c>
      <c r="B69" s="121">
        <v>40000000</v>
      </c>
      <c r="C69" s="103">
        <v>44077</v>
      </c>
      <c r="D69" s="103">
        <v>53158</v>
      </c>
      <c r="E69" s="98">
        <v>77950000</v>
      </c>
      <c r="F69" s="208">
        <v>37950000</v>
      </c>
      <c r="G69" s="98">
        <v>40000000</v>
      </c>
      <c r="H69" s="117">
        <v>94.875</v>
      </c>
      <c r="I69" s="209">
        <v>0</v>
      </c>
      <c r="J69" s="208">
        <v>40000000</v>
      </c>
      <c r="K69" s="207">
        <v>2228040000</v>
      </c>
      <c r="L69" s="158">
        <v>73.343609999999998</v>
      </c>
      <c r="M69" s="158">
        <v>13.616099999999999</v>
      </c>
      <c r="N69" s="158">
        <v>13.63</v>
      </c>
      <c r="O69" s="98"/>
      <c r="P69" s="158"/>
      <c r="Q69" s="199"/>
      <c r="R69" s="107"/>
    </row>
    <row r="70" spans="1:18" ht="13.5" customHeight="1">
      <c r="A70" s="26">
        <v>44104</v>
      </c>
      <c r="B70" s="121"/>
      <c r="C70" s="103"/>
      <c r="D70" s="103"/>
      <c r="E70" s="98"/>
      <c r="F70" s="208"/>
      <c r="G70" s="98"/>
      <c r="H70" s="117"/>
      <c r="I70" s="209"/>
      <c r="J70" s="208"/>
      <c r="K70" s="207">
        <v>2252640000</v>
      </c>
      <c r="L70" s="158"/>
      <c r="M70" s="158"/>
      <c r="N70" s="158"/>
      <c r="O70" s="98">
        <v>24600000</v>
      </c>
      <c r="P70" s="158">
        <v>74.218400000000003</v>
      </c>
      <c r="Q70" s="199">
        <v>13.74067</v>
      </c>
      <c r="R70" s="107">
        <v>13.773999999999999</v>
      </c>
    </row>
    <row r="71" spans="1:18" ht="13.5" customHeight="1">
      <c r="A71" s="26">
        <v>44135</v>
      </c>
      <c r="B71" s="121">
        <v>50000000</v>
      </c>
      <c r="C71" s="103">
        <v>44126</v>
      </c>
      <c r="D71" s="103">
        <v>53158</v>
      </c>
      <c r="E71" s="98">
        <v>112480000</v>
      </c>
      <c r="F71" s="208">
        <v>62480000</v>
      </c>
      <c r="G71" s="98">
        <v>50000000</v>
      </c>
      <c r="H71" s="117">
        <v>125</v>
      </c>
      <c r="I71" s="209">
        <v>0</v>
      </c>
      <c r="J71" s="208">
        <v>50000000</v>
      </c>
      <c r="K71" s="207">
        <v>2302640000</v>
      </c>
      <c r="L71" s="158">
        <v>71.461029999999994</v>
      </c>
      <c r="M71" s="158">
        <v>13.97579</v>
      </c>
      <c r="N71" s="158">
        <v>13.79</v>
      </c>
      <c r="O71" s="98"/>
      <c r="P71" s="158"/>
      <c r="Q71" s="199"/>
      <c r="R71" s="107"/>
    </row>
    <row r="72" spans="1:18" ht="13.5" customHeight="1">
      <c r="A72" s="26">
        <v>44165</v>
      </c>
      <c r="B72" s="121">
        <v>40000000</v>
      </c>
      <c r="C72" s="103">
        <v>44140</v>
      </c>
      <c r="D72" s="103">
        <v>53158</v>
      </c>
      <c r="E72" s="98">
        <v>142000000</v>
      </c>
      <c r="F72" s="208">
        <v>102000000</v>
      </c>
      <c r="G72" s="98">
        <v>40000000</v>
      </c>
      <c r="H72" s="117">
        <v>255</v>
      </c>
      <c r="I72" s="209">
        <v>0</v>
      </c>
      <c r="J72" s="208">
        <v>40000000</v>
      </c>
      <c r="K72" s="207">
        <v>2342640000</v>
      </c>
      <c r="L72" s="158">
        <v>72.043099999999995</v>
      </c>
      <c r="M72" s="158">
        <v>13.8635</v>
      </c>
      <c r="N72" s="158">
        <v>13.96</v>
      </c>
      <c r="O72" s="98"/>
      <c r="P72" s="158"/>
      <c r="Q72" s="199"/>
      <c r="R72" s="107"/>
    </row>
    <row r="73" spans="1:18" ht="13.5" customHeight="1">
      <c r="A73" s="26">
        <v>44165</v>
      </c>
      <c r="B73" s="121"/>
      <c r="C73" s="103"/>
      <c r="D73" s="103"/>
      <c r="E73" s="98"/>
      <c r="F73" s="208"/>
      <c r="G73" s="98"/>
      <c r="H73" s="117"/>
      <c r="I73" s="209"/>
      <c r="J73" s="208"/>
      <c r="K73" s="207">
        <v>2464650000</v>
      </c>
      <c r="L73" s="158"/>
      <c r="M73" s="158"/>
      <c r="N73" s="158"/>
      <c r="O73" s="98">
        <v>122010000</v>
      </c>
      <c r="P73" s="158">
        <v>76.967230000000001</v>
      </c>
      <c r="Q73" s="199">
        <v>13.74067</v>
      </c>
      <c r="R73" s="107">
        <v>13.475</v>
      </c>
    </row>
    <row r="74" spans="1:18" ht="13.5" customHeight="1">
      <c r="A74" s="123">
        <v>44196</v>
      </c>
      <c r="B74" s="120">
        <v>90000000</v>
      </c>
      <c r="C74" s="146">
        <v>44168</v>
      </c>
      <c r="D74" s="146">
        <v>53158</v>
      </c>
      <c r="E74" s="99">
        <v>176760000</v>
      </c>
      <c r="F74" s="210">
        <v>86760000</v>
      </c>
      <c r="G74" s="99">
        <v>90000000</v>
      </c>
      <c r="H74" s="118">
        <v>96.399999999999991</v>
      </c>
      <c r="I74" s="215">
        <v>0</v>
      </c>
      <c r="J74" s="210">
        <v>90000000</v>
      </c>
      <c r="K74" s="211">
        <v>2554650000</v>
      </c>
      <c r="L74" s="212">
        <v>74.485730000000004</v>
      </c>
      <c r="M74" s="212">
        <v>13.409000000000001</v>
      </c>
      <c r="N74" s="212">
        <v>13.24</v>
      </c>
      <c r="O74" s="99"/>
      <c r="P74" s="212"/>
      <c r="Q74" s="223"/>
      <c r="R74" s="140"/>
    </row>
    <row r="75" spans="1:18" ht="13.5" customHeight="1">
      <c r="A75" s="26">
        <v>44227</v>
      </c>
      <c r="B75" s="121">
        <v>40000000</v>
      </c>
      <c r="C75" s="103">
        <v>43844</v>
      </c>
      <c r="D75" s="103">
        <v>53158</v>
      </c>
      <c r="E75" s="98">
        <v>118500000</v>
      </c>
      <c r="F75" s="208">
        <v>78500000</v>
      </c>
      <c r="G75" s="98">
        <v>40000000</v>
      </c>
      <c r="H75" s="117">
        <v>196.25</v>
      </c>
      <c r="I75" s="209">
        <v>0</v>
      </c>
      <c r="J75" s="208">
        <v>40000000</v>
      </c>
      <c r="K75" s="207">
        <v>2594650000</v>
      </c>
      <c r="L75" s="158">
        <v>75.743620000000007</v>
      </c>
      <c r="M75" s="158">
        <v>13.1975</v>
      </c>
      <c r="N75" s="158">
        <v>13.12</v>
      </c>
      <c r="O75" s="98"/>
      <c r="P75" s="158"/>
      <c r="Q75" s="199"/>
      <c r="R75" s="107"/>
    </row>
    <row r="76" spans="1:18" ht="13.5" customHeight="1">
      <c r="A76" s="26">
        <v>44255</v>
      </c>
      <c r="B76" s="121">
        <v>40000000</v>
      </c>
      <c r="C76" s="103">
        <v>44231</v>
      </c>
      <c r="D76" s="103">
        <v>53158</v>
      </c>
      <c r="E76" s="98">
        <v>149420000</v>
      </c>
      <c r="F76" s="208">
        <v>109420000</v>
      </c>
      <c r="G76" s="98">
        <v>40000000</v>
      </c>
      <c r="H76" s="117">
        <v>273.55</v>
      </c>
      <c r="I76" s="209">
        <v>0</v>
      </c>
      <c r="J76" s="208">
        <v>40000000</v>
      </c>
      <c r="K76" s="207">
        <v>2746390000</v>
      </c>
      <c r="L76" s="158">
        <v>78.467500000000001</v>
      </c>
      <c r="M76" s="158">
        <v>12.731</v>
      </c>
      <c r="N76" s="158">
        <v>12.71</v>
      </c>
      <c r="O76" s="98">
        <v>111740000</v>
      </c>
      <c r="P76" s="158">
        <v>77.376360000000005</v>
      </c>
      <c r="Q76" s="199">
        <v>13.10467</v>
      </c>
      <c r="R76" s="107">
        <v>12.958</v>
      </c>
    </row>
    <row r="77" spans="1:18" ht="13.5" customHeight="1">
      <c r="A77" s="26">
        <v>44286</v>
      </c>
      <c r="B77" s="121">
        <v>40000000</v>
      </c>
      <c r="C77" s="103">
        <v>44259</v>
      </c>
      <c r="D77" s="103">
        <v>53158</v>
      </c>
      <c r="E77" s="98">
        <v>76930000</v>
      </c>
      <c r="F77" s="208">
        <v>36930000</v>
      </c>
      <c r="G77" s="98">
        <v>40000000</v>
      </c>
      <c r="H77" s="117">
        <v>92.325000000000003</v>
      </c>
      <c r="I77" s="209">
        <v>0</v>
      </c>
      <c r="J77" s="208">
        <v>40000000</v>
      </c>
      <c r="K77" s="207">
        <v>2786390000</v>
      </c>
      <c r="L77" s="158">
        <v>76.721190000000007</v>
      </c>
      <c r="M77" s="158">
        <v>13.026619999999999</v>
      </c>
      <c r="N77" s="158">
        <v>12.952999999999999</v>
      </c>
      <c r="O77" s="98"/>
      <c r="P77" s="158"/>
      <c r="Q77" s="199"/>
      <c r="R77" s="107"/>
    </row>
    <row r="78" spans="1:18" ht="13.5" customHeight="1">
      <c r="A78" s="26">
        <v>44285</v>
      </c>
      <c r="B78" s="121">
        <v>80000000</v>
      </c>
      <c r="C78" s="103">
        <v>44273</v>
      </c>
      <c r="D78" s="103">
        <v>53158</v>
      </c>
      <c r="E78" s="98">
        <v>237810000</v>
      </c>
      <c r="F78" s="208">
        <v>157810000</v>
      </c>
      <c r="G78" s="98">
        <v>80000000</v>
      </c>
      <c r="H78" s="117">
        <v>197.26250000000002</v>
      </c>
      <c r="I78" s="209">
        <v>0</v>
      </c>
      <c r="J78" s="208">
        <v>80000000</v>
      </c>
      <c r="K78" s="207">
        <v>2866390000</v>
      </c>
      <c r="L78" s="158">
        <v>75.534639999999996</v>
      </c>
      <c r="M78" s="158">
        <v>13.234909999999999</v>
      </c>
      <c r="N78" s="158">
        <v>13.46</v>
      </c>
      <c r="O78" s="98"/>
      <c r="P78" s="158"/>
      <c r="Q78" s="199"/>
      <c r="R78" s="107"/>
    </row>
    <row r="79" spans="1:18" ht="13.5" customHeight="1">
      <c r="A79" s="26">
        <v>44316</v>
      </c>
      <c r="B79" s="121">
        <v>55000000</v>
      </c>
      <c r="C79" s="15">
        <v>44308</v>
      </c>
      <c r="D79" s="15">
        <v>53158</v>
      </c>
      <c r="E79" s="17">
        <v>100920000</v>
      </c>
      <c r="F79" s="43">
        <v>45920000</v>
      </c>
      <c r="G79" s="17">
        <v>65000000</v>
      </c>
      <c r="H79" s="117">
        <v>83.490909090909099</v>
      </c>
      <c r="I79" s="108">
        <v>0</v>
      </c>
      <c r="J79" s="43">
        <v>65000000</v>
      </c>
      <c r="K79" s="44">
        <v>2931390000</v>
      </c>
      <c r="L79" s="107">
        <v>77.458770000000001</v>
      </c>
      <c r="M79" s="107">
        <v>12.90414</v>
      </c>
      <c r="N79" s="107">
        <v>12.879</v>
      </c>
      <c r="O79" s="17"/>
      <c r="P79" s="107"/>
      <c r="Q79" s="107"/>
      <c r="R79" s="107"/>
    </row>
    <row r="80" spans="1:18" ht="13.5" customHeight="1">
      <c r="A80" s="26">
        <v>44317</v>
      </c>
      <c r="B80" s="121">
        <v>55000000</v>
      </c>
      <c r="C80" s="103">
        <v>44322</v>
      </c>
      <c r="D80" s="103">
        <v>16633</v>
      </c>
      <c r="E80" s="98">
        <v>95160000</v>
      </c>
      <c r="F80" s="208">
        <v>40160000</v>
      </c>
      <c r="G80" s="98">
        <v>55000000</v>
      </c>
      <c r="H80" s="117">
        <v>73.02</v>
      </c>
      <c r="I80" s="209">
        <v>0</v>
      </c>
      <c r="J80" s="208">
        <v>55000000</v>
      </c>
      <c r="K80" s="207">
        <v>2986390000</v>
      </c>
      <c r="L80" s="158">
        <v>76.424999999999997</v>
      </c>
      <c r="M80" s="158">
        <v>13.08</v>
      </c>
      <c r="N80" s="158">
        <v>13.11</v>
      </c>
      <c r="O80" s="98"/>
      <c r="P80" s="158"/>
      <c r="Q80" s="199"/>
      <c r="R80" s="107"/>
    </row>
    <row r="81" spans="1:18" ht="13.5" customHeight="1">
      <c r="A81" s="26">
        <v>44377</v>
      </c>
      <c r="B81" s="121">
        <v>60000000</v>
      </c>
      <c r="C81" s="15">
        <v>44350</v>
      </c>
      <c r="D81" s="15">
        <v>53158</v>
      </c>
      <c r="E81" s="17">
        <v>22100000</v>
      </c>
      <c r="F81" s="43">
        <v>-37900000</v>
      </c>
      <c r="G81" s="17">
        <v>17100000</v>
      </c>
      <c r="H81" s="117">
        <v>-63.166666666666671</v>
      </c>
      <c r="I81" s="108">
        <v>0</v>
      </c>
      <c r="J81" s="43">
        <v>17100000</v>
      </c>
      <c r="K81" s="44">
        <v>3003490000</v>
      </c>
      <c r="L81" s="107">
        <v>76.436009999999996</v>
      </c>
      <c r="M81" s="107">
        <v>13.086259999999999</v>
      </c>
      <c r="N81" s="107">
        <v>12.75</v>
      </c>
      <c r="O81" s="17"/>
      <c r="P81" s="107"/>
      <c r="Q81" s="107"/>
      <c r="R81" s="107"/>
    </row>
    <row r="82" spans="1:18" ht="13.5" customHeight="1">
      <c r="A82" s="26">
        <v>44377</v>
      </c>
      <c r="B82" s="121"/>
      <c r="C82" s="15"/>
      <c r="D82" s="15"/>
      <c r="E82" s="17"/>
      <c r="F82" s="43"/>
      <c r="G82" s="17"/>
      <c r="H82" s="117"/>
      <c r="I82" s="108"/>
      <c r="J82" s="43"/>
      <c r="K82" s="44">
        <v>3047560000</v>
      </c>
      <c r="L82" s="107"/>
      <c r="M82" s="107"/>
      <c r="N82" s="107"/>
      <c r="O82" s="17">
        <v>44070000</v>
      </c>
      <c r="P82" s="107">
        <v>75.324550000000002</v>
      </c>
      <c r="Q82" s="107">
        <v>13.186199999999999</v>
      </c>
      <c r="R82" s="107">
        <v>13.085000000000001</v>
      </c>
    </row>
    <row r="83" spans="1:18" ht="13.5" customHeight="1">
      <c r="A83" s="26">
        <v>44408</v>
      </c>
      <c r="B83" s="121">
        <v>55000000</v>
      </c>
      <c r="C83" s="15">
        <v>44399</v>
      </c>
      <c r="D83" s="15">
        <v>53158</v>
      </c>
      <c r="E83" s="17">
        <v>163300000</v>
      </c>
      <c r="F83" s="43">
        <v>108300000</v>
      </c>
      <c r="G83" s="17">
        <v>55000000</v>
      </c>
      <c r="H83" s="117">
        <v>196.90909090909091</v>
      </c>
      <c r="I83" s="108">
        <v>0</v>
      </c>
      <c r="J83" s="43">
        <v>55000000</v>
      </c>
      <c r="K83" s="44">
        <v>3102560000</v>
      </c>
      <c r="L83" s="107">
        <v>75.08175</v>
      </c>
      <c r="M83" s="107">
        <v>13.327629999999999</v>
      </c>
      <c r="N83" s="107">
        <v>13.19</v>
      </c>
      <c r="O83" s="17"/>
      <c r="P83" s="107"/>
      <c r="Q83" s="107"/>
      <c r="R83" s="107"/>
    </row>
    <row r="84" spans="1:18" ht="13.5" customHeight="1">
      <c r="A84" s="26">
        <v>44439</v>
      </c>
      <c r="B84" s="121">
        <v>55000000</v>
      </c>
      <c r="C84" s="15">
        <v>44420</v>
      </c>
      <c r="D84" s="15">
        <v>53158</v>
      </c>
      <c r="E84" s="17">
        <v>55360000</v>
      </c>
      <c r="F84" s="43">
        <v>360000</v>
      </c>
      <c r="G84" s="17">
        <v>55000000</v>
      </c>
      <c r="H84" s="117">
        <v>0.65454545454545454</v>
      </c>
      <c r="I84" s="108">
        <v>0</v>
      </c>
      <c r="J84" s="43">
        <v>55000000</v>
      </c>
      <c r="K84" s="44">
        <v>3157560000</v>
      </c>
      <c r="L84" s="107">
        <v>75.233350000000002</v>
      </c>
      <c r="M84" s="107">
        <v>13.298539999999999</v>
      </c>
      <c r="N84" s="107">
        <v>13.19</v>
      </c>
      <c r="O84" s="17"/>
      <c r="P84" s="107"/>
      <c r="Q84" s="107"/>
      <c r="R84" s="107"/>
    </row>
    <row r="85" spans="1:18" ht="13.5" customHeight="1">
      <c r="A85" s="26">
        <v>44469</v>
      </c>
      <c r="B85" s="121">
        <v>60000000</v>
      </c>
      <c r="C85" s="103">
        <v>44441</v>
      </c>
      <c r="D85" s="103">
        <v>53158</v>
      </c>
      <c r="E85" s="98">
        <v>95130000</v>
      </c>
      <c r="F85" s="208">
        <v>35130000</v>
      </c>
      <c r="G85" s="98">
        <v>60000000</v>
      </c>
      <c r="H85" s="117">
        <v>58.550000000000004</v>
      </c>
      <c r="I85" s="209">
        <v>0</v>
      </c>
      <c r="J85" s="208">
        <v>60000000</v>
      </c>
      <c r="K85" s="207">
        <v>3218300000</v>
      </c>
      <c r="L85" s="158">
        <v>76.977850000000004</v>
      </c>
      <c r="M85" s="158">
        <v>12.99133</v>
      </c>
      <c r="N85" s="158">
        <v>13.19</v>
      </c>
      <c r="O85" s="98">
        <v>740000</v>
      </c>
      <c r="P85" s="158">
        <v>77.206270000000004</v>
      </c>
      <c r="Q85" s="199">
        <v>13.282</v>
      </c>
      <c r="R85" s="107">
        <v>13.282</v>
      </c>
    </row>
    <row r="86" spans="1:18" ht="13.5" customHeight="1">
      <c r="A86" s="19">
        <v>44500</v>
      </c>
      <c r="B86" s="17">
        <v>60000000</v>
      </c>
      <c r="C86" s="15">
        <v>44490</v>
      </c>
      <c r="D86" s="15">
        <v>53158</v>
      </c>
      <c r="E86" s="17">
        <v>149700000</v>
      </c>
      <c r="F86" s="17">
        <v>89700000</v>
      </c>
      <c r="G86" s="17">
        <v>60000000</v>
      </c>
      <c r="H86" s="128">
        <v>149.5</v>
      </c>
      <c r="I86" s="17">
        <v>0</v>
      </c>
      <c r="J86" s="17">
        <v>60000000</v>
      </c>
      <c r="K86" s="18">
        <v>3278300000</v>
      </c>
      <c r="L86" s="29">
        <v>75.058520000000001</v>
      </c>
      <c r="M86" s="29">
        <v>12.99133</v>
      </c>
      <c r="N86" s="29">
        <v>13.24</v>
      </c>
      <c r="O86" s="19"/>
      <c r="P86" s="17"/>
      <c r="Q86" s="15"/>
      <c r="R86" s="15"/>
    </row>
    <row r="87" spans="1:18">
      <c r="A87" s="19">
        <v>44530</v>
      </c>
      <c r="B87" s="17">
        <v>55000000</v>
      </c>
      <c r="C87" s="15">
        <v>44504</v>
      </c>
      <c r="D87" s="15">
        <v>53158</v>
      </c>
      <c r="E87" s="17">
        <v>20930000</v>
      </c>
      <c r="F87" s="17">
        <v>-34070000</v>
      </c>
      <c r="G87" s="17">
        <v>20930000</v>
      </c>
      <c r="H87" s="128">
        <v>-61.945454545454545</v>
      </c>
      <c r="I87" s="17">
        <v>0</v>
      </c>
      <c r="J87" s="17">
        <v>20930000</v>
      </c>
      <c r="K87" s="18">
        <v>3299230000</v>
      </c>
      <c r="L87" s="29">
        <v>74.057130000000001</v>
      </c>
      <c r="M87" s="29">
        <v>13.51219</v>
      </c>
      <c r="N87" s="29">
        <v>13.39</v>
      </c>
      <c r="O87" s="19"/>
      <c r="P87" s="17"/>
      <c r="Q87" s="15"/>
      <c r="R87" s="15"/>
    </row>
    <row r="88" spans="1:18">
      <c r="A88" s="19">
        <v>44530</v>
      </c>
      <c r="B88" s="17"/>
      <c r="C88" s="15">
        <v>44518</v>
      </c>
      <c r="D88" s="15">
        <v>53158</v>
      </c>
      <c r="E88" s="17"/>
      <c r="F88" s="17">
        <v>0</v>
      </c>
      <c r="G88" s="17"/>
      <c r="H88" s="128"/>
      <c r="I88" s="17">
        <v>0</v>
      </c>
      <c r="J88" s="17">
        <v>0</v>
      </c>
      <c r="K88" s="18">
        <v>3307980000</v>
      </c>
      <c r="L88" s="29"/>
      <c r="M88" s="29"/>
      <c r="N88" s="29"/>
      <c r="O88" s="17">
        <v>8750000</v>
      </c>
      <c r="P88" s="158">
        <v>72.857389999999995</v>
      </c>
      <c r="Q88" s="199">
        <v>13.92248</v>
      </c>
      <c r="R88" s="107">
        <v>13.897399999999999</v>
      </c>
    </row>
    <row r="89" spans="1:18">
      <c r="A89" s="21">
        <v>44561</v>
      </c>
      <c r="B89" s="24">
        <v>55000000</v>
      </c>
      <c r="C89" s="22">
        <v>44538</v>
      </c>
      <c r="D89" s="22">
        <v>53158</v>
      </c>
      <c r="E89" s="24">
        <v>34900000</v>
      </c>
      <c r="F89" s="24">
        <v>-20100000</v>
      </c>
      <c r="G89" s="24">
        <v>34900000</v>
      </c>
      <c r="H89" s="129">
        <v>-36.545454545454547</v>
      </c>
      <c r="I89" s="24">
        <v>0</v>
      </c>
      <c r="J89" s="24">
        <v>34900000</v>
      </c>
      <c r="K89" s="25">
        <v>3342880000</v>
      </c>
      <c r="L89" s="30">
        <v>73.764830000000003</v>
      </c>
      <c r="M89" s="30">
        <v>13.569850000000001</v>
      </c>
      <c r="N89" s="30">
        <v>13.33</v>
      </c>
      <c r="O89" s="264"/>
      <c r="P89" s="269"/>
      <c r="Q89" s="259"/>
      <c r="R89" s="140"/>
    </row>
    <row r="90" spans="1:18">
      <c r="A90" s="26">
        <v>44592</v>
      </c>
      <c r="B90" s="121">
        <v>110000000</v>
      </c>
      <c r="C90" s="103">
        <v>44578</v>
      </c>
      <c r="D90" s="103">
        <v>53158</v>
      </c>
      <c r="E90" s="98">
        <v>72000000</v>
      </c>
      <c r="F90" s="98">
        <v>-38000000</v>
      </c>
      <c r="G90" s="98">
        <v>72000000</v>
      </c>
      <c r="H90" s="144">
        <v>-34.545454545454547</v>
      </c>
      <c r="I90" s="209"/>
      <c r="J90" s="208">
        <v>72000000</v>
      </c>
      <c r="K90" s="207">
        <v>3414880000</v>
      </c>
      <c r="L90" s="158">
        <v>73.306250000000006</v>
      </c>
      <c r="M90" s="158">
        <v>13.66972</v>
      </c>
      <c r="N90" s="158">
        <v>13.478</v>
      </c>
      <c r="O90" s="98"/>
      <c r="P90" s="158"/>
      <c r="Q90" s="286"/>
      <c r="R90" s="195"/>
    </row>
    <row r="91" spans="1:18">
      <c r="A91" s="26">
        <v>44620</v>
      </c>
      <c r="B91" s="121">
        <v>95000000</v>
      </c>
      <c r="C91" s="103">
        <v>44595</v>
      </c>
      <c r="D91" s="103">
        <v>53158</v>
      </c>
      <c r="E91" s="98">
        <v>44790000</v>
      </c>
      <c r="F91" s="98">
        <v>-50210000</v>
      </c>
      <c r="G91" s="98">
        <v>44790000</v>
      </c>
      <c r="H91" s="144">
        <v>-52.852631578947374</v>
      </c>
      <c r="I91" s="209">
        <v>0</v>
      </c>
      <c r="J91" s="208">
        <v>44790000</v>
      </c>
      <c r="K91" s="207">
        <v>3459670000</v>
      </c>
      <c r="L91" s="158">
        <v>72.813059999999993</v>
      </c>
      <c r="M91" s="158">
        <v>13.7628</v>
      </c>
      <c r="N91" s="158">
        <v>13.99</v>
      </c>
      <c r="O91" s="98"/>
      <c r="P91" s="158"/>
      <c r="Q91" s="107"/>
      <c r="R91" s="159"/>
    </row>
    <row r="92" spans="1:18">
      <c r="A92" s="26">
        <v>44651</v>
      </c>
      <c r="B92" s="121">
        <v>55000000</v>
      </c>
      <c r="C92" s="103">
        <v>44623</v>
      </c>
      <c r="D92" s="103">
        <v>53158</v>
      </c>
      <c r="E92" s="98">
        <v>84350000</v>
      </c>
      <c r="F92" s="98">
        <v>29350000</v>
      </c>
      <c r="G92" s="98">
        <v>55000000</v>
      </c>
      <c r="H92" s="144">
        <v>53.363636363636367</v>
      </c>
      <c r="I92" s="209">
        <v>0</v>
      </c>
      <c r="J92" s="208">
        <v>55000000</v>
      </c>
      <c r="K92" s="207">
        <v>3514670000</v>
      </c>
      <c r="L92" s="158">
        <v>71.845690000000005</v>
      </c>
      <c r="M92" s="158">
        <v>13.95</v>
      </c>
      <c r="N92" s="158">
        <v>13.97</v>
      </c>
      <c r="O92" s="98"/>
      <c r="P92" s="158"/>
      <c r="Q92" s="107"/>
      <c r="R92" s="159"/>
    </row>
    <row r="93" spans="1:18" ht="13.5" customHeight="1">
      <c r="A93" s="26">
        <v>44681</v>
      </c>
      <c r="B93" s="121">
        <v>80000000</v>
      </c>
      <c r="C93" s="103">
        <v>44672</v>
      </c>
      <c r="D93" s="103">
        <v>53158</v>
      </c>
      <c r="E93" s="98">
        <v>59970000</v>
      </c>
      <c r="F93" s="208">
        <v>-20030000</v>
      </c>
      <c r="G93" s="98">
        <v>59970000</v>
      </c>
      <c r="H93" s="117">
        <v>-25.037500000000001</v>
      </c>
      <c r="I93" s="209">
        <v>0</v>
      </c>
      <c r="J93" s="208">
        <v>59970000</v>
      </c>
      <c r="K93" s="207">
        <v>3574640000</v>
      </c>
      <c r="L93" s="158">
        <v>70.85324</v>
      </c>
      <c r="M93" s="158">
        <v>14.151120000000001</v>
      </c>
      <c r="N93" s="158">
        <v>14.48</v>
      </c>
      <c r="O93" s="98"/>
      <c r="P93" s="158"/>
      <c r="Q93" s="199"/>
      <c r="R93" s="107"/>
    </row>
    <row r="94" spans="1:18" ht="13.5" customHeight="1">
      <c r="A94" s="26">
        <v>44654</v>
      </c>
      <c r="B94" s="121">
        <v>40000000</v>
      </c>
      <c r="C94" s="103">
        <v>44678</v>
      </c>
      <c r="D94" s="103">
        <v>53158</v>
      </c>
      <c r="E94" s="98">
        <v>50510000</v>
      </c>
      <c r="F94" s="208">
        <v>10510000</v>
      </c>
      <c r="G94" s="98">
        <v>25650000</v>
      </c>
      <c r="H94" s="117">
        <v>26.274999999999999</v>
      </c>
      <c r="I94" s="209">
        <v>0</v>
      </c>
      <c r="J94" s="208">
        <v>25650000</v>
      </c>
      <c r="K94" s="207">
        <v>3600290000</v>
      </c>
      <c r="L94" s="158">
        <v>70.587940000000003</v>
      </c>
      <c r="M94" s="158">
        <v>14.205399999999999</v>
      </c>
      <c r="N94" s="158">
        <v>14.3</v>
      </c>
      <c r="O94" s="98"/>
      <c r="P94" s="158"/>
      <c r="Q94" s="199"/>
      <c r="R94" s="107"/>
    </row>
    <row r="95" spans="1:18" ht="13.5" customHeight="1">
      <c r="A95" s="26">
        <v>44684</v>
      </c>
      <c r="B95" s="121">
        <v>20000000</v>
      </c>
      <c r="C95" s="103">
        <v>44693</v>
      </c>
      <c r="D95" s="103">
        <v>53158</v>
      </c>
      <c r="E95" s="98">
        <v>50340000</v>
      </c>
      <c r="F95" s="208">
        <v>30340000</v>
      </c>
      <c r="G95" s="98">
        <v>20000000</v>
      </c>
      <c r="H95" s="117">
        <v>151.69999999999999</v>
      </c>
      <c r="I95" s="209">
        <v>0</v>
      </c>
      <c r="J95" s="208">
        <v>20000000</v>
      </c>
      <c r="K95" s="207">
        <v>3620290000</v>
      </c>
      <c r="L95" s="158">
        <v>70.073930000000004</v>
      </c>
      <c r="M95" s="158">
        <v>14.31254</v>
      </c>
      <c r="N95" s="158">
        <v>14.3</v>
      </c>
      <c r="O95" s="98"/>
      <c r="P95" s="158"/>
      <c r="Q95" s="199"/>
      <c r="R95" s="107"/>
    </row>
    <row r="96" spans="1:18" ht="13.5" customHeight="1">
      <c r="A96" s="26">
        <v>44684</v>
      </c>
      <c r="B96" s="121">
        <v>20000000</v>
      </c>
      <c r="C96" s="103">
        <v>44705</v>
      </c>
      <c r="D96" s="103">
        <v>53158</v>
      </c>
      <c r="E96" s="98">
        <v>25300000</v>
      </c>
      <c r="F96" s="208">
        <v>5300000</v>
      </c>
      <c r="G96" s="98">
        <v>20000000</v>
      </c>
      <c r="H96" s="117">
        <v>26.5</v>
      </c>
      <c r="I96" s="209">
        <v>0</v>
      </c>
      <c r="J96" s="208">
        <v>20000000</v>
      </c>
      <c r="K96" s="207">
        <v>3640290000</v>
      </c>
      <c r="L96" s="158">
        <v>71.191329999999994</v>
      </c>
      <c r="M96" s="158">
        <v>14.08975</v>
      </c>
      <c r="N96" s="158">
        <v>14.09</v>
      </c>
      <c r="O96" s="98"/>
      <c r="P96" s="158"/>
      <c r="Q96" s="199"/>
      <c r="R96" s="107"/>
    </row>
    <row r="97" spans="1:18">
      <c r="A97" s="19">
        <v>44715</v>
      </c>
      <c r="B97" s="17">
        <v>20000000</v>
      </c>
      <c r="C97" s="15">
        <v>44721</v>
      </c>
      <c r="D97" s="15">
        <v>53158</v>
      </c>
      <c r="E97" s="17">
        <v>142020000</v>
      </c>
      <c r="F97" s="17">
        <v>122020000</v>
      </c>
      <c r="G97" s="17">
        <v>20000000</v>
      </c>
      <c r="H97" s="128">
        <v>610.1</v>
      </c>
      <c r="I97" s="17">
        <v>0</v>
      </c>
      <c r="J97" s="17">
        <v>20000000</v>
      </c>
      <c r="K97" s="18">
        <v>3660290000</v>
      </c>
      <c r="L97" s="29">
        <v>70.478579999999994</v>
      </c>
      <c r="M97" s="29">
        <v>14.236599999999999</v>
      </c>
      <c r="N97" s="29">
        <v>14.23</v>
      </c>
      <c r="O97" s="19"/>
      <c r="P97" s="17"/>
      <c r="Q97" s="15"/>
      <c r="R97" s="15"/>
    </row>
    <row r="98" spans="1:18">
      <c r="A98" s="19">
        <v>44715</v>
      </c>
      <c r="B98" s="17">
        <v>20000000</v>
      </c>
      <c r="C98" s="15">
        <v>44735</v>
      </c>
      <c r="D98" s="15">
        <v>53158</v>
      </c>
      <c r="E98" s="17">
        <v>154250000</v>
      </c>
      <c r="F98" s="17">
        <v>134250000</v>
      </c>
      <c r="G98" s="17">
        <v>20000000</v>
      </c>
      <c r="H98" s="128">
        <v>671.25</v>
      </c>
      <c r="I98" s="17">
        <v>0</v>
      </c>
      <c r="J98" s="17">
        <v>20000000</v>
      </c>
      <c r="K98" s="18">
        <v>3680290000</v>
      </c>
      <c r="L98" s="29">
        <v>70.235879999999995</v>
      </c>
      <c r="M98" s="29">
        <v>14.28992</v>
      </c>
      <c r="N98" s="29">
        <v>14.29</v>
      </c>
      <c r="O98" s="19"/>
      <c r="P98" s="17"/>
      <c r="Q98" s="15"/>
      <c r="R98" s="15"/>
    </row>
    <row r="99" spans="1:18">
      <c r="A99" s="19">
        <v>44745</v>
      </c>
      <c r="B99" s="17">
        <v>90000000</v>
      </c>
      <c r="C99" s="15">
        <v>44761</v>
      </c>
      <c r="D99" s="15">
        <v>53158</v>
      </c>
      <c r="E99" s="17">
        <v>99300000</v>
      </c>
      <c r="F99" s="17">
        <v>9300000</v>
      </c>
      <c r="G99" s="17">
        <v>74300000</v>
      </c>
      <c r="H99" s="128">
        <v>10.333333333333334</v>
      </c>
      <c r="I99" s="17">
        <v>0</v>
      </c>
      <c r="J99" s="17">
        <v>74300000</v>
      </c>
      <c r="K99" s="18">
        <v>3754590000</v>
      </c>
      <c r="L99" s="29">
        <v>70.813360000000003</v>
      </c>
      <c r="M99" s="29">
        <v>14.17104</v>
      </c>
      <c r="N99" s="29">
        <v>14.54</v>
      </c>
      <c r="O99" s="19"/>
      <c r="P99" s="17"/>
      <c r="Q99" s="15"/>
      <c r="R99" s="15"/>
    </row>
    <row r="100" spans="1:18">
      <c r="A100" s="19">
        <v>44745</v>
      </c>
      <c r="B100" s="17"/>
      <c r="C100" s="15">
        <v>44770</v>
      </c>
      <c r="D100" s="15"/>
      <c r="E100" s="17"/>
      <c r="F100" s="17"/>
      <c r="G100" s="17"/>
      <c r="H100" s="128"/>
      <c r="I100" s="17"/>
      <c r="J100" s="17"/>
      <c r="K100" s="18">
        <v>3839470000</v>
      </c>
      <c r="L100" s="29"/>
      <c r="M100" s="29"/>
      <c r="N100" s="29"/>
      <c r="O100" s="239">
        <v>84880000</v>
      </c>
      <c r="P100" s="158">
        <v>71.212969999999999</v>
      </c>
      <c r="Q100" s="199">
        <v>14.16024</v>
      </c>
      <c r="R100" s="107">
        <v>14.66</v>
      </c>
    </row>
    <row r="101" spans="1:18">
      <c r="A101" s="102">
        <v>44776</v>
      </c>
      <c r="B101" s="98">
        <v>20000000</v>
      </c>
      <c r="C101" s="15">
        <v>44784</v>
      </c>
      <c r="D101" s="15">
        <v>53158</v>
      </c>
      <c r="E101" s="17">
        <v>25860000</v>
      </c>
      <c r="F101" s="17">
        <v>5860000</v>
      </c>
      <c r="G101" s="17">
        <v>20000000</v>
      </c>
      <c r="H101" s="128">
        <v>29.299999999999997</v>
      </c>
      <c r="I101" s="108">
        <v>0</v>
      </c>
      <c r="J101" s="17">
        <v>20000000</v>
      </c>
      <c r="K101" s="18">
        <v>3859470000</v>
      </c>
      <c r="L101" s="29">
        <v>73.1935</v>
      </c>
      <c r="M101" s="29">
        <v>13.70473</v>
      </c>
      <c r="N101" s="29">
        <v>13.93</v>
      </c>
      <c r="O101" s="17"/>
      <c r="P101" s="107"/>
      <c r="Q101" s="107"/>
      <c r="R101" s="107"/>
    </row>
    <row r="102" spans="1:18">
      <c r="A102" s="102">
        <v>44776</v>
      </c>
      <c r="B102" s="98">
        <v>20000000</v>
      </c>
      <c r="C102" s="15">
        <v>44797</v>
      </c>
      <c r="D102" s="15">
        <v>53158</v>
      </c>
      <c r="E102" s="17">
        <v>27000000</v>
      </c>
      <c r="F102" s="17">
        <v>7000000</v>
      </c>
      <c r="G102" s="17">
        <v>10000000</v>
      </c>
      <c r="H102" s="128">
        <v>35</v>
      </c>
      <c r="I102" s="17">
        <v>0</v>
      </c>
      <c r="J102" s="17">
        <v>10000000</v>
      </c>
      <c r="K102" s="18">
        <v>3869470000</v>
      </c>
      <c r="L102" s="29">
        <v>72.325630000000004</v>
      </c>
      <c r="M102" s="29">
        <v>13.87</v>
      </c>
      <c r="N102" s="29">
        <v>13.87</v>
      </c>
      <c r="O102" s="17"/>
      <c r="P102" s="107"/>
      <c r="Q102" s="107"/>
      <c r="R102" s="107"/>
    </row>
    <row r="103" spans="1:18">
      <c r="A103" s="102">
        <v>44807</v>
      </c>
      <c r="B103" s="98">
        <v>20000000</v>
      </c>
      <c r="C103" s="15">
        <v>44812</v>
      </c>
      <c r="D103" s="15">
        <v>53158</v>
      </c>
      <c r="E103" s="17">
        <v>30000000</v>
      </c>
      <c r="F103" s="17">
        <v>10000000</v>
      </c>
      <c r="G103" s="17">
        <v>20000000</v>
      </c>
      <c r="H103" s="128">
        <v>50</v>
      </c>
      <c r="I103" s="17">
        <v>0</v>
      </c>
      <c r="J103" s="17">
        <v>20000000</v>
      </c>
      <c r="K103" s="18">
        <v>3889470000</v>
      </c>
      <c r="L103" s="29">
        <v>72.124510000000001</v>
      </c>
      <c r="M103" s="29">
        <v>13.9085</v>
      </c>
      <c r="N103" s="29">
        <v>13.94</v>
      </c>
      <c r="O103" s="17"/>
      <c r="P103" s="107"/>
      <c r="Q103" s="107"/>
      <c r="R103" s="107"/>
    </row>
    <row r="104" spans="1:18">
      <c r="A104" s="102">
        <v>44807</v>
      </c>
      <c r="B104" s="98"/>
      <c r="C104" s="15"/>
      <c r="D104" s="15">
        <v>53158</v>
      </c>
      <c r="E104" s="17"/>
      <c r="F104" s="17">
        <v>0</v>
      </c>
      <c r="G104" s="17"/>
      <c r="H104" s="128"/>
      <c r="I104" s="17">
        <v>0</v>
      </c>
      <c r="J104" s="17">
        <v>0</v>
      </c>
      <c r="K104" s="18">
        <v>3932350000</v>
      </c>
      <c r="L104" s="29"/>
      <c r="M104" s="29"/>
      <c r="N104" s="29"/>
      <c r="O104" s="239">
        <v>42880000</v>
      </c>
      <c r="P104" s="158">
        <v>72.238190000000003</v>
      </c>
      <c r="Q104" s="199">
        <v>14.255699999999999</v>
      </c>
      <c r="R104" s="107">
        <v>14.11</v>
      </c>
    </row>
    <row r="105" spans="1:18">
      <c r="A105" s="102">
        <v>44807</v>
      </c>
      <c r="B105" s="98">
        <v>20000000</v>
      </c>
      <c r="C105" s="15">
        <v>44833</v>
      </c>
      <c r="D105" s="15">
        <v>53158</v>
      </c>
      <c r="E105" s="17">
        <v>53000000</v>
      </c>
      <c r="F105" s="17">
        <v>33000000</v>
      </c>
      <c r="G105" s="17">
        <v>20000000</v>
      </c>
      <c r="H105" s="128">
        <v>165</v>
      </c>
      <c r="I105" s="17">
        <v>0</v>
      </c>
      <c r="J105" s="17">
        <v>20000000</v>
      </c>
      <c r="K105" s="18">
        <v>3952350000</v>
      </c>
      <c r="L105" s="29">
        <v>70.704070000000002</v>
      </c>
      <c r="M105" s="29">
        <v>14.189500000000001</v>
      </c>
      <c r="N105" s="29">
        <v>14.221</v>
      </c>
      <c r="O105" s="239"/>
      <c r="P105" s="158"/>
      <c r="Q105" s="199"/>
      <c r="R105" s="107"/>
    </row>
    <row r="106" spans="1:18">
      <c r="A106" s="102">
        <v>44837</v>
      </c>
      <c r="B106" s="98"/>
      <c r="C106" s="15">
        <v>44840</v>
      </c>
      <c r="D106" s="15">
        <v>53158</v>
      </c>
      <c r="E106" s="17"/>
      <c r="F106" s="17">
        <v>0</v>
      </c>
      <c r="G106" s="17"/>
      <c r="H106" s="128"/>
      <c r="I106" s="17">
        <v>0</v>
      </c>
      <c r="J106" s="17">
        <v>0</v>
      </c>
      <c r="K106" s="18">
        <v>3980410000</v>
      </c>
      <c r="L106" s="29"/>
      <c r="M106" s="29"/>
      <c r="N106" s="29"/>
      <c r="O106" s="239">
        <v>28060000</v>
      </c>
      <c r="P106" s="158">
        <v>71.633989999999997</v>
      </c>
      <c r="Q106" s="199">
        <v>14.458</v>
      </c>
      <c r="R106" s="107">
        <v>14.458</v>
      </c>
    </row>
    <row r="107" spans="1:18">
      <c r="A107" s="102">
        <v>44837</v>
      </c>
      <c r="B107" s="98">
        <v>250000000</v>
      </c>
      <c r="C107" s="15">
        <v>44851</v>
      </c>
      <c r="D107" s="15">
        <v>53158</v>
      </c>
      <c r="E107" s="17">
        <v>102220000</v>
      </c>
      <c r="F107" s="17">
        <v>-147780000</v>
      </c>
      <c r="G107" s="17">
        <v>67220000</v>
      </c>
      <c r="H107" s="128">
        <v>-59.111999999999995</v>
      </c>
      <c r="I107" s="17">
        <v>0</v>
      </c>
      <c r="J107" s="17">
        <v>67220000</v>
      </c>
      <c r="K107" s="18">
        <v>4047630000</v>
      </c>
      <c r="L107" s="29">
        <v>68.866770000000002</v>
      </c>
      <c r="M107" s="29">
        <v>14.569179999999999</v>
      </c>
      <c r="N107" s="29">
        <v>14.72</v>
      </c>
      <c r="O107" s="239"/>
      <c r="P107" s="158"/>
      <c r="Q107" s="199"/>
      <c r="R107" s="107"/>
    </row>
    <row r="108" spans="1:18">
      <c r="A108" s="102">
        <v>44837</v>
      </c>
      <c r="B108" s="98">
        <v>20000000</v>
      </c>
      <c r="C108" s="15">
        <v>44861</v>
      </c>
      <c r="D108" s="15">
        <v>53158</v>
      </c>
      <c r="E108" s="17">
        <v>43690000</v>
      </c>
      <c r="F108" s="17">
        <v>23690000</v>
      </c>
      <c r="G108" s="17">
        <v>27290000</v>
      </c>
      <c r="H108" s="128">
        <v>118.45000000000002</v>
      </c>
      <c r="I108" s="17">
        <v>0</v>
      </c>
      <c r="J108" s="17">
        <v>27290000</v>
      </c>
      <c r="K108" s="18">
        <v>4074920000</v>
      </c>
      <c r="L108" s="29">
        <v>69.800899999999999</v>
      </c>
      <c r="M108" s="29">
        <v>14.37499</v>
      </c>
      <c r="N108" s="29">
        <v>14.4</v>
      </c>
      <c r="O108" s="239"/>
      <c r="P108" s="158"/>
      <c r="Q108" s="199"/>
      <c r="R108" s="107"/>
    </row>
    <row r="109" spans="1:18">
      <c r="A109" s="102">
        <v>44868</v>
      </c>
      <c r="B109" s="98">
        <v>20000000</v>
      </c>
      <c r="C109" s="15">
        <v>44868</v>
      </c>
      <c r="D109" s="15">
        <v>53158</v>
      </c>
      <c r="E109" s="17">
        <v>17520000</v>
      </c>
      <c r="F109" s="17">
        <v>-2480000</v>
      </c>
      <c r="G109" s="17">
        <v>12520000</v>
      </c>
      <c r="H109" s="128">
        <v>-12.4</v>
      </c>
      <c r="I109" s="17">
        <v>0</v>
      </c>
      <c r="J109" s="17">
        <v>12520000</v>
      </c>
      <c r="K109" s="18">
        <v>4087440000</v>
      </c>
      <c r="L109" s="29">
        <v>70.116609999999994</v>
      </c>
      <c r="M109" s="29">
        <v>14.3108</v>
      </c>
      <c r="N109" s="29">
        <v>14.32</v>
      </c>
      <c r="O109" s="239"/>
      <c r="P109" s="158"/>
      <c r="Q109" s="199"/>
      <c r="R109" s="107"/>
    </row>
    <row r="110" spans="1:18">
      <c r="A110" s="26">
        <v>44868</v>
      </c>
      <c r="B110" s="98">
        <v>20000000</v>
      </c>
      <c r="C110" s="15">
        <v>44889</v>
      </c>
      <c r="D110" s="15">
        <v>53158</v>
      </c>
      <c r="E110" s="17">
        <v>49000000</v>
      </c>
      <c r="F110" s="17">
        <v>29000000</v>
      </c>
      <c r="G110" s="17">
        <v>15000000</v>
      </c>
      <c r="H110" s="128">
        <v>145</v>
      </c>
      <c r="I110" s="17">
        <v>0</v>
      </c>
      <c r="J110" s="17">
        <v>15000000</v>
      </c>
      <c r="K110" s="18">
        <v>4137200000</v>
      </c>
      <c r="L110" s="29">
        <v>69.76773</v>
      </c>
      <c r="M110" s="29">
        <v>14.385</v>
      </c>
      <c r="N110" s="29">
        <v>14.425000000000001</v>
      </c>
      <c r="O110" s="239">
        <v>34760000</v>
      </c>
      <c r="P110" s="158">
        <v>72.526049999999998</v>
      </c>
      <c r="Q110" s="199">
        <v>14.512</v>
      </c>
      <c r="R110" s="107">
        <v>14.52</v>
      </c>
    </row>
    <row r="111" spans="1:18">
      <c r="A111" s="26">
        <v>44898</v>
      </c>
      <c r="B111" s="98">
        <v>20000000</v>
      </c>
      <c r="C111" s="15">
        <v>44896</v>
      </c>
      <c r="D111" s="15">
        <v>53158</v>
      </c>
      <c r="E111" s="17">
        <v>79720000</v>
      </c>
      <c r="F111" s="17">
        <v>59720000</v>
      </c>
      <c r="G111" s="17">
        <v>40480000</v>
      </c>
      <c r="H111" s="128">
        <v>298.60000000000002</v>
      </c>
      <c r="I111" s="17">
        <v>0</v>
      </c>
      <c r="J111" s="17">
        <v>40480000</v>
      </c>
      <c r="K111" s="18">
        <v>4177680000</v>
      </c>
      <c r="L111" s="29">
        <v>72.316140000000004</v>
      </c>
      <c r="M111" s="29">
        <v>13.87665</v>
      </c>
      <c r="N111" s="29">
        <v>14.25</v>
      </c>
      <c r="O111" s="239"/>
      <c r="P111" s="158"/>
      <c r="Q111" s="199"/>
      <c r="R111" s="107"/>
    </row>
    <row r="112" spans="1:18">
      <c r="A112" s="123">
        <v>44898</v>
      </c>
      <c r="B112" s="99">
        <v>20000000</v>
      </c>
      <c r="C112" s="22">
        <v>44903</v>
      </c>
      <c r="D112" s="22">
        <v>53158</v>
      </c>
      <c r="E112" s="24">
        <v>46080000</v>
      </c>
      <c r="F112" s="24">
        <v>26080000</v>
      </c>
      <c r="G112" s="24">
        <v>30100000</v>
      </c>
      <c r="H112" s="129">
        <v>130.4</v>
      </c>
      <c r="I112" s="24">
        <v>0</v>
      </c>
      <c r="J112" s="24">
        <v>30100000</v>
      </c>
      <c r="K112" s="25">
        <v>4207780000</v>
      </c>
      <c r="L112" s="30">
        <v>71.052300000000002</v>
      </c>
      <c r="M112" s="30">
        <v>14.12628</v>
      </c>
      <c r="N112" s="30">
        <v>14.19</v>
      </c>
      <c r="O112" s="244"/>
      <c r="P112" s="212"/>
      <c r="Q112" s="223"/>
      <c r="R112" s="140"/>
    </row>
    <row r="113" spans="1:18">
      <c r="A113" s="26">
        <v>44929</v>
      </c>
      <c r="B113" s="98">
        <v>100000000</v>
      </c>
      <c r="C113" s="15">
        <v>44942</v>
      </c>
      <c r="D113" s="15">
        <v>53158</v>
      </c>
      <c r="E113" s="17">
        <v>166750000</v>
      </c>
      <c r="F113" s="17">
        <v>66750000</v>
      </c>
      <c r="G113" s="17">
        <v>100000000</v>
      </c>
      <c r="H113" s="128">
        <v>66.75</v>
      </c>
      <c r="I113" s="17">
        <v>0</v>
      </c>
      <c r="J113" s="17">
        <v>100000000</v>
      </c>
      <c r="K113" s="18">
        <v>4307780000</v>
      </c>
      <c r="L113" s="29">
        <v>74.726309999999998</v>
      </c>
      <c r="M113" s="29">
        <v>13.43876</v>
      </c>
      <c r="N113" s="29">
        <v>13.47</v>
      </c>
      <c r="O113" s="239"/>
      <c r="P113" s="158"/>
      <c r="Q113" s="199"/>
      <c r="R113" s="107"/>
    </row>
    <row r="114" spans="1:18">
      <c r="A114" s="26">
        <v>44960</v>
      </c>
      <c r="B114" s="98">
        <v>20000000</v>
      </c>
      <c r="C114" s="15">
        <v>44959</v>
      </c>
      <c r="D114" s="15">
        <v>53158</v>
      </c>
      <c r="E114" s="17">
        <v>88500000</v>
      </c>
      <c r="F114" s="17">
        <v>68500000</v>
      </c>
      <c r="G114" s="17">
        <v>20000000</v>
      </c>
      <c r="H114" s="128">
        <v>342.5</v>
      </c>
      <c r="I114" s="17">
        <v>0</v>
      </c>
      <c r="J114" s="17">
        <v>20000000</v>
      </c>
      <c r="K114" s="18">
        <v>4327780000</v>
      </c>
      <c r="L114" s="29">
        <v>73.688999999999993</v>
      </c>
      <c r="M114" s="29">
        <v>13.631</v>
      </c>
      <c r="N114" s="29">
        <v>13.695</v>
      </c>
      <c r="O114" s="239"/>
      <c r="P114" s="158"/>
      <c r="Q114" s="199"/>
      <c r="R114" s="107"/>
    </row>
    <row r="115" spans="1:18">
      <c r="A115" s="26">
        <v>44958</v>
      </c>
      <c r="B115" s="98">
        <v>20000000</v>
      </c>
      <c r="C115" s="15">
        <v>44973</v>
      </c>
      <c r="D115" s="15">
        <v>53158</v>
      </c>
      <c r="E115" s="17">
        <v>109660000</v>
      </c>
      <c r="F115" s="17">
        <v>89660000</v>
      </c>
      <c r="G115" s="17">
        <v>20000000</v>
      </c>
      <c r="H115" s="128">
        <v>448.29999999999995</v>
      </c>
      <c r="I115" s="17">
        <v>0</v>
      </c>
      <c r="J115" s="17">
        <v>20000000</v>
      </c>
      <c r="K115" s="18">
        <v>4347780000</v>
      </c>
      <c r="L115" s="29">
        <v>74.002539999999996</v>
      </c>
      <c r="M115" s="29">
        <v>13.5725</v>
      </c>
      <c r="N115" s="29">
        <v>13.574999999999999</v>
      </c>
      <c r="O115" s="239"/>
      <c r="P115" s="158"/>
      <c r="Q115" s="199"/>
      <c r="R115" s="107"/>
    </row>
    <row r="116" spans="1:18">
      <c r="A116" s="26">
        <v>44958</v>
      </c>
      <c r="B116" s="98"/>
      <c r="C116" s="15"/>
      <c r="D116" s="15"/>
      <c r="E116" s="17"/>
      <c r="F116" s="17"/>
      <c r="G116" s="17"/>
      <c r="H116" s="128"/>
      <c r="I116" s="17">
        <v>0</v>
      </c>
      <c r="J116" s="17">
        <v>0</v>
      </c>
      <c r="K116" s="18">
        <v>4362080000</v>
      </c>
      <c r="L116" s="29"/>
      <c r="M116" s="29"/>
      <c r="N116" s="29"/>
      <c r="O116" s="239">
        <v>14300000</v>
      </c>
      <c r="P116" s="158">
        <v>72.272099999999995</v>
      </c>
      <c r="Q116" s="199">
        <v>14.109</v>
      </c>
      <c r="R116" s="107">
        <v>14.12</v>
      </c>
    </row>
    <row r="117" spans="1:18">
      <c r="A117" s="26">
        <v>44986</v>
      </c>
      <c r="B117" s="98">
        <v>20000000</v>
      </c>
      <c r="C117" s="15">
        <v>45008</v>
      </c>
      <c r="D117" s="15">
        <v>53158</v>
      </c>
      <c r="E117" s="17">
        <v>78780000</v>
      </c>
      <c r="F117" s="17">
        <v>58780000</v>
      </c>
      <c r="G117" s="17">
        <v>20000000</v>
      </c>
      <c r="H117" s="128">
        <v>293.89999999999998</v>
      </c>
      <c r="I117" s="17">
        <v>0</v>
      </c>
      <c r="J117" s="17">
        <v>20000000</v>
      </c>
      <c r="K117" s="18">
        <v>4382080000</v>
      </c>
      <c r="L117" s="29">
        <v>72.864270000000005</v>
      </c>
      <c r="M117" s="29">
        <v>13.789709999999999</v>
      </c>
      <c r="N117" s="29">
        <v>13.846</v>
      </c>
      <c r="O117" s="239"/>
      <c r="P117" s="158"/>
      <c r="Q117" s="199"/>
      <c r="R117" s="107"/>
    </row>
    <row r="118" spans="1:18">
      <c r="A118" s="26">
        <v>45017</v>
      </c>
      <c r="B118" s="98">
        <v>50000000</v>
      </c>
      <c r="C118" s="15">
        <v>45033</v>
      </c>
      <c r="D118" s="15">
        <v>53158</v>
      </c>
      <c r="E118" s="17">
        <v>65900000</v>
      </c>
      <c r="F118" s="17">
        <v>15900000</v>
      </c>
      <c r="G118" s="17">
        <v>49950000</v>
      </c>
      <c r="H118" s="128">
        <v>31.8</v>
      </c>
      <c r="I118" s="17">
        <v>0</v>
      </c>
      <c r="J118" s="17">
        <v>49950000</v>
      </c>
      <c r="K118" s="18">
        <v>4432030000</v>
      </c>
      <c r="L118" s="29">
        <v>72.934659999999994</v>
      </c>
      <c r="M118" s="29">
        <v>13.779339999999999</v>
      </c>
      <c r="N118" s="29">
        <v>13.89</v>
      </c>
      <c r="O118" s="239"/>
      <c r="P118" s="158"/>
      <c r="Q118" s="199"/>
      <c r="R118" s="107"/>
    </row>
    <row r="119" spans="1:18">
      <c r="A119" s="26">
        <v>45017</v>
      </c>
      <c r="B119" s="98"/>
      <c r="C119" s="15">
        <v>45036</v>
      </c>
      <c r="D119" s="15">
        <v>53158</v>
      </c>
      <c r="E119" s="17"/>
      <c r="F119" s="17">
        <v>0</v>
      </c>
      <c r="G119" s="17"/>
      <c r="H119" s="128"/>
      <c r="I119" s="17">
        <v>0</v>
      </c>
      <c r="J119" s="17">
        <v>0</v>
      </c>
      <c r="K119" s="18">
        <v>4448310000</v>
      </c>
      <c r="L119" s="29"/>
      <c r="M119" s="29"/>
      <c r="N119" s="29"/>
      <c r="O119" s="239">
        <v>16280000</v>
      </c>
      <c r="P119" s="158">
        <v>74.874619999999993</v>
      </c>
      <c r="Q119" s="199">
        <v>13.9</v>
      </c>
      <c r="R119" s="107">
        <v>13.9</v>
      </c>
    </row>
    <row r="120" spans="1:18">
      <c r="A120" s="26">
        <v>45017</v>
      </c>
      <c r="B120" s="98">
        <v>20000000</v>
      </c>
      <c r="C120" s="15">
        <v>45043</v>
      </c>
      <c r="D120" s="15">
        <v>53158</v>
      </c>
      <c r="E120" s="17">
        <v>58570000</v>
      </c>
      <c r="F120" s="17">
        <v>38570000</v>
      </c>
      <c r="G120" s="17">
        <v>26830000</v>
      </c>
      <c r="H120" s="128">
        <v>192.85000000000002</v>
      </c>
      <c r="I120" s="17">
        <v>0</v>
      </c>
      <c r="J120" s="17">
        <v>26830000</v>
      </c>
      <c r="K120" s="18">
        <v>4475140000</v>
      </c>
      <c r="L120" s="29">
        <v>73.383409999999998</v>
      </c>
      <c r="M120" s="29">
        <v>13.695550000000001</v>
      </c>
      <c r="N120" s="29">
        <v>13.79</v>
      </c>
      <c r="O120" s="239"/>
      <c r="P120" s="158"/>
      <c r="Q120" s="199"/>
      <c r="R120" s="107"/>
    </row>
    <row r="121" spans="1:18">
      <c r="A121" s="26">
        <v>45047</v>
      </c>
      <c r="B121" s="98">
        <v>15000000</v>
      </c>
      <c r="C121" s="15">
        <v>45057</v>
      </c>
      <c r="D121" s="15">
        <v>53158</v>
      </c>
      <c r="E121" s="17">
        <v>71190000</v>
      </c>
      <c r="F121" s="17">
        <v>56190000</v>
      </c>
      <c r="G121" s="17">
        <v>15000000</v>
      </c>
      <c r="H121" s="128">
        <v>374.6</v>
      </c>
      <c r="I121" s="17">
        <v>0</v>
      </c>
      <c r="J121" s="17">
        <v>15000000</v>
      </c>
      <c r="K121" s="18">
        <v>4490140000</v>
      </c>
      <c r="L121" s="29">
        <v>73.383409999999998</v>
      </c>
      <c r="M121" s="29">
        <v>13.695550000000001</v>
      </c>
      <c r="N121" s="29">
        <v>13.79</v>
      </c>
      <c r="O121" s="239"/>
      <c r="P121" s="158"/>
      <c r="Q121" s="199"/>
      <c r="R121" s="107"/>
    </row>
    <row r="122" spans="1:18">
      <c r="A122" s="26">
        <v>45047</v>
      </c>
      <c r="B122" s="98">
        <v>20000000</v>
      </c>
      <c r="C122" s="15">
        <v>45070</v>
      </c>
      <c r="D122" s="15">
        <v>53158</v>
      </c>
      <c r="E122" s="17">
        <v>126710000</v>
      </c>
      <c r="F122" s="17">
        <v>106710000</v>
      </c>
      <c r="G122" s="17">
        <v>20000000</v>
      </c>
      <c r="H122" s="128">
        <v>533.54999999999995</v>
      </c>
      <c r="I122" s="17">
        <v>0</v>
      </c>
      <c r="J122" s="17">
        <v>20000000</v>
      </c>
      <c r="K122" s="18">
        <v>4510140000</v>
      </c>
      <c r="L122" s="29">
        <v>73.563640000000007</v>
      </c>
      <c r="M122" s="29">
        <v>13.66667</v>
      </c>
      <c r="N122" s="29">
        <v>13.67</v>
      </c>
      <c r="O122" s="239"/>
      <c r="P122" s="158"/>
      <c r="Q122" s="199"/>
      <c r="R122" s="107"/>
    </row>
    <row r="123" spans="1:18">
      <c r="A123" s="26">
        <v>45078</v>
      </c>
      <c r="B123" s="98">
        <v>15000000</v>
      </c>
      <c r="C123" s="15">
        <v>45099</v>
      </c>
      <c r="D123" s="15">
        <v>53158</v>
      </c>
      <c r="E123" s="17">
        <v>142640000</v>
      </c>
      <c r="F123" s="17">
        <v>127640000</v>
      </c>
      <c r="G123" s="17">
        <v>15000000</v>
      </c>
      <c r="H123" s="128">
        <v>850.93333333333339</v>
      </c>
      <c r="I123" s="17">
        <v>0</v>
      </c>
      <c r="J123" s="17">
        <v>15000000</v>
      </c>
      <c r="K123" s="18">
        <v>4525140000</v>
      </c>
      <c r="L123" s="29">
        <v>76.551019999999994</v>
      </c>
      <c r="M123" s="29">
        <v>13.12917</v>
      </c>
      <c r="N123" s="29">
        <v>13.21</v>
      </c>
      <c r="O123" s="239"/>
      <c r="P123" s="158"/>
      <c r="Q123" s="199"/>
      <c r="R123" s="107"/>
    </row>
    <row r="124" spans="1:18">
      <c r="A124" s="26">
        <v>45078</v>
      </c>
      <c r="B124" s="98">
        <v>20000000</v>
      </c>
      <c r="C124" s="15">
        <v>45106</v>
      </c>
      <c r="D124" s="15">
        <v>53158</v>
      </c>
      <c r="E124" s="17">
        <v>115760000</v>
      </c>
      <c r="F124" s="17">
        <v>95760000</v>
      </c>
      <c r="G124" s="17">
        <v>20000000</v>
      </c>
      <c r="H124" s="128">
        <v>478.8</v>
      </c>
      <c r="I124" s="17">
        <v>0</v>
      </c>
      <c r="J124" s="17">
        <v>20000000</v>
      </c>
      <c r="K124" s="18">
        <v>4545140000</v>
      </c>
      <c r="L124" s="29">
        <v>77.77543</v>
      </c>
      <c r="M124" s="29">
        <v>12.91625</v>
      </c>
      <c r="N124" s="29">
        <v>12.961</v>
      </c>
      <c r="O124" s="239"/>
      <c r="P124" s="158"/>
      <c r="Q124" s="199"/>
      <c r="R124" s="107"/>
    </row>
    <row r="125" spans="1:18">
      <c r="A125" s="26">
        <v>45108</v>
      </c>
      <c r="B125" s="98"/>
      <c r="C125" s="15">
        <v>45113</v>
      </c>
      <c r="D125" s="15">
        <v>53158</v>
      </c>
      <c r="E125" s="17"/>
      <c r="F125" s="17">
        <v>0</v>
      </c>
      <c r="G125" s="17"/>
      <c r="H125" s="128"/>
      <c r="I125" s="17">
        <v>0</v>
      </c>
      <c r="J125" s="17">
        <v>0</v>
      </c>
      <c r="K125" s="18">
        <v>4572540000</v>
      </c>
      <c r="L125" s="29"/>
      <c r="M125" s="29"/>
      <c r="N125" s="29"/>
      <c r="O125" s="239">
        <v>27400000</v>
      </c>
      <c r="P125" s="158">
        <v>76.756699999999995</v>
      </c>
      <c r="Q125" s="199">
        <v>13.05</v>
      </c>
      <c r="R125" s="107">
        <v>13.05</v>
      </c>
    </row>
    <row r="126" spans="1:18">
      <c r="A126" s="26">
        <v>45108</v>
      </c>
      <c r="B126" s="98">
        <v>60000000</v>
      </c>
      <c r="C126" s="15">
        <v>45124</v>
      </c>
      <c r="D126" s="15">
        <v>53158</v>
      </c>
      <c r="E126" s="17">
        <v>113170000</v>
      </c>
      <c r="F126" s="17">
        <v>53170000</v>
      </c>
      <c r="G126" s="17">
        <v>60000000</v>
      </c>
      <c r="H126" s="128">
        <v>88.61666666666666</v>
      </c>
      <c r="I126" s="17">
        <v>0</v>
      </c>
      <c r="J126" s="17">
        <v>60000000</v>
      </c>
      <c r="K126" s="18">
        <v>4632540000</v>
      </c>
      <c r="L126" s="29">
        <v>76.794349999999994</v>
      </c>
      <c r="M126" s="29">
        <v>13.08544</v>
      </c>
      <c r="N126" s="29">
        <v>13.113</v>
      </c>
      <c r="O126" s="239"/>
      <c r="P126" s="158"/>
      <c r="Q126" s="199"/>
      <c r="R126" s="107"/>
    </row>
    <row r="127" spans="1:18">
      <c r="A127" s="26">
        <v>45108</v>
      </c>
      <c r="B127" s="98">
        <v>20000000</v>
      </c>
      <c r="C127" s="15">
        <v>45134</v>
      </c>
      <c r="D127" s="15">
        <v>53158</v>
      </c>
      <c r="E127" s="17">
        <v>121190000</v>
      </c>
      <c r="F127" s="17">
        <v>101190000</v>
      </c>
      <c r="G127" s="17">
        <v>20000000</v>
      </c>
      <c r="H127" s="128">
        <v>505.95</v>
      </c>
      <c r="I127" s="17">
        <v>0</v>
      </c>
      <c r="J127" s="17">
        <v>20000000</v>
      </c>
      <c r="K127" s="18">
        <v>4652540000</v>
      </c>
      <c r="L127" s="29">
        <v>78.462559999999996</v>
      </c>
      <c r="M127" s="29">
        <v>12.798069999999999</v>
      </c>
      <c r="N127" s="29">
        <v>12.805</v>
      </c>
      <c r="O127" s="239"/>
      <c r="P127" s="158"/>
      <c r="Q127" s="199"/>
      <c r="R127" s="107"/>
    </row>
    <row r="128" spans="1:18">
      <c r="A128" s="26">
        <v>45139</v>
      </c>
      <c r="B128" s="98">
        <v>20000000</v>
      </c>
      <c r="C128" s="15">
        <v>45141</v>
      </c>
      <c r="D128" s="15">
        <v>53158</v>
      </c>
      <c r="E128" s="17">
        <v>65870000</v>
      </c>
      <c r="F128" s="17">
        <v>45870000</v>
      </c>
      <c r="G128" s="17">
        <v>20000000</v>
      </c>
      <c r="H128" s="117">
        <v>229.35</v>
      </c>
      <c r="I128" s="17">
        <v>0</v>
      </c>
      <c r="J128" s="17">
        <v>20000000</v>
      </c>
      <c r="K128" s="18">
        <v>4672540000</v>
      </c>
      <c r="L128" s="29">
        <v>79.185239999999993</v>
      </c>
      <c r="M128" s="29">
        <v>12.67676</v>
      </c>
      <c r="N128" s="29">
        <v>13.010999999999999</v>
      </c>
      <c r="O128" s="239"/>
      <c r="P128" s="158"/>
      <c r="Q128" s="199"/>
      <c r="R128" s="107"/>
    </row>
    <row r="129" spans="1:18">
      <c r="A129" s="26">
        <v>45139</v>
      </c>
      <c r="B129" s="98">
        <v>20000000</v>
      </c>
      <c r="C129" s="15">
        <v>45155</v>
      </c>
      <c r="D129" s="15">
        <v>53158</v>
      </c>
      <c r="E129" s="17">
        <v>140670000</v>
      </c>
      <c r="F129" s="17">
        <v>120670000</v>
      </c>
      <c r="G129" s="17">
        <v>20000000</v>
      </c>
      <c r="H129" s="117">
        <v>603.35</v>
      </c>
      <c r="I129" s="17">
        <v>0</v>
      </c>
      <c r="J129" s="17">
        <v>20000000</v>
      </c>
      <c r="K129" s="18">
        <v>4692540000</v>
      </c>
      <c r="L129" s="29">
        <v>78.507909999999995</v>
      </c>
      <c r="M129" s="29">
        <v>12.789249999999999</v>
      </c>
      <c r="N129" s="29">
        <v>12.8</v>
      </c>
      <c r="O129" s="239"/>
      <c r="P129" s="158"/>
      <c r="Q129" s="199"/>
      <c r="R129" s="107"/>
    </row>
    <row r="130" spans="1:18">
      <c r="A130" s="26">
        <v>45170</v>
      </c>
      <c r="B130" s="98">
        <v>20000000</v>
      </c>
      <c r="C130" s="15">
        <v>45176</v>
      </c>
      <c r="D130" s="15">
        <v>53158</v>
      </c>
      <c r="E130" s="17">
        <v>94250000</v>
      </c>
      <c r="F130" s="17">
        <v>74250000</v>
      </c>
      <c r="G130" s="17">
        <v>20000000</v>
      </c>
      <c r="H130" s="117">
        <v>371.25</v>
      </c>
      <c r="I130" s="17">
        <v>0</v>
      </c>
      <c r="J130" s="17">
        <v>20000000</v>
      </c>
      <c r="K130" s="18">
        <v>4712540000</v>
      </c>
      <c r="L130" s="29">
        <v>77.686139999999995</v>
      </c>
      <c r="M130" s="29">
        <v>12.92841</v>
      </c>
      <c r="N130" s="29">
        <v>12.98</v>
      </c>
      <c r="O130" s="239"/>
      <c r="P130" s="158"/>
      <c r="Q130" s="199"/>
      <c r="R130" s="107"/>
    </row>
    <row r="131" spans="1:18">
      <c r="A131" s="26">
        <v>45170</v>
      </c>
      <c r="B131" s="98">
        <v>45000000</v>
      </c>
      <c r="C131" s="15">
        <v>45190</v>
      </c>
      <c r="D131" s="15">
        <v>53158</v>
      </c>
      <c r="E131" s="17">
        <v>100680000</v>
      </c>
      <c r="F131" s="17">
        <v>55680000</v>
      </c>
      <c r="G131" s="17">
        <v>57400000</v>
      </c>
      <c r="H131" s="117">
        <v>123.73333333333333</v>
      </c>
      <c r="I131" s="17">
        <v>0</v>
      </c>
      <c r="J131" s="17">
        <v>57400000</v>
      </c>
      <c r="K131" s="18">
        <v>4769940000</v>
      </c>
      <c r="L131" s="29">
        <v>78.02861</v>
      </c>
      <c r="M131" s="29">
        <v>12.86993</v>
      </c>
      <c r="N131" s="29">
        <v>12.87</v>
      </c>
      <c r="O131" s="239"/>
      <c r="P131" s="158"/>
      <c r="Q131" s="199"/>
      <c r="R131" s="107"/>
    </row>
    <row r="132" spans="1:18">
      <c r="A132" s="26">
        <v>45170</v>
      </c>
      <c r="B132" s="98"/>
      <c r="C132" s="15">
        <v>45197</v>
      </c>
      <c r="D132" s="15">
        <v>53158</v>
      </c>
      <c r="E132" s="17"/>
      <c r="F132" s="17">
        <v>0</v>
      </c>
      <c r="G132" s="17"/>
      <c r="H132" s="117"/>
      <c r="I132" s="17"/>
      <c r="J132" s="17">
        <v>0</v>
      </c>
      <c r="K132" s="18">
        <v>4832970000</v>
      </c>
      <c r="L132" s="29"/>
      <c r="M132" s="29"/>
      <c r="N132" s="29"/>
      <c r="O132" s="239">
        <v>63030000</v>
      </c>
      <c r="P132" s="158">
        <v>80.310820000000007</v>
      </c>
      <c r="Q132" s="199">
        <v>12.565</v>
      </c>
      <c r="R132" s="107">
        <v>13.22</v>
      </c>
    </row>
    <row r="133" spans="1:18">
      <c r="A133" s="26">
        <v>45200</v>
      </c>
      <c r="B133" s="98">
        <v>50000000</v>
      </c>
      <c r="C133" s="15">
        <v>45204</v>
      </c>
      <c r="D133" s="15">
        <v>53158</v>
      </c>
      <c r="E133" s="17">
        <v>71300000</v>
      </c>
      <c r="F133" s="17">
        <v>21300000</v>
      </c>
      <c r="G133" s="17">
        <v>10800000</v>
      </c>
      <c r="H133" s="117">
        <v>42.6</v>
      </c>
      <c r="I133" s="17"/>
      <c r="J133" s="17">
        <v>10800000</v>
      </c>
      <c r="K133" s="18">
        <v>4843770000</v>
      </c>
      <c r="L133" s="29">
        <v>76.700760000000002</v>
      </c>
      <c r="M133" s="29">
        <v>13.09975</v>
      </c>
      <c r="N133" s="29">
        <v>13.3</v>
      </c>
      <c r="O133" s="239"/>
      <c r="P133" s="158"/>
      <c r="Q133" s="199"/>
      <c r="R133" s="107"/>
    </row>
    <row r="134" spans="1:18">
      <c r="A134" s="26">
        <v>45227</v>
      </c>
      <c r="B134" s="98">
        <v>120000000</v>
      </c>
      <c r="C134" s="15">
        <v>45215</v>
      </c>
      <c r="D134" s="15">
        <v>53158</v>
      </c>
      <c r="E134" s="17">
        <v>100320000</v>
      </c>
      <c r="F134" s="17">
        <v>-19680000</v>
      </c>
      <c r="G134" s="17">
        <v>68350000</v>
      </c>
      <c r="H134" s="117">
        <v>-16.400000000000002</v>
      </c>
      <c r="I134" s="17"/>
      <c r="J134" s="17">
        <v>68350000</v>
      </c>
      <c r="K134" s="18">
        <v>4912120000</v>
      </c>
      <c r="L134" s="29">
        <v>78.704049999999995</v>
      </c>
      <c r="M134" s="29">
        <v>12.75661</v>
      </c>
      <c r="N134" s="29">
        <v>12.87</v>
      </c>
      <c r="O134" s="239"/>
      <c r="P134" s="158"/>
      <c r="Q134" s="199"/>
      <c r="R134" s="107"/>
    </row>
    <row r="135" spans="1:18">
      <c r="A135" s="26">
        <v>45227</v>
      </c>
      <c r="B135" s="98">
        <v>100000000</v>
      </c>
      <c r="C135" s="15">
        <v>45218</v>
      </c>
      <c r="D135" s="15">
        <v>53158</v>
      </c>
      <c r="E135" s="17">
        <v>102370000</v>
      </c>
      <c r="F135" s="17">
        <v>2370000</v>
      </c>
      <c r="G135" s="17">
        <v>58460000</v>
      </c>
      <c r="H135" s="117">
        <v>2.37</v>
      </c>
      <c r="I135" s="17"/>
      <c r="J135" s="17">
        <v>58460000</v>
      </c>
      <c r="K135" s="18">
        <v>4970580000</v>
      </c>
      <c r="L135" s="29">
        <v>78.888509999999997</v>
      </c>
      <c r="M135" s="29">
        <v>12.72589</v>
      </c>
      <c r="N135" s="29">
        <v>12.95</v>
      </c>
      <c r="O135" s="239"/>
      <c r="P135" s="158"/>
      <c r="Q135" s="199"/>
      <c r="R135" s="107"/>
    </row>
    <row r="136" spans="1:18">
      <c r="A136" s="26">
        <v>45231</v>
      </c>
      <c r="B136" s="98"/>
      <c r="C136" s="15">
        <v>45231</v>
      </c>
      <c r="D136" s="15">
        <v>53158</v>
      </c>
      <c r="E136" s="17"/>
      <c r="F136" s="17">
        <v>0</v>
      </c>
      <c r="G136" s="17"/>
      <c r="H136" s="296"/>
      <c r="I136" s="17"/>
      <c r="J136" s="17">
        <v>0</v>
      </c>
      <c r="K136" s="18">
        <v>4992220000</v>
      </c>
      <c r="L136" s="29"/>
      <c r="M136" s="29"/>
      <c r="N136" s="29"/>
      <c r="O136" s="239">
        <v>21640000</v>
      </c>
      <c r="P136" s="158">
        <v>82.351429999999993</v>
      </c>
      <c r="Q136" s="199">
        <v>12.64462</v>
      </c>
      <c r="R136" s="107"/>
    </row>
    <row r="137" spans="1:18">
      <c r="A137" s="26">
        <v>45231</v>
      </c>
      <c r="B137" s="98">
        <v>20000000</v>
      </c>
      <c r="C137" s="15">
        <v>45253</v>
      </c>
      <c r="D137" s="15">
        <v>53158</v>
      </c>
      <c r="E137" s="17">
        <v>7590000</v>
      </c>
      <c r="F137" s="17">
        <v>-12410000</v>
      </c>
      <c r="G137" s="17">
        <v>2590000</v>
      </c>
      <c r="H137" s="296">
        <v>-62.050000000000004</v>
      </c>
      <c r="I137" s="17"/>
      <c r="J137" s="17">
        <v>2590000</v>
      </c>
      <c r="K137" s="18">
        <v>4994810000</v>
      </c>
      <c r="L137" s="29">
        <v>82.971590000000006</v>
      </c>
      <c r="M137" s="29">
        <v>12.074999999999999</v>
      </c>
      <c r="N137" s="29">
        <v>12.074999999999999</v>
      </c>
      <c r="O137" s="239"/>
      <c r="P137" s="158"/>
      <c r="Q137" s="199"/>
      <c r="R137" s="107"/>
    </row>
    <row r="138" spans="1:18">
      <c r="A138" s="19">
        <v>45261</v>
      </c>
      <c r="B138" s="17">
        <v>60000000</v>
      </c>
      <c r="C138" s="15">
        <v>45267</v>
      </c>
      <c r="D138" s="15">
        <f t="shared" ref="D138" si="0">D131</f>
        <v>53158</v>
      </c>
      <c r="E138" s="17">
        <v>5510000</v>
      </c>
      <c r="F138" s="17">
        <f t="shared" ref="F138" si="1">E138-B138</f>
        <v>-54490000</v>
      </c>
      <c r="G138" s="17">
        <v>510000</v>
      </c>
      <c r="H138" s="128">
        <v>-90.816666666666706</v>
      </c>
      <c r="I138" s="17"/>
      <c r="J138" s="17">
        <v>510000</v>
      </c>
      <c r="K138" s="18">
        <v>4995320000</v>
      </c>
      <c r="L138" s="29">
        <v>81.535520000000005</v>
      </c>
      <c r="M138" s="29">
        <v>12.3</v>
      </c>
      <c r="N138" s="29">
        <v>12.3</v>
      </c>
      <c r="O138" s="19"/>
      <c r="P138" s="17"/>
      <c r="Q138" s="15"/>
      <c r="R138" s="15"/>
    </row>
    <row r="139" spans="1:18">
      <c r="A139" s="19">
        <v>45292</v>
      </c>
      <c r="B139" s="17">
        <v>90000000</v>
      </c>
      <c r="C139" s="15">
        <v>45306</v>
      </c>
      <c r="D139" s="15">
        <v>53158</v>
      </c>
      <c r="E139" s="17">
        <v>67390000</v>
      </c>
      <c r="F139" s="17">
        <v>-22610000</v>
      </c>
      <c r="G139" s="17">
        <v>42190000</v>
      </c>
      <c r="H139" s="128">
        <v>-25.122222222222224</v>
      </c>
      <c r="I139" s="17"/>
      <c r="J139" s="17">
        <v>42190000</v>
      </c>
      <c r="K139" s="18">
        <v>5037510000</v>
      </c>
      <c r="L139" s="29">
        <v>82.491159999999994</v>
      </c>
      <c r="M139" s="29">
        <v>12.16207</v>
      </c>
      <c r="N139" s="29">
        <v>12.188000000000001</v>
      </c>
      <c r="O139" s="19"/>
      <c r="P139" s="17"/>
      <c r="Q139" s="15"/>
      <c r="R139" s="15"/>
    </row>
    <row r="140" spans="1:18">
      <c r="A140" s="19">
        <v>45323</v>
      </c>
      <c r="B140" s="17">
        <v>30000000</v>
      </c>
      <c r="C140" s="15">
        <v>45337</v>
      </c>
      <c r="D140" s="15">
        <v>53158</v>
      </c>
      <c r="E140" s="17">
        <v>36000000</v>
      </c>
      <c r="F140" s="17">
        <v>6000000</v>
      </c>
      <c r="G140" s="17">
        <v>30000000</v>
      </c>
      <c r="H140" s="128">
        <v>20</v>
      </c>
      <c r="I140" s="17"/>
      <c r="J140" s="17">
        <v>30000000</v>
      </c>
      <c r="K140" s="18">
        <v>5067510000</v>
      </c>
      <c r="L140" s="29">
        <v>75.852869999999996</v>
      </c>
      <c r="M140" s="29">
        <v>13.27</v>
      </c>
      <c r="N140" s="29">
        <v>13.29</v>
      </c>
      <c r="O140" s="19"/>
      <c r="P140" s="17"/>
      <c r="Q140" s="15"/>
      <c r="R140" s="15"/>
    </row>
    <row r="141" spans="1:18">
      <c r="A141" s="19">
        <v>45323</v>
      </c>
      <c r="B141" s="17"/>
      <c r="C141" s="15">
        <v>45344</v>
      </c>
      <c r="D141" s="15">
        <v>53158</v>
      </c>
      <c r="E141" s="17"/>
      <c r="F141" s="17">
        <v>0</v>
      </c>
      <c r="G141" s="17"/>
      <c r="H141" s="128"/>
      <c r="I141" s="17"/>
      <c r="J141" s="17">
        <v>0</v>
      </c>
      <c r="K141" s="18">
        <v>5101520000</v>
      </c>
      <c r="L141" s="29"/>
      <c r="M141" s="29"/>
      <c r="N141" s="29"/>
      <c r="O141" s="239">
        <v>34010000</v>
      </c>
      <c r="P141" s="158">
        <v>76.786829999999995</v>
      </c>
      <c r="Q141" s="199">
        <v>13.2866</v>
      </c>
      <c r="R141" s="107">
        <v>13.407999999999999</v>
      </c>
    </row>
    <row r="142" spans="1:18">
      <c r="A142" s="19">
        <v>45352</v>
      </c>
      <c r="B142" s="17">
        <v>30000000</v>
      </c>
      <c r="C142" s="15">
        <v>45358</v>
      </c>
      <c r="D142" s="15">
        <v>53158</v>
      </c>
      <c r="E142" s="17">
        <v>86360000</v>
      </c>
      <c r="F142" s="17">
        <v>56360000</v>
      </c>
      <c r="G142" s="17">
        <v>30000000</v>
      </c>
      <c r="H142" s="128">
        <v>187.86666666666667</v>
      </c>
      <c r="I142" s="17">
        <v>0</v>
      </c>
      <c r="J142" s="17">
        <v>30000000</v>
      </c>
      <c r="K142" s="18">
        <v>5131520000</v>
      </c>
      <c r="L142" s="29">
        <v>79.915639999999996</v>
      </c>
      <c r="M142" s="29">
        <v>12.57333</v>
      </c>
      <c r="N142" s="29">
        <v>12.815</v>
      </c>
      <c r="O142" s="239"/>
      <c r="P142" s="158"/>
      <c r="Q142" s="199"/>
      <c r="R142" s="107"/>
    </row>
    <row r="143" spans="1:18">
      <c r="A143" s="19">
        <v>45352</v>
      </c>
      <c r="B143" s="17">
        <v>30000000</v>
      </c>
      <c r="C143" s="15">
        <v>45371</v>
      </c>
      <c r="D143" s="15">
        <v>53158</v>
      </c>
      <c r="E143" s="17">
        <v>61320000</v>
      </c>
      <c r="F143" s="17">
        <v>31320000</v>
      </c>
      <c r="G143" s="17">
        <v>22320000</v>
      </c>
      <c r="H143" s="128">
        <v>104.4</v>
      </c>
      <c r="I143" s="17">
        <v>0</v>
      </c>
      <c r="J143" s="17">
        <v>22320000</v>
      </c>
      <c r="K143" s="18">
        <v>5153840000</v>
      </c>
      <c r="L143" s="29">
        <v>76.35033</v>
      </c>
      <c r="M143" s="29">
        <v>13.182650000000001</v>
      </c>
      <c r="N143" s="29">
        <v>13.273300000000001</v>
      </c>
      <c r="O143" s="239"/>
      <c r="P143" s="158"/>
      <c r="Q143" s="199"/>
      <c r="R143" s="107"/>
    </row>
    <row r="144" spans="1:18">
      <c r="A144" s="19">
        <v>45383</v>
      </c>
      <c r="B144" s="17">
        <v>45000000</v>
      </c>
      <c r="C144" s="15">
        <v>45397</v>
      </c>
      <c r="D144" s="15">
        <v>53158</v>
      </c>
      <c r="E144" s="17">
        <v>213040000</v>
      </c>
      <c r="F144" s="17">
        <v>168040000</v>
      </c>
      <c r="G144" s="17">
        <v>45000000</v>
      </c>
      <c r="H144" s="128">
        <v>373.42222222222222</v>
      </c>
      <c r="I144" s="17">
        <v>0</v>
      </c>
      <c r="J144" s="17">
        <v>45000000</v>
      </c>
      <c r="K144" s="18">
        <v>5198840000</v>
      </c>
      <c r="L144" s="29">
        <v>74.727059999999994</v>
      </c>
      <c r="M144" s="29">
        <v>13.479010000000001</v>
      </c>
      <c r="N144" s="29">
        <v>13.55</v>
      </c>
      <c r="O144" s="239"/>
      <c r="P144" s="158"/>
      <c r="Q144" s="199"/>
      <c r="R144" s="107"/>
    </row>
    <row r="145" spans="1:18">
      <c r="A145" s="19">
        <v>45383</v>
      </c>
      <c r="B145" s="17">
        <v>30000000</v>
      </c>
      <c r="C145" s="15">
        <v>45400</v>
      </c>
      <c r="D145" s="15">
        <v>53158</v>
      </c>
      <c r="E145" s="17">
        <v>174860000</v>
      </c>
      <c r="F145" s="17">
        <v>144860000</v>
      </c>
      <c r="G145" s="17">
        <v>30000000</v>
      </c>
      <c r="H145" s="128">
        <v>482.86666666666667</v>
      </c>
      <c r="I145" s="17">
        <v>0</v>
      </c>
      <c r="J145" s="17">
        <v>30000000</v>
      </c>
      <c r="K145" s="18">
        <v>5228840000</v>
      </c>
      <c r="L145" s="29">
        <v>74.915880000000001</v>
      </c>
      <c r="M145" s="29">
        <v>13.44463</v>
      </c>
      <c r="N145" s="29">
        <v>13.494999999999999</v>
      </c>
      <c r="O145" s="239"/>
      <c r="P145" s="158"/>
      <c r="Q145" s="199"/>
      <c r="R145" s="107"/>
    </row>
    <row r="146" spans="1:18">
      <c r="A146" s="19">
        <v>45383</v>
      </c>
      <c r="B146" s="17"/>
      <c r="C146" s="15">
        <v>45407</v>
      </c>
      <c r="D146" s="15"/>
      <c r="E146" s="17"/>
      <c r="F146" s="17">
        <v>0</v>
      </c>
      <c r="G146" s="17"/>
      <c r="H146" s="128"/>
      <c r="I146" s="17"/>
      <c r="J146" s="17">
        <v>0</v>
      </c>
      <c r="K146" s="18">
        <v>5278980000</v>
      </c>
      <c r="L146" s="29"/>
      <c r="M146" s="29"/>
      <c r="N146" s="29"/>
      <c r="O146" s="239">
        <v>50140000</v>
      </c>
      <c r="P146" s="158">
        <v>77.971410000000006</v>
      </c>
      <c r="Q146" s="199">
        <v>13.138859999999999</v>
      </c>
      <c r="R146" s="107">
        <v>13.465</v>
      </c>
    </row>
    <row r="147" spans="1:18">
      <c r="A147" s="19">
        <v>45413</v>
      </c>
      <c r="B147" s="17">
        <v>25000000</v>
      </c>
      <c r="C147" s="15">
        <v>45420</v>
      </c>
      <c r="D147" s="15">
        <v>53158</v>
      </c>
      <c r="E147" s="17">
        <v>111010000</v>
      </c>
      <c r="F147" s="17">
        <v>86010000</v>
      </c>
      <c r="G147" s="17">
        <v>25000000</v>
      </c>
      <c r="H147" s="128">
        <v>344.03999999999996</v>
      </c>
      <c r="I147" s="17"/>
      <c r="J147" s="17">
        <v>25000000</v>
      </c>
      <c r="K147" s="18">
        <v>5303980000</v>
      </c>
      <c r="L147" s="29">
        <v>76.392899999999997</v>
      </c>
      <c r="M147" s="29">
        <v>13.18069</v>
      </c>
      <c r="N147" s="29">
        <v>13.25</v>
      </c>
      <c r="O147" s="239"/>
      <c r="P147" s="158"/>
      <c r="Q147" s="199"/>
      <c r="R147" s="107"/>
    </row>
    <row r="148" spans="1:18">
      <c r="A148" s="19">
        <v>45413</v>
      </c>
      <c r="B148" s="17">
        <v>30000000</v>
      </c>
      <c r="C148" s="15">
        <v>45435</v>
      </c>
      <c r="D148" s="15">
        <v>53158</v>
      </c>
      <c r="E148" s="17">
        <v>123270000</v>
      </c>
      <c r="F148" s="17">
        <v>93270000</v>
      </c>
      <c r="G148" s="17">
        <v>30000000</v>
      </c>
      <c r="H148" s="128">
        <v>310.89999999999998</v>
      </c>
      <c r="I148" s="17"/>
      <c r="J148" s="17">
        <v>30000000</v>
      </c>
      <c r="K148" s="18">
        <v>5333980000</v>
      </c>
      <c r="L148" s="29">
        <v>76.092119999999994</v>
      </c>
      <c r="M148" s="29">
        <v>13.236879999999999</v>
      </c>
      <c r="N148" s="29">
        <v>13.021000000000001</v>
      </c>
      <c r="O148" s="239"/>
      <c r="P148" s="158"/>
      <c r="Q148" s="199"/>
      <c r="R148" s="107"/>
    </row>
    <row r="149" spans="1:18">
      <c r="A149" s="19">
        <v>45444</v>
      </c>
      <c r="B149" s="17"/>
      <c r="C149" s="15">
        <v>45449</v>
      </c>
      <c r="D149" s="15"/>
      <c r="E149" s="17"/>
      <c r="F149" s="17">
        <v>0</v>
      </c>
      <c r="G149" s="17"/>
      <c r="H149" s="128"/>
      <c r="I149" s="17">
        <v>0</v>
      </c>
      <c r="J149" s="17">
        <v>0</v>
      </c>
      <c r="K149" s="18">
        <v>5341410000</v>
      </c>
      <c r="L149" s="29"/>
      <c r="M149" s="29"/>
      <c r="N149" s="29"/>
      <c r="O149" s="239">
        <v>7430000</v>
      </c>
      <c r="P149" s="158">
        <v>79.119479999999996</v>
      </c>
      <c r="Q149" s="199">
        <v>13.39</v>
      </c>
      <c r="R149" s="107">
        <v>13.39</v>
      </c>
    </row>
    <row r="150" spans="1:18">
      <c r="A150" s="19">
        <v>45444</v>
      </c>
      <c r="B150" s="17">
        <v>25000000</v>
      </c>
      <c r="C150" s="15">
        <v>45463</v>
      </c>
      <c r="D150" s="15">
        <v>53158</v>
      </c>
      <c r="E150" s="17">
        <v>60110000</v>
      </c>
      <c r="F150" s="17">
        <v>35110000</v>
      </c>
      <c r="G150" s="17">
        <v>25000000</v>
      </c>
      <c r="H150" s="117">
        <v>140.44</v>
      </c>
      <c r="I150" s="17">
        <v>0</v>
      </c>
      <c r="J150" s="17">
        <v>25000000</v>
      </c>
      <c r="K150" s="18">
        <v>5366410000</v>
      </c>
      <c r="L150" s="29">
        <v>81.053579999999997</v>
      </c>
      <c r="M150" s="29">
        <v>12.40536</v>
      </c>
      <c r="N150" s="29">
        <v>12.45</v>
      </c>
      <c r="O150" s="239"/>
      <c r="P150" s="158"/>
      <c r="Q150" s="199"/>
      <c r="R150" s="107"/>
    </row>
    <row r="151" spans="1:18">
      <c r="A151" s="19">
        <v>45444</v>
      </c>
      <c r="B151" s="17">
        <v>30000000</v>
      </c>
      <c r="C151" s="15">
        <v>45470</v>
      </c>
      <c r="D151" s="15">
        <v>53158</v>
      </c>
      <c r="E151" s="17">
        <v>115140000</v>
      </c>
      <c r="F151" s="17">
        <v>85140000</v>
      </c>
      <c r="G151" s="17">
        <v>30000000</v>
      </c>
      <c r="H151" s="117">
        <v>283.8</v>
      </c>
      <c r="I151" s="17">
        <v>0</v>
      </c>
      <c r="J151" s="17">
        <v>30000000</v>
      </c>
      <c r="K151" s="18">
        <v>5396410000</v>
      </c>
      <c r="L151" s="29">
        <v>81.888490000000004</v>
      </c>
      <c r="M151" s="29">
        <v>12.27178</v>
      </c>
      <c r="N151" s="29">
        <v>12.295</v>
      </c>
      <c r="O151" s="239"/>
      <c r="P151" s="158"/>
      <c r="Q151" s="199"/>
      <c r="R151" s="107"/>
    </row>
    <row r="152" spans="1:18">
      <c r="A152" s="19">
        <v>45474</v>
      </c>
      <c r="B152" s="17"/>
      <c r="C152" s="15">
        <v>45477</v>
      </c>
      <c r="D152" s="15">
        <v>53158</v>
      </c>
      <c r="E152" s="17"/>
      <c r="F152" s="17">
        <v>0</v>
      </c>
      <c r="G152" s="17"/>
      <c r="H152" s="117"/>
      <c r="I152" s="17">
        <v>0</v>
      </c>
      <c r="J152" s="17">
        <v>0</v>
      </c>
      <c r="K152" s="18">
        <v>5439250000</v>
      </c>
      <c r="L152" s="29"/>
      <c r="M152" s="29"/>
      <c r="N152" s="29"/>
      <c r="O152" s="239">
        <v>42840000</v>
      </c>
      <c r="P152" s="158">
        <v>80.883690000000001</v>
      </c>
      <c r="Q152" s="199">
        <v>12.384180000000001</v>
      </c>
      <c r="R152" s="107">
        <v>12.43</v>
      </c>
    </row>
    <row r="153" spans="1:18">
      <c r="A153" s="19">
        <v>45474</v>
      </c>
      <c r="B153" s="17">
        <v>50000000</v>
      </c>
      <c r="C153" s="15">
        <v>45488</v>
      </c>
      <c r="D153" s="15">
        <v>53158</v>
      </c>
      <c r="E153" s="17">
        <v>77510000</v>
      </c>
      <c r="F153" s="17">
        <v>27510000</v>
      </c>
      <c r="G153" s="17">
        <v>42710000</v>
      </c>
      <c r="H153" s="117">
        <v>55.02</v>
      </c>
      <c r="I153" s="17">
        <v>0</v>
      </c>
      <c r="J153" s="17">
        <v>42710000</v>
      </c>
      <c r="K153" s="18">
        <v>5481960000</v>
      </c>
      <c r="L153" s="29">
        <v>82.681780000000003</v>
      </c>
      <c r="M153" s="29">
        <v>12.146610000000001</v>
      </c>
      <c r="N153" s="29">
        <v>12.297000000000001</v>
      </c>
      <c r="O153" s="239"/>
      <c r="P153" s="158"/>
      <c r="Q153" s="199"/>
      <c r="R153" s="107"/>
    </row>
    <row r="154" spans="1:18">
      <c r="A154" s="19">
        <v>45474</v>
      </c>
      <c r="B154" s="17">
        <v>30000000</v>
      </c>
      <c r="C154" s="15">
        <v>45498</v>
      </c>
      <c r="D154" s="15">
        <v>53158</v>
      </c>
      <c r="E154" s="17">
        <v>44820000</v>
      </c>
      <c r="F154" s="17">
        <v>14820000</v>
      </c>
      <c r="G154" s="17">
        <v>24610000</v>
      </c>
      <c r="H154" s="117">
        <v>49.4</v>
      </c>
      <c r="I154" s="17">
        <v>0</v>
      </c>
      <c r="J154" s="17">
        <v>24610000</v>
      </c>
      <c r="K154" s="18">
        <v>5506570000</v>
      </c>
      <c r="L154" s="29">
        <v>83.618470000000002</v>
      </c>
      <c r="M154" s="29">
        <v>12.001609999999999</v>
      </c>
      <c r="N154" s="29">
        <v>12.068</v>
      </c>
      <c r="O154" s="239"/>
      <c r="P154" s="158"/>
      <c r="Q154" s="199"/>
      <c r="R154" s="107"/>
    </row>
    <row r="155" spans="1:18">
      <c r="A155" s="19">
        <v>45505</v>
      </c>
      <c r="B155" s="17">
        <v>25000000</v>
      </c>
      <c r="C155" s="15">
        <v>45512</v>
      </c>
      <c r="D155" s="15">
        <v>53158</v>
      </c>
      <c r="E155" s="17">
        <v>75450000</v>
      </c>
      <c r="F155" s="17">
        <v>50450000</v>
      </c>
      <c r="G155" s="17">
        <v>25000000</v>
      </c>
      <c r="H155" s="117">
        <f>F155/B155*100</f>
        <v>201.79999999999998</v>
      </c>
      <c r="I155" s="209">
        <v>0</v>
      </c>
      <c r="J155" s="17">
        <v>25000000</v>
      </c>
      <c r="K155" s="18">
        <v>5531570000</v>
      </c>
      <c r="L155" s="29">
        <v>83.01773</v>
      </c>
      <c r="M155" s="104">
        <v>12.09308</v>
      </c>
      <c r="N155" s="198">
        <v>12.125</v>
      </c>
      <c r="O155" s="239"/>
      <c r="P155" s="243"/>
      <c r="Q155" s="243"/>
      <c r="R155" s="107"/>
    </row>
    <row r="156" spans="1:18">
      <c r="A156" s="19">
        <v>45519</v>
      </c>
      <c r="B156" s="17"/>
      <c r="C156" s="15">
        <v>45519</v>
      </c>
      <c r="D156" s="15">
        <v>53158</v>
      </c>
      <c r="E156" s="17"/>
      <c r="F156" s="17">
        <v>0</v>
      </c>
      <c r="G156" s="17"/>
      <c r="H156" s="117"/>
      <c r="I156" s="209"/>
      <c r="J156" s="17">
        <v>0</v>
      </c>
      <c r="K156" s="18">
        <v>5587980000</v>
      </c>
      <c r="L156" s="29"/>
      <c r="M156" s="104"/>
      <c r="N156" s="198"/>
      <c r="O156" s="239">
        <v>56410000</v>
      </c>
      <c r="P156" s="243">
        <v>84.655090000000001</v>
      </c>
      <c r="Q156" s="243">
        <v>11.970090000000001</v>
      </c>
      <c r="R156" s="107">
        <v>11.99</v>
      </c>
    </row>
    <row r="157" spans="1:18">
      <c r="A157" s="19">
        <v>45505</v>
      </c>
      <c r="B157" s="17">
        <v>30000000</v>
      </c>
      <c r="C157" s="15">
        <v>45526</v>
      </c>
      <c r="D157" s="15">
        <v>53158</v>
      </c>
      <c r="E157" s="17">
        <v>83850000</v>
      </c>
      <c r="F157" s="17">
        <v>53850000</v>
      </c>
      <c r="G157" s="17">
        <v>41100000</v>
      </c>
      <c r="H157" s="117">
        <v>179.5</v>
      </c>
      <c r="I157" s="209">
        <v>0</v>
      </c>
      <c r="J157" s="17">
        <v>41100000</v>
      </c>
      <c r="K157" s="18">
        <v>5629080000</v>
      </c>
      <c r="L157" s="29">
        <v>84.338509999999999</v>
      </c>
      <c r="M157" s="104">
        <v>11.89123</v>
      </c>
      <c r="N157" s="198">
        <v>11.93</v>
      </c>
      <c r="O157" s="239"/>
      <c r="P157" s="243"/>
      <c r="Q157" s="243"/>
      <c r="R157" s="107"/>
    </row>
    <row r="158" spans="1:18">
      <c r="A158" s="19">
        <v>45536</v>
      </c>
      <c r="B158" s="17">
        <v>50000000</v>
      </c>
      <c r="C158" s="15">
        <v>45540</v>
      </c>
      <c r="D158" s="15">
        <v>53158</v>
      </c>
      <c r="E158" s="17">
        <v>85830000</v>
      </c>
      <c r="F158" s="17">
        <v>35830000</v>
      </c>
      <c r="G158" s="17">
        <v>60140000</v>
      </c>
      <c r="H158" s="117">
        <v>71.66</v>
      </c>
      <c r="I158" s="209">
        <v>0</v>
      </c>
      <c r="J158" s="17">
        <v>60140000</v>
      </c>
      <c r="K158" s="18">
        <v>5689220000</v>
      </c>
      <c r="L158" s="29">
        <v>84.7864</v>
      </c>
      <c r="M158" s="104">
        <v>11.82386</v>
      </c>
      <c r="N158" s="198">
        <v>11.8931</v>
      </c>
      <c r="O158" s="239"/>
      <c r="P158" s="243"/>
      <c r="Q158" s="243"/>
      <c r="R158" s="107"/>
    </row>
    <row r="159" spans="1:18">
      <c r="A159" s="19">
        <v>45536</v>
      </c>
      <c r="B159" s="17">
        <v>55000000</v>
      </c>
      <c r="C159" s="15">
        <v>45554</v>
      </c>
      <c r="D159" s="15">
        <v>53158</v>
      </c>
      <c r="E159" s="17">
        <v>102800000</v>
      </c>
      <c r="F159" s="17">
        <v>47800000</v>
      </c>
      <c r="G159" s="17">
        <v>62450000</v>
      </c>
      <c r="H159" s="117">
        <v>86.909090909090907</v>
      </c>
      <c r="I159" s="209">
        <v>0</v>
      </c>
      <c r="J159" s="17">
        <v>62450000</v>
      </c>
      <c r="K159" s="18">
        <v>5751670000</v>
      </c>
      <c r="L159" s="29">
        <v>88.388220000000004</v>
      </c>
      <c r="M159" s="104">
        <v>11.30494</v>
      </c>
      <c r="N159" s="198">
        <v>11.42</v>
      </c>
      <c r="O159" s="239"/>
      <c r="P159" s="243"/>
      <c r="Q159" s="243"/>
      <c r="R159" s="107"/>
    </row>
    <row r="160" spans="1:18">
      <c r="A160" s="19">
        <v>45536</v>
      </c>
      <c r="B160" s="17"/>
      <c r="C160" s="15">
        <v>45561</v>
      </c>
      <c r="D160" s="15">
        <v>53158</v>
      </c>
      <c r="E160" s="17"/>
      <c r="F160" s="17">
        <v>0</v>
      </c>
      <c r="G160" s="17"/>
      <c r="H160" s="117"/>
      <c r="I160" s="209"/>
      <c r="J160" s="17">
        <v>0</v>
      </c>
      <c r="K160" s="18">
        <v>5927460000</v>
      </c>
      <c r="L160" s="29"/>
      <c r="M160" s="104"/>
      <c r="N160" s="198"/>
      <c r="O160" s="239">
        <v>175790000</v>
      </c>
      <c r="P160" s="243">
        <v>90.560199999999995</v>
      </c>
      <c r="Q160" s="243">
        <v>11.276870000000001</v>
      </c>
      <c r="R160" s="107">
        <v>11.3797</v>
      </c>
    </row>
    <row r="161" spans="1:18">
      <c r="A161" s="19">
        <v>45566</v>
      </c>
      <c r="B161" s="17">
        <v>55000000</v>
      </c>
      <c r="C161" s="15">
        <v>45568</v>
      </c>
      <c r="D161" s="15">
        <v>53158</v>
      </c>
      <c r="E161" s="17">
        <v>82160000</v>
      </c>
      <c r="F161" s="17">
        <v>27160000</v>
      </c>
      <c r="G161" s="17">
        <v>76110000</v>
      </c>
      <c r="H161" s="117">
        <v>49.381818181818183</v>
      </c>
      <c r="I161" s="209">
        <v>0</v>
      </c>
      <c r="J161" s="17">
        <v>76110000</v>
      </c>
      <c r="K161" s="18">
        <v>6003570000</v>
      </c>
      <c r="L161" s="29">
        <v>88.114019999999996</v>
      </c>
      <c r="M161" s="104">
        <v>11.34324</v>
      </c>
      <c r="N161" s="198">
        <v>11.57</v>
      </c>
      <c r="O161" s="239"/>
      <c r="P161" s="243"/>
      <c r="Q161" s="243"/>
      <c r="R161" s="107"/>
    </row>
    <row r="162" spans="1:18">
      <c r="A162" s="19">
        <v>45566</v>
      </c>
      <c r="B162" s="17">
        <v>95000000</v>
      </c>
      <c r="C162" s="15">
        <v>45580</v>
      </c>
      <c r="D162" s="15">
        <v>53159</v>
      </c>
      <c r="E162" s="17">
        <v>45980000</v>
      </c>
      <c r="F162" s="17">
        <v>-49020000</v>
      </c>
      <c r="G162" s="17">
        <v>24110000</v>
      </c>
      <c r="H162" s="117">
        <v>-51.6</v>
      </c>
      <c r="I162" s="209">
        <v>0</v>
      </c>
      <c r="J162" s="17">
        <v>24110000</v>
      </c>
      <c r="K162" s="18">
        <v>6027680000</v>
      </c>
      <c r="L162" s="29">
        <v>88.434650000000005</v>
      </c>
      <c r="M162" s="104">
        <v>11.29871</v>
      </c>
      <c r="N162" s="198">
        <v>11.352</v>
      </c>
      <c r="O162" s="239"/>
      <c r="P162" s="243"/>
      <c r="Q162" s="243"/>
      <c r="R162" s="107"/>
    </row>
    <row r="163" spans="1:18">
      <c r="A163" s="19">
        <v>45566</v>
      </c>
      <c r="B163" s="17">
        <v>65000000</v>
      </c>
      <c r="C163" s="15">
        <v>45596</v>
      </c>
      <c r="D163" s="15">
        <v>53159</v>
      </c>
      <c r="E163" s="17">
        <v>116640000</v>
      </c>
      <c r="F163" s="17">
        <v>51640000</v>
      </c>
      <c r="G163" s="17">
        <v>65000000</v>
      </c>
      <c r="H163" s="117">
        <v>79.446153846153848</v>
      </c>
      <c r="I163" s="209">
        <v>0</v>
      </c>
      <c r="J163" s="17">
        <v>65000000</v>
      </c>
      <c r="K163" s="18">
        <v>6092680000</v>
      </c>
      <c r="L163" s="29">
        <v>88.435860000000005</v>
      </c>
      <c r="M163" s="104">
        <v>11.299060000000001</v>
      </c>
      <c r="N163" s="198">
        <v>11.365</v>
      </c>
      <c r="O163" s="239"/>
      <c r="P163" s="243"/>
      <c r="Q163" s="243"/>
      <c r="R163" s="107"/>
    </row>
    <row r="164" spans="1:18">
      <c r="A164" s="19">
        <v>45597</v>
      </c>
      <c r="B164" s="17"/>
      <c r="C164" s="15">
        <v>45603</v>
      </c>
      <c r="D164" s="15">
        <v>53159</v>
      </c>
      <c r="E164" s="17"/>
      <c r="F164" s="17">
        <v>0</v>
      </c>
      <c r="G164" s="17"/>
      <c r="H164" s="117"/>
      <c r="I164" s="209"/>
      <c r="J164" s="17">
        <v>0</v>
      </c>
      <c r="K164" s="18">
        <v>6145140000</v>
      </c>
      <c r="L164" s="29"/>
      <c r="M164" s="104"/>
      <c r="N164" s="198"/>
      <c r="O164" s="239">
        <v>52460000</v>
      </c>
      <c r="P164" s="243">
        <v>89.097279999999998</v>
      </c>
      <c r="Q164" s="243">
        <v>11.64738</v>
      </c>
      <c r="R164" s="107">
        <v>11.68</v>
      </c>
    </row>
    <row r="165" spans="1:18">
      <c r="A165" s="19">
        <v>45597</v>
      </c>
      <c r="B165" s="17">
        <v>45000000</v>
      </c>
      <c r="C165" s="15">
        <v>45610</v>
      </c>
      <c r="D165" s="15">
        <v>53159</v>
      </c>
      <c r="E165" s="17">
        <v>68090000</v>
      </c>
      <c r="F165" s="17">
        <v>23090000</v>
      </c>
      <c r="G165" s="17">
        <v>46790000</v>
      </c>
      <c r="H165" s="117">
        <v>51.31111111111111</v>
      </c>
      <c r="I165" s="209"/>
      <c r="J165" s="17">
        <v>46790000</v>
      </c>
      <c r="K165" s="18">
        <v>6191930000</v>
      </c>
      <c r="L165" s="29">
        <v>86.485770000000002</v>
      </c>
      <c r="M165" s="104">
        <v>11.576409999999999</v>
      </c>
      <c r="N165" s="198">
        <v>11.696</v>
      </c>
      <c r="O165" s="239"/>
      <c r="P165" s="243"/>
      <c r="Q165" s="243"/>
      <c r="R165" s="107"/>
    </row>
    <row r="166" spans="1:18">
      <c r="A166" s="320">
        <v>45627</v>
      </c>
      <c r="B166" s="17">
        <v>45000000</v>
      </c>
      <c r="C166" s="15">
        <v>45631</v>
      </c>
      <c r="D166" s="15">
        <v>53159</v>
      </c>
      <c r="E166" s="17">
        <v>21700000</v>
      </c>
      <c r="F166" s="17">
        <v>-23300000</v>
      </c>
      <c r="G166" s="17">
        <v>16700000</v>
      </c>
      <c r="H166" s="117">
        <f>-0.517777777777778*100</f>
        <v>-51.7777777777778</v>
      </c>
      <c r="I166" s="209"/>
      <c r="J166" s="17">
        <v>16700000</v>
      </c>
      <c r="K166" s="18">
        <v>6208630000</v>
      </c>
      <c r="L166" s="29">
        <v>88.240459999999999</v>
      </c>
      <c r="M166" s="104">
        <v>11.3285</v>
      </c>
      <c r="N166" s="198">
        <v>11.385999999999999</v>
      </c>
      <c r="O166" s="239"/>
      <c r="P166" s="243"/>
      <c r="Q166" s="243"/>
      <c r="R166" s="107"/>
    </row>
    <row r="167" spans="1:18">
      <c r="A167" s="320">
        <v>45658</v>
      </c>
      <c r="B167" s="17">
        <v>65000000</v>
      </c>
      <c r="C167" s="15">
        <v>45672</v>
      </c>
      <c r="D167" s="15">
        <v>53158</v>
      </c>
      <c r="E167" s="17">
        <v>173930000</v>
      </c>
      <c r="F167" s="17">
        <v>108930000</v>
      </c>
      <c r="G167" s="17">
        <v>65000000</v>
      </c>
      <c r="H167" s="117">
        <v>167.58461538461538</v>
      </c>
      <c r="I167" s="209">
        <v>0</v>
      </c>
      <c r="J167" s="17">
        <v>65000000</v>
      </c>
      <c r="K167" s="18">
        <v>6273630000</v>
      </c>
      <c r="L167" s="29">
        <v>87.423959999999994</v>
      </c>
      <c r="M167" s="104">
        <v>11.45398</v>
      </c>
      <c r="N167" s="198">
        <v>11.625</v>
      </c>
      <c r="O167" s="239"/>
      <c r="P167" s="243"/>
      <c r="Q167" s="243"/>
      <c r="R167" s="107"/>
    </row>
    <row r="168" spans="1:18">
      <c r="A168" s="320">
        <v>45658</v>
      </c>
      <c r="B168" s="17">
        <v>30000000</v>
      </c>
      <c r="C168" s="15">
        <v>45314</v>
      </c>
      <c r="D168" s="15">
        <v>53158</v>
      </c>
      <c r="E168" s="17">
        <v>89030000</v>
      </c>
      <c r="F168" s="17">
        <v>59030000</v>
      </c>
      <c r="G168" s="17">
        <v>31750000</v>
      </c>
      <c r="H168" s="117">
        <v>196.76666666666668</v>
      </c>
      <c r="I168" s="209">
        <v>0</v>
      </c>
      <c r="J168" s="17">
        <v>31750000</v>
      </c>
      <c r="K168" s="18">
        <v>6305380000</v>
      </c>
      <c r="L168" s="29">
        <v>89.087320000000005</v>
      </c>
      <c r="M168" s="104">
        <v>11.22059</v>
      </c>
      <c r="N168" s="198">
        <v>11.205</v>
      </c>
      <c r="O168" s="239"/>
      <c r="P168" s="243"/>
      <c r="Q168" s="243"/>
      <c r="R168" s="107"/>
    </row>
    <row r="169" spans="1:18">
      <c r="A169" s="320">
        <v>45689</v>
      </c>
      <c r="B169" s="17">
        <v>45000000</v>
      </c>
      <c r="C169" s="15">
        <v>45328</v>
      </c>
      <c r="D169" s="15">
        <v>16633</v>
      </c>
      <c r="E169" s="17">
        <v>24570000</v>
      </c>
      <c r="F169" s="17">
        <v>-20430000</v>
      </c>
      <c r="G169" s="17">
        <v>24570000</v>
      </c>
      <c r="H169" s="117">
        <v>-45.4</v>
      </c>
      <c r="I169" s="209">
        <v>0</v>
      </c>
      <c r="J169" s="17">
        <v>24570000</v>
      </c>
      <c r="K169" s="18">
        <v>6329950000</v>
      </c>
      <c r="L169" s="29">
        <v>85.716999999999999</v>
      </c>
      <c r="M169" s="104">
        <v>11.7</v>
      </c>
      <c r="N169" s="198">
        <v>11.9</v>
      </c>
      <c r="O169" s="239"/>
      <c r="P169" s="243"/>
      <c r="Q169" s="243"/>
      <c r="R169" s="107"/>
    </row>
    <row r="170" spans="1:18">
      <c r="A170" s="320">
        <v>45689</v>
      </c>
      <c r="B170" s="17">
        <v>30000000</v>
      </c>
      <c r="C170" s="15">
        <v>45342</v>
      </c>
      <c r="D170" s="15">
        <v>16633</v>
      </c>
      <c r="E170" s="17">
        <v>104150000</v>
      </c>
      <c r="F170" s="17">
        <v>74150000</v>
      </c>
      <c r="G170" s="17">
        <v>30000000</v>
      </c>
      <c r="H170" s="117">
        <v>247.16666666666666</v>
      </c>
      <c r="I170" s="209">
        <v>0</v>
      </c>
      <c r="J170" s="17">
        <v>30000000</v>
      </c>
      <c r="K170" s="18">
        <v>6359950000</v>
      </c>
      <c r="L170" s="29">
        <v>86.769000000000005</v>
      </c>
      <c r="M170" s="104">
        <v>11.55</v>
      </c>
      <c r="N170" s="198">
        <v>11.7</v>
      </c>
      <c r="O170" s="239"/>
      <c r="P170" s="243"/>
      <c r="Q170" s="243"/>
      <c r="R170" s="107"/>
    </row>
    <row r="171" spans="1:18">
      <c r="A171" s="320">
        <v>45689</v>
      </c>
      <c r="B171" s="17"/>
      <c r="C171" s="15">
        <v>45349</v>
      </c>
      <c r="D171" s="15">
        <v>16633</v>
      </c>
      <c r="E171" s="17"/>
      <c r="F171" s="17"/>
      <c r="G171" s="17"/>
      <c r="H171" s="117"/>
      <c r="I171" s="209"/>
      <c r="J171" s="17">
        <v>0</v>
      </c>
      <c r="K171" s="18">
        <v>6437890000</v>
      </c>
      <c r="L171" s="29"/>
      <c r="M171" s="104"/>
      <c r="N171" s="198"/>
      <c r="O171" s="239">
        <v>77940000</v>
      </c>
      <c r="P171" s="243">
        <v>88.137720000000002</v>
      </c>
      <c r="Q171" s="243">
        <v>11.5185</v>
      </c>
      <c r="R171" s="107">
        <v>11.56</v>
      </c>
    </row>
    <row r="172" spans="1:18">
      <c r="A172" s="320">
        <v>45717</v>
      </c>
      <c r="B172" s="17">
        <v>40000000</v>
      </c>
      <c r="C172" s="15">
        <v>45357</v>
      </c>
      <c r="D172" s="15">
        <v>53158</v>
      </c>
      <c r="E172" s="17">
        <v>54330000</v>
      </c>
      <c r="F172" s="17">
        <v>14330000</v>
      </c>
      <c r="G172" s="17">
        <v>31280000</v>
      </c>
      <c r="H172" s="117">
        <v>35.825000000000003</v>
      </c>
      <c r="I172" s="209">
        <v>0</v>
      </c>
      <c r="J172" s="17">
        <v>31280000</v>
      </c>
      <c r="K172" s="18">
        <v>6469170000</v>
      </c>
      <c r="L172" s="29">
        <v>86.752340000000004</v>
      </c>
      <c r="M172" s="104">
        <v>11.55124</v>
      </c>
      <c r="N172" s="198">
        <v>11.597</v>
      </c>
      <c r="O172" s="239"/>
      <c r="P172" s="243"/>
      <c r="Q172" s="243"/>
      <c r="R172" s="107"/>
    </row>
    <row r="173" spans="1:18">
      <c r="A173" s="320">
        <v>45717</v>
      </c>
      <c r="B173" s="17">
        <v>30000000</v>
      </c>
      <c r="C173" s="15">
        <v>45378</v>
      </c>
      <c r="D173" s="15">
        <v>53158</v>
      </c>
      <c r="E173" s="17">
        <v>84570000</v>
      </c>
      <c r="F173" s="17">
        <v>54570000</v>
      </c>
      <c r="G173" s="17">
        <v>30000000</v>
      </c>
      <c r="H173" s="117">
        <v>181.9</v>
      </c>
      <c r="I173" s="209">
        <v>0</v>
      </c>
      <c r="J173" s="17">
        <v>30000000</v>
      </c>
      <c r="K173" s="18">
        <v>6499170000</v>
      </c>
      <c r="L173" s="29">
        <v>84.678910000000002</v>
      </c>
      <c r="M173" s="104">
        <v>11.858359999999999</v>
      </c>
      <c r="N173" s="198">
        <v>11.5</v>
      </c>
      <c r="O173" s="239"/>
      <c r="P173" s="243"/>
      <c r="Q173" s="243"/>
      <c r="R173" s="107"/>
    </row>
    <row r="174" spans="1:18">
      <c r="A174" s="320">
        <v>45748</v>
      </c>
      <c r="B174" s="17">
        <v>330000000</v>
      </c>
      <c r="C174" s="15">
        <v>45397</v>
      </c>
      <c r="D174" s="15">
        <v>53158</v>
      </c>
      <c r="E174" s="17">
        <v>78120000</v>
      </c>
      <c r="F174" s="17">
        <v>-251880000</v>
      </c>
      <c r="G174" s="17">
        <v>72670000</v>
      </c>
      <c r="H174" s="117">
        <v>-76.327272727272728</v>
      </c>
      <c r="I174" s="209">
        <v>0</v>
      </c>
      <c r="J174" s="17">
        <v>72670000</v>
      </c>
      <c r="K174" s="18">
        <v>6571840000</v>
      </c>
      <c r="L174" s="29">
        <v>80.948139999999995</v>
      </c>
      <c r="M174" s="104">
        <v>12.443619999999999</v>
      </c>
      <c r="N174" s="198">
        <v>12.59</v>
      </c>
      <c r="O174" s="239"/>
      <c r="P174" s="243"/>
      <c r="Q174" s="243"/>
      <c r="R174" s="107"/>
    </row>
    <row r="175" spans="1:18">
      <c r="A175" s="320">
        <v>45748</v>
      </c>
      <c r="B175" s="17">
        <v>80000000</v>
      </c>
      <c r="C175" s="15">
        <v>45406</v>
      </c>
      <c r="D175" s="15">
        <v>53158</v>
      </c>
      <c r="E175" s="17">
        <v>38540000</v>
      </c>
      <c r="F175" s="17">
        <v>-41460000</v>
      </c>
      <c r="G175" s="17">
        <v>23550000</v>
      </c>
      <c r="H175" s="117">
        <v>-51.824999999999996</v>
      </c>
      <c r="I175" s="209">
        <v>0</v>
      </c>
      <c r="J175" s="17">
        <v>23550000</v>
      </c>
      <c r="K175" s="18">
        <v>6595390000</v>
      </c>
      <c r="L175" s="29">
        <v>81.307820000000007</v>
      </c>
      <c r="M175" s="104">
        <v>12.386659999999999</v>
      </c>
      <c r="N175" s="198">
        <v>12.436999999999999</v>
      </c>
      <c r="O175" s="239"/>
      <c r="P175" s="243"/>
      <c r="Q175" s="243"/>
      <c r="R175" s="107"/>
    </row>
    <row r="176" spans="1:18">
      <c r="A176" s="320">
        <v>45748</v>
      </c>
      <c r="B176" s="17"/>
      <c r="C176" s="15">
        <v>45777</v>
      </c>
      <c r="D176" s="15">
        <v>53158</v>
      </c>
      <c r="E176" s="17"/>
      <c r="F176" s="17"/>
      <c r="G176" s="17"/>
      <c r="H176" s="117"/>
      <c r="I176" s="209"/>
      <c r="J176" s="17"/>
      <c r="K176" s="18">
        <v>6625050000</v>
      </c>
      <c r="L176" s="29"/>
      <c r="M176" s="104"/>
      <c r="N176" s="198"/>
      <c r="O176" s="239">
        <v>29660000</v>
      </c>
      <c r="P176" s="243">
        <v>84.236530000000002</v>
      </c>
      <c r="Q176" s="243">
        <v>12.37222</v>
      </c>
      <c r="R176" s="107">
        <v>12.423</v>
      </c>
    </row>
    <row r="177" spans="1:18">
      <c r="A177" s="320">
        <v>45778</v>
      </c>
      <c r="B177" s="17">
        <v>70000000</v>
      </c>
      <c r="C177" s="15">
        <v>45785</v>
      </c>
      <c r="D177" s="15">
        <v>53158</v>
      </c>
      <c r="E177" s="17">
        <v>31850000</v>
      </c>
      <c r="F177" s="17">
        <v>-38150000</v>
      </c>
      <c r="G177" s="17">
        <v>14740000</v>
      </c>
      <c r="H177" s="117">
        <v>-54.500000000000007</v>
      </c>
      <c r="I177" s="209">
        <v>0</v>
      </c>
      <c r="J177" s="17">
        <v>14740000</v>
      </c>
      <c r="K177" s="18">
        <v>6639790000</v>
      </c>
      <c r="L177" s="29">
        <v>80.913570000000007</v>
      </c>
      <c r="M177" s="104">
        <v>12.4527</v>
      </c>
      <c r="N177" s="198">
        <v>12.59</v>
      </c>
      <c r="O177" s="239"/>
      <c r="P177" s="243"/>
      <c r="Q177" s="243"/>
      <c r="R177" s="107"/>
    </row>
    <row r="178" spans="1:18">
      <c r="A178" s="320">
        <v>45778</v>
      </c>
      <c r="B178" s="17">
        <v>70000000</v>
      </c>
      <c r="C178" s="15">
        <v>45792</v>
      </c>
      <c r="D178" s="15">
        <v>53158</v>
      </c>
      <c r="E178" s="17">
        <v>58240000</v>
      </c>
      <c r="F178" s="17">
        <v>-11760000</v>
      </c>
      <c r="G178" s="17">
        <v>33190000</v>
      </c>
      <c r="H178" s="117">
        <v>-16.8</v>
      </c>
      <c r="I178" s="209">
        <v>0</v>
      </c>
      <c r="J178" s="17">
        <v>33190000</v>
      </c>
      <c r="K178" s="18">
        <v>6672980000</v>
      </c>
      <c r="L178" s="29">
        <v>83.015709999999999</v>
      </c>
      <c r="M178" s="104">
        <v>12.11914</v>
      </c>
      <c r="N178" s="198">
        <v>12.36</v>
      </c>
      <c r="O178" s="239"/>
      <c r="P178" s="243"/>
      <c r="Q178" s="243"/>
      <c r="R178" s="107"/>
    </row>
  </sheetData>
  <conditionalFormatting sqref="L4:N34">
    <cfRule type="cellIs" dxfId="29" priority="7589" stopIfTrue="1" operator="lessThan">
      <formula>0</formula>
    </cfRule>
  </conditionalFormatting>
  <conditionalFormatting sqref="L86:N89">
    <cfRule type="cellIs" dxfId="28" priority="8703" stopIfTrue="1" operator="lessThan">
      <formula>0</formula>
    </cfRule>
  </conditionalFormatting>
  <conditionalFormatting sqref="L97:N178">
    <cfRule type="cellIs" dxfId="27" priority="1" stopIfTrue="1" operator="lessThan">
      <formula>0</formula>
    </cfRule>
  </conditionalFormatting>
  <conditionalFormatting sqref="O32:O34">
    <cfRule type="cellIs" dxfId="26" priority="53487" stopIfTrue="1" operator="lessThan">
      <formula>0</formula>
    </cfRule>
  </conditionalFormatting>
  <conditionalFormatting sqref="O33:Q34">
    <cfRule type="cellIs" dxfId="25" priority="53600" stopIfTrue="1" operator="lessThan">
      <formula>0</formula>
    </cfRule>
  </conditionalFormatting>
  <conditionalFormatting sqref="O23:R31">
    <cfRule type="cellIs" dxfId="24" priority="52926" stopIfTrue="1" operator="lessThan">
      <formula>0</formula>
    </cfRule>
  </conditionalFormatting>
  <conditionalFormatting sqref="O33:R85">
    <cfRule type="cellIs" dxfId="23" priority="11378" stopIfTrue="1" operator="lessThan">
      <formula>0</formula>
    </cfRule>
  </conditionalFormatting>
  <conditionalFormatting sqref="O88:R88 R88:R89">
    <cfRule type="cellIs" dxfId="22" priority="7593" stopIfTrue="1" operator="lessThan">
      <formula>0</formula>
    </cfRule>
  </conditionalFormatting>
  <conditionalFormatting sqref="O93:R96">
    <cfRule type="cellIs" dxfId="21" priority="5617" stopIfTrue="1" operator="lessThan">
      <formula>0</formula>
    </cfRule>
  </conditionalFormatting>
  <conditionalFormatting sqref="P104:P137">
    <cfRule type="cellIs" dxfId="20" priority="2195" stopIfTrue="1" operator="lessThan">
      <formula>0</formula>
    </cfRule>
  </conditionalFormatting>
  <conditionalFormatting sqref="P32:Q32">
    <cfRule type="cellIs" dxfId="19" priority="53767" stopIfTrue="1" operator="lessThan">
      <formula>0</formula>
    </cfRule>
  </conditionalFormatting>
  <conditionalFormatting sqref="P100:R100">
    <cfRule type="cellIs" dxfId="18" priority="4559" stopIfTrue="1" operator="lessThan">
      <formula>0</formula>
    </cfRule>
  </conditionalFormatting>
  <conditionalFormatting sqref="P104:R116">
    <cfRule type="cellIs" dxfId="17" priority="2889" stopIfTrue="1" operator="lessThan">
      <formula>0</formula>
    </cfRule>
  </conditionalFormatting>
  <conditionalFormatting sqref="P141:R154 R155:R178">
    <cfRule type="cellIs" dxfId="16" priority="9" stopIfTrue="1" operator="lessThan">
      <formula>0</formula>
    </cfRule>
  </conditionalFormatting>
  <conditionalFormatting sqref="Q32:Q34">
    <cfRule type="cellIs" dxfId="15" priority="53584" stopIfTrue="1" operator="lessThan">
      <formula>0</formula>
    </cfRule>
  </conditionalFormatting>
  <conditionalFormatting sqref="Q89:R89">
    <cfRule type="cellIs" dxfId="14" priority="9119" stopIfTrue="1" operator="lessThan">
      <formula>0</formula>
    </cfRule>
  </conditionalFormatting>
  <conditionalFormatting sqref="Q117:R137">
    <cfRule type="cellIs" dxfId="13" priority="1395" stopIfTrue="1" operator="lessThan">
      <formula>0</formula>
    </cfRule>
  </conditionalFormatting>
  <conditionalFormatting sqref="R104:R137">
    <cfRule type="cellIs" dxfId="12" priority="3525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A25-71D9-4D54-A69A-B60B4CF5EFCF}">
  <sheetPr>
    <pageSetUpPr fitToPage="1"/>
  </sheetPr>
  <dimension ref="A1:S102"/>
  <sheetViews>
    <sheetView zoomScale="98" zoomScaleNormal="98" workbookViewId="0">
      <pane xSplit="1" ySplit="3" topLeftCell="B88" activePane="bottomRight" state="frozen"/>
      <selection activeCell="A92" sqref="A92:N92"/>
      <selection pane="topRight" activeCell="A92" sqref="A92:N92"/>
      <selection pane="bottomLeft" activeCell="A92" sqref="A92:N92"/>
      <selection pane="bottomRight" activeCell="A102" sqref="A102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08984375" customWidth="1"/>
    <col min="10" max="10" width="10.81640625" customWidth="1"/>
    <col min="11" max="11" width="10.1796875" customWidth="1"/>
    <col min="13" max="13" width="8.81640625" customWidth="1"/>
    <col min="15" max="15" width="10.81640625" bestFit="1" customWidth="1"/>
  </cols>
  <sheetData>
    <row r="1" spans="1:18" ht="16.2" thickBot="1">
      <c r="A1" s="9"/>
      <c r="B1" s="9" t="s">
        <v>74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44377</v>
      </c>
      <c r="B4" s="38">
        <v>100000000</v>
      </c>
      <c r="C4" s="15">
        <v>44350</v>
      </c>
      <c r="D4" s="15">
        <v>54346</v>
      </c>
      <c r="E4" s="98">
        <v>62000000</v>
      </c>
      <c r="F4" s="17">
        <v>-38000000</v>
      </c>
      <c r="G4" s="17">
        <v>50000000</v>
      </c>
      <c r="H4" s="136">
        <v>-0.38</v>
      </c>
      <c r="I4" s="17">
        <v>0</v>
      </c>
      <c r="J4" s="17">
        <v>50000000</v>
      </c>
      <c r="K4" s="18">
        <v>50000000</v>
      </c>
      <c r="L4" s="90">
        <v>78.249880000000005</v>
      </c>
      <c r="M4" s="90">
        <v>12.895</v>
      </c>
      <c r="N4" s="90">
        <v>12.91</v>
      </c>
      <c r="O4" s="257"/>
      <c r="P4" s="135"/>
      <c r="Q4" s="156"/>
      <c r="R4" s="135"/>
    </row>
    <row r="5" spans="1:18">
      <c r="A5" s="102">
        <v>44380</v>
      </c>
      <c r="B5" s="38">
        <v>50000000</v>
      </c>
      <c r="C5" s="15">
        <v>44399</v>
      </c>
      <c r="D5" s="15">
        <v>54348</v>
      </c>
      <c r="E5" s="98">
        <v>128360000</v>
      </c>
      <c r="F5" s="17">
        <v>78360000</v>
      </c>
      <c r="G5" s="17">
        <v>100000000</v>
      </c>
      <c r="H5" s="136">
        <v>156.72</v>
      </c>
      <c r="I5" s="17">
        <v>0</v>
      </c>
      <c r="J5" s="17">
        <v>100000000</v>
      </c>
      <c r="K5" s="18">
        <v>162930000</v>
      </c>
      <c r="L5" s="90">
        <v>78.249880000000005</v>
      </c>
      <c r="M5" s="90">
        <v>12.895</v>
      </c>
      <c r="N5" s="90">
        <v>13.2</v>
      </c>
      <c r="O5" s="257">
        <v>12930000</v>
      </c>
      <c r="P5" s="135">
        <v>78.71875</v>
      </c>
      <c r="Q5" s="156">
        <v>13.139900000000001</v>
      </c>
      <c r="R5" s="135">
        <v>12.958</v>
      </c>
    </row>
    <row r="6" spans="1:18">
      <c r="A6" s="102">
        <v>44411</v>
      </c>
      <c r="B6" s="38">
        <v>50000000</v>
      </c>
      <c r="C6" s="15">
        <v>44427</v>
      </c>
      <c r="D6" s="15">
        <v>54346</v>
      </c>
      <c r="E6" s="98">
        <v>72550000</v>
      </c>
      <c r="F6" s="17">
        <v>22550000</v>
      </c>
      <c r="G6" s="17">
        <v>50000000</v>
      </c>
      <c r="H6" s="136">
        <v>45.1</v>
      </c>
      <c r="I6" s="17">
        <v>0</v>
      </c>
      <c r="J6" s="17">
        <v>50000000</v>
      </c>
      <c r="K6" s="18">
        <v>212930000</v>
      </c>
      <c r="L6" s="90">
        <v>76.838790000000003</v>
      </c>
      <c r="M6" s="90">
        <v>13.135719999999999</v>
      </c>
      <c r="N6" s="90">
        <v>13.11</v>
      </c>
      <c r="O6" s="257"/>
      <c r="P6" s="135"/>
      <c r="Q6" s="156"/>
      <c r="R6" s="135"/>
    </row>
    <row r="7" spans="1:18" ht="13.5" customHeight="1">
      <c r="A7" s="26">
        <v>44442</v>
      </c>
      <c r="B7" s="121">
        <v>60000000</v>
      </c>
      <c r="C7" s="15">
        <v>44441</v>
      </c>
      <c r="D7" s="15">
        <v>54346</v>
      </c>
      <c r="E7" s="98">
        <v>156500000</v>
      </c>
      <c r="F7" s="208">
        <v>96500000</v>
      </c>
      <c r="G7" s="98">
        <v>60000000</v>
      </c>
      <c r="H7" s="117">
        <v>160.83333333333334</v>
      </c>
      <c r="I7" s="209">
        <v>0</v>
      </c>
      <c r="J7" s="208">
        <v>60000000</v>
      </c>
      <c r="K7" s="207">
        <v>296270000</v>
      </c>
      <c r="L7" s="158">
        <v>77.460440000000006</v>
      </c>
      <c r="M7" s="158">
        <v>13.03083</v>
      </c>
      <c r="N7" s="158">
        <v>13.08</v>
      </c>
      <c r="O7" s="98">
        <v>23340000</v>
      </c>
      <c r="P7" s="158">
        <v>75.154030000000006</v>
      </c>
      <c r="Q7" s="199">
        <v>13.33806</v>
      </c>
      <c r="R7" s="107">
        <v>13.27</v>
      </c>
    </row>
    <row r="8" spans="1:18" ht="13.5" customHeight="1">
      <c r="A8" s="19">
        <v>44472</v>
      </c>
      <c r="B8" s="17">
        <v>60000000</v>
      </c>
      <c r="C8" s="15">
        <v>44490</v>
      </c>
      <c r="D8" s="15">
        <v>54346</v>
      </c>
      <c r="E8" s="17">
        <v>164570000</v>
      </c>
      <c r="F8" s="17">
        <v>104570000</v>
      </c>
      <c r="G8" s="17">
        <v>60000000</v>
      </c>
      <c r="H8" s="128">
        <v>174.28333333333333</v>
      </c>
      <c r="I8" s="17">
        <v>0</v>
      </c>
      <c r="J8" s="17">
        <v>60000000</v>
      </c>
      <c r="K8" s="18">
        <v>356270000</v>
      </c>
      <c r="L8" s="29">
        <v>75.190129999999996</v>
      </c>
      <c r="M8" s="29">
        <v>13.435549999999999</v>
      </c>
      <c r="N8" s="29">
        <v>13.3</v>
      </c>
      <c r="O8" s="19"/>
      <c r="P8" s="17"/>
      <c r="Q8" s="15"/>
      <c r="R8" s="15"/>
    </row>
    <row r="9" spans="1:18">
      <c r="A9" s="19">
        <v>44503</v>
      </c>
      <c r="B9" s="17">
        <v>50000000</v>
      </c>
      <c r="C9" s="15">
        <v>44511</v>
      </c>
      <c r="D9" s="15">
        <v>54346</v>
      </c>
      <c r="E9" s="17">
        <v>71050000</v>
      </c>
      <c r="F9" s="17">
        <v>21050000</v>
      </c>
      <c r="G9" s="17">
        <v>50000000</v>
      </c>
      <c r="H9" s="128">
        <v>42.1</v>
      </c>
      <c r="I9" s="17">
        <v>0</v>
      </c>
      <c r="J9" s="17">
        <v>50000000</v>
      </c>
      <c r="K9" s="18">
        <v>406270000</v>
      </c>
      <c r="L9" s="29">
        <v>76.000919999999994</v>
      </c>
      <c r="M9" s="29">
        <v>13.29</v>
      </c>
      <c r="N9" s="29">
        <v>13.29</v>
      </c>
      <c r="O9" s="274"/>
      <c r="P9" s="17"/>
      <c r="Q9" s="15"/>
      <c r="R9" s="15"/>
    </row>
    <row r="10" spans="1:18">
      <c r="A10" s="21">
        <v>44533</v>
      </c>
      <c r="B10" s="24">
        <v>50000000</v>
      </c>
      <c r="C10" s="22">
        <v>44538</v>
      </c>
      <c r="D10" s="22">
        <v>54346</v>
      </c>
      <c r="E10" s="24">
        <v>43280000</v>
      </c>
      <c r="F10" s="24">
        <v>-6720000</v>
      </c>
      <c r="G10" s="24">
        <v>42120000</v>
      </c>
      <c r="H10" s="129">
        <v>-13.44</v>
      </c>
      <c r="I10" s="24">
        <v>0</v>
      </c>
      <c r="J10" s="24">
        <v>42120000</v>
      </c>
      <c r="K10" s="25">
        <v>448390000</v>
      </c>
      <c r="L10" s="30">
        <v>73.926559999999995</v>
      </c>
      <c r="M10" s="30">
        <v>13.66384</v>
      </c>
      <c r="N10" s="30">
        <v>13.95</v>
      </c>
      <c r="O10" s="264"/>
      <c r="P10" s="24"/>
      <c r="Q10" s="22"/>
      <c r="R10" s="22"/>
    </row>
    <row r="11" spans="1:18">
      <c r="A11" s="19">
        <v>44564</v>
      </c>
      <c r="B11" s="17">
        <v>100000000</v>
      </c>
      <c r="C11" s="15">
        <v>44578</v>
      </c>
      <c r="D11" s="15">
        <v>54346</v>
      </c>
      <c r="E11" s="17">
        <v>94290000</v>
      </c>
      <c r="F11" s="17">
        <v>-5710000</v>
      </c>
      <c r="G11" s="17">
        <v>94290000</v>
      </c>
      <c r="H11" s="144">
        <v>-5.71</v>
      </c>
      <c r="I11" s="17">
        <v>0</v>
      </c>
      <c r="J11" s="17">
        <v>94290000</v>
      </c>
      <c r="K11" s="18">
        <v>542680000</v>
      </c>
      <c r="L11" s="29">
        <v>72.819500000000005</v>
      </c>
      <c r="M11" s="29">
        <v>13.873200000000001</v>
      </c>
      <c r="N11" s="29">
        <v>13.583</v>
      </c>
      <c r="O11" s="274"/>
      <c r="P11" s="17"/>
      <c r="Q11" s="15"/>
      <c r="R11" s="15"/>
    </row>
    <row r="12" spans="1:18">
      <c r="A12" s="19">
        <v>44595</v>
      </c>
      <c r="B12" s="17">
        <v>80000000</v>
      </c>
      <c r="C12" s="15">
        <v>44602</v>
      </c>
      <c r="D12" s="15">
        <v>54346</v>
      </c>
      <c r="E12" s="17">
        <v>76680000</v>
      </c>
      <c r="F12" s="17">
        <v>-3320000</v>
      </c>
      <c r="G12" s="17">
        <v>76680000</v>
      </c>
      <c r="H12" s="144">
        <v>-4.1500000000000004</v>
      </c>
      <c r="I12" s="17">
        <v>0</v>
      </c>
      <c r="J12" s="17">
        <v>76680000</v>
      </c>
      <c r="K12" s="18">
        <v>619360000</v>
      </c>
      <c r="L12" s="29">
        <v>71.958119999999994</v>
      </c>
      <c r="M12" s="29">
        <v>14.041550000000001</v>
      </c>
      <c r="N12" s="29">
        <v>14.87</v>
      </c>
      <c r="O12" s="274"/>
      <c r="P12" s="17"/>
      <c r="Q12" s="15"/>
      <c r="R12" s="15"/>
    </row>
    <row r="13" spans="1:18">
      <c r="A13" s="19">
        <v>44623</v>
      </c>
      <c r="B13" s="17">
        <v>50000000</v>
      </c>
      <c r="C13" s="15">
        <v>44623</v>
      </c>
      <c r="D13" s="15">
        <v>54346</v>
      </c>
      <c r="E13" s="17">
        <v>79220000</v>
      </c>
      <c r="F13" s="17">
        <v>29220000</v>
      </c>
      <c r="G13" s="17">
        <v>50000000</v>
      </c>
      <c r="H13" s="144">
        <v>58.440000000000005</v>
      </c>
      <c r="I13" s="17">
        <v>0</v>
      </c>
      <c r="J13" s="17">
        <v>50000000</v>
      </c>
      <c r="K13" s="18">
        <v>669360000</v>
      </c>
      <c r="L13" s="29">
        <v>70.477670000000003</v>
      </c>
      <c r="M13" s="29">
        <v>14.33896</v>
      </c>
      <c r="N13" s="29">
        <v>14.384</v>
      </c>
      <c r="O13" s="274"/>
      <c r="P13" s="17"/>
      <c r="Q13" s="15"/>
      <c r="R13" s="15"/>
    </row>
    <row r="14" spans="1:18">
      <c r="A14" s="19">
        <v>44654</v>
      </c>
      <c r="B14" s="17">
        <v>60000000</v>
      </c>
      <c r="C14" s="15">
        <v>44672</v>
      </c>
      <c r="D14" s="15">
        <v>54346</v>
      </c>
      <c r="E14" s="17">
        <v>118850000</v>
      </c>
      <c r="F14" s="17">
        <v>58850000</v>
      </c>
      <c r="G14" s="17">
        <v>41570000</v>
      </c>
      <c r="H14" s="144">
        <v>98.083333333333329</v>
      </c>
      <c r="I14" s="17">
        <v>0</v>
      </c>
      <c r="J14" s="17">
        <v>41570000</v>
      </c>
      <c r="K14" s="18">
        <v>710930000</v>
      </c>
      <c r="L14" s="29">
        <v>71.141300000000001</v>
      </c>
      <c r="M14" s="29">
        <v>14.211399999999999</v>
      </c>
      <c r="N14" s="29">
        <v>14.36</v>
      </c>
      <c r="O14" s="274"/>
      <c r="P14" s="17"/>
      <c r="Q14" s="15"/>
      <c r="R14" s="15"/>
    </row>
    <row r="15" spans="1:18">
      <c r="A15" s="19">
        <v>44654</v>
      </c>
      <c r="B15" s="17">
        <v>40000000</v>
      </c>
      <c r="C15" s="15">
        <v>44678</v>
      </c>
      <c r="D15" s="15">
        <v>54346</v>
      </c>
      <c r="E15" s="17">
        <v>61240000</v>
      </c>
      <c r="F15" s="17">
        <v>21240000</v>
      </c>
      <c r="G15" s="17">
        <v>40000000</v>
      </c>
      <c r="H15" s="144">
        <v>53.1</v>
      </c>
      <c r="I15" s="17">
        <v>0</v>
      </c>
      <c r="J15" s="17">
        <v>40000000</v>
      </c>
      <c r="K15" s="18">
        <v>750930000</v>
      </c>
      <c r="L15" s="29">
        <v>71.224689999999995</v>
      </c>
      <c r="M15" s="29">
        <v>14.194050000000001</v>
      </c>
      <c r="N15" s="29">
        <v>14.3499</v>
      </c>
      <c r="O15" s="274"/>
      <c r="P15" s="17"/>
      <c r="Q15" s="15"/>
      <c r="R15" s="15"/>
    </row>
    <row r="16" spans="1:18">
      <c r="A16" s="320">
        <v>44684</v>
      </c>
      <c r="B16" s="17">
        <v>15000000</v>
      </c>
      <c r="C16" s="15">
        <v>44693</v>
      </c>
      <c r="D16" s="15">
        <v>54346</v>
      </c>
      <c r="E16" s="17">
        <v>20440000</v>
      </c>
      <c r="F16" s="17">
        <v>5440000</v>
      </c>
      <c r="G16" s="17">
        <v>15000000</v>
      </c>
      <c r="H16" s="298">
        <v>36.266666666666666</v>
      </c>
      <c r="I16" s="17">
        <v>0</v>
      </c>
      <c r="J16" s="17">
        <v>15000000</v>
      </c>
      <c r="K16" s="18">
        <v>765930000</v>
      </c>
      <c r="L16" s="29">
        <v>70.612070000000003</v>
      </c>
      <c r="M16" s="29">
        <v>14.31535</v>
      </c>
      <c r="N16" s="29">
        <v>14.349</v>
      </c>
      <c r="O16" s="321"/>
      <c r="P16" s="17"/>
      <c r="Q16" s="15"/>
      <c r="R16" s="15"/>
    </row>
    <row r="17" spans="1:18">
      <c r="A17" s="320">
        <v>44684</v>
      </c>
      <c r="B17" s="17">
        <v>15000000</v>
      </c>
      <c r="C17" s="15">
        <v>44705</v>
      </c>
      <c r="D17" s="15">
        <v>54346</v>
      </c>
      <c r="E17" s="17">
        <v>20400000</v>
      </c>
      <c r="F17" s="17">
        <v>5400000</v>
      </c>
      <c r="G17" s="17">
        <v>15000000</v>
      </c>
      <c r="H17" s="298">
        <v>36</v>
      </c>
      <c r="I17" s="17">
        <v>0</v>
      </c>
      <c r="J17" s="17">
        <v>15000000</v>
      </c>
      <c r="K17" s="18">
        <v>780930000</v>
      </c>
      <c r="L17" s="29">
        <v>71.417910000000006</v>
      </c>
      <c r="M17" s="29">
        <v>14.1533</v>
      </c>
      <c r="N17" s="29">
        <v>14.16</v>
      </c>
      <c r="O17" s="321"/>
      <c r="P17" s="17"/>
      <c r="Q17" s="15"/>
      <c r="R17" s="15"/>
    </row>
    <row r="18" spans="1:18">
      <c r="A18" s="19">
        <v>44715</v>
      </c>
      <c r="B18" s="17">
        <v>15000000</v>
      </c>
      <c r="C18" s="15">
        <v>44721</v>
      </c>
      <c r="D18" s="15">
        <v>54346</v>
      </c>
      <c r="E18" s="17">
        <v>34650000</v>
      </c>
      <c r="F18" s="17">
        <v>19650000</v>
      </c>
      <c r="G18" s="17">
        <v>15000000</v>
      </c>
      <c r="H18" s="128">
        <v>131</v>
      </c>
      <c r="I18" s="17">
        <v>0</v>
      </c>
      <c r="J18" s="17">
        <v>15000000</v>
      </c>
      <c r="K18" s="18">
        <v>795930000</v>
      </c>
      <c r="L18" s="29">
        <v>70.311760000000007</v>
      </c>
      <c r="M18" s="29">
        <v>14.37457</v>
      </c>
      <c r="N18" s="29">
        <v>14.38</v>
      </c>
      <c r="O18" s="274"/>
      <c r="P18" s="17"/>
      <c r="Q18" s="15"/>
      <c r="R18" s="15"/>
    </row>
    <row r="19" spans="1:18">
      <c r="A19" s="19">
        <v>44715</v>
      </c>
      <c r="B19" s="17">
        <v>15000000</v>
      </c>
      <c r="C19" s="15">
        <v>44735</v>
      </c>
      <c r="D19" s="15">
        <v>54346</v>
      </c>
      <c r="E19" s="17">
        <v>48570000</v>
      </c>
      <c r="F19" s="17">
        <v>33570000</v>
      </c>
      <c r="G19" s="17">
        <v>15000000</v>
      </c>
      <c r="H19" s="128">
        <v>223.8</v>
      </c>
      <c r="I19" s="17">
        <v>0</v>
      </c>
      <c r="J19" s="17">
        <v>15000000</v>
      </c>
      <c r="K19" s="18">
        <v>810930000</v>
      </c>
      <c r="L19" s="29">
        <v>69.835890000000006</v>
      </c>
      <c r="M19" s="29">
        <v>14.47185</v>
      </c>
      <c r="N19" s="29">
        <v>14.5</v>
      </c>
      <c r="O19" s="274"/>
      <c r="P19" s="17"/>
      <c r="Q19" s="15"/>
      <c r="R19" s="15"/>
    </row>
    <row r="20" spans="1:18">
      <c r="A20" s="19">
        <v>44745</v>
      </c>
      <c r="B20" s="17">
        <v>80000000</v>
      </c>
      <c r="C20" s="15">
        <v>44761</v>
      </c>
      <c r="D20" s="15">
        <v>54346</v>
      </c>
      <c r="E20" s="17">
        <v>141730000</v>
      </c>
      <c r="F20" s="17">
        <v>61730000</v>
      </c>
      <c r="G20" s="17">
        <v>84550000</v>
      </c>
      <c r="H20" s="128">
        <v>77.162499999999994</v>
      </c>
      <c r="I20" s="17">
        <v>0</v>
      </c>
      <c r="J20" s="17">
        <v>84550000</v>
      </c>
      <c r="K20" s="18">
        <v>895480000</v>
      </c>
      <c r="L20" s="29">
        <v>68.339780000000005</v>
      </c>
      <c r="M20" s="29">
        <v>14.787409999999999</v>
      </c>
      <c r="N20" s="29">
        <v>14.8</v>
      </c>
      <c r="O20" s="274"/>
      <c r="P20" s="17"/>
      <c r="Q20" s="15"/>
      <c r="R20" s="15"/>
    </row>
    <row r="21" spans="1:18">
      <c r="A21" s="19">
        <v>44745</v>
      </c>
      <c r="B21" s="17"/>
      <c r="C21" s="15">
        <v>44770</v>
      </c>
      <c r="D21" s="15"/>
      <c r="E21" s="17"/>
      <c r="F21" s="17"/>
      <c r="G21" s="17"/>
      <c r="H21" s="128"/>
      <c r="I21" s="17"/>
      <c r="J21" s="17"/>
      <c r="K21" s="18">
        <v>938000000</v>
      </c>
      <c r="L21" s="29"/>
      <c r="M21" s="29"/>
      <c r="N21" s="29"/>
      <c r="O21" s="239">
        <v>42520000</v>
      </c>
      <c r="P21" s="158">
        <v>73.532409999999999</v>
      </c>
      <c r="Q21" s="199">
        <v>14.300280000000001</v>
      </c>
      <c r="R21" s="107">
        <v>14.78</v>
      </c>
    </row>
    <row r="22" spans="1:18">
      <c r="A22" s="19">
        <v>44776</v>
      </c>
      <c r="B22" s="17">
        <v>15000000</v>
      </c>
      <c r="C22" s="15">
        <v>44784</v>
      </c>
      <c r="D22" s="15">
        <f>D21</f>
        <v>0</v>
      </c>
      <c r="E22" s="17">
        <v>70510000</v>
      </c>
      <c r="F22" s="17">
        <f>E22-B22</f>
        <v>55510000</v>
      </c>
      <c r="G22" s="17">
        <v>49430000</v>
      </c>
      <c r="H22" s="128">
        <v>370.06666666666666</v>
      </c>
      <c r="I22" s="17">
        <v>0</v>
      </c>
      <c r="J22" s="17">
        <f>F22-I22</f>
        <v>55510000</v>
      </c>
      <c r="K22" s="18">
        <f>K21+I22+R22</f>
        <v>938000000</v>
      </c>
      <c r="L22" s="29">
        <v>73.344250000000002</v>
      </c>
      <c r="M22" s="29">
        <v>13.78293</v>
      </c>
      <c r="N22" s="29">
        <v>13.96</v>
      </c>
      <c r="O22" s="239"/>
      <c r="P22" s="158"/>
      <c r="Q22" s="199"/>
      <c r="R22" s="107"/>
    </row>
    <row r="23" spans="1:18">
      <c r="A23" s="19">
        <v>44776</v>
      </c>
      <c r="B23" s="17">
        <v>15000000</v>
      </c>
      <c r="C23" s="15">
        <v>44797</v>
      </c>
      <c r="D23" s="15">
        <f>D22</f>
        <v>0</v>
      </c>
      <c r="E23" s="17">
        <v>18010000</v>
      </c>
      <c r="F23" s="17">
        <f>E23-B23</f>
        <v>3010000</v>
      </c>
      <c r="G23" s="17">
        <v>15000000</v>
      </c>
      <c r="H23" s="128">
        <v>20.066666666666666</v>
      </c>
      <c r="I23" s="17">
        <v>0</v>
      </c>
      <c r="J23" s="17">
        <f>F23-I23</f>
        <v>3010000</v>
      </c>
      <c r="K23" s="18">
        <f>K22+I23+R23</f>
        <v>938000000</v>
      </c>
      <c r="L23" s="29">
        <v>70.696889999999996</v>
      </c>
      <c r="M23" s="29">
        <v>14.300190000000001</v>
      </c>
      <c r="N23" s="29">
        <v>14.49</v>
      </c>
      <c r="O23" s="239"/>
      <c r="P23" s="158"/>
      <c r="Q23" s="199"/>
      <c r="R23" s="107"/>
    </row>
    <row r="24" spans="1:18">
      <c r="A24" s="19">
        <v>44807</v>
      </c>
      <c r="B24" s="17">
        <v>15000000</v>
      </c>
      <c r="C24" s="15">
        <v>44812</v>
      </c>
      <c r="D24" s="15">
        <v>54346</v>
      </c>
      <c r="E24" s="17">
        <v>33280000</v>
      </c>
      <c r="F24" s="17">
        <v>18280000</v>
      </c>
      <c r="G24" s="17">
        <v>20630000</v>
      </c>
      <c r="H24" s="128">
        <v>121.86666666666666</v>
      </c>
      <c r="I24" s="17">
        <v>0</v>
      </c>
      <c r="J24" s="17">
        <v>20630000</v>
      </c>
      <c r="K24" s="18">
        <v>1023060000</v>
      </c>
      <c r="L24" s="29">
        <v>69.981219999999993</v>
      </c>
      <c r="M24" s="29">
        <v>14.448119999999999</v>
      </c>
      <c r="N24" s="29">
        <v>14.9</v>
      </c>
      <c r="O24" s="239"/>
      <c r="P24" s="158"/>
      <c r="Q24" s="199"/>
      <c r="R24" s="107"/>
    </row>
    <row r="25" spans="1:18" ht="15" customHeight="1">
      <c r="A25" s="19">
        <v>44807</v>
      </c>
      <c r="B25" s="17"/>
      <c r="C25" s="15" t="s">
        <v>128</v>
      </c>
      <c r="D25" s="15">
        <v>54346</v>
      </c>
      <c r="E25" s="17"/>
      <c r="F25" s="17">
        <v>0</v>
      </c>
      <c r="G25" s="17"/>
      <c r="H25" s="128"/>
      <c r="I25" s="17">
        <v>0</v>
      </c>
      <c r="J25" s="17">
        <v>0</v>
      </c>
      <c r="K25" s="18">
        <v>1191970000</v>
      </c>
      <c r="L25" s="29"/>
      <c r="M25" s="29"/>
      <c r="N25" s="29"/>
      <c r="O25" s="239">
        <v>168910000</v>
      </c>
      <c r="P25" s="158">
        <v>67.92353</v>
      </c>
      <c r="Q25" s="199">
        <v>14.762510000000001</v>
      </c>
      <c r="R25" s="107">
        <v>14.78</v>
      </c>
    </row>
    <row r="26" spans="1:18" ht="15" customHeight="1">
      <c r="A26" s="19">
        <v>44807</v>
      </c>
      <c r="B26" s="17">
        <v>15000000</v>
      </c>
      <c r="C26" s="15">
        <v>44833</v>
      </c>
      <c r="D26" s="15">
        <v>54346</v>
      </c>
      <c r="E26" s="17">
        <v>63040000</v>
      </c>
      <c r="F26" s="17">
        <v>48040000</v>
      </c>
      <c r="G26" s="17">
        <v>1980000</v>
      </c>
      <c r="H26" s="128">
        <v>320.26666666666665</v>
      </c>
      <c r="I26" s="17">
        <v>0</v>
      </c>
      <c r="J26" s="17">
        <v>1980000</v>
      </c>
      <c r="K26" s="18">
        <v>1193950000</v>
      </c>
      <c r="L26" s="29">
        <v>68.129019999999997</v>
      </c>
      <c r="M26" s="29">
        <v>14.85263</v>
      </c>
      <c r="N26" s="29">
        <v>14.94</v>
      </c>
      <c r="O26" s="239"/>
      <c r="P26" s="158"/>
      <c r="Q26" s="199"/>
      <c r="R26" s="107"/>
    </row>
    <row r="27" spans="1:18" ht="15" customHeight="1">
      <c r="A27" s="19">
        <v>44837</v>
      </c>
      <c r="B27" s="17"/>
      <c r="C27" s="15">
        <v>44840</v>
      </c>
      <c r="D27" s="15">
        <v>54346</v>
      </c>
      <c r="E27" s="17"/>
      <c r="F27" s="17">
        <v>0</v>
      </c>
      <c r="G27" s="17"/>
      <c r="H27" s="128"/>
      <c r="I27" s="17">
        <v>0</v>
      </c>
      <c r="J27" s="17">
        <v>0</v>
      </c>
      <c r="K27" s="18">
        <v>1270040000</v>
      </c>
      <c r="L27" s="29"/>
      <c r="M27" s="29"/>
      <c r="N27" s="29"/>
      <c r="O27" s="239">
        <v>76090000</v>
      </c>
      <c r="P27" s="158">
        <v>67.431849999999997</v>
      </c>
      <c r="Q27" s="199">
        <v>14.949579999999999</v>
      </c>
      <c r="R27" s="107">
        <v>14.964</v>
      </c>
    </row>
    <row r="28" spans="1:18" ht="15" customHeight="1">
      <c r="A28" s="19">
        <v>44837</v>
      </c>
      <c r="B28" s="17">
        <v>250000000</v>
      </c>
      <c r="C28" s="15">
        <v>44851</v>
      </c>
      <c r="D28" s="15">
        <v>54346</v>
      </c>
      <c r="E28" s="17">
        <v>228310000</v>
      </c>
      <c r="F28" s="17">
        <v>-21690000</v>
      </c>
      <c r="G28" s="17">
        <v>202410000</v>
      </c>
      <c r="H28" s="128">
        <v>-8.6760000000000002</v>
      </c>
      <c r="I28" s="17">
        <v>0</v>
      </c>
      <c r="J28" s="17">
        <v>202410000</v>
      </c>
      <c r="K28" s="18">
        <v>1472450000</v>
      </c>
      <c r="L28" s="29">
        <v>67.458269999999999</v>
      </c>
      <c r="M28" s="29">
        <v>14.99621</v>
      </c>
      <c r="N28" s="29">
        <v>15.3</v>
      </c>
      <c r="O28" s="239"/>
      <c r="P28" s="158"/>
      <c r="Q28" s="199"/>
      <c r="R28" s="107"/>
    </row>
    <row r="29" spans="1:18" ht="15" customHeight="1">
      <c r="A29" s="19">
        <v>44837</v>
      </c>
      <c r="B29" s="17">
        <v>15000000</v>
      </c>
      <c r="C29" s="15">
        <v>44861</v>
      </c>
      <c r="D29" s="15">
        <v>54346</v>
      </c>
      <c r="E29" s="17">
        <v>41600000</v>
      </c>
      <c r="F29" s="17">
        <v>26600000</v>
      </c>
      <c r="G29" s="17">
        <v>24150000</v>
      </c>
      <c r="H29" s="128">
        <v>177.33333333333334</v>
      </c>
      <c r="I29" s="17">
        <v>0</v>
      </c>
      <c r="J29" s="17">
        <v>24150000</v>
      </c>
      <c r="K29" s="18">
        <v>1496600000</v>
      </c>
      <c r="L29" s="29">
        <v>68.637789999999995</v>
      </c>
      <c r="M29" s="29">
        <v>14.73903</v>
      </c>
      <c r="N29" s="29">
        <v>14.74</v>
      </c>
      <c r="O29" s="239"/>
      <c r="P29" s="158"/>
      <c r="Q29" s="199"/>
      <c r="R29" s="107"/>
    </row>
    <row r="30" spans="1:18" ht="15" customHeight="1">
      <c r="A30" s="19">
        <v>44868</v>
      </c>
      <c r="B30" s="17">
        <v>15000000</v>
      </c>
      <c r="C30" s="15">
        <v>44868</v>
      </c>
      <c r="D30" s="15">
        <v>54346</v>
      </c>
      <c r="E30" s="17">
        <v>35440000</v>
      </c>
      <c r="F30" s="17">
        <v>20440000</v>
      </c>
      <c r="G30" s="17">
        <v>27190000</v>
      </c>
      <c r="H30" s="128">
        <v>136.26666666666668</v>
      </c>
      <c r="I30" s="17">
        <v>0</v>
      </c>
      <c r="J30" s="17">
        <v>27190000</v>
      </c>
      <c r="K30" s="18">
        <v>1523790000</v>
      </c>
      <c r="L30" s="29">
        <v>69.158990000000003</v>
      </c>
      <c r="M30" s="29">
        <v>14.62792</v>
      </c>
      <c r="N30" s="29">
        <v>14.682</v>
      </c>
      <c r="O30" s="239"/>
      <c r="P30" s="158"/>
      <c r="Q30" s="199"/>
      <c r="R30" s="107"/>
    </row>
    <row r="31" spans="1:18" ht="15" customHeight="1">
      <c r="A31" s="26">
        <v>44868</v>
      </c>
      <c r="B31" s="17"/>
      <c r="C31" s="15">
        <v>44882</v>
      </c>
      <c r="D31" s="15">
        <v>54346</v>
      </c>
      <c r="E31" s="17"/>
      <c r="F31" s="17">
        <v>0</v>
      </c>
      <c r="G31" s="17"/>
      <c r="H31" s="128"/>
      <c r="I31" s="17">
        <v>0</v>
      </c>
      <c r="J31" s="17">
        <v>0</v>
      </c>
      <c r="K31" s="18">
        <v>1531080000</v>
      </c>
      <c r="L31" s="29"/>
      <c r="M31" s="29"/>
      <c r="N31" s="29"/>
      <c r="O31" s="239">
        <v>7290000</v>
      </c>
      <c r="P31" s="158">
        <v>69.143510000000006</v>
      </c>
      <c r="Q31" s="199">
        <v>14.823</v>
      </c>
      <c r="R31" s="107">
        <v>14.823</v>
      </c>
    </row>
    <row r="32" spans="1:18" ht="15" customHeight="1">
      <c r="A32" s="26">
        <v>44868</v>
      </c>
      <c r="B32" s="17">
        <v>15000000</v>
      </c>
      <c r="C32" s="15">
        <v>44889</v>
      </c>
      <c r="D32" s="15">
        <v>54346</v>
      </c>
      <c r="E32" s="17">
        <v>26660000</v>
      </c>
      <c r="F32" s="17">
        <v>11660000</v>
      </c>
      <c r="G32" s="17">
        <v>6410000</v>
      </c>
      <c r="H32" s="128">
        <v>77.733333333333334</v>
      </c>
      <c r="I32" s="17">
        <v>0</v>
      </c>
      <c r="J32" s="17">
        <v>6410000</v>
      </c>
      <c r="K32" s="18">
        <v>1537490000</v>
      </c>
      <c r="L32" s="29">
        <v>68.923699999999997</v>
      </c>
      <c r="M32" s="29">
        <v>14.67643</v>
      </c>
      <c r="N32" s="29">
        <v>14.728999999999999</v>
      </c>
      <c r="O32" s="239"/>
      <c r="P32" s="158"/>
      <c r="Q32" s="199"/>
      <c r="R32" s="107"/>
    </row>
    <row r="33" spans="1:18" ht="15" customHeight="1">
      <c r="A33" s="26">
        <v>44898</v>
      </c>
      <c r="B33" s="17">
        <v>15000000</v>
      </c>
      <c r="C33" s="15">
        <v>44896</v>
      </c>
      <c r="D33" s="15">
        <v>54346</v>
      </c>
      <c r="E33" s="17">
        <v>61670000</v>
      </c>
      <c r="F33" s="17">
        <v>46670000</v>
      </c>
      <c r="G33" s="17">
        <v>15000000</v>
      </c>
      <c r="H33" s="128">
        <v>311.13333333333333</v>
      </c>
      <c r="I33" s="17">
        <v>0</v>
      </c>
      <c r="J33" s="17">
        <v>15000000</v>
      </c>
      <c r="K33" s="18">
        <v>1552490000</v>
      </c>
      <c r="L33" s="29">
        <v>72.796999999999997</v>
      </c>
      <c r="M33" s="29">
        <v>13.897</v>
      </c>
      <c r="N33" s="29">
        <v>13.897</v>
      </c>
      <c r="O33" s="239"/>
      <c r="P33" s="158"/>
      <c r="Q33" s="199"/>
      <c r="R33" s="107"/>
    </row>
    <row r="34" spans="1:18" ht="15" customHeight="1">
      <c r="A34" s="123">
        <v>44898</v>
      </c>
      <c r="B34" s="24">
        <v>15000000</v>
      </c>
      <c r="C34" s="22">
        <v>44903</v>
      </c>
      <c r="D34" s="22">
        <v>54346</v>
      </c>
      <c r="E34" s="24">
        <v>26440000</v>
      </c>
      <c r="F34" s="24">
        <v>11440000</v>
      </c>
      <c r="G34" s="24">
        <v>16000000</v>
      </c>
      <c r="H34" s="129">
        <v>76.266666666666666</v>
      </c>
      <c r="I34" s="24">
        <v>0</v>
      </c>
      <c r="J34" s="24">
        <v>16000000</v>
      </c>
      <c r="K34" s="25">
        <v>1568490000</v>
      </c>
      <c r="L34" s="30">
        <v>71.721530000000001</v>
      </c>
      <c r="M34" s="30">
        <v>14.10547</v>
      </c>
      <c r="N34" s="30">
        <v>14.195</v>
      </c>
      <c r="O34" s="244"/>
      <c r="P34" s="212"/>
      <c r="Q34" s="223"/>
      <c r="R34" s="140"/>
    </row>
    <row r="35" spans="1:18" ht="15" customHeight="1">
      <c r="A35" s="26">
        <v>44929</v>
      </c>
      <c r="B35" s="17">
        <v>90000000</v>
      </c>
      <c r="C35" s="15">
        <v>44942</v>
      </c>
      <c r="D35" s="15">
        <v>54346</v>
      </c>
      <c r="E35" s="17">
        <v>238170000</v>
      </c>
      <c r="F35" s="17">
        <v>148170000</v>
      </c>
      <c r="G35" s="17">
        <v>90000000</v>
      </c>
      <c r="H35" s="128">
        <v>164.63333333333335</v>
      </c>
      <c r="I35" s="17">
        <v>0</v>
      </c>
      <c r="J35" s="17">
        <v>90000000</v>
      </c>
      <c r="K35" s="18">
        <v>1658490000</v>
      </c>
      <c r="L35" s="29">
        <v>75.383449999999996</v>
      </c>
      <c r="M35" s="29">
        <v>13.41967</v>
      </c>
      <c r="N35" s="29">
        <v>13.45</v>
      </c>
      <c r="O35" s="239"/>
      <c r="P35" s="158"/>
      <c r="Q35" s="199"/>
      <c r="R35" s="107"/>
    </row>
    <row r="36" spans="1:18" ht="15" customHeight="1">
      <c r="A36" s="26">
        <v>44960</v>
      </c>
      <c r="B36" s="17">
        <v>15000000</v>
      </c>
      <c r="C36" s="15">
        <v>44959</v>
      </c>
      <c r="D36" s="15">
        <v>54346</v>
      </c>
      <c r="E36" s="17">
        <v>39270000</v>
      </c>
      <c r="F36" s="17">
        <v>24270000</v>
      </c>
      <c r="G36" s="17">
        <v>15000000</v>
      </c>
      <c r="H36" s="128">
        <v>161.80000000000001</v>
      </c>
      <c r="I36" s="17">
        <v>0</v>
      </c>
      <c r="J36" s="17">
        <v>15000000</v>
      </c>
      <c r="K36" s="18">
        <v>1673490000</v>
      </c>
      <c r="L36" s="29">
        <v>74.12867</v>
      </c>
      <c r="M36" s="29">
        <v>13.64974</v>
      </c>
      <c r="N36" s="29">
        <v>13.68</v>
      </c>
      <c r="O36" s="239"/>
      <c r="P36" s="158"/>
      <c r="Q36" s="199"/>
      <c r="R36" s="107"/>
    </row>
    <row r="37" spans="1:18">
      <c r="A37" s="26">
        <v>44958</v>
      </c>
      <c r="B37" s="17">
        <v>15000000</v>
      </c>
      <c r="C37" s="15">
        <v>44973</v>
      </c>
      <c r="D37" s="15">
        <v>54346</v>
      </c>
      <c r="E37" s="17">
        <v>83400000</v>
      </c>
      <c r="F37" s="17">
        <v>68400000</v>
      </c>
      <c r="G37" s="17">
        <v>15000000</v>
      </c>
      <c r="H37" s="128">
        <v>455.99999999999994</v>
      </c>
      <c r="I37" s="17">
        <v>0</v>
      </c>
      <c r="J37" s="17">
        <v>15000000</v>
      </c>
      <c r="K37" s="18">
        <v>1688490000</v>
      </c>
      <c r="L37" s="29">
        <v>74.300629999999998</v>
      </c>
      <c r="M37" s="29">
        <v>13.61969</v>
      </c>
      <c r="N37" s="29">
        <v>13.64974</v>
      </c>
      <c r="O37" s="239"/>
      <c r="P37" s="158"/>
      <c r="Q37" s="199"/>
      <c r="R37" s="107"/>
    </row>
    <row r="38" spans="1:18">
      <c r="A38" s="26">
        <v>44958</v>
      </c>
      <c r="B38" s="17"/>
      <c r="C38" s="15"/>
      <c r="D38" s="15">
        <v>54346</v>
      </c>
      <c r="E38" s="17"/>
      <c r="F38" s="17">
        <v>0</v>
      </c>
      <c r="G38" s="17"/>
      <c r="H38" s="128"/>
      <c r="I38" s="17">
        <v>0</v>
      </c>
      <c r="J38" s="17">
        <v>0</v>
      </c>
      <c r="K38" s="18">
        <v>1700900000</v>
      </c>
      <c r="L38" s="29"/>
      <c r="M38" s="29"/>
      <c r="N38" s="29"/>
      <c r="O38" s="239">
        <v>12410000</v>
      </c>
      <c r="P38" s="158">
        <v>74.965010000000007</v>
      </c>
      <c r="Q38" s="199">
        <v>14.18</v>
      </c>
      <c r="R38" s="107">
        <v>14.18</v>
      </c>
    </row>
    <row r="39" spans="1:18">
      <c r="A39" s="26">
        <v>44986</v>
      </c>
      <c r="B39" s="17">
        <v>15000000</v>
      </c>
      <c r="C39" s="15">
        <v>45008</v>
      </c>
      <c r="D39" s="15">
        <v>54346</v>
      </c>
      <c r="E39" s="17">
        <v>42420000</v>
      </c>
      <c r="F39" s="17">
        <v>27420000</v>
      </c>
      <c r="G39" s="17">
        <v>15000000</v>
      </c>
      <c r="H39" s="128">
        <v>182.8</v>
      </c>
      <c r="I39" s="17">
        <v>0</v>
      </c>
      <c r="J39" s="17">
        <v>15000000</v>
      </c>
      <c r="K39" s="18">
        <v>1715900000</v>
      </c>
      <c r="L39" s="29">
        <v>73.331339999999997</v>
      </c>
      <c r="M39" s="29">
        <v>13.811859999999999</v>
      </c>
      <c r="N39" s="29">
        <v>13.91</v>
      </c>
      <c r="O39" s="239"/>
      <c r="P39" s="158"/>
      <c r="Q39" s="199"/>
      <c r="R39" s="107"/>
    </row>
    <row r="40" spans="1:18">
      <c r="A40" s="26">
        <v>45017</v>
      </c>
      <c r="B40" s="17">
        <v>40000000</v>
      </c>
      <c r="C40" s="15">
        <v>45033</v>
      </c>
      <c r="D40" s="15">
        <v>54346</v>
      </c>
      <c r="E40" s="17">
        <v>88160000</v>
      </c>
      <c r="F40" s="17">
        <v>48160000</v>
      </c>
      <c r="G40" s="17">
        <v>40000000</v>
      </c>
      <c r="H40" s="128">
        <v>120.39999999999999</v>
      </c>
      <c r="I40" s="17">
        <v>0</v>
      </c>
      <c r="J40" s="17">
        <v>40000000</v>
      </c>
      <c r="K40" s="18">
        <v>1755900000</v>
      </c>
      <c r="L40" s="29">
        <v>72.692279999999997</v>
      </c>
      <c r="M40" s="29">
        <v>13.93079</v>
      </c>
      <c r="N40" s="29">
        <v>13.99</v>
      </c>
      <c r="O40" s="239"/>
      <c r="P40" s="158"/>
      <c r="Q40" s="199"/>
      <c r="R40" s="107"/>
    </row>
    <row r="41" spans="1:18">
      <c r="A41" s="26">
        <v>45017</v>
      </c>
      <c r="B41" s="17">
        <v>20000000</v>
      </c>
      <c r="C41" s="15">
        <v>45043</v>
      </c>
      <c r="D41" s="15">
        <v>54346</v>
      </c>
      <c r="E41" s="17">
        <v>109320000</v>
      </c>
      <c r="F41" s="17">
        <v>89320000</v>
      </c>
      <c r="G41" s="17">
        <v>36200000</v>
      </c>
      <c r="H41" s="128">
        <v>446.6</v>
      </c>
      <c r="I41" s="17">
        <v>0</v>
      </c>
      <c r="J41" s="17">
        <v>36200000</v>
      </c>
      <c r="K41" s="18">
        <v>1792100000</v>
      </c>
      <c r="L41" s="29">
        <v>73.084360000000004</v>
      </c>
      <c r="M41" s="29">
        <v>13.85472</v>
      </c>
      <c r="N41" s="29">
        <v>13.89</v>
      </c>
      <c r="O41" s="239"/>
      <c r="P41" s="158"/>
      <c r="Q41" s="199"/>
      <c r="R41" s="107"/>
    </row>
    <row r="42" spans="1:18">
      <c r="A42" s="26">
        <v>45047</v>
      </c>
      <c r="B42" s="17">
        <v>15000000</v>
      </c>
      <c r="C42" s="15">
        <v>45057</v>
      </c>
      <c r="D42" s="15">
        <v>54346</v>
      </c>
      <c r="E42" s="17">
        <v>82860000</v>
      </c>
      <c r="F42" s="17">
        <v>67860000</v>
      </c>
      <c r="G42" s="17">
        <v>15000000</v>
      </c>
      <c r="H42" s="128">
        <v>452.4</v>
      </c>
      <c r="I42" s="17">
        <v>0</v>
      </c>
      <c r="J42" s="17">
        <v>15000000</v>
      </c>
      <c r="K42" s="18">
        <v>1807100000</v>
      </c>
      <c r="L42" s="29">
        <v>74.44314</v>
      </c>
      <c r="M42" s="29">
        <v>13.5</v>
      </c>
      <c r="N42" s="29">
        <v>13.85</v>
      </c>
      <c r="O42" s="239"/>
      <c r="P42" s="158"/>
      <c r="Q42" s="199"/>
      <c r="R42" s="107"/>
    </row>
    <row r="43" spans="1:18">
      <c r="A43" s="26">
        <v>45047</v>
      </c>
      <c r="B43" s="17">
        <v>20000000</v>
      </c>
      <c r="C43" s="15">
        <v>45070</v>
      </c>
      <c r="D43" s="15">
        <v>54346</v>
      </c>
      <c r="E43" s="17">
        <v>124290000</v>
      </c>
      <c r="F43" s="17">
        <v>104290000</v>
      </c>
      <c r="G43" s="17">
        <v>20000000</v>
      </c>
      <c r="H43" s="128">
        <v>521.45000000000005</v>
      </c>
      <c r="I43" s="17">
        <v>0</v>
      </c>
      <c r="J43" s="17">
        <v>20000000</v>
      </c>
      <c r="K43" s="18">
        <v>1827100000</v>
      </c>
      <c r="L43" s="29">
        <v>72.658990000000003</v>
      </c>
      <c r="M43" s="29">
        <v>13.934010000000001</v>
      </c>
      <c r="N43" s="29">
        <v>13.97</v>
      </c>
      <c r="O43" s="239"/>
      <c r="P43" s="158"/>
      <c r="Q43" s="199"/>
      <c r="R43" s="107"/>
    </row>
    <row r="44" spans="1:18">
      <c r="A44" s="26">
        <v>45078</v>
      </c>
      <c r="B44" s="17"/>
      <c r="C44" s="15">
        <v>45085</v>
      </c>
      <c r="D44" s="15">
        <v>54346</v>
      </c>
      <c r="E44" s="17"/>
      <c r="F44" s="17">
        <v>0</v>
      </c>
      <c r="G44" s="17"/>
      <c r="H44" s="128"/>
      <c r="I44" s="17">
        <v>0</v>
      </c>
      <c r="J44" s="17">
        <v>0</v>
      </c>
      <c r="K44" s="18">
        <v>1827160000</v>
      </c>
      <c r="L44" s="29"/>
      <c r="M44" s="29"/>
      <c r="N44" s="29"/>
      <c r="O44" s="239">
        <v>60000</v>
      </c>
      <c r="P44" s="158">
        <v>74.156490000000005</v>
      </c>
      <c r="Q44" s="199">
        <v>13.93</v>
      </c>
      <c r="R44" s="107">
        <v>13.93</v>
      </c>
    </row>
    <row r="45" spans="1:18">
      <c r="A45" s="26">
        <v>45078</v>
      </c>
      <c r="B45" s="17">
        <v>15000000</v>
      </c>
      <c r="C45" s="15">
        <v>45099</v>
      </c>
      <c r="D45" s="15">
        <v>54346</v>
      </c>
      <c r="E45" s="17">
        <v>181390000</v>
      </c>
      <c r="F45" s="17">
        <v>166390000</v>
      </c>
      <c r="G45" s="17">
        <v>15000000</v>
      </c>
      <c r="H45" s="128">
        <v>1109.2666666666667</v>
      </c>
      <c r="I45" s="17">
        <v>0</v>
      </c>
      <c r="J45" s="17">
        <v>15000000</v>
      </c>
      <c r="K45" s="18">
        <v>1842160000</v>
      </c>
      <c r="L45" s="29">
        <v>74.362309999999994</v>
      </c>
      <c r="M45" s="29">
        <v>13.612970000000001</v>
      </c>
      <c r="N45" s="29">
        <v>13.691000000000001</v>
      </c>
      <c r="O45" s="239"/>
      <c r="P45" s="158"/>
      <c r="Q45" s="199"/>
      <c r="R45" s="107"/>
    </row>
    <row r="46" spans="1:18">
      <c r="A46" s="26">
        <v>45078</v>
      </c>
      <c r="B46" s="17">
        <v>20000000</v>
      </c>
      <c r="C46" s="15">
        <v>45106</v>
      </c>
      <c r="D46" s="15">
        <v>54346</v>
      </c>
      <c r="E46" s="17">
        <v>129460000</v>
      </c>
      <c r="F46" s="17">
        <v>109460000</v>
      </c>
      <c r="G46" s="17">
        <v>20000000</v>
      </c>
      <c r="H46" s="128">
        <v>547.29999999999995</v>
      </c>
      <c r="I46" s="17">
        <v>0</v>
      </c>
      <c r="J46" s="17">
        <v>20000000</v>
      </c>
      <c r="K46" s="18">
        <v>1862160000</v>
      </c>
      <c r="L46" s="29">
        <v>75.944670000000002</v>
      </c>
      <c r="M46" s="29">
        <v>13.327249999999999</v>
      </c>
      <c r="N46" s="29">
        <v>13.436999999999999</v>
      </c>
      <c r="O46" s="239"/>
      <c r="P46" s="158"/>
      <c r="Q46" s="199"/>
      <c r="R46" s="107"/>
    </row>
    <row r="47" spans="1:18">
      <c r="A47" s="26">
        <v>45108</v>
      </c>
      <c r="B47" s="17"/>
      <c r="C47" s="15">
        <v>45113</v>
      </c>
      <c r="D47" s="15">
        <v>54346</v>
      </c>
      <c r="E47" s="17"/>
      <c r="F47" s="17">
        <v>0</v>
      </c>
      <c r="G47" s="17"/>
      <c r="H47" s="128"/>
      <c r="I47" s="17">
        <v>0</v>
      </c>
      <c r="J47" s="17">
        <v>0</v>
      </c>
      <c r="K47" s="18">
        <v>1939140000</v>
      </c>
      <c r="L47" s="29"/>
      <c r="M47" s="29"/>
      <c r="N47" s="29"/>
      <c r="O47" s="239">
        <v>76980000</v>
      </c>
      <c r="P47" s="158">
        <v>77.594229999999996</v>
      </c>
      <c r="Q47" s="199">
        <v>13.433960000000001</v>
      </c>
      <c r="R47" s="107">
        <v>13.52</v>
      </c>
    </row>
    <row r="48" spans="1:18">
      <c r="A48" s="26">
        <v>45108</v>
      </c>
      <c r="B48" s="17">
        <v>50000000</v>
      </c>
      <c r="C48" s="15">
        <v>45124</v>
      </c>
      <c r="D48" s="15">
        <v>54346</v>
      </c>
      <c r="E48" s="17">
        <v>107320000</v>
      </c>
      <c r="F48" s="17">
        <v>57320000</v>
      </c>
      <c r="G48" s="17">
        <v>50000000</v>
      </c>
      <c r="H48" s="128">
        <v>114.64000000000001</v>
      </c>
      <c r="I48" s="17">
        <v>0</v>
      </c>
      <c r="J48" s="17">
        <v>50000000</v>
      </c>
      <c r="K48" s="18">
        <v>1989140000</v>
      </c>
      <c r="L48" s="29">
        <v>75.570859999999996</v>
      </c>
      <c r="M48" s="29">
        <v>13.39438</v>
      </c>
      <c r="N48" s="29">
        <v>13.2</v>
      </c>
      <c r="O48" s="239"/>
      <c r="P48" s="158"/>
      <c r="Q48" s="199"/>
      <c r="R48" s="107"/>
    </row>
    <row r="49" spans="1:18">
      <c r="A49" s="26">
        <v>45108</v>
      </c>
      <c r="B49" s="17">
        <v>20000000</v>
      </c>
      <c r="C49" s="15">
        <v>45134</v>
      </c>
      <c r="D49" s="15">
        <v>54346</v>
      </c>
      <c r="E49" s="17">
        <v>153460000</v>
      </c>
      <c r="F49" s="17">
        <v>133460000</v>
      </c>
      <c r="G49" s="17">
        <v>20000000</v>
      </c>
      <c r="H49" s="128">
        <v>667.3</v>
      </c>
      <c r="I49" s="17">
        <v>0</v>
      </c>
      <c r="J49" s="17">
        <v>20000000</v>
      </c>
      <c r="K49" s="18">
        <v>2009140000</v>
      </c>
      <c r="L49" s="29">
        <v>77.021900000000002</v>
      </c>
      <c r="M49" s="29">
        <v>13.139939999999999</v>
      </c>
      <c r="N49" s="29">
        <v>13.15</v>
      </c>
      <c r="O49" s="239"/>
      <c r="P49" s="158"/>
      <c r="Q49" s="199"/>
      <c r="R49" s="107"/>
    </row>
    <row r="50" spans="1:18">
      <c r="A50" s="26">
        <v>45139</v>
      </c>
      <c r="B50" s="17">
        <v>20000000</v>
      </c>
      <c r="C50" s="15">
        <v>45141</v>
      </c>
      <c r="D50" s="15">
        <v>54346</v>
      </c>
      <c r="E50" s="17">
        <v>105170000</v>
      </c>
      <c r="F50" s="17">
        <v>85170000</v>
      </c>
      <c r="G50" s="17">
        <v>20000000</v>
      </c>
      <c r="H50" s="117">
        <v>425.84999999999997</v>
      </c>
      <c r="I50" s="17">
        <v>0</v>
      </c>
      <c r="J50" s="17">
        <v>20000000</v>
      </c>
      <c r="K50" s="18">
        <v>2029140000</v>
      </c>
      <c r="L50" s="29">
        <v>78.479249999999993</v>
      </c>
      <c r="M50" s="29">
        <v>12.892899999999999</v>
      </c>
      <c r="N50" s="29">
        <v>12.97</v>
      </c>
      <c r="O50" s="239"/>
      <c r="P50" s="158"/>
      <c r="Q50" s="199"/>
      <c r="R50" s="107"/>
    </row>
    <row r="51" spans="1:18">
      <c r="A51" s="26">
        <v>45139</v>
      </c>
      <c r="B51" s="17">
        <v>20000000</v>
      </c>
      <c r="C51" s="15">
        <v>45155</v>
      </c>
      <c r="D51" s="15">
        <v>54346</v>
      </c>
      <c r="E51" s="17">
        <v>180100000</v>
      </c>
      <c r="F51" s="17">
        <v>160100000</v>
      </c>
      <c r="G51" s="17">
        <v>20000000</v>
      </c>
      <c r="H51" s="117">
        <v>800.50000000000011</v>
      </c>
      <c r="I51" s="17">
        <v>0</v>
      </c>
      <c r="J51" s="17">
        <v>20000000</v>
      </c>
      <c r="K51" s="18">
        <v>2049140000</v>
      </c>
      <c r="L51" s="29">
        <v>78.707610000000003</v>
      </c>
      <c r="M51" s="29">
        <v>12.856</v>
      </c>
      <c r="N51" s="29">
        <v>12.86</v>
      </c>
      <c r="O51" s="239"/>
      <c r="P51" s="158"/>
      <c r="Q51" s="199"/>
      <c r="R51" s="107"/>
    </row>
    <row r="52" spans="1:18">
      <c r="A52" s="26">
        <v>45139</v>
      </c>
      <c r="B52" s="17"/>
      <c r="C52" s="15"/>
      <c r="D52" s="15">
        <v>54346</v>
      </c>
      <c r="E52" s="17"/>
      <c r="F52" s="17">
        <v>0</v>
      </c>
      <c r="G52" s="17"/>
      <c r="H52" s="128"/>
      <c r="I52" s="17"/>
      <c r="J52" s="17">
        <v>0</v>
      </c>
      <c r="K52" s="18">
        <v>2049500000</v>
      </c>
      <c r="L52" s="29"/>
      <c r="M52" s="29"/>
      <c r="N52" s="29"/>
      <c r="O52" s="239">
        <v>360000</v>
      </c>
      <c r="P52" s="158">
        <v>82.042760000000001</v>
      </c>
      <c r="Q52" s="199">
        <v>12.898999999999999</v>
      </c>
      <c r="R52" s="107">
        <v>12.898999999999999</v>
      </c>
    </row>
    <row r="53" spans="1:18">
      <c r="A53" s="26">
        <v>45170</v>
      </c>
      <c r="B53" s="17">
        <v>20000000</v>
      </c>
      <c r="C53" s="15">
        <v>45176</v>
      </c>
      <c r="D53" s="15">
        <v>54346</v>
      </c>
      <c r="E53" s="17">
        <v>105300000</v>
      </c>
      <c r="F53" s="17">
        <v>85300000</v>
      </c>
      <c r="G53" s="17">
        <v>20000000</v>
      </c>
      <c r="H53" s="128">
        <v>426.49999999999994</v>
      </c>
      <c r="I53" s="17"/>
      <c r="J53" s="17">
        <v>20000000</v>
      </c>
      <c r="K53" s="18">
        <v>2069500000</v>
      </c>
      <c r="L53" s="29">
        <v>78.972970000000004</v>
      </c>
      <c r="M53" s="29">
        <v>12.814310000000001</v>
      </c>
      <c r="N53" s="29">
        <v>12.84</v>
      </c>
      <c r="O53" s="239"/>
      <c r="P53" s="158"/>
      <c r="Q53" s="199"/>
      <c r="R53" s="107"/>
    </row>
    <row r="54" spans="1:18">
      <c r="A54" s="26">
        <v>45170</v>
      </c>
      <c r="B54" s="17">
        <v>45000000</v>
      </c>
      <c r="C54" s="15">
        <v>45190</v>
      </c>
      <c r="D54" s="15">
        <v>54346</v>
      </c>
      <c r="E54" s="17">
        <v>122750000</v>
      </c>
      <c r="F54" s="17">
        <v>77750000</v>
      </c>
      <c r="G54" s="17">
        <v>56070000</v>
      </c>
      <c r="H54" s="128">
        <v>172.77777777777777</v>
      </c>
      <c r="I54" s="17"/>
      <c r="J54" s="17">
        <v>56070000</v>
      </c>
      <c r="K54" s="18">
        <v>2125570000</v>
      </c>
      <c r="L54" s="29">
        <v>79.634749999999997</v>
      </c>
      <c r="M54" s="29">
        <v>12.7164</v>
      </c>
      <c r="N54" s="29">
        <v>12.81</v>
      </c>
      <c r="O54" s="239"/>
      <c r="P54" s="158"/>
      <c r="Q54" s="199"/>
      <c r="R54" s="107"/>
    </row>
    <row r="55" spans="1:18">
      <c r="A55" s="26">
        <v>45170</v>
      </c>
      <c r="B55" s="17"/>
      <c r="C55" s="15">
        <v>45197</v>
      </c>
      <c r="D55" s="15">
        <v>54346</v>
      </c>
      <c r="E55" s="17"/>
      <c r="F55" s="17"/>
      <c r="G55" s="17"/>
      <c r="H55" s="128"/>
      <c r="I55" s="17"/>
      <c r="J55" s="17"/>
      <c r="K55" s="18">
        <v>2539160000</v>
      </c>
      <c r="L55" s="29"/>
      <c r="M55" s="29"/>
      <c r="N55" s="29"/>
      <c r="O55" s="239">
        <v>413590000</v>
      </c>
      <c r="P55" s="158">
        <v>77.652190000000004</v>
      </c>
      <c r="Q55" s="199">
        <v>12.96726</v>
      </c>
      <c r="R55" s="107">
        <v>13.06</v>
      </c>
    </row>
    <row r="56" spans="1:18">
      <c r="A56" s="26">
        <v>45200</v>
      </c>
      <c r="B56" s="17">
        <v>50000000</v>
      </c>
      <c r="C56" s="15">
        <v>45204</v>
      </c>
      <c r="D56" s="15">
        <v>54346</v>
      </c>
      <c r="E56" s="17">
        <v>73300000</v>
      </c>
      <c r="F56" s="17">
        <v>23300000</v>
      </c>
      <c r="G56" s="17">
        <v>48300000</v>
      </c>
      <c r="H56" s="117">
        <v>46.6</v>
      </c>
      <c r="I56" s="17">
        <v>0</v>
      </c>
      <c r="J56" s="17">
        <v>48300000</v>
      </c>
      <c r="K56" s="18">
        <v>2587460000</v>
      </c>
      <c r="L56" s="29">
        <v>77.020269999999996</v>
      </c>
      <c r="M56" s="29">
        <v>13.15415</v>
      </c>
      <c r="N56" s="29">
        <v>13.209</v>
      </c>
      <c r="O56" s="239"/>
      <c r="P56" s="158"/>
      <c r="Q56" s="199"/>
      <c r="R56" s="107"/>
    </row>
    <row r="57" spans="1:18">
      <c r="A57" s="26">
        <v>45227</v>
      </c>
      <c r="B57" s="17">
        <v>130000000</v>
      </c>
      <c r="C57" s="15">
        <v>45215</v>
      </c>
      <c r="D57" s="15">
        <v>54346</v>
      </c>
      <c r="E57" s="17">
        <v>161480000</v>
      </c>
      <c r="F57" s="17">
        <v>31480000</v>
      </c>
      <c r="G57" s="17">
        <v>119130000</v>
      </c>
      <c r="H57" s="117">
        <v>24.215384615384615</v>
      </c>
      <c r="I57" s="17">
        <v>0</v>
      </c>
      <c r="J57" s="17">
        <v>119130000</v>
      </c>
      <c r="K57" s="18">
        <v>2706590000</v>
      </c>
      <c r="L57" s="29">
        <v>79.486400000000003</v>
      </c>
      <c r="M57" s="29">
        <v>12.73785</v>
      </c>
      <c r="N57" s="29">
        <v>13.05</v>
      </c>
      <c r="O57" s="239"/>
      <c r="P57" s="158"/>
      <c r="Q57" s="199"/>
      <c r="R57" s="107"/>
    </row>
    <row r="58" spans="1:18">
      <c r="A58" s="26">
        <v>45227</v>
      </c>
      <c r="B58" s="17">
        <v>130000000</v>
      </c>
      <c r="C58" s="15">
        <v>45218</v>
      </c>
      <c r="D58" s="15">
        <v>54346</v>
      </c>
      <c r="E58" s="17">
        <v>36230000</v>
      </c>
      <c r="F58" s="17">
        <v>-93770000</v>
      </c>
      <c r="G58" s="17">
        <v>100000</v>
      </c>
      <c r="H58" s="117">
        <v>-72.130769230769232</v>
      </c>
      <c r="I58" s="17">
        <v>0</v>
      </c>
      <c r="J58" s="17">
        <v>100000</v>
      </c>
      <c r="K58" s="18">
        <v>2706690000</v>
      </c>
      <c r="L58" s="29">
        <v>79.106459999999998</v>
      </c>
      <c r="M58" s="29">
        <v>12.8</v>
      </c>
      <c r="N58" s="29">
        <v>12.96</v>
      </c>
      <c r="O58" s="239"/>
      <c r="P58" s="158"/>
      <c r="Q58" s="199"/>
      <c r="R58" s="107"/>
    </row>
    <row r="59" spans="1:18">
      <c r="A59" s="26">
        <v>45231</v>
      </c>
      <c r="B59" s="17">
        <v>20000000</v>
      </c>
      <c r="C59" s="15">
        <v>45253</v>
      </c>
      <c r="D59" s="15">
        <v>54346</v>
      </c>
      <c r="E59" s="17">
        <v>6560000</v>
      </c>
      <c r="F59" s="17">
        <v>-13440000</v>
      </c>
      <c r="G59" s="17">
        <v>6360000</v>
      </c>
      <c r="H59" s="296">
        <v>-67.2</v>
      </c>
      <c r="I59" s="17">
        <v>0</v>
      </c>
      <c r="J59" s="17">
        <v>6360000</v>
      </c>
      <c r="K59" s="18">
        <v>2713050000</v>
      </c>
      <c r="L59" s="29">
        <v>82.083190000000002</v>
      </c>
      <c r="M59" s="29">
        <v>12.32278</v>
      </c>
      <c r="N59" s="29">
        <v>12.39</v>
      </c>
      <c r="O59" s="239"/>
      <c r="P59" s="158"/>
      <c r="Q59" s="107"/>
      <c r="R59" s="158"/>
    </row>
    <row r="60" spans="1:18">
      <c r="A60" s="26">
        <v>45261</v>
      </c>
      <c r="B60" s="17">
        <v>50000000</v>
      </c>
      <c r="C60" s="15">
        <v>45267</v>
      </c>
      <c r="D60" s="15">
        <f t="shared" ref="D60" si="0">D59</f>
        <v>54346</v>
      </c>
      <c r="E60" s="17">
        <v>12360000</v>
      </c>
      <c r="F60" s="17">
        <f t="shared" ref="F60" si="1">E60-B60</f>
        <v>-37640000</v>
      </c>
      <c r="G60" s="17">
        <v>7200000</v>
      </c>
      <c r="H60" s="296">
        <v>-75.28</v>
      </c>
      <c r="I60" s="17">
        <v>0</v>
      </c>
      <c r="J60" s="17">
        <v>7200000</v>
      </c>
      <c r="K60" s="18">
        <v>2720250000</v>
      </c>
      <c r="L60" s="29">
        <v>81.175920000000005</v>
      </c>
      <c r="M60" s="29">
        <v>12.463889999999999</v>
      </c>
      <c r="N60" s="29">
        <v>12.54</v>
      </c>
      <c r="O60" s="239"/>
      <c r="P60" s="159"/>
      <c r="Q60" s="160"/>
      <c r="R60" s="159"/>
    </row>
    <row r="61" spans="1:18">
      <c r="A61" s="19">
        <v>45292</v>
      </c>
      <c r="B61" s="17">
        <v>80000000</v>
      </c>
      <c r="C61" s="15">
        <v>45306</v>
      </c>
      <c r="D61" s="15">
        <v>54346</v>
      </c>
      <c r="E61" s="17">
        <v>83610000</v>
      </c>
      <c r="F61" s="17">
        <v>3610000</v>
      </c>
      <c r="G61" s="17">
        <v>58460000</v>
      </c>
      <c r="H61" s="128">
        <v>4.5125000000000002</v>
      </c>
      <c r="I61" s="17">
        <v>0</v>
      </c>
      <c r="J61" s="17">
        <v>58460000</v>
      </c>
      <c r="K61" s="18">
        <v>2778710000</v>
      </c>
      <c r="L61" s="29">
        <v>82.272549999999995</v>
      </c>
      <c r="M61" s="29">
        <v>12.29365</v>
      </c>
      <c r="N61" s="29">
        <v>12.42</v>
      </c>
      <c r="O61" s="19"/>
      <c r="P61" s="98"/>
      <c r="Q61" s="15"/>
      <c r="R61" s="103"/>
    </row>
    <row r="62" spans="1:18">
      <c r="A62" s="19">
        <v>45292</v>
      </c>
      <c r="B62" s="17">
        <v>25000000</v>
      </c>
      <c r="C62" s="15">
        <v>45316</v>
      </c>
      <c r="D62" s="15">
        <v>54346</v>
      </c>
      <c r="E62" s="17">
        <v>40210000</v>
      </c>
      <c r="F62" s="17">
        <v>15210000</v>
      </c>
      <c r="G62" s="17">
        <v>20110000</v>
      </c>
      <c r="H62" s="128">
        <v>60.84</v>
      </c>
      <c r="I62" s="17">
        <v>0</v>
      </c>
      <c r="J62" s="17">
        <v>20110000</v>
      </c>
      <c r="K62" s="18">
        <v>2798820000</v>
      </c>
      <c r="L62" s="29">
        <v>80.667900000000003</v>
      </c>
      <c r="M62" s="29">
        <v>12.54532</v>
      </c>
      <c r="N62" s="29">
        <v>12.62</v>
      </c>
      <c r="O62" s="19"/>
      <c r="P62" s="98"/>
      <c r="Q62" s="15"/>
      <c r="R62" s="103"/>
    </row>
    <row r="63" spans="1:18">
      <c r="A63" s="19">
        <v>45323</v>
      </c>
      <c r="B63" s="17">
        <v>25000000</v>
      </c>
      <c r="C63" s="15">
        <v>45323</v>
      </c>
      <c r="D63" s="15">
        <v>54346</v>
      </c>
      <c r="E63" s="17">
        <v>21000000</v>
      </c>
      <c r="F63" s="17">
        <v>-4000000</v>
      </c>
      <c r="G63" s="17">
        <v>20000000</v>
      </c>
      <c r="H63" s="128">
        <v>-16</v>
      </c>
      <c r="I63" s="17">
        <v>0</v>
      </c>
      <c r="J63" s="17">
        <v>20000000</v>
      </c>
      <c r="K63" s="18">
        <v>2818820000</v>
      </c>
      <c r="L63" s="29">
        <v>77.625810000000001</v>
      </c>
      <c r="M63" s="29">
        <v>13.047499999999999</v>
      </c>
      <c r="N63" s="29">
        <v>13.07</v>
      </c>
      <c r="O63" s="19"/>
      <c r="P63" s="98"/>
      <c r="Q63" s="15"/>
      <c r="R63" s="103"/>
    </row>
    <row r="64" spans="1:18">
      <c r="A64" s="19">
        <v>45323</v>
      </c>
      <c r="B64" s="17">
        <v>25000000</v>
      </c>
      <c r="C64" s="15">
        <v>45337</v>
      </c>
      <c r="D64" s="15">
        <v>54346</v>
      </c>
      <c r="E64" s="17">
        <v>26000000</v>
      </c>
      <c r="F64" s="17">
        <v>1000000</v>
      </c>
      <c r="G64" s="17">
        <v>20000000</v>
      </c>
      <c r="H64" s="128">
        <v>4</v>
      </c>
      <c r="I64" s="17">
        <v>0</v>
      </c>
      <c r="J64" s="17">
        <v>20000000</v>
      </c>
      <c r="K64" s="18">
        <v>2838820000</v>
      </c>
      <c r="L64" s="29">
        <v>75.131410000000002</v>
      </c>
      <c r="M64" s="29">
        <v>13.487500000000001</v>
      </c>
      <c r="N64" s="29">
        <v>13.52</v>
      </c>
      <c r="O64" s="19"/>
      <c r="P64" s="98"/>
      <c r="Q64" s="15"/>
      <c r="R64" s="103"/>
    </row>
    <row r="65" spans="1:19">
      <c r="A65" s="19">
        <v>45323</v>
      </c>
      <c r="B65" s="17"/>
      <c r="C65" s="15">
        <v>45344</v>
      </c>
      <c r="D65" s="15">
        <v>54346</v>
      </c>
      <c r="E65" s="17"/>
      <c r="F65" s="17">
        <v>0</v>
      </c>
      <c r="G65" s="17"/>
      <c r="H65" s="128"/>
      <c r="I65" s="17">
        <v>0</v>
      </c>
      <c r="J65" s="17">
        <v>0</v>
      </c>
      <c r="K65" s="18">
        <v>2915500000</v>
      </c>
      <c r="L65" s="29"/>
      <c r="M65" s="29"/>
      <c r="N65" s="29"/>
      <c r="O65" s="239">
        <v>76680000</v>
      </c>
      <c r="P65" s="158">
        <v>79.311689999999999</v>
      </c>
      <c r="Q65" s="199">
        <v>13.37702</v>
      </c>
      <c r="R65" s="107">
        <v>13.49</v>
      </c>
    </row>
    <row r="66" spans="1:19">
      <c r="A66" s="19">
        <v>45352</v>
      </c>
      <c r="B66" s="17">
        <v>25000000</v>
      </c>
      <c r="C66" s="15">
        <v>45358</v>
      </c>
      <c r="D66" s="15">
        <v>54346</v>
      </c>
      <c r="E66" s="17">
        <v>99900000</v>
      </c>
      <c r="F66" s="17">
        <v>74900000</v>
      </c>
      <c r="G66" s="17">
        <v>25000000</v>
      </c>
      <c r="H66" s="128">
        <v>299.60000000000002</v>
      </c>
      <c r="I66" s="17">
        <v>0</v>
      </c>
      <c r="J66" s="17">
        <v>25000000</v>
      </c>
      <c r="K66" s="18">
        <v>2940500000</v>
      </c>
      <c r="L66" s="29">
        <v>80.568029999999993</v>
      </c>
      <c r="M66" s="29">
        <v>12.564909999999999</v>
      </c>
      <c r="N66" s="29">
        <v>13.5</v>
      </c>
      <c r="O66" s="239"/>
      <c r="P66" s="158"/>
      <c r="Q66" s="199"/>
      <c r="R66" s="107"/>
    </row>
    <row r="67" spans="1:19">
      <c r="A67" s="19">
        <v>45352</v>
      </c>
      <c r="B67" s="17">
        <v>25000000</v>
      </c>
      <c r="C67" s="15">
        <v>45371</v>
      </c>
      <c r="D67" s="15">
        <v>54346</v>
      </c>
      <c r="E67" s="17">
        <v>137830000</v>
      </c>
      <c r="F67" s="17">
        <v>112830000</v>
      </c>
      <c r="G67" s="17">
        <v>25000000</v>
      </c>
      <c r="H67" s="128">
        <v>451.32000000000005</v>
      </c>
      <c r="I67" s="17">
        <v>0</v>
      </c>
      <c r="J67" s="17">
        <v>25000000</v>
      </c>
      <c r="K67" s="18">
        <v>2965500000</v>
      </c>
      <c r="L67" s="29">
        <v>75.474220000000003</v>
      </c>
      <c r="M67" s="29">
        <v>13.44106</v>
      </c>
      <c r="N67" s="29">
        <v>13.699</v>
      </c>
      <c r="O67" s="239"/>
      <c r="P67" s="158"/>
      <c r="Q67" s="199"/>
      <c r="R67" s="107"/>
    </row>
    <row r="68" spans="1:19">
      <c r="A68" s="19">
        <v>45383</v>
      </c>
      <c r="B68" s="17">
        <v>50000000</v>
      </c>
      <c r="C68" s="15">
        <v>45397</v>
      </c>
      <c r="D68" s="15">
        <v>54346</v>
      </c>
      <c r="E68" s="17">
        <v>264670000</v>
      </c>
      <c r="F68" s="17">
        <v>214670000</v>
      </c>
      <c r="G68" s="17">
        <v>50000000</v>
      </c>
      <c r="H68" s="128">
        <v>429.34000000000003</v>
      </c>
      <c r="I68" s="17">
        <v>0</v>
      </c>
      <c r="J68" s="17">
        <v>50000000</v>
      </c>
      <c r="K68" s="18">
        <v>3015500000</v>
      </c>
      <c r="L68" s="29">
        <v>74.666889999999995</v>
      </c>
      <c r="M68" s="29">
        <v>13.584619999999999</v>
      </c>
      <c r="N68" s="29">
        <v>13.662000000000001</v>
      </c>
      <c r="O68" s="239"/>
      <c r="P68" s="158"/>
      <c r="Q68" s="199"/>
      <c r="R68" s="107"/>
    </row>
    <row r="69" spans="1:19">
      <c r="A69" s="19">
        <v>45383</v>
      </c>
      <c r="B69" s="17">
        <v>35000000</v>
      </c>
      <c r="C69" s="15">
        <v>45400</v>
      </c>
      <c r="D69" s="15">
        <v>54346</v>
      </c>
      <c r="E69" s="17">
        <v>186330000</v>
      </c>
      <c r="F69" s="17">
        <v>151330000</v>
      </c>
      <c r="G69" s="17">
        <v>35000000</v>
      </c>
      <c r="H69" s="128">
        <v>432.37142857142857</v>
      </c>
      <c r="I69" s="17">
        <v>0</v>
      </c>
      <c r="J69" s="17">
        <v>35000000</v>
      </c>
      <c r="K69" s="18">
        <v>3050500000</v>
      </c>
      <c r="L69" s="29">
        <v>75.160709999999995</v>
      </c>
      <c r="M69" s="29">
        <v>13.494149999999999</v>
      </c>
      <c r="N69" s="29">
        <v>13.534000000000001</v>
      </c>
      <c r="O69" s="239"/>
      <c r="P69" s="158"/>
      <c r="Q69" s="199"/>
      <c r="R69" s="107"/>
    </row>
    <row r="70" spans="1:19">
      <c r="A70" s="19">
        <v>45383</v>
      </c>
      <c r="B70" s="17"/>
      <c r="C70" s="15">
        <v>45407</v>
      </c>
      <c r="D70" s="15">
        <v>54346</v>
      </c>
      <c r="E70" s="17"/>
      <c r="F70" s="17">
        <v>0</v>
      </c>
      <c r="G70" s="17"/>
      <c r="H70" s="128"/>
      <c r="I70" s="17">
        <v>0</v>
      </c>
      <c r="J70" s="17">
        <v>0</v>
      </c>
      <c r="K70" s="18">
        <v>3078320000</v>
      </c>
      <c r="L70" s="29"/>
      <c r="M70" s="29"/>
      <c r="N70" s="29"/>
      <c r="O70" s="239">
        <v>27820000</v>
      </c>
      <c r="P70" s="158">
        <v>73.808890000000005</v>
      </c>
      <c r="Q70" s="199">
        <v>13.79443</v>
      </c>
      <c r="R70" s="107">
        <v>13.56</v>
      </c>
    </row>
    <row r="71" spans="1:19">
      <c r="A71" s="19">
        <v>45413</v>
      </c>
      <c r="B71" s="17">
        <v>35000000</v>
      </c>
      <c r="C71" s="15">
        <v>45420</v>
      </c>
      <c r="D71" s="15">
        <v>54346</v>
      </c>
      <c r="E71" s="17">
        <v>97080000</v>
      </c>
      <c r="F71" s="17">
        <v>62080000</v>
      </c>
      <c r="G71" s="17">
        <v>35000000</v>
      </c>
      <c r="H71" s="128">
        <v>177.37142857142857</v>
      </c>
      <c r="I71" s="17">
        <v>0</v>
      </c>
      <c r="J71" s="17">
        <v>35000000</v>
      </c>
      <c r="K71" s="18">
        <v>3113320000</v>
      </c>
      <c r="L71" s="29">
        <v>76.119630000000001</v>
      </c>
      <c r="M71" s="29">
        <v>13.32052</v>
      </c>
      <c r="N71" s="29">
        <v>13.1</v>
      </c>
      <c r="O71" s="239"/>
      <c r="P71" s="158"/>
      <c r="Q71" s="199"/>
      <c r="R71" s="107"/>
    </row>
    <row r="72" spans="1:19">
      <c r="A72" s="19">
        <v>45413</v>
      </c>
      <c r="B72" s="17">
        <v>30000000</v>
      </c>
      <c r="C72" s="15">
        <v>45435</v>
      </c>
      <c r="D72" s="15">
        <v>54346</v>
      </c>
      <c r="E72" s="17">
        <v>120120000</v>
      </c>
      <c r="F72" s="17">
        <v>90120000</v>
      </c>
      <c r="G72" s="17">
        <v>30000000</v>
      </c>
      <c r="H72" s="128">
        <v>300.39999999999998</v>
      </c>
      <c r="I72" s="17">
        <v>0</v>
      </c>
      <c r="J72" s="17">
        <v>30000000</v>
      </c>
      <c r="K72" s="18">
        <v>3143320000</v>
      </c>
      <c r="L72" s="29">
        <v>76.689700000000002</v>
      </c>
      <c r="M72" s="29">
        <v>13.219390000000001</v>
      </c>
      <c r="N72" s="29">
        <v>13.132</v>
      </c>
      <c r="O72" s="239"/>
      <c r="P72" s="158"/>
      <c r="Q72" s="199"/>
      <c r="R72" s="107"/>
    </row>
    <row r="73" spans="1:19">
      <c r="A73" s="19">
        <v>45444</v>
      </c>
      <c r="B73" s="17"/>
      <c r="C73" s="15">
        <v>45449</v>
      </c>
      <c r="D73" s="15">
        <v>54346</v>
      </c>
      <c r="E73" s="17"/>
      <c r="F73" s="17">
        <v>0</v>
      </c>
      <c r="G73" s="17"/>
      <c r="H73" s="128"/>
      <c r="I73" s="17">
        <v>0</v>
      </c>
      <c r="J73" s="17"/>
      <c r="K73" s="18">
        <v>3278210000</v>
      </c>
      <c r="L73" s="29"/>
      <c r="M73" s="29"/>
      <c r="N73" s="29"/>
      <c r="O73" s="239">
        <v>134890000</v>
      </c>
      <c r="P73" s="158">
        <v>76.917140000000003</v>
      </c>
      <c r="Q73" s="199">
        <v>13.43141</v>
      </c>
      <c r="R73" s="107">
        <v>13.48</v>
      </c>
    </row>
    <row r="74" spans="1:19">
      <c r="A74" s="19">
        <v>45444</v>
      </c>
      <c r="B74" s="17">
        <v>35000000</v>
      </c>
      <c r="C74" s="15">
        <v>45463</v>
      </c>
      <c r="D74" s="15">
        <v>54346</v>
      </c>
      <c r="E74" s="17">
        <v>124970000</v>
      </c>
      <c r="F74" s="17">
        <v>89970000</v>
      </c>
      <c r="G74" s="17">
        <v>35000000</v>
      </c>
      <c r="H74" s="117">
        <v>257.05714285714288</v>
      </c>
      <c r="I74" s="17">
        <v>0</v>
      </c>
      <c r="J74" s="17">
        <v>35000000</v>
      </c>
      <c r="K74" s="18">
        <v>3313210000</v>
      </c>
      <c r="L74" s="29">
        <v>81.414990000000003</v>
      </c>
      <c r="M74" s="29">
        <v>12.43581</v>
      </c>
      <c r="N74" s="29">
        <v>12.557</v>
      </c>
      <c r="O74" s="239"/>
      <c r="P74" s="158"/>
      <c r="Q74" s="199"/>
      <c r="R74" s="107"/>
    </row>
    <row r="75" spans="1:19">
      <c r="A75" s="19">
        <v>45444</v>
      </c>
      <c r="B75" s="17">
        <v>30000000</v>
      </c>
      <c r="C75" s="15">
        <v>45470</v>
      </c>
      <c r="D75" s="15">
        <v>54346</v>
      </c>
      <c r="E75" s="17">
        <v>129900000</v>
      </c>
      <c r="F75" s="17">
        <v>99900000</v>
      </c>
      <c r="G75" s="17">
        <v>29900000</v>
      </c>
      <c r="H75" s="117">
        <v>333</v>
      </c>
      <c r="I75" s="17">
        <v>0</v>
      </c>
      <c r="J75" s="17">
        <v>29900000</v>
      </c>
      <c r="K75" s="18">
        <v>3343110000</v>
      </c>
      <c r="L75" s="29">
        <v>82.033450000000002</v>
      </c>
      <c r="M75" s="29">
        <v>12.33934</v>
      </c>
      <c r="N75" s="29">
        <v>12.372</v>
      </c>
      <c r="O75" s="239"/>
      <c r="P75" s="158"/>
      <c r="Q75" s="199"/>
      <c r="R75" s="107"/>
    </row>
    <row r="76" spans="1:19">
      <c r="A76" s="19">
        <v>45474</v>
      </c>
      <c r="B76" s="17"/>
      <c r="C76" s="15">
        <v>45477</v>
      </c>
      <c r="D76" s="15">
        <v>54346</v>
      </c>
      <c r="E76" s="17"/>
      <c r="F76" s="17">
        <v>0</v>
      </c>
      <c r="G76" s="17"/>
      <c r="H76" s="117"/>
      <c r="I76" s="17">
        <v>0</v>
      </c>
      <c r="J76" s="17">
        <v>0</v>
      </c>
      <c r="K76" s="18">
        <v>3401940000</v>
      </c>
      <c r="L76" s="29"/>
      <c r="M76" s="29"/>
      <c r="N76" s="29"/>
      <c r="O76" s="239">
        <v>58830000</v>
      </c>
      <c r="P76" s="158">
        <v>83.405690000000007</v>
      </c>
      <c r="Q76" s="199">
        <v>12.467700000000001</v>
      </c>
      <c r="R76" s="107">
        <v>12.5</v>
      </c>
      <c r="S76">
        <v>11.89546</v>
      </c>
    </row>
    <row r="77" spans="1:19">
      <c r="A77" s="19">
        <v>45474</v>
      </c>
      <c r="B77" s="17">
        <v>60000000</v>
      </c>
      <c r="C77" s="15">
        <v>45488</v>
      </c>
      <c r="D77" s="15">
        <v>54346</v>
      </c>
      <c r="E77" s="17">
        <v>110700000</v>
      </c>
      <c r="F77" s="17">
        <v>50700000</v>
      </c>
      <c r="G77" s="17">
        <v>60000000</v>
      </c>
      <c r="H77" s="117">
        <v>84.5</v>
      </c>
      <c r="I77" s="17">
        <v>0</v>
      </c>
      <c r="J77" s="17">
        <v>60000000</v>
      </c>
      <c r="K77" s="18">
        <v>3461940000</v>
      </c>
      <c r="L77" s="29">
        <v>83.265140000000002</v>
      </c>
      <c r="M77" s="29">
        <v>12.151300000000001</v>
      </c>
      <c r="N77" s="29">
        <v>12.23</v>
      </c>
      <c r="O77" s="239"/>
      <c r="P77" s="158"/>
      <c r="Q77" s="199"/>
      <c r="R77" s="107"/>
    </row>
    <row r="78" spans="1:19">
      <c r="A78" s="19">
        <v>45474</v>
      </c>
      <c r="B78" s="17">
        <v>35000000</v>
      </c>
      <c r="C78" s="15">
        <v>45498</v>
      </c>
      <c r="D78" s="15">
        <v>54346</v>
      </c>
      <c r="E78" s="17">
        <v>67290000</v>
      </c>
      <c r="F78" s="17">
        <v>32290000</v>
      </c>
      <c r="G78" s="17">
        <v>34220000</v>
      </c>
      <c r="H78" s="117">
        <v>92.257142857142867</v>
      </c>
      <c r="I78" s="17">
        <v>0</v>
      </c>
      <c r="J78" s="17">
        <v>34220000</v>
      </c>
      <c r="K78" s="18">
        <v>3496160000</v>
      </c>
      <c r="L78" s="29">
        <v>84.681200000000004</v>
      </c>
      <c r="M78" s="29">
        <v>11.94093</v>
      </c>
      <c r="N78" s="29">
        <v>12.122999999999999</v>
      </c>
      <c r="O78" s="239"/>
      <c r="P78" s="158"/>
      <c r="Q78" s="199"/>
      <c r="R78" s="107"/>
    </row>
    <row r="79" spans="1:19">
      <c r="A79" s="19">
        <v>45505</v>
      </c>
      <c r="B79" s="17">
        <v>35000000</v>
      </c>
      <c r="C79" s="15">
        <v>45512</v>
      </c>
      <c r="D79" s="15">
        <v>54346</v>
      </c>
      <c r="E79" s="17">
        <v>93660000</v>
      </c>
      <c r="F79" s="17">
        <v>58660000</v>
      </c>
      <c r="G79" s="17">
        <v>35030000</v>
      </c>
      <c r="H79" s="117">
        <v>167.6</v>
      </c>
      <c r="I79" s="17">
        <v>0</v>
      </c>
      <c r="J79" s="17">
        <v>35030000</v>
      </c>
      <c r="K79" s="18">
        <v>3531190000</v>
      </c>
      <c r="L79" s="29">
        <v>84.367490000000004</v>
      </c>
      <c r="M79" s="29">
        <v>11.987880000000001</v>
      </c>
      <c r="N79" s="29">
        <v>12.05</v>
      </c>
      <c r="O79" s="239"/>
      <c r="P79" s="158"/>
      <c r="Q79" s="199"/>
      <c r="R79" s="107"/>
    </row>
    <row r="80" spans="1:19">
      <c r="A80" s="19">
        <v>45505</v>
      </c>
      <c r="B80" s="17"/>
      <c r="C80" s="15">
        <v>45519</v>
      </c>
      <c r="D80" s="15">
        <v>54346</v>
      </c>
      <c r="E80" s="17"/>
      <c r="F80" s="17">
        <v>0</v>
      </c>
      <c r="G80" s="17"/>
      <c r="H80" s="117"/>
      <c r="I80" s="17"/>
      <c r="J80" s="17">
        <v>0</v>
      </c>
      <c r="K80" s="18">
        <v>3622000000</v>
      </c>
      <c r="L80" s="29"/>
      <c r="M80" s="29"/>
      <c r="N80" s="29"/>
      <c r="O80" s="239">
        <v>90810000</v>
      </c>
      <c r="P80" s="158">
        <v>87.774370000000005</v>
      </c>
      <c r="Q80" s="199">
        <v>11.978859999999999</v>
      </c>
      <c r="R80" s="107">
        <v>12.02</v>
      </c>
    </row>
    <row r="81" spans="1:18">
      <c r="A81" s="19">
        <v>45505</v>
      </c>
      <c r="B81" s="17">
        <v>30000000</v>
      </c>
      <c r="C81" s="15">
        <v>45526</v>
      </c>
      <c r="D81" s="15">
        <v>54346</v>
      </c>
      <c r="E81" s="17">
        <v>81000000</v>
      </c>
      <c r="F81" s="17">
        <v>51000000</v>
      </c>
      <c r="G81" s="17">
        <v>36670000</v>
      </c>
      <c r="H81" s="117">
        <v>170</v>
      </c>
      <c r="I81" s="17">
        <v>0</v>
      </c>
      <c r="J81" s="17">
        <v>36670000</v>
      </c>
      <c r="K81" s="18">
        <v>3658670000</v>
      </c>
      <c r="L81" s="29">
        <v>85.041759999999996</v>
      </c>
      <c r="M81" s="29">
        <v>11.89</v>
      </c>
      <c r="N81" s="29">
        <v>11.94</v>
      </c>
      <c r="O81" s="239"/>
      <c r="P81" s="158"/>
      <c r="Q81" s="199"/>
      <c r="R81" s="107"/>
    </row>
    <row r="82" spans="1:18">
      <c r="A82" s="19">
        <v>45536</v>
      </c>
      <c r="B82" s="17">
        <v>70000000</v>
      </c>
      <c r="C82" s="15">
        <v>45540</v>
      </c>
      <c r="D82" s="15">
        <v>54346</v>
      </c>
      <c r="E82" s="17">
        <v>133800000</v>
      </c>
      <c r="F82" s="17">
        <v>63800000</v>
      </c>
      <c r="G82" s="17">
        <v>90550000</v>
      </c>
      <c r="H82" s="117">
        <v>91.142857142857153</v>
      </c>
      <c r="I82" s="17">
        <v>0</v>
      </c>
      <c r="J82" s="17">
        <v>90550000</v>
      </c>
      <c r="K82" s="18">
        <v>3749220000</v>
      </c>
      <c r="L82" s="29">
        <v>85.983029999999999</v>
      </c>
      <c r="M82" s="29">
        <v>11.755380000000001</v>
      </c>
      <c r="N82" s="29">
        <v>11.8</v>
      </c>
      <c r="O82" s="239"/>
      <c r="P82" s="158"/>
      <c r="Q82" s="199"/>
      <c r="R82" s="107"/>
    </row>
    <row r="83" spans="1:18">
      <c r="A83" s="19">
        <v>45536</v>
      </c>
      <c r="B83" s="17">
        <v>65000000</v>
      </c>
      <c r="C83" s="15">
        <v>45554</v>
      </c>
      <c r="D83" s="15">
        <v>54346</v>
      </c>
      <c r="E83" s="17">
        <v>107600000</v>
      </c>
      <c r="F83" s="17">
        <v>42600000</v>
      </c>
      <c r="G83" s="17">
        <v>72020000</v>
      </c>
      <c r="H83" s="117">
        <v>65.538461538461533</v>
      </c>
      <c r="I83" s="17">
        <v>0</v>
      </c>
      <c r="J83" s="17">
        <v>72020000</v>
      </c>
      <c r="K83" s="18">
        <v>3821240000</v>
      </c>
      <c r="L83" s="29">
        <v>89.934330000000003</v>
      </c>
      <c r="M83" s="29">
        <v>11.22021</v>
      </c>
      <c r="N83" s="29">
        <v>11.305</v>
      </c>
      <c r="O83" s="239"/>
      <c r="P83" s="158"/>
      <c r="Q83" s="199"/>
      <c r="R83" s="107"/>
    </row>
    <row r="84" spans="1:18">
      <c r="A84" s="19">
        <v>45536</v>
      </c>
      <c r="B84" s="17"/>
      <c r="C84" s="15">
        <v>45561</v>
      </c>
      <c r="D84" s="15">
        <v>54346</v>
      </c>
      <c r="E84" s="17"/>
      <c r="F84" s="17">
        <v>0</v>
      </c>
      <c r="G84" s="17"/>
      <c r="H84" s="117"/>
      <c r="I84" s="17"/>
      <c r="J84" s="17">
        <v>0</v>
      </c>
      <c r="K84" s="18">
        <v>3932940000</v>
      </c>
      <c r="L84" s="29"/>
      <c r="M84" s="29"/>
      <c r="N84" s="29"/>
      <c r="O84" s="239">
        <v>111700000</v>
      </c>
      <c r="P84" s="158">
        <v>89.319580000000002</v>
      </c>
      <c r="Q84" s="199">
        <v>11.231999999999999</v>
      </c>
      <c r="R84" s="107">
        <v>11.25</v>
      </c>
    </row>
    <row r="85" spans="1:18">
      <c r="A85" s="19">
        <v>45566</v>
      </c>
      <c r="B85" s="17">
        <v>70000000</v>
      </c>
      <c r="C85" s="15">
        <v>45568</v>
      </c>
      <c r="D85" s="15">
        <v>54346</v>
      </c>
      <c r="E85" s="17">
        <v>96920000</v>
      </c>
      <c r="F85" s="17">
        <v>26920000</v>
      </c>
      <c r="G85" s="17">
        <v>70850000</v>
      </c>
      <c r="H85" s="117">
        <v>38.457142857142856</v>
      </c>
      <c r="I85" s="17">
        <v>0</v>
      </c>
      <c r="J85" s="17">
        <v>70850000</v>
      </c>
      <c r="K85" s="18">
        <v>4003790000</v>
      </c>
      <c r="L85" s="29">
        <v>89.675929999999994</v>
      </c>
      <c r="M85" s="29">
        <v>11.25318</v>
      </c>
      <c r="N85" s="29">
        <v>11.375</v>
      </c>
      <c r="O85" s="239"/>
      <c r="P85" s="158"/>
      <c r="Q85" s="199"/>
      <c r="R85" s="107"/>
    </row>
    <row r="86" spans="1:18">
      <c r="A86" s="19">
        <v>45566</v>
      </c>
      <c r="B86" s="17">
        <v>95000000</v>
      </c>
      <c r="C86" s="15">
        <v>45580</v>
      </c>
      <c r="D86" s="15">
        <v>54346</v>
      </c>
      <c r="E86" s="17">
        <v>76220000</v>
      </c>
      <c r="F86" s="17">
        <v>-18780000</v>
      </c>
      <c r="G86" s="17">
        <v>52920000</v>
      </c>
      <c r="H86" s="117">
        <v>-19.768421052631581</v>
      </c>
      <c r="I86" s="17">
        <v>0</v>
      </c>
      <c r="J86" s="17">
        <v>52920000</v>
      </c>
      <c r="K86" s="18">
        <v>4056710000</v>
      </c>
      <c r="L86" s="29">
        <v>90.084149999999994</v>
      </c>
      <c r="M86" s="29">
        <v>11.198040000000001</v>
      </c>
      <c r="N86" s="29">
        <v>11.5</v>
      </c>
      <c r="O86" s="239"/>
      <c r="P86" s="158"/>
      <c r="Q86" s="199"/>
      <c r="R86" s="107"/>
    </row>
    <row r="87" spans="1:18">
      <c r="A87" s="19">
        <v>45566</v>
      </c>
      <c r="B87" s="17">
        <v>55000000</v>
      </c>
      <c r="C87" s="15">
        <v>45596</v>
      </c>
      <c r="D87" s="15">
        <v>54346</v>
      </c>
      <c r="E87" s="17">
        <v>117050000</v>
      </c>
      <c r="F87" s="17">
        <v>62050000</v>
      </c>
      <c r="G87" s="17">
        <v>60550000</v>
      </c>
      <c r="H87" s="117">
        <v>112.81818181818181</v>
      </c>
      <c r="I87" s="17">
        <v>0</v>
      </c>
      <c r="J87" s="17">
        <v>60550000</v>
      </c>
      <c r="K87" s="18">
        <v>4117260000</v>
      </c>
      <c r="L87" s="29">
        <v>89.457409999999996</v>
      </c>
      <c r="M87" s="29">
        <v>11.280570000000001</v>
      </c>
      <c r="N87" s="29">
        <v>11.428699999999999</v>
      </c>
      <c r="O87" s="239"/>
      <c r="P87" s="158"/>
      <c r="Q87" s="199"/>
      <c r="R87" s="107"/>
    </row>
    <row r="88" spans="1:18">
      <c r="A88" s="19">
        <v>45597</v>
      </c>
      <c r="B88" s="17"/>
      <c r="C88" s="15">
        <v>45603</v>
      </c>
      <c r="D88" s="15">
        <v>54346</v>
      </c>
      <c r="E88" s="17"/>
      <c r="F88" s="17">
        <v>0</v>
      </c>
      <c r="G88" s="17"/>
      <c r="H88" s="117"/>
      <c r="I88" s="17"/>
      <c r="J88" s="17">
        <v>0</v>
      </c>
      <c r="K88" s="18">
        <v>4172460000</v>
      </c>
      <c r="L88" s="29"/>
      <c r="M88" s="29"/>
      <c r="N88" s="29"/>
      <c r="O88" s="239">
        <v>55200000</v>
      </c>
      <c r="P88" s="158">
        <v>87.757090000000005</v>
      </c>
      <c r="Q88" s="199">
        <v>11.599159999999999</v>
      </c>
      <c r="R88" s="107">
        <v>11.68</v>
      </c>
    </row>
    <row r="89" spans="1:18">
      <c r="A89" s="19">
        <v>45597</v>
      </c>
      <c r="B89" s="17">
        <v>55000000</v>
      </c>
      <c r="C89" s="15">
        <v>45610</v>
      </c>
      <c r="D89" s="15">
        <v>54346</v>
      </c>
      <c r="E89" s="17">
        <v>81250000</v>
      </c>
      <c r="F89" s="17">
        <v>26250000</v>
      </c>
      <c r="G89" s="17">
        <v>50750000</v>
      </c>
      <c r="H89" s="117">
        <v>47.727272727272727</v>
      </c>
      <c r="I89" s="17"/>
      <c r="J89" s="17">
        <v>50750000</v>
      </c>
      <c r="K89" s="18">
        <v>4223210000</v>
      </c>
      <c r="L89" s="29">
        <v>87.816209999999998</v>
      </c>
      <c r="M89" s="29">
        <v>11.50315</v>
      </c>
      <c r="N89" s="29">
        <v>11.634779999999999</v>
      </c>
      <c r="O89" s="239"/>
      <c r="P89" s="158"/>
      <c r="Q89" s="199"/>
      <c r="R89" s="107"/>
    </row>
    <row r="90" spans="1:18">
      <c r="A90" s="320">
        <v>45627</v>
      </c>
      <c r="B90" s="17">
        <v>55000001</v>
      </c>
      <c r="C90" s="15">
        <v>45631</v>
      </c>
      <c r="D90" s="15">
        <v>54347</v>
      </c>
      <c r="E90" s="17">
        <v>52320000</v>
      </c>
      <c r="F90" s="17">
        <v>-2680001</v>
      </c>
      <c r="G90" s="17">
        <v>22050000</v>
      </c>
      <c r="H90" s="117">
        <v>-4.8727290023140197</v>
      </c>
      <c r="I90" s="17"/>
      <c r="J90" s="17">
        <v>22050000</v>
      </c>
      <c r="K90" s="18">
        <v>4245260000</v>
      </c>
      <c r="L90" s="29">
        <v>90.27852</v>
      </c>
      <c r="M90" s="29">
        <v>11.17088</v>
      </c>
      <c r="N90" s="29">
        <v>11.2</v>
      </c>
      <c r="O90" s="239"/>
      <c r="P90" s="158"/>
      <c r="Q90" s="199"/>
      <c r="R90" s="107"/>
    </row>
    <row r="91" spans="1:18">
      <c r="A91" s="320">
        <v>45658</v>
      </c>
      <c r="B91" s="17">
        <v>70000000</v>
      </c>
      <c r="C91" s="15">
        <v>45672</v>
      </c>
      <c r="D91" s="15">
        <v>54346</v>
      </c>
      <c r="E91" s="17">
        <v>167370000</v>
      </c>
      <c r="F91" s="17">
        <v>97370000</v>
      </c>
      <c r="G91" s="17">
        <v>70000000</v>
      </c>
      <c r="H91" s="117">
        <v>139.1</v>
      </c>
      <c r="I91" s="17">
        <v>0</v>
      </c>
      <c r="J91" s="17">
        <v>70000000</v>
      </c>
      <c r="K91" s="18">
        <v>4315260000</v>
      </c>
      <c r="L91" s="29">
        <v>87.842849999999999</v>
      </c>
      <c r="M91" s="29">
        <v>11.50032</v>
      </c>
      <c r="N91" s="29">
        <v>11.66</v>
      </c>
      <c r="O91" s="239"/>
      <c r="P91" s="158"/>
      <c r="Q91" s="199"/>
      <c r="R91" s="107"/>
    </row>
    <row r="92" spans="1:18">
      <c r="A92" s="320">
        <v>45658</v>
      </c>
      <c r="B92" s="17">
        <v>30000000</v>
      </c>
      <c r="C92" s="15">
        <v>45680</v>
      </c>
      <c r="D92" s="15">
        <v>54346</v>
      </c>
      <c r="E92" s="17">
        <v>71910000</v>
      </c>
      <c r="F92" s="17">
        <v>41910000</v>
      </c>
      <c r="G92" s="17">
        <v>30000000</v>
      </c>
      <c r="H92" s="117">
        <v>139.69999999999999</v>
      </c>
      <c r="I92" s="17">
        <v>0</v>
      </c>
      <c r="J92" s="17">
        <v>30000000</v>
      </c>
      <c r="K92" s="18">
        <v>4345260000</v>
      </c>
      <c r="L92" s="29">
        <v>89.664829999999995</v>
      </c>
      <c r="M92" s="29">
        <v>11.25342</v>
      </c>
      <c r="N92" s="29">
        <v>11.225</v>
      </c>
      <c r="O92" s="239"/>
      <c r="P92" s="158"/>
      <c r="Q92" s="199"/>
      <c r="R92" s="107"/>
    </row>
    <row r="93" spans="1:18">
      <c r="A93" s="320">
        <v>45689</v>
      </c>
      <c r="B93" s="17">
        <v>55000000</v>
      </c>
      <c r="C93" s="15">
        <v>45694</v>
      </c>
      <c r="D93" s="15">
        <v>17821</v>
      </c>
      <c r="E93" s="17">
        <v>25940000</v>
      </c>
      <c r="F93" s="17">
        <v>-29060000</v>
      </c>
      <c r="G93" s="17">
        <v>25940000</v>
      </c>
      <c r="H93" s="117">
        <v>-52.836363636363636</v>
      </c>
      <c r="I93" s="17">
        <v>0</v>
      </c>
      <c r="J93" s="17">
        <v>25940000</v>
      </c>
      <c r="K93" s="18">
        <v>4371200000</v>
      </c>
      <c r="L93" s="29">
        <v>86.231700000000004</v>
      </c>
      <c r="M93" s="29">
        <v>11.728</v>
      </c>
      <c r="N93" s="29">
        <v>12.05</v>
      </c>
      <c r="O93" s="239"/>
      <c r="P93" s="158"/>
      <c r="Q93" s="199"/>
      <c r="R93" s="107"/>
    </row>
    <row r="94" spans="1:18">
      <c r="A94" s="320">
        <v>45689</v>
      </c>
      <c r="B94" s="17">
        <v>30000000</v>
      </c>
      <c r="C94" s="15">
        <v>45708</v>
      </c>
      <c r="D94" s="15">
        <v>17821</v>
      </c>
      <c r="E94" s="17">
        <v>115700000</v>
      </c>
      <c r="F94" s="17">
        <v>85700000</v>
      </c>
      <c r="G94" s="17">
        <v>30000000</v>
      </c>
      <c r="H94" s="117">
        <v>285.66666666666663</v>
      </c>
      <c r="I94" s="17">
        <v>0</v>
      </c>
      <c r="J94" s="17">
        <v>30000000</v>
      </c>
      <c r="K94" s="18">
        <v>4401200000</v>
      </c>
      <c r="L94" s="29">
        <v>87.195099999999996</v>
      </c>
      <c r="M94" s="29">
        <v>11.593</v>
      </c>
      <c r="N94" s="29">
        <v>11.715</v>
      </c>
      <c r="O94" s="239"/>
      <c r="P94" s="158"/>
      <c r="Q94" s="199"/>
      <c r="R94" s="107"/>
    </row>
    <row r="95" spans="1:18">
      <c r="A95" s="320">
        <v>45689</v>
      </c>
      <c r="B95" s="17"/>
      <c r="C95" s="15">
        <v>45715</v>
      </c>
      <c r="D95" s="15">
        <v>17821</v>
      </c>
      <c r="E95" s="17"/>
      <c r="F95" s="17"/>
      <c r="G95" s="17"/>
      <c r="H95" s="117"/>
      <c r="I95" s="17"/>
      <c r="J95" s="17"/>
      <c r="K95" s="18">
        <v>4513050000</v>
      </c>
      <c r="L95" s="29"/>
      <c r="M95" s="29"/>
      <c r="N95" s="29"/>
      <c r="O95" s="239">
        <v>111850000</v>
      </c>
      <c r="P95" s="158">
        <v>90.787199999999999</v>
      </c>
      <c r="Q95" s="199">
        <v>11.532360000000001</v>
      </c>
      <c r="R95" s="107">
        <v>11.59</v>
      </c>
    </row>
    <row r="96" spans="1:18">
      <c r="A96" s="320">
        <v>45717</v>
      </c>
      <c r="B96" s="17">
        <v>50000000</v>
      </c>
      <c r="C96" s="15">
        <v>45722</v>
      </c>
      <c r="D96" s="15">
        <v>54346</v>
      </c>
      <c r="E96" s="17">
        <v>76770000</v>
      </c>
      <c r="F96" s="17">
        <v>26770000</v>
      </c>
      <c r="G96" s="17">
        <v>50000000</v>
      </c>
      <c r="H96" s="117">
        <v>53.54</v>
      </c>
      <c r="I96" s="17">
        <v>0</v>
      </c>
      <c r="J96" s="17">
        <v>50000000</v>
      </c>
      <c r="K96" s="18">
        <v>4563050000</v>
      </c>
      <c r="L96" s="29">
        <v>87.427719999999994</v>
      </c>
      <c r="M96" s="29">
        <v>11.56198</v>
      </c>
      <c r="N96" s="29">
        <v>11.62</v>
      </c>
      <c r="O96" s="239"/>
      <c r="P96" s="158"/>
      <c r="Q96" s="199"/>
      <c r="R96" s="107"/>
    </row>
    <row r="97" spans="1:18">
      <c r="A97" s="320">
        <v>45717</v>
      </c>
      <c r="B97" s="17">
        <v>30000000</v>
      </c>
      <c r="C97" s="15">
        <v>45743</v>
      </c>
      <c r="D97" s="15">
        <v>54346</v>
      </c>
      <c r="E97" s="17">
        <v>57290000</v>
      </c>
      <c r="F97" s="17">
        <v>27290000</v>
      </c>
      <c r="G97" s="17">
        <v>15030000</v>
      </c>
      <c r="H97" s="117">
        <v>90.966666666666669</v>
      </c>
      <c r="I97" s="17">
        <v>0</v>
      </c>
      <c r="J97" s="17">
        <v>15030000</v>
      </c>
      <c r="K97" s="18">
        <v>4578080000</v>
      </c>
      <c r="L97" s="29">
        <v>85.193579999999997</v>
      </c>
      <c r="M97" s="29">
        <v>11.88599</v>
      </c>
      <c r="N97" s="29">
        <v>11.6</v>
      </c>
      <c r="O97" s="239"/>
      <c r="P97" s="158"/>
      <c r="Q97" s="199"/>
      <c r="R97" s="107"/>
    </row>
    <row r="98" spans="1:18">
      <c r="A98" s="320">
        <v>45748</v>
      </c>
      <c r="B98" s="17">
        <v>330000000</v>
      </c>
      <c r="C98" s="15">
        <v>45762</v>
      </c>
      <c r="D98" s="15">
        <v>54346</v>
      </c>
      <c r="E98" s="17">
        <v>196700000</v>
      </c>
      <c r="F98" s="17">
        <v>-133300000</v>
      </c>
      <c r="G98" s="17">
        <v>174940000</v>
      </c>
      <c r="H98" s="117">
        <v>-40.393939393939391</v>
      </c>
      <c r="I98" s="17">
        <v>0</v>
      </c>
      <c r="J98" s="17">
        <v>174940000</v>
      </c>
      <c r="K98" s="18">
        <v>4753020000</v>
      </c>
      <c r="L98" s="29">
        <v>83.349649999999997</v>
      </c>
      <c r="M98" s="29">
        <v>12.15935</v>
      </c>
      <c r="N98" s="29">
        <v>12.535</v>
      </c>
      <c r="O98" s="239"/>
      <c r="P98" s="158"/>
      <c r="Q98" s="199"/>
      <c r="R98" s="107"/>
    </row>
    <row r="99" spans="1:18">
      <c r="A99" s="320">
        <v>45748</v>
      </c>
      <c r="B99" s="17">
        <v>80000000</v>
      </c>
      <c r="C99" s="15">
        <v>45406</v>
      </c>
      <c r="D99" s="15">
        <v>54346</v>
      </c>
      <c r="E99" s="17">
        <v>49840000</v>
      </c>
      <c r="F99" s="17">
        <v>-30160000</v>
      </c>
      <c r="G99" s="17">
        <v>31090000</v>
      </c>
      <c r="H99" s="117">
        <v>-37.700000000000003</v>
      </c>
      <c r="I99" s="17">
        <v>0</v>
      </c>
      <c r="J99" s="17">
        <v>31090000</v>
      </c>
      <c r="K99" s="18">
        <v>4784110000</v>
      </c>
      <c r="L99" s="29">
        <v>82.890680000000003</v>
      </c>
      <c r="M99" s="29">
        <v>12.22871</v>
      </c>
      <c r="N99" s="29">
        <v>12.33</v>
      </c>
      <c r="O99" s="239"/>
      <c r="P99" s="158"/>
      <c r="Q99" s="199"/>
      <c r="R99" s="107"/>
    </row>
    <row r="100" spans="1:18">
      <c r="A100" s="320">
        <v>45748</v>
      </c>
      <c r="B100" s="17"/>
      <c r="C100" s="15">
        <v>45777</v>
      </c>
      <c r="D100" s="15">
        <v>54347</v>
      </c>
      <c r="E100" s="17"/>
      <c r="F100" s="17"/>
      <c r="G100" s="17"/>
      <c r="H100" s="117"/>
      <c r="I100" s="17"/>
      <c r="J100" s="17"/>
      <c r="K100" s="18">
        <v>4796280000</v>
      </c>
      <c r="L100" s="29"/>
      <c r="M100" s="29"/>
      <c r="N100" s="29"/>
      <c r="O100" s="239">
        <v>12170000</v>
      </c>
      <c r="P100" s="158">
        <v>82.758920000000003</v>
      </c>
      <c r="Q100" s="199">
        <v>12.311999999999999</v>
      </c>
      <c r="R100" s="107">
        <v>12.311999999999999</v>
      </c>
    </row>
    <row r="101" spans="1:18">
      <c r="A101" s="320">
        <v>45778</v>
      </c>
      <c r="B101" s="17">
        <v>70000000</v>
      </c>
      <c r="C101" s="15">
        <v>45785</v>
      </c>
      <c r="D101" s="15">
        <v>54346</v>
      </c>
      <c r="E101" s="17">
        <v>30190000</v>
      </c>
      <c r="F101" s="17">
        <v>-39810000</v>
      </c>
      <c r="G101" s="17">
        <v>8090000</v>
      </c>
      <c r="H101" s="117">
        <v>-56.871428571428574</v>
      </c>
      <c r="I101" s="17">
        <v>0</v>
      </c>
      <c r="J101" s="17">
        <v>8090000</v>
      </c>
      <c r="K101" s="18">
        <v>4804370000</v>
      </c>
      <c r="L101" s="29">
        <v>80.936459999999997</v>
      </c>
      <c r="M101" s="29">
        <v>12.533770000000001</v>
      </c>
      <c r="N101" s="29">
        <v>12.54</v>
      </c>
      <c r="O101" s="239"/>
      <c r="P101" s="158"/>
      <c r="Q101" s="199"/>
      <c r="R101" s="107"/>
    </row>
    <row r="102" spans="1:18">
      <c r="A102" s="320">
        <v>45778</v>
      </c>
      <c r="B102" s="17">
        <v>70000000</v>
      </c>
      <c r="C102" s="15">
        <v>45792</v>
      </c>
      <c r="D102" s="15">
        <v>54346</v>
      </c>
      <c r="E102" s="17">
        <v>35190000</v>
      </c>
      <c r="F102" s="17">
        <v>-34810000</v>
      </c>
      <c r="G102" s="17">
        <v>4810000</v>
      </c>
      <c r="H102" s="117">
        <v>-49.728571428571428</v>
      </c>
      <c r="I102" s="17">
        <v>0</v>
      </c>
      <c r="J102" s="17">
        <v>4810000</v>
      </c>
      <c r="K102" s="18">
        <v>4809180000</v>
      </c>
      <c r="L102" s="29">
        <v>81.6066</v>
      </c>
      <c r="M102" s="29">
        <v>12.42713</v>
      </c>
      <c r="N102" s="29">
        <v>12.43</v>
      </c>
      <c r="O102" s="239"/>
      <c r="P102" s="158"/>
      <c r="Q102" s="199"/>
      <c r="R102" s="107"/>
    </row>
  </sheetData>
  <conditionalFormatting sqref="L4:N6">
    <cfRule type="cellIs" dxfId="11" priority="8804" stopIfTrue="1" operator="lessThan">
      <formula>0</formula>
    </cfRule>
  </conditionalFormatting>
  <conditionalFormatting sqref="L8:N356">
    <cfRule type="cellIs" dxfId="10" priority="13" stopIfTrue="1" operator="lessThan">
      <formula>0</formula>
    </cfRule>
  </conditionalFormatting>
  <conditionalFormatting sqref="O7:R7">
    <cfRule type="cellIs" dxfId="9" priority="7798" stopIfTrue="1" operator="lessThan">
      <formula>0</formula>
    </cfRule>
  </conditionalFormatting>
  <conditionalFormatting sqref="P21:R59">
    <cfRule type="cellIs" dxfId="8" priority="1499" stopIfTrue="1" operator="lessThan">
      <formula>0</formula>
    </cfRule>
  </conditionalFormatting>
  <conditionalFormatting sqref="P65:R102">
    <cfRule type="cellIs" dxfId="7" priority="1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4F2C-B56E-4045-B4EE-CF9273E6A447}">
  <sheetPr>
    <pageSetUpPr fitToPage="1"/>
  </sheetPr>
  <dimension ref="A1:R134"/>
  <sheetViews>
    <sheetView zoomScaleNormal="100" workbookViewId="0">
      <pane xSplit="1" ySplit="3" topLeftCell="B119" activePane="bottomRight" state="frozen"/>
      <selection pane="topRight" activeCell="B1" sqref="B1"/>
      <selection pane="bottomLeft" activeCell="A4" sqref="A4"/>
      <selection pane="bottomRight" activeCell="A134" sqref="A134"/>
    </sheetView>
  </sheetViews>
  <sheetFormatPr defaultRowHeight="15"/>
  <cols>
    <col min="2" max="2" width="11" customWidth="1"/>
    <col min="5" max="5" width="10.81640625" customWidth="1"/>
    <col min="8" max="8" width="10" customWidth="1"/>
    <col min="9" max="9" width="7" customWidth="1"/>
    <col min="11" max="11" width="11.453125" customWidth="1"/>
    <col min="13" max="13" width="8.81640625" customWidth="1"/>
    <col min="15" max="15" width="9.1796875" customWidth="1"/>
  </cols>
  <sheetData>
    <row r="1" spans="1:18" ht="16.2" thickBot="1">
      <c r="A1" s="9"/>
      <c r="B1" s="9" t="s">
        <v>68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43639</v>
      </c>
      <c r="B4" s="121">
        <v>20000000</v>
      </c>
      <c r="C4" s="103">
        <v>43622</v>
      </c>
      <c r="D4" s="103">
        <v>54984</v>
      </c>
      <c r="E4" s="98">
        <v>55750000</v>
      </c>
      <c r="F4" s="208">
        <v>35750000</v>
      </c>
      <c r="G4" s="98">
        <v>20000000</v>
      </c>
      <c r="H4" s="144">
        <v>178.75</v>
      </c>
      <c r="I4" s="209">
        <v>0</v>
      </c>
      <c r="J4" s="208">
        <v>20000000</v>
      </c>
      <c r="K4" s="207">
        <v>20000000</v>
      </c>
      <c r="L4" s="158">
        <v>87.000720000000001</v>
      </c>
      <c r="M4" s="158">
        <v>11.83456</v>
      </c>
      <c r="N4" s="158">
        <v>11.845000000000001</v>
      </c>
      <c r="O4" s="98"/>
      <c r="P4" s="158"/>
      <c r="Q4" s="199"/>
      <c r="R4" s="107"/>
    </row>
    <row r="5" spans="1:18" ht="13.5" customHeight="1">
      <c r="A5" s="26">
        <v>43669</v>
      </c>
      <c r="B5" s="121">
        <v>20000000</v>
      </c>
      <c r="C5" s="103">
        <v>43657</v>
      </c>
      <c r="D5" s="103">
        <v>54984</v>
      </c>
      <c r="E5" s="98">
        <v>62200000</v>
      </c>
      <c r="F5" s="208">
        <v>42200000</v>
      </c>
      <c r="G5" s="98">
        <v>20000000</v>
      </c>
      <c r="H5" s="144">
        <v>211</v>
      </c>
      <c r="I5" s="209">
        <v>0</v>
      </c>
      <c r="J5" s="208">
        <v>20000000</v>
      </c>
      <c r="K5" s="207">
        <v>40000000</v>
      </c>
      <c r="L5" s="158">
        <v>89.333290000000005</v>
      </c>
      <c r="M5" s="158">
        <v>11.518230000000001</v>
      </c>
      <c r="N5" s="158">
        <v>11.537000000000001</v>
      </c>
      <c r="O5" s="98"/>
      <c r="P5" s="158"/>
      <c r="Q5" s="199"/>
      <c r="R5" s="107"/>
    </row>
    <row r="6" spans="1:18" ht="13.5" customHeight="1">
      <c r="A6" s="26">
        <v>43696</v>
      </c>
      <c r="B6" s="121">
        <v>20000000</v>
      </c>
      <c r="C6" s="103">
        <v>43691</v>
      </c>
      <c r="D6" s="103">
        <v>54984</v>
      </c>
      <c r="E6" s="98">
        <v>125500000</v>
      </c>
      <c r="F6" s="208">
        <v>105500000</v>
      </c>
      <c r="G6" s="98">
        <v>20000000</v>
      </c>
      <c r="H6" s="144">
        <v>527.5</v>
      </c>
      <c r="I6" s="209">
        <v>0</v>
      </c>
      <c r="J6" s="208">
        <v>20000000</v>
      </c>
      <c r="K6" s="207">
        <v>60000000</v>
      </c>
      <c r="L6" s="158">
        <v>87.158199999999994</v>
      </c>
      <c r="M6" s="158">
        <v>11.808</v>
      </c>
      <c r="N6" s="158">
        <v>11.84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54984</v>
      </c>
      <c r="E7" s="98"/>
      <c r="F7" s="208"/>
      <c r="G7" s="98"/>
      <c r="H7" s="144"/>
      <c r="I7" s="209"/>
      <c r="J7" s="208"/>
      <c r="K7" s="207">
        <v>83380000</v>
      </c>
      <c r="L7" s="158"/>
      <c r="M7" s="158"/>
      <c r="N7" s="158"/>
      <c r="O7" s="98">
        <v>23380000</v>
      </c>
      <c r="P7" s="158">
        <v>88.003960000000006</v>
      </c>
      <c r="Q7" s="199">
        <v>11.785</v>
      </c>
      <c r="R7" s="107">
        <v>11.8</v>
      </c>
    </row>
    <row r="8" spans="1:18" ht="13.5" customHeight="1">
      <c r="A8" s="26">
        <v>43727</v>
      </c>
      <c r="B8" s="121">
        <v>20000000</v>
      </c>
      <c r="C8" s="103">
        <v>43713</v>
      </c>
      <c r="D8" s="103">
        <v>54984</v>
      </c>
      <c r="E8" s="98">
        <v>92000000</v>
      </c>
      <c r="F8" s="208">
        <v>72000000</v>
      </c>
      <c r="G8" s="98">
        <v>20000000</v>
      </c>
      <c r="H8" s="117">
        <v>360</v>
      </c>
      <c r="I8" s="209">
        <v>0</v>
      </c>
      <c r="J8" s="208">
        <v>20000000</v>
      </c>
      <c r="K8" s="207">
        <v>103380000</v>
      </c>
      <c r="L8" s="158">
        <v>89.904640000000001</v>
      </c>
      <c r="M8" s="158">
        <v>11.438499999999999</v>
      </c>
      <c r="N8" s="158">
        <v>11.53</v>
      </c>
      <c r="O8" s="98"/>
      <c r="P8" s="158"/>
      <c r="Q8" s="199"/>
      <c r="R8" s="107"/>
    </row>
    <row r="9" spans="1:18" ht="13.5" customHeight="1">
      <c r="A9" s="26">
        <v>43757</v>
      </c>
      <c r="B9" s="121">
        <v>20000000</v>
      </c>
      <c r="C9" s="103">
        <v>43741</v>
      </c>
      <c r="D9" s="103">
        <v>54984</v>
      </c>
      <c r="E9" s="98">
        <v>41410000</v>
      </c>
      <c r="F9" s="208">
        <v>21410000</v>
      </c>
      <c r="G9" s="98">
        <v>20000000</v>
      </c>
      <c r="H9" s="117">
        <v>107.05</v>
      </c>
      <c r="I9" s="209">
        <v>0</v>
      </c>
      <c r="J9" s="208">
        <v>20000000</v>
      </c>
      <c r="K9" s="207">
        <v>123380000</v>
      </c>
      <c r="L9" s="158">
        <v>87.712130000000002</v>
      </c>
      <c r="M9" s="158">
        <v>11.729200000000001</v>
      </c>
      <c r="N9" s="158">
        <v>11.849</v>
      </c>
      <c r="O9" s="98"/>
      <c r="P9" s="158"/>
      <c r="Q9" s="199"/>
      <c r="R9" s="107"/>
    </row>
    <row r="10" spans="1:18" ht="13.5" customHeight="1">
      <c r="A10" s="26">
        <v>43788</v>
      </c>
      <c r="B10" s="121">
        <v>30000000</v>
      </c>
      <c r="C10" s="103">
        <v>43776</v>
      </c>
      <c r="D10" s="103">
        <v>54984</v>
      </c>
      <c r="E10" s="98">
        <v>118200000</v>
      </c>
      <c r="F10" s="208">
        <v>88200000</v>
      </c>
      <c r="G10" s="98">
        <v>30000000</v>
      </c>
      <c r="H10" s="117">
        <v>294</v>
      </c>
      <c r="I10" s="209">
        <v>0</v>
      </c>
      <c r="J10" s="208">
        <v>30000000</v>
      </c>
      <c r="K10" s="207">
        <v>195940000</v>
      </c>
      <c r="L10" s="158">
        <v>87.642889999999994</v>
      </c>
      <c r="M10" s="158">
        <v>11.73832</v>
      </c>
      <c r="N10" s="158">
        <v>11.77</v>
      </c>
      <c r="O10" s="98"/>
      <c r="P10" s="158"/>
      <c r="Q10" s="199"/>
      <c r="R10" s="107"/>
    </row>
    <row r="11" spans="1:18" ht="13.5" customHeight="1">
      <c r="A11" s="123">
        <v>43818</v>
      </c>
      <c r="B11" s="120">
        <v>100000000</v>
      </c>
      <c r="C11" s="146">
        <v>43804</v>
      </c>
      <c r="D11" s="146">
        <v>54984</v>
      </c>
      <c r="E11" s="99">
        <v>152700000</v>
      </c>
      <c r="F11" s="210">
        <v>52700000</v>
      </c>
      <c r="G11" s="99">
        <v>100000000</v>
      </c>
      <c r="H11" s="118">
        <v>52.7</v>
      </c>
      <c r="I11" s="126">
        <v>0</v>
      </c>
      <c r="J11" s="210">
        <v>100000000</v>
      </c>
      <c r="K11" s="211">
        <v>295940000</v>
      </c>
      <c r="L11" s="212">
        <v>84.685950000000005</v>
      </c>
      <c r="M11" s="212">
        <v>12.155799999999999</v>
      </c>
      <c r="N11" s="212">
        <v>12.2</v>
      </c>
      <c r="O11" s="99"/>
      <c r="P11" s="212"/>
      <c r="Q11" s="223"/>
      <c r="R11" s="140"/>
    </row>
    <row r="12" spans="1:18" ht="13.5" customHeight="1">
      <c r="A12" s="26">
        <v>43849</v>
      </c>
      <c r="B12" s="121">
        <v>30000000</v>
      </c>
      <c r="C12" s="103">
        <v>43846</v>
      </c>
      <c r="D12" s="103">
        <v>54984</v>
      </c>
      <c r="E12" s="98">
        <v>65000000</v>
      </c>
      <c r="F12" s="208">
        <v>35000000</v>
      </c>
      <c r="G12" s="98">
        <v>30000000</v>
      </c>
      <c r="H12" s="117">
        <v>116.66666666666667</v>
      </c>
      <c r="I12" s="209">
        <v>0</v>
      </c>
      <c r="J12" s="208">
        <v>30000000</v>
      </c>
      <c r="K12" s="207">
        <v>325940000</v>
      </c>
      <c r="L12" s="158">
        <v>85.337270000000004</v>
      </c>
      <c r="M12" s="158">
        <v>12.070869999999999</v>
      </c>
      <c r="N12" s="158">
        <v>12.071</v>
      </c>
      <c r="O12" s="98"/>
      <c r="P12" s="158"/>
      <c r="Q12" s="199"/>
      <c r="R12" s="107"/>
    </row>
    <row r="13" spans="1:18" ht="13.5" customHeight="1">
      <c r="A13" s="26">
        <v>43880</v>
      </c>
      <c r="B13" s="121">
        <v>30000000</v>
      </c>
      <c r="C13" s="103">
        <v>43867</v>
      </c>
      <c r="D13" s="103">
        <v>54984</v>
      </c>
      <c r="E13" s="98">
        <v>26060000</v>
      </c>
      <c r="F13" s="208">
        <v>-3940000</v>
      </c>
      <c r="G13" s="98">
        <v>25060000</v>
      </c>
      <c r="H13" s="117">
        <v>-13.133333333333333</v>
      </c>
      <c r="I13" s="209">
        <v>0</v>
      </c>
      <c r="J13" s="208">
        <v>25060000</v>
      </c>
      <c r="K13" s="207">
        <v>351000000</v>
      </c>
      <c r="L13" s="158">
        <v>85.807220000000001</v>
      </c>
      <c r="M13" s="158">
        <v>12.002190000000001</v>
      </c>
      <c r="N13" s="158">
        <v>12.08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208"/>
      <c r="G14" s="98"/>
      <c r="H14" s="117"/>
      <c r="I14" s="209"/>
      <c r="J14" s="208"/>
      <c r="K14" s="207">
        <v>411300000</v>
      </c>
      <c r="L14" s="158"/>
      <c r="M14" s="158"/>
      <c r="N14" s="158"/>
      <c r="O14" s="98">
        <v>60300000</v>
      </c>
      <c r="P14" s="158">
        <v>85.945840000000004</v>
      </c>
      <c r="Q14" s="199">
        <v>12.154999999999999</v>
      </c>
      <c r="R14" s="107">
        <v>12.18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54984</v>
      </c>
      <c r="E15" s="98">
        <v>27150000</v>
      </c>
      <c r="F15" s="208">
        <v>-2850000</v>
      </c>
      <c r="G15" s="98">
        <v>27150000</v>
      </c>
      <c r="H15" s="117">
        <v>-9.5</v>
      </c>
      <c r="I15" s="209">
        <v>0</v>
      </c>
      <c r="J15" s="208">
        <v>27150000</v>
      </c>
      <c r="K15" s="207">
        <v>438450000</v>
      </c>
      <c r="L15" s="158">
        <v>84.004660000000001</v>
      </c>
      <c r="M15" s="158">
        <v>12.26243</v>
      </c>
      <c r="N15" s="158">
        <v>12.33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50000000</v>
      </c>
      <c r="C16" s="103">
        <v>43936</v>
      </c>
      <c r="D16" s="103">
        <v>54984</v>
      </c>
      <c r="E16" s="98">
        <v>50000000</v>
      </c>
      <c r="F16" s="208">
        <v>0</v>
      </c>
      <c r="G16" s="98">
        <v>50000000</v>
      </c>
      <c r="H16" s="117">
        <v>0</v>
      </c>
      <c r="I16" s="209">
        <v>0</v>
      </c>
      <c r="J16" s="208">
        <v>50000000</v>
      </c>
      <c r="K16" s="207">
        <v>488450000</v>
      </c>
      <c r="L16" s="158">
        <v>74.419640000000001</v>
      </c>
      <c r="M16" s="158">
        <v>13.850770000000001</v>
      </c>
      <c r="N16" s="158">
        <v>13.93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30000000</v>
      </c>
      <c r="C17" s="103">
        <v>43958</v>
      </c>
      <c r="D17" s="103">
        <v>54984</v>
      </c>
      <c r="E17" s="98">
        <v>63100000</v>
      </c>
      <c r="F17" s="208">
        <v>33100000</v>
      </c>
      <c r="G17" s="98">
        <v>30000000</v>
      </c>
      <c r="H17" s="117">
        <v>110.33333333333333</v>
      </c>
      <c r="I17" s="209">
        <v>0</v>
      </c>
      <c r="J17" s="208">
        <v>30000000</v>
      </c>
      <c r="K17" s="207">
        <v>518450000</v>
      </c>
      <c r="L17" s="158">
        <v>76.707629999999995</v>
      </c>
      <c r="M17" s="158">
        <v>13.439</v>
      </c>
      <c r="N17" s="158">
        <v>13.47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43986</v>
      </c>
      <c r="D18" s="103">
        <v>54984</v>
      </c>
      <c r="E18" s="98">
        <v>97870000</v>
      </c>
      <c r="F18" s="208">
        <v>52870000</v>
      </c>
      <c r="G18" s="98">
        <v>45000000</v>
      </c>
      <c r="H18" s="117">
        <v>117.48888888888888</v>
      </c>
      <c r="I18" s="209">
        <v>0</v>
      </c>
      <c r="J18" s="208">
        <v>45000000</v>
      </c>
      <c r="K18" s="207">
        <v>563450000</v>
      </c>
      <c r="L18" s="158">
        <v>80.368369999999999</v>
      </c>
      <c r="M18" s="158">
        <v>12.826930000000001</v>
      </c>
      <c r="N18" s="158">
        <v>12.871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54984</v>
      </c>
      <c r="E19" s="98">
        <v>72600000</v>
      </c>
      <c r="F19" s="208">
        <v>-7400000</v>
      </c>
      <c r="G19" s="98">
        <v>72100000</v>
      </c>
      <c r="H19" s="117">
        <v>-9.25</v>
      </c>
      <c r="I19" s="209">
        <v>0</v>
      </c>
      <c r="J19" s="208">
        <v>72100000</v>
      </c>
      <c r="K19" s="207">
        <v>635550000</v>
      </c>
      <c r="L19" s="158">
        <v>75.101929999999996</v>
      </c>
      <c r="M19" s="158">
        <v>13.73301</v>
      </c>
      <c r="N19" s="158">
        <v>12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54984</v>
      </c>
      <c r="E20" s="98"/>
      <c r="F20" s="208"/>
      <c r="G20" s="98"/>
      <c r="H20" s="117"/>
      <c r="I20" s="209">
        <v>0</v>
      </c>
      <c r="J20" s="208"/>
      <c r="K20" s="207">
        <v>657270000</v>
      </c>
      <c r="L20" s="158"/>
      <c r="M20" s="158"/>
      <c r="N20" s="158"/>
      <c r="O20" s="98">
        <v>21720000</v>
      </c>
      <c r="P20" s="158">
        <v>74.188689999999994</v>
      </c>
      <c r="Q20" s="199">
        <v>14.016389999999999</v>
      </c>
      <c r="R20" s="107">
        <v>14</v>
      </c>
    </row>
    <row r="21" spans="1:18" ht="13.5" customHeight="1">
      <c r="A21" s="26">
        <v>44073</v>
      </c>
      <c r="B21" s="121">
        <v>45000000</v>
      </c>
      <c r="C21" s="103">
        <v>44056</v>
      </c>
      <c r="D21" s="103">
        <v>54984</v>
      </c>
      <c r="E21" s="98">
        <v>85130000</v>
      </c>
      <c r="F21" s="208">
        <v>40130000</v>
      </c>
      <c r="G21" s="98">
        <v>45000000</v>
      </c>
      <c r="H21" s="117">
        <v>89.177777777777777</v>
      </c>
      <c r="I21" s="209">
        <v>0</v>
      </c>
      <c r="J21" s="208">
        <v>45000000</v>
      </c>
      <c r="K21" s="207">
        <v>702270000</v>
      </c>
      <c r="L21" s="158">
        <v>73.79665</v>
      </c>
      <c r="M21" s="158">
        <v>13.97261</v>
      </c>
      <c r="N21" s="158">
        <v>13.92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44077</v>
      </c>
      <c r="D22" s="103">
        <v>54984</v>
      </c>
      <c r="E22" s="98">
        <v>72620000</v>
      </c>
      <c r="F22" s="208">
        <v>27620000</v>
      </c>
      <c r="G22" s="98">
        <v>45000000</v>
      </c>
      <c r="H22" s="117">
        <v>61.377777777777773</v>
      </c>
      <c r="I22" s="209">
        <v>0</v>
      </c>
      <c r="J22" s="208">
        <v>45000000</v>
      </c>
      <c r="K22" s="207">
        <v>747270000</v>
      </c>
      <c r="L22" s="158">
        <v>74.966610000000003</v>
      </c>
      <c r="M22" s="158">
        <v>13.7525</v>
      </c>
      <c r="N22" s="158">
        <v>13.79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50000000</v>
      </c>
      <c r="C23" s="103">
        <v>44126</v>
      </c>
      <c r="D23" s="103">
        <v>54984</v>
      </c>
      <c r="E23" s="98">
        <v>95700000</v>
      </c>
      <c r="F23" s="208">
        <v>45700000</v>
      </c>
      <c r="G23" s="98">
        <v>50000000</v>
      </c>
      <c r="H23" s="117">
        <v>91.4</v>
      </c>
      <c r="I23" s="209">
        <v>0</v>
      </c>
      <c r="J23" s="208">
        <v>50000000</v>
      </c>
      <c r="K23" s="207">
        <v>797270000</v>
      </c>
      <c r="L23" s="158">
        <v>73.252070000000003</v>
      </c>
      <c r="M23" s="158">
        <v>14.071630000000001</v>
      </c>
      <c r="N23" s="158">
        <v>13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44140</v>
      </c>
      <c r="D24" s="103">
        <v>54984</v>
      </c>
      <c r="E24" s="98">
        <v>97500000</v>
      </c>
      <c r="F24" s="208">
        <v>52500000</v>
      </c>
      <c r="G24" s="98">
        <v>45000000</v>
      </c>
      <c r="H24" s="117">
        <v>116.7</v>
      </c>
      <c r="I24" s="209">
        <v>0</v>
      </c>
      <c r="J24" s="208">
        <v>45000000</v>
      </c>
      <c r="K24" s="207">
        <v>842270000</v>
      </c>
      <c r="L24" s="158">
        <v>73.471249999999998</v>
      </c>
      <c r="M24" s="158">
        <v>14.03</v>
      </c>
      <c r="N24" s="158">
        <v>14.03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208"/>
      <c r="G25" s="98"/>
      <c r="H25" s="117"/>
      <c r="I25" s="209"/>
      <c r="J25" s="208"/>
      <c r="K25" s="207">
        <v>937690000</v>
      </c>
      <c r="L25" s="158"/>
      <c r="M25" s="158"/>
      <c r="N25" s="158"/>
      <c r="O25" s="98">
        <v>95420000</v>
      </c>
      <c r="P25" s="158">
        <v>79.247299999999996</v>
      </c>
      <c r="Q25" s="199">
        <v>13.62143</v>
      </c>
      <c r="R25" s="107">
        <v>79.247299999999996</v>
      </c>
    </row>
    <row r="26" spans="1:18" ht="13.5" customHeight="1">
      <c r="A26" s="123">
        <v>44196</v>
      </c>
      <c r="B26" s="120">
        <v>90000000</v>
      </c>
      <c r="C26" s="146">
        <v>44168</v>
      </c>
      <c r="D26" s="146">
        <v>54984</v>
      </c>
      <c r="E26" s="99">
        <v>80400000</v>
      </c>
      <c r="F26" s="210">
        <v>-9600000</v>
      </c>
      <c r="G26" s="99">
        <v>80400000</v>
      </c>
      <c r="H26" s="118">
        <v>-10.666666666666668</v>
      </c>
      <c r="I26" s="215">
        <v>0</v>
      </c>
      <c r="J26" s="210">
        <v>80400000</v>
      </c>
      <c r="K26" s="211">
        <v>1018090000</v>
      </c>
      <c r="L26" s="212">
        <v>75.79983</v>
      </c>
      <c r="M26" s="212">
        <v>13.600960000000001</v>
      </c>
      <c r="N26" s="212">
        <v>13.398999999999999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44210</v>
      </c>
      <c r="D27" s="103">
        <v>54984</v>
      </c>
      <c r="E27" s="98">
        <v>102590000</v>
      </c>
      <c r="F27" s="208">
        <v>57590000</v>
      </c>
      <c r="G27" s="98">
        <v>45000000</v>
      </c>
      <c r="H27" s="117">
        <v>127.97777777777777</v>
      </c>
      <c r="I27" s="209">
        <v>0</v>
      </c>
      <c r="J27" s="208">
        <v>45000000</v>
      </c>
      <c r="K27" s="207">
        <v>1063090000</v>
      </c>
      <c r="L27" s="158">
        <v>76.973650000000006</v>
      </c>
      <c r="M27" s="158">
        <v>13.405609999999999</v>
      </c>
      <c r="N27" s="158">
        <v>13.2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44231</v>
      </c>
      <c r="D28" s="103">
        <v>54984</v>
      </c>
      <c r="E28" s="98">
        <v>112310000</v>
      </c>
      <c r="F28" s="208">
        <v>67310000</v>
      </c>
      <c r="G28" s="98">
        <v>45000000</v>
      </c>
      <c r="H28" s="117">
        <v>149.57777777777778</v>
      </c>
      <c r="I28" s="209">
        <v>0</v>
      </c>
      <c r="J28" s="208">
        <v>45000000</v>
      </c>
      <c r="K28" s="207">
        <v>1221700000</v>
      </c>
      <c r="L28" s="158">
        <v>79.125259999999997</v>
      </c>
      <c r="M28" s="158">
        <v>13.03778</v>
      </c>
      <c r="N28" s="158">
        <v>13.02</v>
      </c>
      <c r="O28" s="98">
        <v>113610000</v>
      </c>
      <c r="P28" s="158">
        <v>78.306719999999999</v>
      </c>
      <c r="Q28" s="199">
        <v>13.37171</v>
      </c>
      <c r="R28" s="107">
        <v>13.4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54984</v>
      </c>
      <c r="E29" s="98">
        <v>166400000</v>
      </c>
      <c r="F29" s="208">
        <v>121400000</v>
      </c>
      <c r="G29" s="98">
        <v>45000000</v>
      </c>
      <c r="H29" s="117">
        <v>269.77777777777777</v>
      </c>
      <c r="I29" s="209">
        <v>0</v>
      </c>
      <c r="J29" s="208">
        <v>45000000</v>
      </c>
      <c r="K29" s="207">
        <v>1266700000</v>
      </c>
      <c r="L29" s="158">
        <v>77.99633</v>
      </c>
      <c r="M29" s="158">
        <v>13.226889999999999</v>
      </c>
      <c r="N29" s="158">
        <v>13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80000000</v>
      </c>
      <c r="C30" s="103">
        <v>44273</v>
      </c>
      <c r="D30" s="103">
        <v>54984</v>
      </c>
      <c r="E30" s="98">
        <v>314640000</v>
      </c>
      <c r="F30" s="208">
        <v>234640000</v>
      </c>
      <c r="G30" s="98">
        <v>170000000</v>
      </c>
      <c r="H30" s="117">
        <v>293.29999999999995</v>
      </c>
      <c r="I30" s="209">
        <v>0</v>
      </c>
      <c r="J30" s="208">
        <v>170000000</v>
      </c>
      <c r="K30" s="207">
        <v>1436700000</v>
      </c>
      <c r="L30" s="158">
        <v>75.809359999999998</v>
      </c>
      <c r="M30" s="158">
        <v>13.609769999999999</v>
      </c>
      <c r="N30" s="158">
        <v>13.69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50000000</v>
      </c>
      <c r="C31" s="15">
        <v>44308</v>
      </c>
      <c r="D31" s="15">
        <v>54984</v>
      </c>
      <c r="E31" s="17">
        <v>158970000</v>
      </c>
      <c r="F31" s="43">
        <v>108970000</v>
      </c>
      <c r="G31" s="17">
        <v>92000000</v>
      </c>
      <c r="H31" s="117">
        <v>217.93999999999997</v>
      </c>
      <c r="I31" s="108">
        <v>0</v>
      </c>
      <c r="J31" s="43">
        <v>92000000</v>
      </c>
      <c r="K31" s="44">
        <v>1528700000</v>
      </c>
      <c r="L31" s="107">
        <v>77.701279999999997</v>
      </c>
      <c r="M31" s="107">
        <v>13.27932</v>
      </c>
      <c r="N31" s="107">
        <v>13</v>
      </c>
      <c r="O31" s="17"/>
      <c r="P31" s="107"/>
      <c r="Q31" s="107"/>
      <c r="R31" s="107"/>
    </row>
    <row r="32" spans="1:18" ht="13.5" customHeight="1">
      <c r="A32" s="26">
        <v>44317</v>
      </c>
      <c r="B32" s="121">
        <v>50000000</v>
      </c>
      <c r="C32" s="15">
        <v>44322</v>
      </c>
      <c r="D32" s="15">
        <v>18459</v>
      </c>
      <c r="E32" s="17">
        <v>108100000</v>
      </c>
      <c r="F32" s="43">
        <v>58100000</v>
      </c>
      <c r="G32" s="17">
        <v>50000000</v>
      </c>
      <c r="H32" s="117">
        <v>116.2</v>
      </c>
      <c r="I32" s="108">
        <v>0</v>
      </c>
      <c r="J32" s="43">
        <v>50000000</v>
      </c>
      <c r="K32" s="44">
        <v>1578700000</v>
      </c>
      <c r="L32" s="107">
        <v>77.091999999999999</v>
      </c>
      <c r="M32" s="107">
        <v>13.39</v>
      </c>
      <c r="N32" s="107">
        <v>13.36</v>
      </c>
      <c r="O32" s="17"/>
      <c r="P32" s="107"/>
      <c r="Q32" s="107"/>
      <c r="R32" s="107"/>
    </row>
    <row r="33" spans="1:18" ht="13.5" customHeight="1">
      <c r="A33" s="26">
        <v>44377</v>
      </c>
      <c r="B33" s="121">
        <v>60000000</v>
      </c>
      <c r="C33" s="15">
        <v>44350</v>
      </c>
      <c r="D33" s="15">
        <v>54984</v>
      </c>
      <c r="E33" s="17">
        <v>67480000</v>
      </c>
      <c r="F33" s="43">
        <v>7480000</v>
      </c>
      <c r="G33" s="17">
        <v>50000000</v>
      </c>
      <c r="H33" s="117">
        <v>12.466666666666667</v>
      </c>
      <c r="I33" s="108">
        <v>0</v>
      </c>
      <c r="J33" s="43">
        <v>50000000</v>
      </c>
      <c r="K33" s="44">
        <v>1628700000</v>
      </c>
      <c r="L33" s="107">
        <v>79.433400000000006</v>
      </c>
      <c r="M33" s="107">
        <v>12.992850000000001</v>
      </c>
      <c r="N33" s="107">
        <v>12.95</v>
      </c>
      <c r="O33" s="17"/>
      <c r="P33" s="107"/>
      <c r="Q33" s="107"/>
      <c r="R33" s="107"/>
    </row>
    <row r="34" spans="1:18" ht="13.5" customHeight="1">
      <c r="A34" s="26">
        <v>44408</v>
      </c>
      <c r="B34" s="121">
        <v>50000000</v>
      </c>
      <c r="C34" s="15">
        <v>44399</v>
      </c>
      <c r="D34" s="15">
        <v>54984</v>
      </c>
      <c r="E34" s="17">
        <v>159960000</v>
      </c>
      <c r="F34" s="43">
        <v>109960000</v>
      </c>
      <c r="G34" s="17">
        <v>130000000</v>
      </c>
      <c r="H34" s="117">
        <v>219.92</v>
      </c>
      <c r="I34" s="108">
        <v>0</v>
      </c>
      <c r="J34" s="43">
        <v>130000000</v>
      </c>
      <c r="K34" s="44">
        <v>1758700000</v>
      </c>
      <c r="L34" s="107">
        <v>77.023759999999996</v>
      </c>
      <c r="M34" s="107">
        <v>13.401590000000001</v>
      </c>
      <c r="N34" s="107">
        <v>13</v>
      </c>
      <c r="O34" s="17"/>
      <c r="P34" s="107"/>
      <c r="Q34" s="107"/>
      <c r="R34" s="107"/>
    </row>
    <row r="35" spans="1:18" ht="13.5" customHeight="1">
      <c r="A35" s="26">
        <v>44439</v>
      </c>
      <c r="B35" s="121">
        <v>50000000</v>
      </c>
      <c r="C35" s="15">
        <v>44420</v>
      </c>
      <c r="D35" s="15">
        <v>54984</v>
      </c>
      <c r="E35" s="17">
        <v>125040000</v>
      </c>
      <c r="F35" s="43">
        <v>75040000</v>
      </c>
      <c r="G35" s="17">
        <v>50000000</v>
      </c>
      <c r="H35" s="117">
        <v>150.07999999999998</v>
      </c>
      <c r="I35" s="108">
        <v>0</v>
      </c>
      <c r="J35" s="43">
        <v>50000000</v>
      </c>
      <c r="K35" s="44">
        <v>1808700000</v>
      </c>
      <c r="L35" s="107">
        <v>77.890640000000005</v>
      </c>
      <c r="M35" s="107">
        <v>13.249000000000001</v>
      </c>
      <c r="N35" s="107">
        <v>13.2</v>
      </c>
      <c r="O35" s="17"/>
      <c r="P35" s="107"/>
      <c r="Q35" s="107"/>
      <c r="R35" s="107"/>
    </row>
    <row r="36" spans="1:18" ht="13.5" customHeight="1">
      <c r="A36" s="26">
        <v>44469</v>
      </c>
      <c r="B36" s="121">
        <v>60000000</v>
      </c>
      <c r="C36" s="103">
        <v>44441</v>
      </c>
      <c r="D36" s="103">
        <v>54984</v>
      </c>
      <c r="E36" s="98">
        <v>101000000</v>
      </c>
      <c r="F36" s="208">
        <v>41000000</v>
      </c>
      <c r="G36" s="98">
        <v>60000000</v>
      </c>
      <c r="H36" s="117">
        <v>68.333333333333329</v>
      </c>
      <c r="I36" s="209">
        <v>0</v>
      </c>
      <c r="J36" s="208">
        <v>60000000</v>
      </c>
      <c r="K36" s="207">
        <v>1875250000</v>
      </c>
      <c r="L36" s="158">
        <v>78.695040000000006</v>
      </c>
      <c r="M36" s="158">
        <v>13.11083</v>
      </c>
      <c r="N36" s="158">
        <v>13.2</v>
      </c>
      <c r="O36" s="98">
        <v>6550000</v>
      </c>
      <c r="P36" s="158">
        <v>78.394779999999997</v>
      </c>
      <c r="Q36" s="199">
        <v>13.5</v>
      </c>
      <c r="R36" s="107">
        <v>13.5</v>
      </c>
    </row>
    <row r="37" spans="1:18" ht="13.5" customHeight="1">
      <c r="A37" s="26">
        <v>44500</v>
      </c>
      <c r="B37" s="121">
        <v>60000000</v>
      </c>
      <c r="C37" s="103">
        <v>44490</v>
      </c>
      <c r="D37" s="103">
        <v>54984</v>
      </c>
      <c r="E37" s="98">
        <v>207480000</v>
      </c>
      <c r="F37" s="208">
        <v>147480000</v>
      </c>
      <c r="G37" s="98">
        <v>60000000</v>
      </c>
      <c r="H37" s="117">
        <v>245.8</v>
      </c>
      <c r="I37" s="209">
        <v>0</v>
      </c>
      <c r="J37" s="208">
        <v>60000000</v>
      </c>
      <c r="K37" s="207">
        <v>1935250000</v>
      </c>
      <c r="L37" s="158">
        <v>76.482370000000003</v>
      </c>
      <c r="M37" s="158">
        <v>13.49</v>
      </c>
      <c r="N37" s="158">
        <v>13.49</v>
      </c>
      <c r="O37" s="98"/>
      <c r="P37" s="158"/>
      <c r="Q37" s="199"/>
      <c r="R37" s="107"/>
    </row>
    <row r="38" spans="1:18" ht="13.5" customHeight="1">
      <c r="A38" s="19">
        <v>44530</v>
      </c>
      <c r="B38" s="17">
        <v>50000000</v>
      </c>
      <c r="C38" s="15">
        <v>44504</v>
      </c>
      <c r="D38" s="15">
        <v>54984</v>
      </c>
      <c r="E38" s="17">
        <v>72000000</v>
      </c>
      <c r="F38" s="17">
        <v>22000000</v>
      </c>
      <c r="G38" s="17">
        <v>32000000</v>
      </c>
      <c r="H38" s="128">
        <v>44</v>
      </c>
      <c r="I38" s="209">
        <v>0</v>
      </c>
      <c r="J38" s="17">
        <v>32000000</v>
      </c>
      <c r="K38" s="18">
        <v>1967250000</v>
      </c>
      <c r="L38" s="29">
        <v>75.02937</v>
      </c>
      <c r="M38" s="29">
        <v>13.75187</v>
      </c>
      <c r="N38" s="29">
        <v>13.62</v>
      </c>
      <c r="O38" s="19"/>
      <c r="P38" s="17"/>
      <c r="Q38" s="15"/>
      <c r="R38" s="15"/>
    </row>
    <row r="39" spans="1:18">
      <c r="A39" s="19">
        <v>44530</v>
      </c>
      <c r="B39" s="17"/>
      <c r="C39" s="15">
        <v>44518</v>
      </c>
      <c r="D39" s="15">
        <v>54984</v>
      </c>
      <c r="E39" s="17"/>
      <c r="F39" s="17"/>
      <c r="G39" s="17"/>
      <c r="H39" s="128"/>
      <c r="I39" s="209"/>
      <c r="J39" s="17"/>
      <c r="K39" s="18">
        <v>2022800000</v>
      </c>
      <c r="L39" s="29"/>
      <c r="M39" s="29"/>
      <c r="N39" s="29"/>
      <c r="O39" s="98">
        <v>55550000</v>
      </c>
      <c r="P39" s="158">
        <v>74.567840000000004</v>
      </c>
      <c r="Q39" s="199">
        <v>14.525</v>
      </c>
      <c r="R39" s="107">
        <v>14.55</v>
      </c>
    </row>
    <row r="40" spans="1:18">
      <c r="A40" s="21">
        <v>44561</v>
      </c>
      <c r="B40" s="24">
        <v>50000000</v>
      </c>
      <c r="C40" s="22">
        <v>44538</v>
      </c>
      <c r="D40" s="22">
        <v>54984</v>
      </c>
      <c r="E40" s="24">
        <v>132200000</v>
      </c>
      <c r="F40" s="24">
        <v>82200000</v>
      </c>
      <c r="G40" s="24">
        <v>80130000</v>
      </c>
      <c r="H40" s="129">
        <v>164.39999999999998</v>
      </c>
      <c r="I40" s="24"/>
      <c r="J40" s="24">
        <v>80130000</v>
      </c>
      <c r="K40" s="25">
        <v>2102930000</v>
      </c>
      <c r="L40" s="30"/>
      <c r="M40" s="30"/>
      <c r="N40" s="30"/>
      <c r="O40" s="264"/>
      <c r="P40" s="140">
        <v>75.762799999999999</v>
      </c>
      <c r="Q40" s="223">
        <v>13.620710000000001</v>
      </c>
      <c r="R40" s="140">
        <v>13.67</v>
      </c>
    </row>
    <row r="41" spans="1:18">
      <c r="A41" s="26">
        <v>44592</v>
      </c>
      <c r="B41" s="121">
        <v>100000000</v>
      </c>
      <c r="C41" s="103">
        <v>44213</v>
      </c>
      <c r="D41" s="103">
        <v>54984</v>
      </c>
      <c r="E41" s="98">
        <v>159210000</v>
      </c>
      <c r="F41" s="208">
        <v>59210000</v>
      </c>
      <c r="G41" s="98">
        <v>100000000</v>
      </c>
      <c r="H41" s="144">
        <v>59.209999999999994</v>
      </c>
      <c r="I41" s="209">
        <v>0</v>
      </c>
      <c r="J41" s="208">
        <v>100000000</v>
      </c>
      <c r="K41" s="207">
        <v>2202930000</v>
      </c>
      <c r="L41" s="158">
        <v>76.723330000000004</v>
      </c>
      <c r="M41" s="158">
        <v>13.461690000000001</v>
      </c>
      <c r="N41" s="158">
        <v>13.385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44595</v>
      </c>
      <c r="D42" s="103">
        <v>54984</v>
      </c>
      <c r="E42" s="98">
        <v>134410000</v>
      </c>
      <c r="F42" s="208">
        <v>49410000</v>
      </c>
      <c r="G42" s="98">
        <v>85000000</v>
      </c>
      <c r="H42" s="144">
        <v>58.129411764705885</v>
      </c>
      <c r="I42" s="209">
        <v>0</v>
      </c>
      <c r="J42" s="208">
        <v>85000000</v>
      </c>
      <c r="K42" s="207">
        <v>2287930000</v>
      </c>
      <c r="L42" s="158">
        <v>77.678489999999996</v>
      </c>
      <c r="M42" s="158">
        <v>13.29424</v>
      </c>
      <c r="N42" s="158">
        <v>13.76</v>
      </c>
      <c r="O42" s="98"/>
      <c r="P42" s="158"/>
      <c r="Q42" s="199"/>
      <c r="R42" s="107"/>
    </row>
    <row r="43" spans="1:18">
      <c r="A43" s="26">
        <v>44651</v>
      </c>
      <c r="B43" s="121">
        <v>50000000</v>
      </c>
      <c r="C43" s="103">
        <v>44623</v>
      </c>
      <c r="D43" s="103">
        <v>54984</v>
      </c>
      <c r="E43" s="98">
        <v>36170000</v>
      </c>
      <c r="F43" s="208">
        <v>-13830000</v>
      </c>
      <c r="G43" s="98">
        <v>25070000</v>
      </c>
      <c r="H43" s="144">
        <v>-27.66</v>
      </c>
      <c r="I43" s="209">
        <v>0</v>
      </c>
      <c r="J43" s="208">
        <v>25070000</v>
      </c>
      <c r="K43" s="207">
        <v>2313000000</v>
      </c>
      <c r="L43" s="158">
        <v>71.850239999999999</v>
      </c>
      <c r="M43" s="158">
        <v>14.37302</v>
      </c>
      <c r="N43" s="158">
        <v>14.605</v>
      </c>
      <c r="O43" s="98"/>
      <c r="P43" s="158"/>
      <c r="Q43" s="199"/>
      <c r="R43" s="107"/>
    </row>
    <row r="44" spans="1:18" ht="13.5" customHeight="1">
      <c r="A44" s="19">
        <v>44681</v>
      </c>
      <c r="B44" s="17">
        <v>60000000</v>
      </c>
      <c r="C44" s="15">
        <v>44672</v>
      </c>
      <c r="D44" s="15">
        <v>0</v>
      </c>
      <c r="E44" s="17">
        <v>109210000</v>
      </c>
      <c r="F44" s="17">
        <v>49210000</v>
      </c>
      <c r="G44" s="17">
        <v>59800000</v>
      </c>
      <c r="H44" s="128">
        <v>82.016666666666666</v>
      </c>
      <c r="I44" s="209">
        <v>0</v>
      </c>
      <c r="J44" s="17">
        <v>59800000</v>
      </c>
      <c r="K44" s="18">
        <v>2372800000</v>
      </c>
      <c r="L44" s="29">
        <v>73.051320000000004</v>
      </c>
      <c r="M44" s="29">
        <v>14.139570000000001</v>
      </c>
      <c r="N44" s="29">
        <v>14.164</v>
      </c>
      <c r="O44" s="19"/>
      <c r="P44" s="17"/>
      <c r="Q44" s="15"/>
      <c r="R44" s="15"/>
    </row>
    <row r="45" spans="1:18" ht="13.5" customHeight="1">
      <c r="A45" s="19">
        <v>44654</v>
      </c>
      <c r="B45" s="17">
        <v>40000000</v>
      </c>
      <c r="C45" s="15">
        <v>44678</v>
      </c>
      <c r="D45" s="15">
        <v>54984</v>
      </c>
      <c r="E45" s="17">
        <v>32610000</v>
      </c>
      <c r="F45" s="17">
        <v>-7390000</v>
      </c>
      <c r="G45" s="17">
        <v>24610000</v>
      </c>
      <c r="H45" s="128">
        <v>-18.475000000000001</v>
      </c>
      <c r="I45" s="209">
        <v>0</v>
      </c>
      <c r="J45" s="17">
        <v>24610000</v>
      </c>
      <c r="K45" s="18">
        <v>2397410000</v>
      </c>
      <c r="L45" s="29">
        <v>72.887100000000004</v>
      </c>
      <c r="M45" s="29">
        <v>14.172000000000001</v>
      </c>
      <c r="N45" s="29">
        <v>14.337999999999999</v>
      </c>
      <c r="O45" s="19"/>
      <c r="P45" s="17"/>
      <c r="Q45" s="15"/>
      <c r="R45" s="15"/>
    </row>
    <row r="46" spans="1:18">
      <c r="A46" s="320">
        <v>44684</v>
      </c>
      <c r="B46" s="17">
        <v>15000000</v>
      </c>
      <c r="C46" s="15">
        <v>44693</v>
      </c>
      <c r="D46" s="15">
        <v>54984</v>
      </c>
      <c r="E46" s="17">
        <v>20810000</v>
      </c>
      <c r="F46" s="17">
        <v>5810000</v>
      </c>
      <c r="G46" s="17">
        <v>15000000</v>
      </c>
      <c r="H46" s="117">
        <v>38.733333333333334</v>
      </c>
      <c r="I46" s="294">
        <v>0</v>
      </c>
      <c r="J46" s="17">
        <v>15000000</v>
      </c>
      <c r="K46" s="18">
        <v>2412410000</v>
      </c>
      <c r="L46" s="29">
        <v>71.981939999999994</v>
      </c>
      <c r="M46" s="29">
        <v>14.35172</v>
      </c>
      <c r="N46" s="29">
        <v>14.398999999999999</v>
      </c>
      <c r="O46" s="320"/>
      <c r="P46" s="17"/>
      <c r="Q46" s="15"/>
      <c r="R46" s="15"/>
    </row>
    <row r="47" spans="1:18">
      <c r="A47" s="320">
        <v>44682</v>
      </c>
      <c r="B47" s="17">
        <v>15000000</v>
      </c>
      <c r="C47" s="15">
        <v>44705</v>
      </c>
      <c r="D47" s="15">
        <v>54984</v>
      </c>
      <c r="E47" s="17">
        <v>15100000</v>
      </c>
      <c r="F47" s="17">
        <v>100000</v>
      </c>
      <c r="G47" s="17">
        <v>15000000</v>
      </c>
      <c r="H47" s="117">
        <v>0.66666666666666674</v>
      </c>
      <c r="I47" s="294">
        <v>0</v>
      </c>
      <c r="J47" s="17">
        <v>15000000</v>
      </c>
      <c r="K47" s="18">
        <v>2427410000</v>
      </c>
      <c r="L47" s="29">
        <v>71.705340000000007</v>
      </c>
      <c r="M47" s="29">
        <v>14.40884</v>
      </c>
      <c r="N47" s="29">
        <v>14.41</v>
      </c>
      <c r="O47" s="320"/>
      <c r="P47" s="17"/>
      <c r="Q47" s="15"/>
      <c r="R47" s="15"/>
    </row>
    <row r="48" spans="1:18" ht="13.5" customHeight="1">
      <c r="A48" s="19">
        <v>44713</v>
      </c>
      <c r="B48" s="17">
        <v>15000000</v>
      </c>
      <c r="C48" s="15">
        <v>44721</v>
      </c>
      <c r="D48" s="15">
        <v>54984</v>
      </c>
      <c r="E48" s="17">
        <v>35940000</v>
      </c>
      <c r="F48" s="17">
        <v>20940000</v>
      </c>
      <c r="G48" s="17">
        <v>15000000</v>
      </c>
      <c r="H48" s="128">
        <v>139.6</v>
      </c>
      <c r="I48" s="209">
        <v>0</v>
      </c>
      <c r="J48" s="17">
        <v>15000000</v>
      </c>
      <c r="K48" s="18">
        <v>2442410000</v>
      </c>
      <c r="L48" s="29">
        <v>70.893799999999999</v>
      </c>
      <c r="M48" s="29">
        <v>14.57633</v>
      </c>
      <c r="N48" s="29">
        <v>14.58</v>
      </c>
      <c r="O48" s="19"/>
      <c r="P48" s="17"/>
      <c r="Q48" s="15"/>
      <c r="R48" s="15"/>
    </row>
    <row r="49" spans="1:18" ht="13.5" customHeight="1">
      <c r="A49" s="19">
        <v>44713</v>
      </c>
      <c r="B49" s="17">
        <v>15000000</v>
      </c>
      <c r="C49" s="15">
        <v>44735</v>
      </c>
      <c r="D49" s="15">
        <v>54984</v>
      </c>
      <c r="E49" s="17">
        <v>47160000</v>
      </c>
      <c r="F49" s="17">
        <v>32160000</v>
      </c>
      <c r="G49" s="17">
        <v>15000000</v>
      </c>
      <c r="H49" s="128">
        <v>214.4</v>
      </c>
      <c r="I49" s="209">
        <v>0</v>
      </c>
      <c r="J49" s="17">
        <v>15000000</v>
      </c>
      <c r="K49" s="18">
        <v>2457410000</v>
      </c>
      <c r="L49" s="29">
        <v>71.534030000000001</v>
      </c>
      <c r="M49" s="29">
        <v>14.44974</v>
      </c>
      <c r="N49" s="29">
        <v>14.692</v>
      </c>
      <c r="O49" s="19"/>
      <c r="P49" s="17"/>
      <c r="Q49" s="15"/>
      <c r="R49" s="15"/>
    </row>
    <row r="50" spans="1:18">
      <c r="A50" s="19">
        <v>44743</v>
      </c>
      <c r="B50" s="17">
        <v>80000000</v>
      </c>
      <c r="C50" s="15">
        <v>44761</v>
      </c>
      <c r="D50" s="15">
        <v>54984</v>
      </c>
      <c r="E50" s="17">
        <v>140900000</v>
      </c>
      <c r="F50" s="17">
        <v>60900000</v>
      </c>
      <c r="G50" s="17">
        <v>100400000</v>
      </c>
      <c r="H50" s="128">
        <v>76.125</v>
      </c>
      <c r="I50" s="209">
        <v>0</v>
      </c>
      <c r="J50" s="17">
        <v>100400000</v>
      </c>
      <c r="K50" s="18">
        <v>2557810000</v>
      </c>
      <c r="L50" s="29">
        <v>69.562330000000003</v>
      </c>
      <c r="M50" s="29">
        <v>14.85394</v>
      </c>
      <c r="N50" s="29">
        <v>14.89</v>
      </c>
      <c r="O50" s="19"/>
      <c r="P50" s="17"/>
      <c r="Q50" s="15"/>
      <c r="R50" s="15"/>
    </row>
    <row r="51" spans="1:18">
      <c r="A51" s="19">
        <v>44743</v>
      </c>
      <c r="B51" s="17"/>
      <c r="C51" s="15"/>
      <c r="D51" s="15">
        <v>54984</v>
      </c>
      <c r="E51" s="17"/>
      <c r="F51" s="17"/>
      <c r="G51" s="17"/>
      <c r="H51" s="128"/>
      <c r="I51" s="209"/>
      <c r="J51" s="17"/>
      <c r="K51" s="18">
        <v>2640490000</v>
      </c>
      <c r="L51" s="29"/>
      <c r="M51" s="29"/>
      <c r="N51" s="29"/>
      <c r="O51" s="239">
        <v>82680000</v>
      </c>
      <c r="P51" s="243">
        <v>70.459440000000001</v>
      </c>
      <c r="Q51" s="243">
        <v>14.74006</v>
      </c>
      <c r="R51" s="243">
        <v>14.98</v>
      </c>
    </row>
    <row r="52" spans="1:18">
      <c r="A52" s="19">
        <v>44774</v>
      </c>
      <c r="B52" s="17">
        <v>15000000</v>
      </c>
      <c r="C52" s="15">
        <v>44784</v>
      </c>
      <c r="D52" s="15">
        <v>54984</v>
      </c>
      <c r="E52" s="17">
        <v>80130000</v>
      </c>
      <c r="F52" s="17">
        <v>65130000</v>
      </c>
      <c r="G52" s="17">
        <v>78390000</v>
      </c>
      <c r="H52" s="128">
        <v>434.2</v>
      </c>
      <c r="I52" s="209">
        <v>0</v>
      </c>
      <c r="J52" s="17">
        <v>78390000</v>
      </c>
      <c r="K52" s="18">
        <v>2718880000</v>
      </c>
      <c r="L52" s="29">
        <v>72.922250000000005</v>
      </c>
      <c r="M52" s="29">
        <v>14.16812</v>
      </c>
      <c r="N52" s="29">
        <v>14.3</v>
      </c>
      <c r="O52" s="19"/>
      <c r="P52" s="17"/>
      <c r="Q52" s="15"/>
      <c r="R52" s="15"/>
    </row>
    <row r="53" spans="1:18">
      <c r="A53" s="19">
        <v>44774</v>
      </c>
      <c r="B53" s="17">
        <v>15000000</v>
      </c>
      <c r="C53" s="15">
        <v>44797</v>
      </c>
      <c r="D53" s="15">
        <v>54984</v>
      </c>
      <c r="E53" s="17">
        <v>27690000</v>
      </c>
      <c r="F53" s="17">
        <v>12690000</v>
      </c>
      <c r="G53" s="17">
        <v>9190000</v>
      </c>
      <c r="H53" s="128">
        <v>84.6</v>
      </c>
      <c r="I53" s="209">
        <v>0</v>
      </c>
      <c r="J53" s="17">
        <v>9190000</v>
      </c>
      <c r="K53" s="18">
        <v>2728070000</v>
      </c>
      <c r="L53" s="29">
        <v>71.716279999999998</v>
      </c>
      <c r="M53" s="29">
        <v>14.40423</v>
      </c>
      <c r="N53" s="29">
        <v>14.49</v>
      </c>
      <c r="O53" s="19"/>
      <c r="P53" s="17"/>
      <c r="Q53" s="15"/>
      <c r="R53" s="15"/>
    </row>
    <row r="54" spans="1:18">
      <c r="A54" s="19">
        <v>44805</v>
      </c>
      <c r="B54" s="17">
        <v>15000000</v>
      </c>
      <c r="C54" s="15">
        <v>44812</v>
      </c>
      <c r="D54" s="15">
        <v>54984</v>
      </c>
      <c r="E54" s="17">
        <v>34740000</v>
      </c>
      <c r="F54" s="17">
        <v>19740000</v>
      </c>
      <c r="G54" s="17">
        <v>20240000</v>
      </c>
      <c r="H54" s="128">
        <v>131.6</v>
      </c>
      <c r="I54" s="209">
        <v>0</v>
      </c>
      <c r="J54" s="17">
        <v>20240000</v>
      </c>
      <c r="K54" s="18">
        <v>2748310000</v>
      </c>
      <c r="L54" s="29">
        <v>71.453230000000005</v>
      </c>
      <c r="M54" s="29">
        <v>14.455640000000001</v>
      </c>
      <c r="N54" s="29">
        <v>14.471</v>
      </c>
      <c r="O54" s="19"/>
      <c r="P54" s="17"/>
      <c r="Q54" s="15"/>
      <c r="R54" s="15"/>
    </row>
    <row r="55" spans="1:18">
      <c r="A55" s="19">
        <v>44805</v>
      </c>
      <c r="B55" s="17"/>
      <c r="C55" s="15">
        <v>44826</v>
      </c>
      <c r="D55" s="15">
        <v>54984</v>
      </c>
      <c r="E55" s="17"/>
      <c r="F55" s="17">
        <v>0</v>
      </c>
      <c r="G55" s="17"/>
      <c r="H55" s="128"/>
      <c r="I55" s="209">
        <v>0</v>
      </c>
      <c r="J55" s="17">
        <v>0</v>
      </c>
      <c r="K55" s="18">
        <v>2825740000</v>
      </c>
      <c r="L55" s="29"/>
      <c r="M55" s="29"/>
      <c r="N55" s="29"/>
      <c r="O55" s="239">
        <v>77430000</v>
      </c>
      <c r="P55" s="243">
        <v>71.496970000000005</v>
      </c>
      <c r="Q55" s="243">
        <v>14.72335</v>
      </c>
      <c r="R55" s="243">
        <v>14.95</v>
      </c>
    </row>
    <row r="56" spans="1:18">
      <c r="A56" s="19">
        <v>44805</v>
      </c>
      <c r="B56" s="17">
        <v>15000000</v>
      </c>
      <c r="C56" s="15">
        <v>44833</v>
      </c>
      <c r="D56" s="15">
        <v>54984</v>
      </c>
      <c r="E56" s="17">
        <v>65070000</v>
      </c>
      <c r="F56" s="17">
        <v>50070000</v>
      </c>
      <c r="G56" s="17">
        <v>24070000</v>
      </c>
      <c r="H56" s="128">
        <v>333.8</v>
      </c>
      <c r="I56" s="209">
        <v>0</v>
      </c>
      <c r="J56" s="17">
        <v>24070000</v>
      </c>
      <c r="K56" s="18">
        <v>2849810000</v>
      </c>
      <c r="L56" s="29">
        <v>69.204310000000007</v>
      </c>
      <c r="M56" s="29">
        <v>14.92151</v>
      </c>
      <c r="N56" s="29">
        <v>14.96</v>
      </c>
      <c r="O56" s="239"/>
      <c r="P56" s="243"/>
      <c r="Q56" s="243"/>
      <c r="R56" s="243"/>
    </row>
    <row r="57" spans="1:18">
      <c r="A57" s="19">
        <v>44835</v>
      </c>
      <c r="B57" s="17"/>
      <c r="C57" s="15">
        <v>44840</v>
      </c>
      <c r="D57" s="15">
        <v>54984</v>
      </c>
      <c r="E57" s="17"/>
      <c r="F57" s="17">
        <v>0</v>
      </c>
      <c r="G57" s="17"/>
      <c r="H57" s="128"/>
      <c r="I57" s="209">
        <v>0</v>
      </c>
      <c r="J57" s="17">
        <v>0</v>
      </c>
      <c r="K57" s="18">
        <v>2903890000</v>
      </c>
      <c r="L57" s="29"/>
      <c r="M57" s="29"/>
      <c r="N57" s="29"/>
      <c r="O57" s="239">
        <v>54080000</v>
      </c>
      <c r="P57" s="243">
        <v>71.216830000000002</v>
      </c>
      <c r="Q57" s="243">
        <v>14.989739999999999</v>
      </c>
      <c r="R57" s="243">
        <v>14.99</v>
      </c>
    </row>
    <row r="58" spans="1:18">
      <c r="A58" s="19">
        <v>44835</v>
      </c>
      <c r="B58" s="17">
        <v>250000000</v>
      </c>
      <c r="C58" s="15">
        <v>44851</v>
      </c>
      <c r="D58" s="15">
        <v>54984</v>
      </c>
      <c r="E58" s="17">
        <v>386190000</v>
      </c>
      <c r="F58" s="17">
        <v>136190000</v>
      </c>
      <c r="G58" s="17">
        <v>360890000</v>
      </c>
      <c r="H58" s="128">
        <v>54.475999999999999</v>
      </c>
      <c r="I58" s="209">
        <v>0</v>
      </c>
      <c r="J58" s="17">
        <v>360890000</v>
      </c>
      <c r="K58" s="18">
        <v>3264780000</v>
      </c>
      <c r="L58" s="29">
        <v>68.186319999999995</v>
      </c>
      <c r="M58" s="29">
        <v>15.14222</v>
      </c>
      <c r="N58" s="29">
        <v>15.362</v>
      </c>
      <c r="O58" s="239"/>
      <c r="P58" s="243"/>
      <c r="Q58" s="243"/>
      <c r="R58" s="243"/>
    </row>
    <row r="59" spans="1:18">
      <c r="A59" s="19">
        <v>44835</v>
      </c>
      <c r="B59" s="17">
        <v>15000000</v>
      </c>
      <c r="C59" s="15">
        <v>44861</v>
      </c>
      <c r="D59" s="15">
        <v>54984</v>
      </c>
      <c r="E59" s="17">
        <v>44300000</v>
      </c>
      <c r="F59" s="17">
        <v>29300000</v>
      </c>
      <c r="G59" s="17">
        <v>30940000</v>
      </c>
      <c r="H59" s="128">
        <v>195.33333333333334</v>
      </c>
      <c r="I59" s="209">
        <v>0</v>
      </c>
      <c r="J59" s="17">
        <v>30940000</v>
      </c>
      <c r="K59" s="18">
        <v>3295720000</v>
      </c>
      <c r="L59" s="29">
        <v>68.186319999999995</v>
      </c>
      <c r="M59" s="29">
        <v>15.14222</v>
      </c>
      <c r="N59" s="29">
        <v>14.98</v>
      </c>
      <c r="O59" s="239"/>
      <c r="P59" s="243"/>
      <c r="Q59" s="243"/>
      <c r="R59" s="243"/>
    </row>
    <row r="60" spans="1:18">
      <c r="A60" s="19">
        <v>44866</v>
      </c>
      <c r="B60" s="17">
        <v>15000000</v>
      </c>
      <c r="C60" s="15">
        <v>44868</v>
      </c>
      <c r="D60" s="15">
        <v>54984</v>
      </c>
      <c r="E60" s="17">
        <v>47490000</v>
      </c>
      <c r="F60" s="17">
        <v>32490000</v>
      </c>
      <c r="G60" s="17">
        <v>32720000</v>
      </c>
      <c r="H60" s="128">
        <v>216.6</v>
      </c>
      <c r="I60" s="209">
        <v>0</v>
      </c>
      <c r="J60" s="17">
        <v>32720000</v>
      </c>
      <c r="K60" s="18">
        <v>3328440000</v>
      </c>
      <c r="L60" s="29">
        <v>69.725719999999995</v>
      </c>
      <c r="M60" s="29">
        <v>14.81073</v>
      </c>
      <c r="N60" s="29">
        <v>14.88</v>
      </c>
      <c r="O60" s="239"/>
      <c r="P60" s="243"/>
      <c r="Q60" s="243"/>
      <c r="R60" s="243"/>
    </row>
    <row r="61" spans="1:18">
      <c r="A61" s="26">
        <v>44866</v>
      </c>
      <c r="B61" s="17"/>
      <c r="C61" s="15">
        <v>44882</v>
      </c>
      <c r="D61" s="15">
        <v>54984</v>
      </c>
      <c r="E61" s="17"/>
      <c r="F61" s="17">
        <v>0</v>
      </c>
      <c r="G61" s="17"/>
      <c r="H61" s="128"/>
      <c r="I61" s="209">
        <v>0</v>
      </c>
      <c r="J61" s="17">
        <v>0</v>
      </c>
      <c r="K61" s="18">
        <v>3358930000</v>
      </c>
      <c r="L61" s="29"/>
      <c r="M61" s="29"/>
      <c r="N61" s="29"/>
      <c r="O61" s="239">
        <v>30490000</v>
      </c>
      <c r="P61" s="243">
        <v>72.954340000000002</v>
      </c>
      <c r="Q61" s="243">
        <v>14.871230000000001</v>
      </c>
      <c r="R61" s="243">
        <v>14.933</v>
      </c>
    </row>
    <row r="62" spans="1:18">
      <c r="A62" s="26">
        <v>44866</v>
      </c>
      <c r="B62" s="17">
        <v>15000000</v>
      </c>
      <c r="C62" s="15">
        <v>44889</v>
      </c>
      <c r="D62" s="15">
        <v>54984</v>
      </c>
      <c r="E62" s="17">
        <v>39820000</v>
      </c>
      <c r="F62" s="17">
        <v>24820000</v>
      </c>
      <c r="G62" s="17">
        <v>15140000</v>
      </c>
      <c r="H62" s="128">
        <v>165.46666666666667</v>
      </c>
      <c r="I62" s="209">
        <v>0</v>
      </c>
      <c r="J62" s="17">
        <v>15140000</v>
      </c>
      <c r="K62" s="18">
        <v>3374070000</v>
      </c>
      <c r="L62" s="29">
        <v>69.990840000000006</v>
      </c>
      <c r="M62" s="29">
        <v>14.756360000000001</v>
      </c>
      <c r="N62" s="29">
        <v>14.88</v>
      </c>
      <c r="O62" s="239"/>
      <c r="P62" s="243"/>
      <c r="Q62" s="243"/>
      <c r="R62" s="243"/>
    </row>
    <row r="63" spans="1:18">
      <c r="A63" s="26">
        <v>44896</v>
      </c>
      <c r="B63" s="17">
        <v>15000000</v>
      </c>
      <c r="C63" s="15">
        <v>44896</v>
      </c>
      <c r="D63" s="15">
        <v>54984</v>
      </c>
      <c r="E63" s="17">
        <v>71170000</v>
      </c>
      <c r="F63" s="17">
        <v>56170000</v>
      </c>
      <c r="G63" s="17">
        <v>15000000</v>
      </c>
      <c r="H63" s="128">
        <v>374.4666666666667</v>
      </c>
      <c r="I63" s="209">
        <v>0</v>
      </c>
      <c r="J63" s="17">
        <v>15000000</v>
      </c>
      <c r="K63" s="18">
        <v>3389070000</v>
      </c>
      <c r="L63" s="29">
        <v>72.917310000000001</v>
      </c>
      <c r="M63" s="29">
        <v>11.318</v>
      </c>
      <c r="N63" s="29">
        <v>14.167</v>
      </c>
      <c r="O63" s="239"/>
      <c r="P63" s="243"/>
      <c r="Q63" s="243"/>
      <c r="R63" s="243"/>
    </row>
    <row r="64" spans="1:18">
      <c r="A64" s="123">
        <v>44896</v>
      </c>
      <c r="B64" s="24">
        <v>15000000</v>
      </c>
      <c r="C64" s="22">
        <v>44903</v>
      </c>
      <c r="D64" s="22">
        <v>54984</v>
      </c>
      <c r="E64" s="24">
        <v>86450000</v>
      </c>
      <c r="F64" s="24">
        <v>71450000</v>
      </c>
      <c r="G64" s="24">
        <v>20160000</v>
      </c>
      <c r="H64" s="129">
        <v>476.33333333333337</v>
      </c>
      <c r="I64" s="215">
        <v>0</v>
      </c>
      <c r="J64" s="24">
        <v>20160000</v>
      </c>
      <c r="K64" s="25">
        <v>3409230000</v>
      </c>
      <c r="L64" s="30">
        <v>72.253900000000002</v>
      </c>
      <c r="M64" s="30">
        <v>14.29753</v>
      </c>
      <c r="N64" s="30">
        <v>14.375</v>
      </c>
      <c r="O64" s="244"/>
      <c r="P64" s="269"/>
      <c r="Q64" s="269"/>
      <c r="R64" s="269"/>
    </row>
    <row r="65" spans="1:18">
      <c r="A65" s="26">
        <v>44927</v>
      </c>
      <c r="B65" s="17">
        <v>90000000</v>
      </c>
      <c r="C65" s="15">
        <v>45276</v>
      </c>
      <c r="D65" s="15">
        <v>54984</v>
      </c>
      <c r="E65" s="17">
        <v>233560000</v>
      </c>
      <c r="F65" s="17">
        <v>143560000</v>
      </c>
      <c r="G65" s="17">
        <v>90000000</v>
      </c>
      <c r="H65" s="128">
        <v>159.51111111111112</v>
      </c>
      <c r="I65" s="209">
        <v>0</v>
      </c>
      <c r="J65" s="17">
        <v>90000000</v>
      </c>
      <c r="K65" s="18">
        <v>3499230000</v>
      </c>
      <c r="L65" s="29">
        <v>76.167349999999999</v>
      </c>
      <c r="M65" s="29">
        <v>13.574999999999999</v>
      </c>
      <c r="N65" s="29">
        <v>13.6</v>
      </c>
      <c r="O65" s="239"/>
      <c r="P65" s="243"/>
      <c r="Q65" s="243"/>
      <c r="R65" s="243"/>
    </row>
    <row r="66" spans="1:18">
      <c r="A66" s="26">
        <v>44958</v>
      </c>
      <c r="B66" s="17">
        <v>15000000</v>
      </c>
      <c r="C66" s="15">
        <v>44959</v>
      </c>
      <c r="D66" s="15">
        <v>54984</v>
      </c>
      <c r="E66" s="17">
        <v>75850000</v>
      </c>
      <c r="F66" s="17">
        <v>60850000</v>
      </c>
      <c r="G66" s="17">
        <v>15000000</v>
      </c>
      <c r="H66" s="128">
        <v>405.66666666666669</v>
      </c>
      <c r="I66" s="209">
        <v>0</v>
      </c>
      <c r="J66" s="17">
        <v>15000000</v>
      </c>
      <c r="K66" s="18">
        <v>3514230000</v>
      </c>
      <c r="L66" s="29">
        <v>75.499269999999996</v>
      </c>
      <c r="M66" s="29">
        <v>13.694559999999999</v>
      </c>
      <c r="N66" s="29">
        <v>13.785</v>
      </c>
      <c r="O66" s="239"/>
      <c r="P66" s="243"/>
      <c r="Q66" s="243"/>
      <c r="R66" s="243"/>
    </row>
    <row r="67" spans="1:18">
      <c r="A67" s="26">
        <v>44958</v>
      </c>
      <c r="B67" s="17">
        <v>15000000</v>
      </c>
      <c r="C67" s="15">
        <v>44973</v>
      </c>
      <c r="D67" s="15">
        <v>54984</v>
      </c>
      <c r="E67" s="17">
        <v>75970000</v>
      </c>
      <c r="F67" s="17">
        <v>60970000</v>
      </c>
      <c r="G67" s="17">
        <v>15000000</v>
      </c>
      <c r="H67" s="128">
        <v>406.46666666666664</v>
      </c>
      <c r="I67" s="209">
        <v>0</v>
      </c>
      <c r="J67" s="17">
        <v>15000000</v>
      </c>
      <c r="K67" s="18">
        <v>3529230000</v>
      </c>
      <c r="L67" s="29">
        <v>75.400459999999995</v>
      </c>
      <c r="M67" s="29">
        <v>13.712059999999999</v>
      </c>
      <c r="N67" s="29">
        <v>13.73</v>
      </c>
      <c r="O67" s="239"/>
      <c r="P67" s="243"/>
      <c r="Q67" s="243"/>
      <c r="R67" s="243"/>
    </row>
    <row r="68" spans="1:18">
      <c r="A68" s="26">
        <v>44958</v>
      </c>
      <c r="B68" s="17"/>
      <c r="C68" s="15"/>
      <c r="D68" s="15"/>
      <c r="E68" s="17"/>
      <c r="F68" s="17">
        <v>0</v>
      </c>
      <c r="G68" s="17"/>
      <c r="H68" s="128"/>
      <c r="I68" s="209">
        <v>0</v>
      </c>
      <c r="J68" s="17">
        <v>0</v>
      </c>
      <c r="K68" s="18">
        <v>3552330000</v>
      </c>
      <c r="L68" s="29"/>
      <c r="M68" s="29"/>
      <c r="N68" s="29"/>
      <c r="O68" s="239">
        <v>23100000</v>
      </c>
      <c r="P68" s="243">
        <v>73.353229999999996</v>
      </c>
      <c r="Q68" s="243">
        <v>14.30866</v>
      </c>
      <c r="R68" s="243">
        <v>14.27</v>
      </c>
    </row>
    <row r="69" spans="1:18">
      <c r="A69" s="26">
        <v>44986</v>
      </c>
      <c r="B69" s="17">
        <v>15000000</v>
      </c>
      <c r="C69" s="15">
        <v>45008</v>
      </c>
      <c r="D69" s="15">
        <v>54984</v>
      </c>
      <c r="E69" s="17">
        <v>62280000</v>
      </c>
      <c r="F69" s="17">
        <v>47280000</v>
      </c>
      <c r="G69" s="17">
        <v>15020000</v>
      </c>
      <c r="H69" s="128">
        <v>315.2</v>
      </c>
      <c r="I69" s="209">
        <v>0</v>
      </c>
      <c r="J69" s="17">
        <v>15020000</v>
      </c>
      <c r="K69" s="18">
        <v>3567350000</v>
      </c>
      <c r="L69" s="29">
        <v>74.498679999999993</v>
      </c>
      <c r="M69" s="29">
        <v>13.878780000000001</v>
      </c>
      <c r="N69" s="29">
        <v>13.93</v>
      </c>
      <c r="O69" s="239"/>
      <c r="P69" s="243"/>
      <c r="Q69" s="243"/>
      <c r="R69" s="243"/>
    </row>
    <row r="70" spans="1:18">
      <c r="A70" s="26">
        <v>45017</v>
      </c>
      <c r="B70" s="17">
        <v>40000000</v>
      </c>
      <c r="C70" s="15">
        <v>45033</v>
      </c>
      <c r="D70" s="15">
        <v>54984</v>
      </c>
      <c r="E70" s="17">
        <v>123290000</v>
      </c>
      <c r="F70" s="17">
        <v>83290000</v>
      </c>
      <c r="G70" s="17">
        <v>40000000</v>
      </c>
      <c r="H70" s="128">
        <v>208.22500000000002</v>
      </c>
      <c r="I70" s="209">
        <v>0</v>
      </c>
      <c r="J70" s="17">
        <v>40000000</v>
      </c>
      <c r="K70" s="18">
        <v>3607350000</v>
      </c>
      <c r="L70" s="29">
        <v>74.509870000000006</v>
      </c>
      <c r="M70" s="29">
        <v>13.87838</v>
      </c>
      <c r="N70" s="29">
        <v>13.95</v>
      </c>
      <c r="O70" s="239"/>
      <c r="P70" s="243"/>
      <c r="Q70" s="243"/>
      <c r="R70" s="243"/>
    </row>
    <row r="71" spans="1:18">
      <c r="A71" s="26">
        <v>45017</v>
      </c>
      <c r="B71" s="17"/>
      <c r="C71" s="15">
        <v>45036</v>
      </c>
      <c r="D71" s="15">
        <v>54984</v>
      </c>
      <c r="E71" s="17"/>
      <c r="F71" s="17">
        <v>0</v>
      </c>
      <c r="G71" s="17"/>
      <c r="H71" s="128"/>
      <c r="I71" s="209">
        <v>0</v>
      </c>
      <c r="J71" s="17">
        <v>0</v>
      </c>
      <c r="K71" s="18">
        <v>3627080000</v>
      </c>
      <c r="L71" s="29"/>
      <c r="M71" s="29"/>
      <c r="N71" s="29"/>
      <c r="O71" s="239">
        <v>19730000</v>
      </c>
      <c r="P71" s="243">
        <v>76.269970000000001</v>
      </c>
      <c r="Q71" s="243">
        <v>14.05</v>
      </c>
      <c r="R71" s="243">
        <v>14.05</v>
      </c>
    </row>
    <row r="72" spans="1:18">
      <c r="A72" s="26">
        <v>45017</v>
      </c>
      <c r="B72" s="17">
        <v>20000000</v>
      </c>
      <c r="C72" s="15">
        <v>45043</v>
      </c>
      <c r="D72" s="15">
        <v>54984</v>
      </c>
      <c r="E72" s="17">
        <v>85330000</v>
      </c>
      <c r="F72" s="17">
        <v>65330000</v>
      </c>
      <c r="G72" s="17">
        <v>20000000</v>
      </c>
      <c r="H72" s="128">
        <v>326.65000000000003</v>
      </c>
      <c r="I72" s="209">
        <v>0</v>
      </c>
      <c r="J72" s="17">
        <v>20000000</v>
      </c>
      <c r="K72" s="18">
        <v>3647080000</v>
      </c>
      <c r="L72" s="29">
        <v>74.859160000000003</v>
      </c>
      <c r="M72" s="29">
        <v>13.814500000000001</v>
      </c>
      <c r="N72" s="29">
        <v>13.85</v>
      </c>
      <c r="O72" s="239"/>
      <c r="P72" s="243"/>
      <c r="Q72" s="243"/>
      <c r="R72" s="243"/>
    </row>
    <row r="73" spans="1:18">
      <c r="A73" s="26">
        <v>45047</v>
      </c>
      <c r="B73" s="17">
        <v>15000000</v>
      </c>
      <c r="C73" s="15">
        <v>45057</v>
      </c>
      <c r="D73" s="15">
        <v>54984</v>
      </c>
      <c r="E73" s="17">
        <v>80230000</v>
      </c>
      <c r="F73" s="17">
        <v>65230000</v>
      </c>
      <c r="G73" s="17">
        <v>15000000</v>
      </c>
      <c r="H73" s="128">
        <v>434.86666666666667</v>
      </c>
      <c r="I73" s="209">
        <v>0</v>
      </c>
      <c r="J73" s="17">
        <v>15000000</v>
      </c>
      <c r="K73" s="18">
        <v>3662080000</v>
      </c>
      <c r="L73" s="29">
        <v>74.276359999999997</v>
      </c>
      <c r="M73" s="29">
        <v>13.92488</v>
      </c>
      <c r="N73" s="29">
        <v>14.01</v>
      </c>
      <c r="O73" s="239"/>
      <c r="P73" s="243"/>
      <c r="Q73" s="243"/>
      <c r="R73" s="243"/>
    </row>
    <row r="74" spans="1:18">
      <c r="A74" s="26">
        <v>45047</v>
      </c>
      <c r="B74" s="17">
        <v>20000000</v>
      </c>
      <c r="C74" s="15">
        <v>45070</v>
      </c>
      <c r="D74" s="15">
        <v>54984</v>
      </c>
      <c r="E74" s="17">
        <v>84820000</v>
      </c>
      <c r="F74" s="17">
        <v>64820000</v>
      </c>
      <c r="G74" s="17">
        <v>20000000</v>
      </c>
      <c r="H74" s="128">
        <v>324.10000000000002</v>
      </c>
      <c r="I74" s="209">
        <v>0</v>
      </c>
      <c r="J74" s="17">
        <v>20000000</v>
      </c>
      <c r="K74" s="18">
        <v>3682080000</v>
      </c>
      <c r="L74" s="29">
        <v>73.353729999999999</v>
      </c>
      <c r="M74" s="29">
        <v>14.10223</v>
      </c>
      <c r="N74" s="29">
        <v>14.2</v>
      </c>
      <c r="O74" s="239"/>
      <c r="P74" s="243"/>
      <c r="Q74" s="243"/>
      <c r="R74" s="243"/>
    </row>
    <row r="75" spans="1:18">
      <c r="A75" s="26">
        <v>45078</v>
      </c>
      <c r="B75" s="17"/>
      <c r="C75" s="15">
        <v>45085</v>
      </c>
      <c r="D75" s="15">
        <v>54984</v>
      </c>
      <c r="E75" s="17"/>
      <c r="F75" s="17">
        <v>0</v>
      </c>
      <c r="G75" s="17"/>
      <c r="H75" s="128"/>
      <c r="I75" s="209">
        <v>0</v>
      </c>
      <c r="J75" s="17">
        <v>0</v>
      </c>
      <c r="K75" s="18">
        <v>3684650000</v>
      </c>
      <c r="L75" s="29"/>
      <c r="M75" s="29"/>
      <c r="N75" s="29"/>
      <c r="O75" s="239">
        <v>2570000</v>
      </c>
      <c r="P75" s="243">
        <v>78.638710000000003</v>
      </c>
      <c r="Q75" s="243">
        <v>13.87</v>
      </c>
      <c r="R75" s="243">
        <v>13.87</v>
      </c>
    </row>
    <row r="76" spans="1:18">
      <c r="A76" s="26">
        <v>45078</v>
      </c>
      <c r="B76" s="17">
        <v>20000000</v>
      </c>
      <c r="C76" s="15">
        <v>45099</v>
      </c>
      <c r="D76" s="15">
        <v>54984</v>
      </c>
      <c r="E76" s="17">
        <v>121140000</v>
      </c>
      <c r="F76" s="17">
        <v>101140000</v>
      </c>
      <c r="G76" s="17">
        <v>20000000</v>
      </c>
      <c r="H76" s="128">
        <v>505.70000000000005</v>
      </c>
      <c r="I76" s="209">
        <v>0</v>
      </c>
      <c r="J76" s="17">
        <v>20000000</v>
      </c>
      <c r="K76" s="18">
        <v>3704650000</v>
      </c>
      <c r="L76" s="29">
        <v>76.532830000000004</v>
      </c>
      <c r="M76" s="29">
        <v>13.52007</v>
      </c>
      <c r="N76" s="29">
        <v>13.57</v>
      </c>
      <c r="O76" s="239"/>
      <c r="P76" s="243"/>
      <c r="Q76" s="243"/>
      <c r="R76" s="243"/>
    </row>
    <row r="77" spans="1:18">
      <c r="A77" s="26">
        <v>45078</v>
      </c>
      <c r="B77" s="17">
        <v>15000000</v>
      </c>
      <c r="C77" s="15">
        <v>45106</v>
      </c>
      <c r="D77" s="15">
        <v>54984</v>
      </c>
      <c r="E77" s="17">
        <v>97980000</v>
      </c>
      <c r="F77" s="17">
        <v>82980000</v>
      </c>
      <c r="G77" s="17">
        <v>15000000</v>
      </c>
      <c r="H77" s="128">
        <v>553.20000000000005</v>
      </c>
      <c r="I77" s="209">
        <v>0</v>
      </c>
      <c r="J77" s="17">
        <v>15000000</v>
      </c>
      <c r="K77" s="18">
        <v>3719650000</v>
      </c>
      <c r="L77" s="29">
        <v>86.241669999999999</v>
      </c>
      <c r="M77" s="29">
        <v>13.3789</v>
      </c>
      <c r="N77" s="29">
        <v>13.4</v>
      </c>
      <c r="O77" s="239"/>
      <c r="P77" s="243"/>
      <c r="Q77" s="243"/>
      <c r="R77" s="243"/>
    </row>
    <row r="78" spans="1:18">
      <c r="A78" s="26">
        <v>45108</v>
      </c>
      <c r="B78" s="17"/>
      <c r="C78" s="15">
        <v>45113</v>
      </c>
      <c r="D78" s="15">
        <v>54984</v>
      </c>
      <c r="E78" s="17"/>
      <c r="F78" s="17">
        <v>0</v>
      </c>
      <c r="G78" s="17"/>
      <c r="H78" s="128"/>
      <c r="I78" s="209">
        <v>0</v>
      </c>
      <c r="J78" s="17">
        <v>0</v>
      </c>
      <c r="K78" s="18">
        <v>3746980000</v>
      </c>
      <c r="L78" s="29"/>
      <c r="M78" s="29"/>
      <c r="N78" s="29"/>
      <c r="O78" s="239">
        <v>27330000</v>
      </c>
      <c r="P78" s="243">
        <v>76.952470000000005</v>
      </c>
      <c r="Q78" s="243">
        <v>13.4</v>
      </c>
      <c r="R78" s="243">
        <v>13.4</v>
      </c>
    </row>
    <row r="79" spans="1:18">
      <c r="A79" s="26">
        <v>45108</v>
      </c>
      <c r="B79" s="17">
        <v>45000000</v>
      </c>
      <c r="C79" s="15">
        <v>45124</v>
      </c>
      <c r="D79" s="15">
        <v>54984</v>
      </c>
      <c r="E79" s="17">
        <v>158690000</v>
      </c>
      <c r="F79" s="17">
        <v>113690000</v>
      </c>
      <c r="G79" s="17">
        <v>45000000</v>
      </c>
      <c r="H79" s="128">
        <v>252.64444444444445</v>
      </c>
      <c r="I79" s="209">
        <v>0</v>
      </c>
      <c r="J79" s="17">
        <v>45000000</v>
      </c>
      <c r="K79" s="18">
        <v>3791980000</v>
      </c>
      <c r="L79" s="29">
        <v>77.601960000000005</v>
      </c>
      <c r="M79" s="29">
        <v>13.329890000000001</v>
      </c>
      <c r="N79" s="29">
        <v>13.365</v>
      </c>
      <c r="O79" s="239"/>
      <c r="P79" s="243"/>
      <c r="Q79" s="243"/>
      <c r="R79" s="243"/>
    </row>
    <row r="80" spans="1:18">
      <c r="A80" s="26">
        <v>45108</v>
      </c>
      <c r="B80" s="17">
        <v>20000000</v>
      </c>
      <c r="C80" s="15">
        <v>45134</v>
      </c>
      <c r="D80" s="15">
        <v>54984</v>
      </c>
      <c r="E80" s="17">
        <v>130160000</v>
      </c>
      <c r="F80" s="17">
        <v>110160000</v>
      </c>
      <c r="G80" s="17">
        <v>20010000</v>
      </c>
      <c r="H80" s="128">
        <v>550.79999999999995</v>
      </c>
      <c r="I80" s="209">
        <v>0</v>
      </c>
      <c r="J80" s="17">
        <v>20010000</v>
      </c>
      <c r="K80" s="18">
        <v>3811990000</v>
      </c>
      <c r="L80" s="29">
        <v>79.001819999999995</v>
      </c>
      <c r="M80" s="29">
        <v>13.089980000000001</v>
      </c>
      <c r="N80" s="29">
        <v>13.1</v>
      </c>
      <c r="O80" s="239"/>
      <c r="P80" s="243"/>
      <c r="Q80" s="243"/>
      <c r="R80" s="243"/>
    </row>
    <row r="81" spans="1:18">
      <c r="A81" s="26">
        <v>45139</v>
      </c>
      <c r="B81" s="17">
        <v>20000000</v>
      </c>
      <c r="C81" s="15">
        <v>45141</v>
      </c>
      <c r="D81" s="15">
        <v>54984</v>
      </c>
      <c r="E81" s="17">
        <v>84430000</v>
      </c>
      <c r="F81" s="17">
        <v>64430000</v>
      </c>
      <c r="G81" s="17">
        <v>20000000</v>
      </c>
      <c r="H81" s="117">
        <v>322.14999999999998</v>
      </c>
      <c r="I81" s="209">
        <v>0</v>
      </c>
      <c r="J81" s="17">
        <v>20000000</v>
      </c>
      <c r="K81" s="18">
        <v>3831990000</v>
      </c>
      <c r="L81" s="29">
        <v>79.001819999999995</v>
      </c>
      <c r="M81" s="29">
        <v>13.089980000000001</v>
      </c>
      <c r="N81" s="29">
        <v>13.1</v>
      </c>
      <c r="O81" s="239"/>
      <c r="P81" s="243"/>
      <c r="Q81" s="243"/>
      <c r="R81" s="243"/>
    </row>
    <row r="82" spans="1:18">
      <c r="A82" s="26">
        <v>45139</v>
      </c>
      <c r="B82" s="17">
        <v>20000000</v>
      </c>
      <c r="C82" s="15">
        <v>45155</v>
      </c>
      <c r="D82" s="15">
        <v>54984</v>
      </c>
      <c r="E82" s="17">
        <v>106040000</v>
      </c>
      <c r="F82" s="17">
        <v>86040000</v>
      </c>
      <c r="G82" s="17">
        <v>20000000</v>
      </c>
      <c r="H82" s="117">
        <v>430.19999999999993</v>
      </c>
      <c r="I82" s="209">
        <v>0</v>
      </c>
      <c r="J82" s="17">
        <v>20000000</v>
      </c>
      <c r="K82" s="18">
        <v>3851990000</v>
      </c>
      <c r="L82" s="29">
        <v>79.843299999999999</v>
      </c>
      <c r="M82" s="29">
        <v>12.9481</v>
      </c>
      <c r="N82" s="29">
        <v>12.98</v>
      </c>
      <c r="O82" s="239"/>
      <c r="P82" s="243"/>
      <c r="Q82" s="243"/>
      <c r="R82" s="243"/>
    </row>
    <row r="83" spans="1:18">
      <c r="A83" s="26">
        <v>45139</v>
      </c>
      <c r="B83" s="17"/>
      <c r="C83" s="15"/>
      <c r="D83" s="15">
        <v>54984</v>
      </c>
      <c r="E83" s="17"/>
      <c r="F83" s="17">
        <v>0</v>
      </c>
      <c r="G83" s="17"/>
      <c r="H83" s="128"/>
      <c r="I83" s="209">
        <v>0</v>
      </c>
      <c r="J83" s="17">
        <v>0</v>
      </c>
      <c r="K83" s="18">
        <v>3854090000</v>
      </c>
      <c r="L83" s="29"/>
      <c r="M83" s="29"/>
      <c r="N83" s="29"/>
      <c r="O83" s="239">
        <v>2100000</v>
      </c>
      <c r="P83" s="243">
        <v>80.293189999999996</v>
      </c>
      <c r="Q83" s="243">
        <v>13.058999999999999</v>
      </c>
      <c r="R83" s="243">
        <v>13.058999999999999</v>
      </c>
    </row>
    <row r="84" spans="1:18">
      <c r="A84" s="26">
        <v>45170</v>
      </c>
      <c r="B84" s="17">
        <v>20000000</v>
      </c>
      <c r="C84" s="15">
        <v>45176</v>
      </c>
      <c r="D84" s="15">
        <v>54984</v>
      </c>
      <c r="E84" s="17">
        <v>117060000</v>
      </c>
      <c r="F84" s="17">
        <v>97060000</v>
      </c>
      <c r="G84" s="17">
        <v>20000000</v>
      </c>
      <c r="H84" s="128">
        <v>485.29999999999995</v>
      </c>
      <c r="I84" s="209">
        <v>0</v>
      </c>
      <c r="J84" s="17">
        <v>20000000</v>
      </c>
      <c r="K84" s="18">
        <v>3874090000</v>
      </c>
      <c r="L84" s="29">
        <v>80.008290000000002</v>
      </c>
      <c r="M84" s="29">
        <v>12.91952</v>
      </c>
      <c r="N84" s="29">
        <v>12.93</v>
      </c>
      <c r="O84" s="239"/>
      <c r="P84" s="243"/>
      <c r="Q84" s="243"/>
      <c r="R84" s="243"/>
    </row>
    <row r="85" spans="1:18">
      <c r="A85" s="26">
        <v>45170</v>
      </c>
      <c r="B85" s="17">
        <v>45000000</v>
      </c>
      <c r="C85" s="15">
        <v>45190</v>
      </c>
      <c r="D85" s="15">
        <v>54984</v>
      </c>
      <c r="E85" s="17">
        <v>133470000</v>
      </c>
      <c r="F85" s="17">
        <v>88470000</v>
      </c>
      <c r="G85" s="17">
        <v>47650000</v>
      </c>
      <c r="H85" s="128">
        <v>196.6</v>
      </c>
      <c r="I85" s="209">
        <v>0</v>
      </c>
      <c r="J85" s="17">
        <v>47650000</v>
      </c>
      <c r="K85" s="18">
        <v>3921740000</v>
      </c>
      <c r="L85" s="29">
        <v>81.847549999999998</v>
      </c>
      <c r="M85" s="29">
        <v>12.62412</v>
      </c>
      <c r="N85" s="29">
        <v>12.83</v>
      </c>
      <c r="O85" s="239"/>
      <c r="P85" s="243"/>
      <c r="Q85" s="243"/>
      <c r="R85" s="243"/>
    </row>
    <row r="86" spans="1:18">
      <c r="A86" s="26">
        <v>45170</v>
      </c>
      <c r="B86" s="17"/>
      <c r="C86" s="15">
        <v>45197</v>
      </c>
      <c r="D86" s="15">
        <v>54984</v>
      </c>
      <c r="E86" s="17"/>
      <c r="F86" s="17">
        <v>0</v>
      </c>
      <c r="G86" s="17"/>
      <c r="H86" s="128"/>
      <c r="I86" s="209">
        <v>0</v>
      </c>
      <c r="J86" s="17">
        <v>0</v>
      </c>
      <c r="K86" s="18">
        <v>4298660000</v>
      </c>
      <c r="L86" s="29"/>
      <c r="M86" s="29"/>
      <c r="N86" s="29"/>
      <c r="O86" s="239">
        <v>376920000</v>
      </c>
      <c r="P86" s="243">
        <v>81.957769999999996</v>
      </c>
      <c r="Q86" s="243">
        <v>12.94434</v>
      </c>
      <c r="R86" s="243">
        <v>12.99</v>
      </c>
    </row>
    <row r="87" spans="1:18">
      <c r="A87" s="26">
        <v>45200</v>
      </c>
      <c r="B87" s="17">
        <v>50000000</v>
      </c>
      <c r="C87" s="15">
        <v>45204</v>
      </c>
      <c r="D87" s="15">
        <v>54984</v>
      </c>
      <c r="E87" s="17">
        <v>60370000</v>
      </c>
      <c r="F87" s="17">
        <v>10370000</v>
      </c>
      <c r="G87" s="17">
        <v>30370000</v>
      </c>
      <c r="H87" s="117">
        <v>20.74</v>
      </c>
      <c r="I87" s="209">
        <v>0</v>
      </c>
      <c r="J87" s="17">
        <v>30370000</v>
      </c>
      <c r="K87" s="18">
        <v>4329030000</v>
      </c>
      <c r="L87" s="29">
        <v>79.883449999999996</v>
      </c>
      <c r="M87" s="29">
        <v>12.938980000000001</v>
      </c>
      <c r="N87" s="29">
        <v>12.95</v>
      </c>
      <c r="O87" s="239"/>
      <c r="P87" s="243"/>
      <c r="Q87" s="243"/>
      <c r="R87" s="243"/>
    </row>
    <row r="88" spans="1:18">
      <c r="A88" s="26">
        <v>45227</v>
      </c>
      <c r="B88" s="17">
        <v>130000000</v>
      </c>
      <c r="C88" s="15">
        <v>45215</v>
      </c>
      <c r="D88" s="15">
        <v>54984</v>
      </c>
      <c r="E88" s="17">
        <v>124680000</v>
      </c>
      <c r="F88" s="17">
        <v>-5320000</v>
      </c>
      <c r="G88" s="17">
        <v>70490000</v>
      </c>
      <c r="H88" s="117">
        <v>-4.092307692307692</v>
      </c>
      <c r="I88" s="209">
        <v>0</v>
      </c>
      <c r="J88" s="17">
        <v>70490000</v>
      </c>
      <c r="K88" s="18">
        <v>4399520000</v>
      </c>
      <c r="L88" s="29">
        <v>82.057779999999994</v>
      </c>
      <c r="M88" s="29">
        <v>12.59079</v>
      </c>
      <c r="N88" s="29">
        <v>12.55</v>
      </c>
      <c r="O88" s="239"/>
      <c r="P88" s="243"/>
      <c r="Q88" s="243"/>
      <c r="R88" s="243"/>
    </row>
    <row r="89" spans="1:18">
      <c r="A89" s="26">
        <v>45227</v>
      </c>
      <c r="B89" s="17">
        <v>100000000</v>
      </c>
      <c r="C89" s="15">
        <v>45218</v>
      </c>
      <c r="D89" s="15">
        <v>54984</v>
      </c>
      <c r="E89" s="17">
        <v>40350000</v>
      </c>
      <c r="F89" s="17">
        <v>-59650000</v>
      </c>
      <c r="G89" s="17">
        <v>300000</v>
      </c>
      <c r="H89" s="117">
        <v>-59.650000000000006</v>
      </c>
      <c r="I89" s="209">
        <v>0</v>
      </c>
      <c r="J89" s="17">
        <v>300000</v>
      </c>
      <c r="K89" s="18">
        <v>4399820000</v>
      </c>
      <c r="L89" s="29">
        <v>82.707599999999999</v>
      </c>
      <c r="M89" s="29">
        <v>12.49</v>
      </c>
      <c r="N89" s="29">
        <v>12.49</v>
      </c>
      <c r="O89" s="239"/>
      <c r="P89" s="243"/>
      <c r="Q89" s="243"/>
      <c r="R89" s="243"/>
    </row>
    <row r="90" spans="1:18">
      <c r="A90" s="26">
        <v>45231</v>
      </c>
      <c r="B90" s="17"/>
      <c r="C90" s="15">
        <v>45231</v>
      </c>
      <c r="D90" s="15">
        <v>54984</v>
      </c>
      <c r="E90" s="17"/>
      <c r="F90" s="17">
        <v>0</v>
      </c>
      <c r="G90" s="17"/>
      <c r="H90" s="128"/>
      <c r="I90" s="209">
        <v>0</v>
      </c>
      <c r="J90" s="17">
        <v>0</v>
      </c>
      <c r="K90" s="18">
        <v>4444230000</v>
      </c>
      <c r="L90" s="29"/>
      <c r="M90" s="29"/>
      <c r="N90" s="29"/>
      <c r="O90" s="239">
        <v>44410000</v>
      </c>
      <c r="P90" s="243">
        <v>87.316100000000006</v>
      </c>
      <c r="Q90" s="243">
        <v>12.26</v>
      </c>
      <c r="R90" s="243">
        <v>12.26</v>
      </c>
    </row>
    <row r="91" spans="1:18">
      <c r="A91" s="26">
        <v>45231</v>
      </c>
      <c r="B91" s="17">
        <v>20000000</v>
      </c>
      <c r="C91" s="15">
        <v>45253</v>
      </c>
      <c r="D91" s="15">
        <v>54984</v>
      </c>
      <c r="E91" s="17">
        <v>9720000</v>
      </c>
      <c r="F91" s="17">
        <v>-10280000</v>
      </c>
      <c r="G91" s="17">
        <v>2610000</v>
      </c>
      <c r="H91" s="128">
        <v>-51.4</v>
      </c>
      <c r="I91" s="209">
        <v>0</v>
      </c>
      <c r="J91" s="17">
        <v>2610000</v>
      </c>
      <c r="K91" s="18">
        <v>4446840000</v>
      </c>
      <c r="L91" s="29">
        <v>86.285820000000001</v>
      </c>
      <c r="M91" s="29">
        <v>11.960459999999999</v>
      </c>
      <c r="N91" s="29">
        <v>12.3</v>
      </c>
      <c r="O91" s="239"/>
      <c r="P91" s="243"/>
      <c r="Q91" s="243"/>
      <c r="R91" s="243"/>
    </row>
    <row r="92" spans="1:18">
      <c r="A92" s="26">
        <v>45261</v>
      </c>
      <c r="B92" s="17">
        <v>50000000</v>
      </c>
      <c r="C92" s="15">
        <v>45267</v>
      </c>
      <c r="D92" s="15">
        <f t="shared" ref="D92" si="0">D86</f>
        <v>54984</v>
      </c>
      <c r="E92" s="17">
        <v>7640000</v>
      </c>
      <c r="F92" s="17">
        <f t="shared" ref="F92" si="1">E92-B92</f>
        <v>-42360000</v>
      </c>
      <c r="G92" s="17">
        <v>2530000</v>
      </c>
      <c r="H92" s="128">
        <v>-84.72</v>
      </c>
      <c r="I92" s="209">
        <v>0</v>
      </c>
      <c r="J92" s="17">
        <v>2530000</v>
      </c>
      <c r="K92" s="18">
        <v>4449370000</v>
      </c>
      <c r="L92" s="29">
        <v>85.742530000000002</v>
      </c>
      <c r="M92" s="29">
        <v>12.03923</v>
      </c>
      <c r="N92" s="29">
        <v>12.2</v>
      </c>
      <c r="O92" s="19"/>
      <c r="P92" s="17"/>
      <c r="Q92" s="15"/>
      <c r="R92" s="15"/>
    </row>
    <row r="93" spans="1:18">
      <c r="A93" s="19">
        <v>45292</v>
      </c>
      <c r="B93" s="17">
        <v>80000000</v>
      </c>
      <c r="C93" s="15">
        <v>45306</v>
      </c>
      <c r="D93" s="15">
        <v>54346</v>
      </c>
      <c r="E93" s="17">
        <v>83610000</v>
      </c>
      <c r="F93" s="17">
        <v>3610000</v>
      </c>
      <c r="G93" s="17">
        <v>58460000</v>
      </c>
      <c r="H93" s="128">
        <v>4.5125000000000002</v>
      </c>
      <c r="I93" s="209">
        <v>0</v>
      </c>
      <c r="J93" s="17">
        <v>58460000</v>
      </c>
      <c r="K93" s="18">
        <v>2778710000</v>
      </c>
      <c r="L93" s="29">
        <v>82.272549999999995</v>
      </c>
      <c r="M93" s="29">
        <v>12.29365</v>
      </c>
      <c r="N93" s="29">
        <v>12.42</v>
      </c>
      <c r="O93" s="19"/>
      <c r="P93" s="17"/>
      <c r="Q93" s="15"/>
      <c r="R93" s="15"/>
    </row>
    <row r="94" spans="1:18">
      <c r="A94" s="19">
        <v>45292</v>
      </c>
      <c r="B94" s="17">
        <v>25000000</v>
      </c>
      <c r="C94" s="15">
        <v>45316</v>
      </c>
      <c r="D94" s="15">
        <v>54346</v>
      </c>
      <c r="E94" s="17">
        <v>40210000</v>
      </c>
      <c r="F94" s="17">
        <v>15210000</v>
      </c>
      <c r="G94" s="17">
        <v>20110000</v>
      </c>
      <c r="H94" s="128">
        <v>60.84</v>
      </c>
      <c r="I94" s="209">
        <v>0</v>
      </c>
      <c r="J94" s="17">
        <v>20110000</v>
      </c>
      <c r="K94" s="18">
        <v>2798820000</v>
      </c>
      <c r="L94" s="29">
        <v>80.667900000000003</v>
      </c>
      <c r="M94" s="29">
        <v>12.54532</v>
      </c>
      <c r="N94" s="29">
        <v>12.62</v>
      </c>
      <c r="O94" s="19"/>
      <c r="P94" s="17"/>
      <c r="Q94" s="15"/>
      <c r="R94" s="15"/>
    </row>
    <row r="95" spans="1:18">
      <c r="A95" s="19">
        <v>45323</v>
      </c>
      <c r="B95" s="17">
        <v>25000000</v>
      </c>
      <c r="C95" s="15">
        <v>45323</v>
      </c>
      <c r="D95" s="15">
        <v>54984</v>
      </c>
      <c r="E95" s="17">
        <v>35100000</v>
      </c>
      <c r="F95" s="17">
        <v>10100000</v>
      </c>
      <c r="G95" s="17">
        <v>5000000</v>
      </c>
      <c r="H95" s="128">
        <v>40.400000000000006</v>
      </c>
      <c r="I95" s="209">
        <v>0</v>
      </c>
      <c r="J95" s="17">
        <v>5000000</v>
      </c>
      <c r="K95" s="18">
        <v>4522340000</v>
      </c>
      <c r="L95" s="29">
        <v>79.109430000000003</v>
      </c>
      <c r="M95" s="29">
        <v>13.08</v>
      </c>
      <c r="N95" s="29">
        <v>13.08</v>
      </c>
      <c r="O95" s="19"/>
      <c r="P95" s="98"/>
      <c r="Q95" s="103"/>
      <c r="R95" s="103"/>
    </row>
    <row r="96" spans="1:18">
      <c r="A96" s="19">
        <v>45323</v>
      </c>
      <c r="B96" s="17">
        <v>25000000</v>
      </c>
      <c r="C96" s="15">
        <v>45337</v>
      </c>
      <c r="D96" s="15">
        <v>54984</v>
      </c>
      <c r="E96" s="17">
        <v>107320000</v>
      </c>
      <c r="F96" s="17">
        <v>82320000</v>
      </c>
      <c r="G96" s="17">
        <v>25000000</v>
      </c>
      <c r="H96" s="128">
        <v>329.28000000000003</v>
      </c>
      <c r="I96" s="209">
        <v>0</v>
      </c>
      <c r="J96" s="17">
        <v>25000000</v>
      </c>
      <c r="K96" s="18">
        <v>4547340000</v>
      </c>
      <c r="L96" s="29">
        <v>77.839060000000003</v>
      </c>
      <c r="M96" s="29">
        <v>13.295199999999999</v>
      </c>
      <c r="N96" s="104">
        <v>13.305</v>
      </c>
      <c r="O96" s="19"/>
      <c r="P96" s="98"/>
      <c r="Q96" s="103"/>
      <c r="R96" s="103"/>
    </row>
    <row r="97" spans="1:18">
      <c r="A97" s="19">
        <v>45323</v>
      </c>
      <c r="B97" s="17"/>
      <c r="C97" s="15">
        <v>45344</v>
      </c>
      <c r="D97" s="15">
        <v>54984</v>
      </c>
      <c r="E97" s="17"/>
      <c r="F97" s="17"/>
      <c r="G97" s="17">
        <v>96000000</v>
      </c>
      <c r="H97" s="128"/>
      <c r="I97" s="209">
        <v>0</v>
      </c>
      <c r="J97" s="17"/>
      <c r="K97" s="18">
        <v>4643340000</v>
      </c>
      <c r="L97" s="29"/>
      <c r="M97" s="104"/>
      <c r="N97" s="198"/>
      <c r="O97" s="239">
        <v>96000000</v>
      </c>
      <c r="P97" s="243">
        <v>78.354169999999996</v>
      </c>
      <c r="Q97" s="243">
        <v>13.3908</v>
      </c>
      <c r="R97" s="243">
        <v>13.52</v>
      </c>
    </row>
    <row r="98" spans="1:18">
      <c r="A98" s="19">
        <v>45352</v>
      </c>
      <c r="B98" s="17">
        <v>25000000</v>
      </c>
      <c r="C98" s="15">
        <v>45358</v>
      </c>
      <c r="D98" s="15">
        <v>54984</v>
      </c>
      <c r="E98" s="17">
        <v>123460000</v>
      </c>
      <c r="F98" s="17">
        <v>98460000</v>
      </c>
      <c r="G98" s="17">
        <v>25000000</v>
      </c>
      <c r="H98" s="128">
        <v>393.84000000000003</v>
      </c>
      <c r="I98" s="209">
        <v>0</v>
      </c>
      <c r="J98" s="17">
        <v>25000000</v>
      </c>
      <c r="K98" s="18">
        <v>4668340000</v>
      </c>
      <c r="L98" s="29">
        <v>81.311059999999998</v>
      </c>
      <c r="M98" s="104">
        <v>12.719250000000001</v>
      </c>
      <c r="N98" s="198">
        <v>13.834</v>
      </c>
      <c r="O98" s="239"/>
      <c r="P98" s="243"/>
      <c r="Q98" s="243"/>
      <c r="R98" s="243"/>
    </row>
    <row r="99" spans="1:18">
      <c r="A99" s="19">
        <v>45352</v>
      </c>
      <c r="B99" s="17">
        <v>25000000</v>
      </c>
      <c r="C99" s="15">
        <v>45371</v>
      </c>
      <c r="D99" s="15">
        <v>54984</v>
      </c>
      <c r="E99" s="17">
        <v>153190000</v>
      </c>
      <c r="F99" s="17">
        <v>128190000</v>
      </c>
      <c r="G99" s="17">
        <v>25000000</v>
      </c>
      <c r="H99" s="128">
        <v>512.76</v>
      </c>
      <c r="I99" s="209">
        <v>0</v>
      </c>
      <c r="J99" s="17">
        <v>25000000</v>
      </c>
      <c r="K99" s="18">
        <v>4693340000</v>
      </c>
      <c r="L99" s="29">
        <v>77.544610000000006</v>
      </c>
      <c r="M99" s="104">
        <v>13.345700000000001</v>
      </c>
      <c r="N99" s="198">
        <v>13.69</v>
      </c>
      <c r="O99" s="239"/>
      <c r="P99" s="243"/>
      <c r="Q99" s="243"/>
      <c r="R99" s="243"/>
    </row>
    <row r="100" spans="1:18">
      <c r="A100" s="19">
        <v>45383</v>
      </c>
      <c r="B100" s="17">
        <v>30000000</v>
      </c>
      <c r="C100" s="15">
        <v>45397</v>
      </c>
      <c r="D100" s="15">
        <v>54984</v>
      </c>
      <c r="E100" s="17">
        <v>261870000</v>
      </c>
      <c r="F100" s="17">
        <v>231870000</v>
      </c>
      <c r="G100" s="17">
        <v>30000000</v>
      </c>
      <c r="H100" s="128">
        <v>772.9</v>
      </c>
      <c r="I100" s="209">
        <v>0</v>
      </c>
      <c r="J100" s="17">
        <v>30000000</v>
      </c>
      <c r="K100" s="18">
        <v>4723340000</v>
      </c>
      <c r="L100" s="29">
        <v>75.742620000000002</v>
      </c>
      <c r="M100" s="104">
        <v>13.66663</v>
      </c>
      <c r="N100" s="198">
        <v>13.69</v>
      </c>
      <c r="O100" s="239"/>
      <c r="P100" s="243"/>
      <c r="Q100" s="243"/>
      <c r="R100" s="243"/>
    </row>
    <row r="101" spans="1:18">
      <c r="A101" s="19">
        <v>45383</v>
      </c>
      <c r="B101" s="17">
        <v>25000000</v>
      </c>
      <c r="C101" s="15">
        <v>45400</v>
      </c>
      <c r="D101" s="15">
        <v>54984</v>
      </c>
      <c r="E101" s="17">
        <v>205120000</v>
      </c>
      <c r="F101" s="17">
        <v>180120000</v>
      </c>
      <c r="G101" s="17">
        <v>25000000</v>
      </c>
      <c r="H101" s="128">
        <v>720.48</v>
      </c>
      <c r="I101" s="209">
        <v>0</v>
      </c>
      <c r="J101" s="17">
        <v>25000000</v>
      </c>
      <c r="K101" s="18">
        <v>4748340000</v>
      </c>
      <c r="L101" s="29">
        <v>76.276349999999994</v>
      </c>
      <c r="M101" s="104">
        <v>13.57061</v>
      </c>
      <c r="N101" s="198">
        <v>13.659000000000001</v>
      </c>
      <c r="O101" s="239"/>
      <c r="P101" s="243"/>
      <c r="Q101" s="243"/>
      <c r="R101" s="243"/>
    </row>
    <row r="102" spans="1:18">
      <c r="A102" s="19">
        <v>45383</v>
      </c>
      <c r="B102" s="17"/>
      <c r="C102" s="15">
        <v>45407</v>
      </c>
      <c r="D102" s="15">
        <v>54984</v>
      </c>
      <c r="E102" s="17"/>
      <c r="F102" s="17">
        <v>0</v>
      </c>
      <c r="G102" s="17"/>
      <c r="H102" s="128"/>
      <c r="I102" s="209">
        <v>0</v>
      </c>
      <c r="J102" s="17">
        <v>0</v>
      </c>
      <c r="K102" s="18">
        <v>4762060000</v>
      </c>
      <c r="L102" s="29"/>
      <c r="M102" s="104"/>
      <c r="N102" s="198"/>
      <c r="O102" s="239">
        <v>13720000</v>
      </c>
      <c r="P102" s="243">
        <v>77.470330000000004</v>
      </c>
      <c r="Q102" s="243">
        <v>13.871309999999999</v>
      </c>
      <c r="R102" s="243">
        <v>13.524900000000001</v>
      </c>
    </row>
    <row r="103" spans="1:18">
      <c r="A103" s="19">
        <v>45413</v>
      </c>
      <c r="B103" s="17">
        <v>20000000</v>
      </c>
      <c r="C103" s="15">
        <v>45420</v>
      </c>
      <c r="D103" s="15">
        <v>54984</v>
      </c>
      <c r="E103" s="17">
        <v>162350000</v>
      </c>
      <c r="F103" s="17">
        <v>142350000</v>
      </c>
      <c r="G103" s="17">
        <v>20000000</v>
      </c>
      <c r="H103" s="128">
        <v>711.75</v>
      </c>
      <c r="I103" s="209">
        <v>0</v>
      </c>
      <c r="J103" s="17">
        <v>20000000</v>
      </c>
      <c r="K103" s="18">
        <v>4782060000</v>
      </c>
      <c r="L103" s="29">
        <v>78.236859999999993</v>
      </c>
      <c r="M103" s="104">
        <v>13.22921</v>
      </c>
      <c r="N103" s="198">
        <v>13.27</v>
      </c>
      <c r="O103" s="239"/>
      <c r="P103" s="243"/>
      <c r="Q103" s="243"/>
      <c r="R103" s="243"/>
    </row>
    <row r="104" spans="1:18">
      <c r="A104" s="19">
        <v>45413</v>
      </c>
      <c r="B104" s="17">
        <v>25000000</v>
      </c>
      <c r="C104" s="15">
        <v>45435</v>
      </c>
      <c r="D104" s="15">
        <v>54984</v>
      </c>
      <c r="E104" s="17">
        <v>102480000</v>
      </c>
      <c r="F104" s="17">
        <v>77480000</v>
      </c>
      <c r="G104" s="17">
        <v>25000000</v>
      </c>
      <c r="H104" s="128">
        <v>309.92</v>
      </c>
      <c r="I104" s="209">
        <v>0</v>
      </c>
      <c r="J104" s="17">
        <v>25000000</v>
      </c>
      <c r="K104" s="18">
        <v>4807060000</v>
      </c>
      <c r="L104" s="29">
        <v>78.322280000000006</v>
      </c>
      <c r="M104" s="104">
        <v>13.216290000000001</v>
      </c>
      <c r="N104" s="198">
        <v>13.27</v>
      </c>
      <c r="O104" s="239"/>
      <c r="P104" s="243"/>
      <c r="Q104" s="243"/>
      <c r="R104" s="243"/>
    </row>
    <row r="105" spans="1:18">
      <c r="A105" s="19">
        <v>45444</v>
      </c>
      <c r="B105" s="17"/>
      <c r="C105" s="15">
        <v>45449</v>
      </c>
      <c r="D105" s="15">
        <v>54984</v>
      </c>
      <c r="E105" s="17"/>
      <c r="F105" s="17"/>
      <c r="G105" s="17"/>
      <c r="H105" s="128"/>
      <c r="I105" s="209">
        <v>0</v>
      </c>
      <c r="J105" s="17">
        <v>0</v>
      </c>
      <c r="K105" s="18">
        <v>4878070000</v>
      </c>
      <c r="L105" s="29"/>
      <c r="M105" s="104"/>
      <c r="N105" s="198"/>
      <c r="O105" s="239">
        <v>71010000</v>
      </c>
      <c r="P105" s="243">
        <v>80.523619999999994</v>
      </c>
      <c r="Q105" s="243">
        <v>13.53481</v>
      </c>
      <c r="R105" s="243">
        <v>13.58</v>
      </c>
    </row>
    <row r="106" spans="1:18">
      <c r="A106" s="19">
        <v>45444</v>
      </c>
      <c r="B106" s="17">
        <v>20000000</v>
      </c>
      <c r="C106" s="15">
        <v>45463</v>
      </c>
      <c r="D106" s="15">
        <v>54984</v>
      </c>
      <c r="E106" s="17">
        <v>60220000</v>
      </c>
      <c r="F106" s="17">
        <v>40220000</v>
      </c>
      <c r="G106" s="17">
        <v>20000000</v>
      </c>
      <c r="H106" s="117">
        <v>201.10000000000002</v>
      </c>
      <c r="I106" s="209">
        <v>0</v>
      </c>
      <c r="J106" s="17">
        <v>20000000</v>
      </c>
      <c r="K106" s="18">
        <v>4898070000</v>
      </c>
      <c r="L106" s="29">
        <v>82.090119999999999</v>
      </c>
      <c r="M106" s="104">
        <v>12.608280000000001</v>
      </c>
      <c r="N106" s="198">
        <v>12.82</v>
      </c>
      <c r="O106" s="239"/>
      <c r="P106" s="243"/>
      <c r="Q106" s="243"/>
      <c r="R106" s="243"/>
    </row>
    <row r="107" spans="1:18">
      <c r="A107" s="19">
        <v>45444</v>
      </c>
      <c r="B107" s="17">
        <v>25000000</v>
      </c>
      <c r="C107" s="15">
        <v>45470</v>
      </c>
      <c r="D107" s="15">
        <v>54984</v>
      </c>
      <c r="E107" s="17">
        <v>127710000</v>
      </c>
      <c r="F107" s="17">
        <v>102710000</v>
      </c>
      <c r="G107" s="17">
        <v>25000000</v>
      </c>
      <c r="H107" s="117">
        <v>410.84</v>
      </c>
      <c r="I107" s="209">
        <v>0</v>
      </c>
      <c r="J107" s="17">
        <v>25000000</v>
      </c>
      <c r="K107" s="18">
        <v>4923070000</v>
      </c>
      <c r="L107" s="29">
        <v>83.048919999999995</v>
      </c>
      <c r="M107" s="104">
        <v>12.45856</v>
      </c>
      <c r="N107" s="198">
        <v>12.46</v>
      </c>
      <c r="O107" s="239"/>
      <c r="P107" s="243"/>
      <c r="Q107" s="243"/>
      <c r="R107" s="243"/>
    </row>
    <row r="108" spans="1:18">
      <c r="A108" s="19">
        <v>45474</v>
      </c>
      <c r="B108" s="17"/>
      <c r="C108" s="15">
        <v>45477</v>
      </c>
      <c r="D108" s="15">
        <v>54984</v>
      </c>
      <c r="E108" s="17"/>
      <c r="F108" s="17">
        <v>0</v>
      </c>
      <c r="G108" s="17"/>
      <c r="H108" s="117"/>
      <c r="I108" s="209">
        <v>0</v>
      </c>
      <c r="J108" s="17">
        <v>0</v>
      </c>
      <c r="K108" s="18">
        <v>4948100000</v>
      </c>
      <c r="L108" s="29"/>
      <c r="M108" s="104"/>
      <c r="N108" s="198"/>
      <c r="O108" s="239">
        <v>25030000</v>
      </c>
      <c r="P108" s="243">
        <v>82.112359999999995</v>
      </c>
      <c r="Q108" s="243">
        <v>12.555</v>
      </c>
      <c r="R108" s="243">
        <v>12.555</v>
      </c>
    </row>
    <row r="109" spans="1:18">
      <c r="A109" s="19">
        <v>45474</v>
      </c>
      <c r="B109" s="17">
        <v>40000000</v>
      </c>
      <c r="C109" s="15">
        <v>45488</v>
      </c>
      <c r="D109" s="15">
        <v>54984</v>
      </c>
      <c r="E109" s="17">
        <v>103830000</v>
      </c>
      <c r="F109" s="17">
        <v>63830000</v>
      </c>
      <c r="G109" s="17">
        <v>40000000</v>
      </c>
      <c r="H109" s="117">
        <v>159.57499999999999</v>
      </c>
      <c r="I109" s="209">
        <v>0</v>
      </c>
      <c r="J109" s="17">
        <v>40000000</v>
      </c>
      <c r="K109" s="18">
        <v>4988100000</v>
      </c>
      <c r="L109" s="29">
        <v>84.653059999999996</v>
      </c>
      <c r="M109" s="104">
        <v>12.21463</v>
      </c>
      <c r="N109" s="198">
        <v>12.26</v>
      </c>
      <c r="O109" s="239"/>
      <c r="P109" s="243"/>
      <c r="Q109" s="243"/>
      <c r="R109" s="243"/>
    </row>
    <row r="110" spans="1:18">
      <c r="A110" s="19">
        <v>45474</v>
      </c>
      <c r="B110" s="17">
        <v>25000000</v>
      </c>
      <c r="C110" s="15">
        <v>45498</v>
      </c>
      <c r="D110" s="15">
        <v>54984</v>
      </c>
      <c r="E110" s="17">
        <v>54990000</v>
      </c>
      <c r="F110" s="17">
        <v>29990000</v>
      </c>
      <c r="G110" s="17">
        <v>19040000</v>
      </c>
      <c r="H110" s="117">
        <v>119.96</v>
      </c>
      <c r="I110" s="209">
        <v>0</v>
      </c>
      <c r="J110" s="17">
        <v>19040000</v>
      </c>
      <c r="K110" s="18">
        <v>5007140000</v>
      </c>
      <c r="L110" s="29">
        <v>86.343900000000005</v>
      </c>
      <c r="M110" s="104">
        <v>11.96693</v>
      </c>
      <c r="N110" s="198">
        <v>12.15</v>
      </c>
      <c r="O110" s="239"/>
      <c r="P110" s="243"/>
      <c r="Q110" s="243"/>
      <c r="R110" s="243"/>
    </row>
    <row r="111" spans="1:18">
      <c r="A111" s="19">
        <v>45505</v>
      </c>
      <c r="B111" s="17">
        <v>20000000</v>
      </c>
      <c r="C111" s="15">
        <v>45512</v>
      </c>
      <c r="D111" s="15">
        <v>54984</v>
      </c>
      <c r="E111" s="17">
        <v>85910000</v>
      </c>
      <c r="F111" s="17">
        <v>65910000</v>
      </c>
      <c r="G111" s="17">
        <v>20000000</v>
      </c>
      <c r="H111" s="117">
        <v>329.55</v>
      </c>
      <c r="I111" s="209">
        <v>0</v>
      </c>
      <c r="J111" s="17">
        <v>20000000</v>
      </c>
      <c r="K111" s="18">
        <v>5027140000</v>
      </c>
      <c r="L111" s="29">
        <v>85.830330000000004</v>
      </c>
      <c r="M111" s="104">
        <v>12.03956</v>
      </c>
      <c r="N111" s="198">
        <v>12.085000000000001</v>
      </c>
      <c r="O111" s="239"/>
      <c r="P111" s="243"/>
      <c r="Q111" s="243"/>
      <c r="R111" s="243"/>
    </row>
    <row r="112" spans="1:18">
      <c r="A112" s="19">
        <v>45505</v>
      </c>
      <c r="B112" s="17"/>
      <c r="C112" s="15">
        <v>45519</v>
      </c>
      <c r="D112" s="15">
        <v>54984</v>
      </c>
      <c r="E112" s="17"/>
      <c r="F112" s="17">
        <v>0</v>
      </c>
      <c r="G112" s="17"/>
      <c r="H112" s="117"/>
      <c r="I112" s="209"/>
      <c r="J112" s="17">
        <v>0</v>
      </c>
      <c r="K112" s="18">
        <v>5105110000</v>
      </c>
      <c r="L112" s="29"/>
      <c r="M112" s="104"/>
      <c r="N112" s="198"/>
      <c r="O112" s="239">
        <v>77970000</v>
      </c>
      <c r="P112" s="243">
        <v>87.53792</v>
      </c>
      <c r="Q112" s="243">
        <v>11.918850000000001</v>
      </c>
      <c r="R112" s="243"/>
    </row>
    <row r="113" spans="1:18">
      <c r="A113" s="19">
        <v>45505</v>
      </c>
      <c r="B113" s="17">
        <v>25000000</v>
      </c>
      <c r="C113" s="15">
        <v>45526</v>
      </c>
      <c r="D113" s="15">
        <v>54984</v>
      </c>
      <c r="E113" s="17">
        <v>46080000</v>
      </c>
      <c r="F113" s="17">
        <v>21080000</v>
      </c>
      <c r="G113" s="17">
        <v>39250000</v>
      </c>
      <c r="H113" s="117">
        <v>84.32</v>
      </c>
      <c r="I113" s="209">
        <v>0</v>
      </c>
      <c r="J113" s="17">
        <v>39250000</v>
      </c>
      <c r="K113" s="18">
        <v>5144360000</v>
      </c>
      <c r="L113" s="29">
        <v>86.946150000000003</v>
      </c>
      <c r="M113" s="104">
        <v>11.87879</v>
      </c>
      <c r="N113" s="198">
        <v>11.92</v>
      </c>
      <c r="O113" s="239"/>
      <c r="P113" s="243"/>
      <c r="Q113" s="243"/>
      <c r="R113" s="243"/>
    </row>
    <row r="114" spans="1:18">
      <c r="A114" s="19">
        <v>45536</v>
      </c>
      <c r="B114" s="17">
        <v>40000000</v>
      </c>
      <c r="C114" s="15">
        <v>45540</v>
      </c>
      <c r="D114" s="15">
        <v>54984</v>
      </c>
      <c r="E114" s="17">
        <v>84380000</v>
      </c>
      <c r="F114" s="17">
        <v>44380000</v>
      </c>
      <c r="G114" s="17">
        <v>40310000</v>
      </c>
      <c r="H114" s="117">
        <v>110.94999999999999</v>
      </c>
      <c r="I114" s="209">
        <v>0</v>
      </c>
      <c r="J114" s="17">
        <v>40310000</v>
      </c>
      <c r="K114" s="18">
        <v>5184670000</v>
      </c>
      <c r="L114" s="29">
        <v>87.751350000000002</v>
      </c>
      <c r="M114" s="104">
        <v>11.76498</v>
      </c>
      <c r="N114" s="198">
        <v>11.79</v>
      </c>
      <c r="O114" s="239"/>
      <c r="P114" s="243"/>
      <c r="Q114" s="243"/>
      <c r="R114" s="243"/>
    </row>
    <row r="115" spans="1:18">
      <c r="A115" s="19">
        <v>45536</v>
      </c>
      <c r="B115" s="17">
        <v>45000000</v>
      </c>
      <c r="C115" s="15">
        <v>45554</v>
      </c>
      <c r="D115" s="15">
        <v>54984</v>
      </c>
      <c r="E115" s="17">
        <v>138340000</v>
      </c>
      <c r="F115" s="17">
        <v>93340000</v>
      </c>
      <c r="G115" s="17">
        <v>49420000</v>
      </c>
      <c r="H115" s="117">
        <v>207.42222222222222</v>
      </c>
      <c r="I115" s="209">
        <v>0</v>
      </c>
      <c r="J115" s="17">
        <v>49420000</v>
      </c>
      <c r="K115" s="18">
        <v>5234090000</v>
      </c>
      <c r="L115" s="29">
        <v>91.799130000000005</v>
      </c>
      <c r="M115" s="104">
        <v>11.223129999999999</v>
      </c>
      <c r="N115" s="198">
        <v>11.244999999999999</v>
      </c>
      <c r="O115" s="239"/>
      <c r="P115" s="243"/>
      <c r="Q115" s="243"/>
      <c r="R115" s="243"/>
    </row>
    <row r="116" spans="1:18">
      <c r="A116" s="19">
        <v>45536</v>
      </c>
      <c r="B116" s="17"/>
      <c r="C116" s="15">
        <v>45561</v>
      </c>
      <c r="D116" s="15">
        <v>54984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5398210000</v>
      </c>
      <c r="L116" s="29"/>
      <c r="M116" s="104"/>
      <c r="N116" s="198"/>
      <c r="O116" s="239">
        <v>164120000</v>
      </c>
      <c r="P116" s="243">
        <v>93.954999999999998</v>
      </c>
      <c r="Q116" s="243">
        <v>11.209300000000001</v>
      </c>
      <c r="R116" s="243">
        <v>11.26</v>
      </c>
    </row>
    <row r="117" spans="1:18">
      <c r="A117" s="19">
        <v>45566</v>
      </c>
      <c r="B117" s="17">
        <v>45000000</v>
      </c>
      <c r="C117" s="15">
        <v>45568</v>
      </c>
      <c r="D117" s="15">
        <v>54984</v>
      </c>
      <c r="E117" s="17">
        <v>50900000</v>
      </c>
      <c r="F117" s="17">
        <v>5900000</v>
      </c>
      <c r="G117" s="17">
        <v>25100000</v>
      </c>
      <c r="H117" s="117">
        <v>13.111111111111112</v>
      </c>
      <c r="I117" s="209">
        <v>0</v>
      </c>
      <c r="J117" s="17">
        <v>25100000</v>
      </c>
      <c r="K117" s="18">
        <v>5423310000</v>
      </c>
      <c r="L117" s="29">
        <v>91.205029999999994</v>
      </c>
      <c r="M117" s="104">
        <v>11.2995</v>
      </c>
      <c r="N117" s="198">
        <v>11.4</v>
      </c>
      <c r="O117" s="239"/>
      <c r="P117" s="243"/>
      <c r="Q117" s="243"/>
      <c r="R117" s="243"/>
    </row>
    <row r="118" spans="1:18">
      <c r="A118" s="19">
        <v>45566</v>
      </c>
      <c r="B118" s="17">
        <v>90000000</v>
      </c>
      <c r="C118" s="15">
        <v>45580</v>
      </c>
      <c r="D118" s="15">
        <v>54984</v>
      </c>
      <c r="E118" s="17">
        <v>29960000</v>
      </c>
      <c r="F118" s="17">
        <v>-60040000</v>
      </c>
      <c r="G118" s="17">
        <v>22290000</v>
      </c>
      <c r="H118" s="117">
        <v>-66.711111111111109</v>
      </c>
      <c r="I118" s="209">
        <v>0</v>
      </c>
      <c r="J118" s="17">
        <v>22290000</v>
      </c>
      <c r="K118" s="18">
        <v>5445600000</v>
      </c>
      <c r="L118" s="29">
        <v>92.346760000000003</v>
      </c>
      <c r="M118" s="104">
        <v>11.152480000000001</v>
      </c>
      <c r="N118" s="198">
        <v>11.295</v>
      </c>
      <c r="O118" s="239"/>
      <c r="P118" s="243"/>
      <c r="Q118" s="243"/>
      <c r="R118" s="243"/>
    </row>
    <row r="119" spans="1:18">
      <c r="A119" s="19">
        <v>45566</v>
      </c>
      <c r="B119" s="17">
        <v>40000000</v>
      </c>
      <c r="C119" s="15">
        <v>45596</v>
      </c>
      <c r="D119" s="15">
        <v>54984</v>
      </c>
      <c r="E119" s="17">
        <v>98400000</v>
      </c>
      <c r="F119" s="17">
        <v>58400000</v>
      </c>
      <c r="G119" s="17">
        <v>40000000</v>
      </c>
      <c r="H119" s="117">
        <v>146</v>
      </c>
      <c r="I119" s="209">
        <v>0</v>
      </c>
      <c r="J119" s="17">
        <v>40000000</v>
      </c>
      <c r="K119" s="18">
        <v>5485600000</v>
      </c>
      <c r="L119" s="29">
        <v>92.199129999999997</v>
      </c>
      <c r="M119" s="104">
        <v>11.171250000000001</v>
      </c>
      <c r="N119" s="198">
        <v>11.19</v>
      </c>
      <c r="O119" s="239"/>
      <c r="P119" s="243"/>
      <c r="Q119" s="243"/>
      <c r="R119" s="243"/>
    </row>
    <row r="120" spans="1:18">
      <c r="A120" s="19">
        <v>45597</v>
      </c>
      <c r="B120" s="17"/>
      <c r="C120" s="15">
        <v>45603</v>
      </c>
      <c r="D120" s="15">
        <v>54984</v>
      </c>
      <c r="E120" s="17"/>
      <c r="F120" s="17">
        <v>0</v>
      </c>
      <c r="G120" s="17"/>
      <c r="H120" s="117"/>
      <c r="I120" s="209"/>
      <c r="J120" s="17">
        <v>0</v>
      </c>
      <c r="K120" s="18">
        <v>5490090000</v>
      </c>
      <c r="L120" s="29"/>
      <c r="M120" s="104"/>
      <c r="N120" s="198"/>
      <c r="O120" s="239">
        <v>4490000</v>
      </c>
      <c r="P120" s="243">
        <v>92.576539999999994</v>
      </c>
      <c r="Q120" s="243">
        <v>11.54547</v>
      </c>
      <c r="R120" s="243">
        <v>11.57</v>
      </c>
    </row>
    <row r="121" spans="1:18">
      <c r="A121" s="19">
        <v>45597</v>
      </c>
      <c r="B121" s="17">
        <v>35000000</v>
      </c>
      <c r="C121" s="15">
        <v>45610</v>
      </c>
      <c r="D121" s="15">
        <v>54984</v>
      </c>
      <c r="E121" s="17">
        <v>77530000</v>
      </c>
      <c r="F121" s="17">
        <v>42530000</v>
      </c>
      <c r="G121" s="17">
        <v>35360000</v>
      </c>
      <c r="H121" s="117">
        <v>121.51428571428571</v>
      </c>
      <c r="I121" s="209"/>
      <c r="J121" s="17">
        <v>35360000</v>
      </c>
      <c r="K121" s="18">
        <v>5525450000</v>
      </c>
      <c r="L121" s="29">
        <v>90.248710000000003</v>
      </c>
      <c r="M121" s="104">
        <v>11.4251</v>
      </c>
      <c r="N121" s="198">
        <v>11.455</v>
      </c>
      <c r="O121" s="239"/>
      <c r="P121" s="243"/>
      <c r="Q121" s="243"/>
      <c r="R121" s="243"/>
    </row>
    <row r="122" spans="1:18">
      <c r="A122" s="320">
        <v>45627</v>
      </c>
      <c r="B122" s="17">
        <v>35000001</v>
      </c>
      <c r="C122" s="15">
        <v>45631</v>
      </c>
      <c r="D122" s="15">
        <v>54984</v>
      </c>
      <c r="E122" s="17">
        <v>53820000</v>
      </c>
      <c r="F122" s="17">
        <v>18819999</v>
      </c>
      <c r="G122" s="17">
        <v>10190000</v>
      </c>
      <c r="H122" s="117">
        <f>0.537714241779593*100</f>
        <v>53.771424177959304</v>
      </c>
      <c r="I122" s="209"/>
      <c r="J122" s="17">
        <v>10190000</v>
      </c>
      <c r="K122" s="18">
        <v>5535640000</v>
      </c>
      <c r="L122" s="29">
        <v>92.085790000000003</v>
      </c>
      <c r="M122" s="104">
        <v>11.18661</v>
      </c>
      <c r="N122" s="198">
        <v>11.195</v>
      </c>
      <c r="O122" s="239"/>
      <c r="P122" s="243"/>
      <c r="Q122" s="243"/>
      <c r="R122" s="243"/>
    </row>
    <row r="123" spans="1:18">
      <c r="A123" s="320">
        <v>45658</v>
      </c>
      <c r="B123" s="17">
        <v>45000000</v>
      </c>
      <c r="C123" s="15">
        <v>45672</v>
      </c>
      <c r="D123" s="15">
        <v>54984</v>
      </c>
      <c r="E123" s="17">
        <v>109380000</v>
      </c>
      <c r="F123" s="17">
        <v>64380000</v>
      </c>
      <c r="G123" s="17">
        <v>45000000</v>
      </c>
      <c r="H123" s="117">
        <v>143.06666666666666</v>
      </c>
      <c r="I123" s="209">
        <v>0</v>
      </c>
      <c r="J123" s="17">
        <v>45000000</v>
      </c>
      <c r="K123" s="18">
        <v>5580640000</v>
      </c>
      <c r="L123" s="29">
        <v>88.475579999999994</v>
      </c>
      <c r="M123" s="104">
        <v>11.674289999999999</v>
      </c>
      <c r="N123" s="198">
        <v>11.75</v>
      </c>
      <c r="O123" s="239"/>
      <c r="P123" s="243"/>
      <c r="Q123" s="243"/>
      <c r="R123" s="243"/>
    </row>
    <row r="124" spans="1:18">
      <c r="A124" s="320">
        <v>45658</v>
      </c>
      <c r="B124" s="17">
        <v>25000000</v>
      </c>
      <c r="C124" s="15">
        <v>45680</v>
      </c>
      <c r="D124" s="15">
        <v>54984</v>
      </c>
      <c r="E124" s="17">
        <v>64290000</v>
      </c>
      <c r="F124" s="17">
        <v>39290000</v>
      </c>
      <c r="G124" s="17">
        <v>25000000</v>
      </c>
      <c r="H124" s="117">
        <v>157.16000000000003</v>
      </c>
      <c r="I124" s="209">
        <v>0</v>
      </c>
      <c r="J124" s="17">
        <v>25000000</v>
      </c>
      <c r="K124" s="18">
        <v>5605640000</v>
      </c>
      <c r="L124" s="29">
        <v>90.717429999999993</v>
      </c>
      <c r="M124" s="104">
        <v>11.37219</v>
      </c>
      <c r="N124" s="198">
        <v>11.305</v>
      </c>
      <c r="O124" s="239"/>
      <c r="P124" s="243"/>
      <c r="Q124" s="243"/>
      <c r="R124" s="243"/>
    </row>
    <row r="125" spans="1:18">
      <c r="A125" s="320">
        <v>45689</v>
      </c>
      <c r="B125" s="17">
        <v>35000000</v>
      </c>
      <c r="C125" s="15">
        <v>45694</v>
      </c>
      <c r="D125" s="15">
        <v>18459</v>
      </c>
      <c r="E125" s="17">
        <v>44160000</v>
      </c>
      <c r="F125" s="17">
        <v>9160000</v>
      </c>
      <c r="G125" s="17">
        <v>29160000</v>
      </c>
      <c r="H125" s="117">
        <v>26.171428571428574</v>
      </c>
      <c r="I125" s="209">
        <v>0</v>
      </c>
      <c r="J125" s="17">
        <v>29160000</v>
      </c>
      <c r="K125" s="18">
        <v>5634800000</v>
      </c>
      <c r="L125" s="29">
        <v>89.6</v>
      </c>
      <c r="M125" s="104">
        <v>11.52</v>
      </c>
      <c r="N125" s="198">
        <v>11.693</v>
      </c>
      <c r="O125" s="239"/>
      <c r="P125" s="243"/>
      <c r="Q125" s="243"/>
      <c r="R125" s="243"/>
    </row>
    <row r="126" spans="1:18">
      <c r="A126" s="320">
        <v>45689</v>
      </c>
      <c r="B126" s="17">
        <v>25000000</v>
      </c>
      <c r="C126" s="15">
        <v>45708</v>
      </c>
      <c r="D126" s="15">
        <v>18459</v>
      </c>
      <c r="E126" s="17">
        <v>62010000</v>
      </c>
      <c r="F126" s="17">
        <v>37010000</v>
      </c>
      <c r="G126" s="17">
        <v>25000000</v>
      </c>
      <c r="H126" s="117">
        <v>148.04</v>
      </c>
      <c r="I126" s="209">
        <v>0</v>
      </c>
      <c r="J126" s="17">
        <v>25000000</v>
      </c>
      <c r="K126" s="18">
        <v>5659800000</v>
      </c>
      <c r="L126" s="29">
        <v>90.388000000000005</v>
      </c>
      <c r="M126" s="104">
        <v>11.42</v>
      </c>
      <c r="N126" s="198">
        <v>11.315</v>
      </c>
      <c r="O126" s="239"/>
      <c r="P126" s="243"/>
      <c r="Q126" s="243"/>
      <c r="R126" s="243"/>
    </row>
    <row r="127" spans="1:18">
      <c r="A127" s="320">
        <v>45689</v>
      </c>
      <c r="B127" s="17"/>
      <c r="C127" s="15">
        <v>45715</v>
      </c>
      <c r="D127" s="15">
        <v>18459</v>
      </c>
      <c r="E127" s="17"/>
      <c r="F127" s="17"/>
      <c r="G127" s="17"/>
      <c r="H127" s="117"/>
      <c r="I127" s="209"/>
      <c r="J127" s="17"/>
      <c r="K127" s="18">
        <v>5716850000</v>
      </c>
      <c r="L127" s="29"/>
      <c r="M127" s="104"/>
      <c r="N127" s="198"/>
      <c r="O127" s="239">
        <v>57050000</v>
      </c>
      <c r="P127" s="243">
        <v>91.421980000000005</v>
      </c>
      <c r="Q127" s="243">
        <v>11.438079999999999</v>
      </c>
      <c r="R127" s="243">
        <v>11.47</v>
      </c>
    </row>
    <row r="128" spans="1:18">
      <c r="A128" s="320">
        <v>45717</v>
      </c>
      <c r="B128" s="17">
        <v>30000000</v>
      </c>
      <c r="C128" s="15">
        <v>45722</v>
      </c>
      <c r="D128" s="15">
        <v>54984</v>
      </c>
      <c r="E128" s="17">
        <v>63900000</v>
      </c>
      <c r="F128" s="17">
        <v>33900000</v>
      </c>
      <c r="G128" s="17">
        <v>30000000</v>
      </c>
      <c r="H128" s="117">
        <v>112.99999999999999</v>
      </c>
      <c r="I128" s="209">
        <v>0</v>
      </c>
      <c r="J128" s="17">
        <v>30000000</v>
      </c>
      <c r="K128" s="18">
        <v>5746850000</v>
      </c>
      <c r="L128" s="29">
        <v>90.341719999999995</v>
      </c>
      <c r="M128" s="104">
        <v>11.42121</v>
      </c>
      <c r="N128" s="198">
        <v>11.52</v>
      </c>
      <c r="O128" s="239"/>
      <c r="P128" s="243"/>
      <c r="Q128" s="243"/>
      <c r="R128" s="243"/>
    </row>
    <row r="129" spans="1:18">
      <c r="A129" s="320">
        <v>45717</v>
      </c>
      <c r="B129" s="17">
        <v>25000000</v>
      </c>
      <c r="C129" s="15">
        <v>45743</v>
      </c>
      <c r="D129" s="15">
        <v>54984</v>
      </c>
      <c r="E129" s="17">
        <v>79870000</v>
      </c>
      <c r="F129" s="17">
        <v>54870000</v>
      </c>
      <c r="G129" s="17">
        <v>29590000</v>
      </c>
      <c r="H129" s="117">
        <v>219.48</v>
      </c>
      <c r="I129" s="209">
        <v>0</v>
      </c>
      <c r="J129" s="17">
        <v>29590000</v>
      </c>
      <c r="K129" s="18">
        <v>5776440000</v>
      </c>
      <c r="L129" s="29">
        <v>87.649190000000004</v>
      </c>
      <c r="M129" s="104">
        <v>11.78862</v>
      </c>
      <c r="N129" s="198">
        <v>11.3751</v>
      </c>
      <c r="O129" s="239"/>
      <c r="P129" s="243"/>
      <c r="Q129" s="243"/>
      <c r="R129" s="243"/>
    </row>
    <row r="130" spans="1:18">
      <c r="A130" s="320">
        <v>45748</v>
      </c>
      <c r="B130" s="17">
        <v>335000000</v>
      </c>
      <c r="C130" s="15">
        <v>45762</v>
      </c>
      <c r="D130" s="15">
        <v>54984</v>
      </c>
      <c r="E130" s="17">
        <v>142680000</v>
      </c>
      <c r="F130" s="17">
        <v>-192320000</v>
      </c>
      <c r="G130" s="17">
        <v>116600000</v>
      </c>
      <c r="H130" s="117">
        <f>F130/B130*100</f>
        <v>-57.408955223880596</v>
      </c>
      <c r="I130" s="209">
        <v>0</v>
      </c>
      <c r="J130" s="17">
        <v>116600000</v>
      </c>
      <c r="K130" s="18">
        <v>5893040000</v>
      </c>
      <c r="L130" s="29">
        <v>84.635090000000005</v>
      </c>
      <c r="M130" s="104">
        <v>12.224959999999999</v>
      </c>
      <c r="N130" s="198">
        <v>12.4678</v>
      </c>
      <c r="O130" s="239"/>
      <c r="P130" s="243"/>
      <c r="Q130" s="243"/>
      <c r="R130" s="243"/>
    </row>
    <row r="131" spans="1:18">
      <c r="A131" s="320">
        <v>45748</v>
      </c>
      <c r="B131" s="17">
        <v>80000000</v>
      </c>
      <c r="C131" s="15">
        <v>45771</v>
      </c>
      <c r="D131" s="15">
        <v>54984</v>
      </c>
      <c r="E131" s="17">
        <v>42120000</v>
      </c>
      <c r="F131" s="17">
        <v>-37880000</v>
      </c>
      <c r="G131" s="17">
        <v>26540000</v>
      </c>
      <c r="H131" s="117">
        <f>F131/B131*100</f>
        <v>-47.349999999999994</v>
      </c>
      <c r="I131" s="209">
        <v>0</v>
      </c>
      <c r="J131" s="17">
        <v>26540000</v>
      </c>
      <c r="K131" s="18">
        <v>5919580000</v>
      </c>
      <c r="L131" s="29">
        <v>84.297880000000006</v>
      </c>
      <c r="M131" s="104">
        <v>12.276109999999999</v>
      </c>
      <c r="N131" s="198">
        <v>12.4</v>
      </c>
      <c r="O131" s="239"/>
      <c r="P131" s="243"/>
      <c r="Q131" s="243"/>
      <c r="R131" s="243"/>
    </row>
    <row r="132" spans="1:18">
      <c r="A132" s="320">
        <v>45748</v>
      </c>
      <c r="B132" s="17"/>
      <c r="C132" s="15">
        <v>45777</v>
      </c>
      <c r="D132" s="15">
        <v>54985</v>
      </c>
      <c r="E132" s="17"/>
      <c r="F132" s="17"/>
      <c r="G132" s="17"/>
      <c r="H132" s="117"/>
      <c r="I132" s="209"/>
      <c r="J132" s="17"/>
      <c r="K132" s="18">
        <v>5936270000</v>
      </c>
      <c r="L132" s="29"/>
      <c r="M132" s="104"/>
      <c r="N132" s="198"/>
      <c r="O132" s="239">
        <v>16690000</v>
      </c>
      <c r="P132" s="243">
        <v>86.567719999999994</v>
      </c>
      <c r="Q132" s="243">
        <v>12.379300000000001</v>
      </c>
      <c r="R132" s="243">
        <v>12.38</v>
      </c>
    </row>
    <row r="133" spans="1:18">
      <c r="A133" s="320">
        <v>45778</v>
      </c>
      <c r="B133" s="17">
        <v>70000000</v>
      </c>
      <c r="C133" s="15">
        <v>45785</v>
      </c>
      <c r="D133" s="15">
        <v>54984</v>
      </c>
      <c r="E133" s="17">
        <v>50200000</v>
      </c>
      <c r="F133" s="17">
        <v>-19800000</v>
      </c>
      <c r="G133" s="17">
        <v>19320000</v>
      </c>
      <c r="H133" s="117">
        <v>-28.285714285714285</v>
      </c>
      <c r="I133" s="209">
        <v>0</v>
      </c>
      <c r="J133" s="17">
        <v>19320000</v>
      </c>
      <c r="K133" s="18">
        <v>5955590000</v>
      </c>
      <c r="L133" s="29">
        <v>82.260639999999995</v>
      </c>
      <c r="M133" s="104">
        <v>12.59014</v>
      </c>
      <c r="N133" s="198">
        <v>12.664999999999999</v>
      </c>
      <c r="O133" s="239"/>
      <c r="P133" s="243"/>
      <c r="Q133" s="243"/>
      <c r="R133" s="243"/>
    </row>
    <row r="134" spans="1:18">
      <c r="A134" s="320">
        <v>45778</v>
      </c>
      <c r="B134" s="17">
        <v>70000000</v>
      </c>
      <c r="C134" s="15">
        <v>45792</v>
      </c>
      <c r="D134" s="15">
        <v>54984</v>
      </c>
      <c r="E134" s="17">
        <v>55490000</v>
      </c>
      <c r="F134" s="17">
        <v>-14510000</v>
      </c>
      <c r="G134" s="17">
        <v>33620000</v>
      </c>
      <c r="H134" s="117">
        <v>-20.728571428571428</v>
      </c>
      <c r="I134" s="209">
        <v>0</v>
      </c>
      <c r="J134" s="17">
        <v>33620000</v>
      </c>
      <c r="K134" s="18">
        <v>5989210000</v>
      </c>
      <c r="L134" s="29">
        <v>84.494659999999996</v>
      </c>
      <c r="M134" s="104">
        <v>12.248749999999999</v>
      </c>
      <c r="N134" s="198">
        <v>12.5</v>
      </c>
      <c r="O134" s="239"/>
      <c r="P134" s="243"/>
      <c r="Q134" s="243"/>
      <c r="R134" s="243"/>
    </row>
  </sheetData>
  <conditionalFormatting sqref="L38:N40">
    <cfRule type="cellIs" dxfId="6" priority="5681" stopIfTrue="1" operator="lessThan">
      <formula>0</formula>
    </cfRule>
  </conditionalFormatting>
  <conditionalFormatting sqref="L44:N611">
    <cfRule type="cellIs" dxfId="5" priority="1" stopIfTrue="1" operator="lessThan">
      <formula>0</formula>
    </cfRule>
  </conditionalFormatting>
  <conditionalFormatting sqref="O41:O43">
    <cfRule type="cellIs" dxfId="4" priority="1549" stopIfTrue="1" operator="lessThan">
      <formula>0</formula>
    </cfRule>
  </conditionalFormatting>
  <conditionalFormatting sqref="O4:R37">
    <cfRule type="cellIs" dxfId="3" priority="8978" stopIfTrue="1" operator="lessThan">
      <formula>0</formula>
    </cfRule>
  </conditionalFormatting>
  <conditionalFormatting sqref="O39:R40">
    <cfRule type="cellIs" dxfId="2" priority="3725" stopIfTrue="1" operator="lessThan">
      <formula>0</formula>
    </cfRule>
  </conditionalFormatting>
  <conditionalFormatting sqref="P39:P43 R39:R43">
    <cfRule type="cellIs" dxfId="1" priority="1608" stopIfTrue="1" operator="lessThan">
      <formula>0</formula>
    </cfRule>
  </conditionalFormatting>
  <conditionalFormatting sqref="P40:R43">
    <cfRule type="cellIs" dxfId="0" priority="1489" stopIfTrue="1" operator="lessThan">
      <formula>0</formula>
    </cfRule>
  </conditionalFormatting>
  <pageMargins left="0.7" right="0.7" top="0.75" bottom="0.75" header="0.3" footer="0.3"/>
  <pageSetup scale="60" orientation="landscape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>Kandjavera, Jacky</DisplayName>
        <AccountId>22</AccountId>
        <AccountType/>
      </UserInfo>
      <UserInfo>
        <DisplayName>Iiyambula, Elifas</DisplayName>
        <AccountId>33</AccountId>
        <AccountType/>
      </UserInfo>
      <UserInfo>
        <DisplayName>Phillipus, Christian</DisplayName>
        <AccountId>15</AccountId>
        <AccountType/>
      </UserInfo>
      <UserInfo>
        <DisplayName>Schulze Struchtrup, Sanette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492F8E-A504-474C-B663-C5E40B91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15478-B78B-4660-B725-1F8B2B6600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24F31-8043-40C0-ADCB-DED8A369A088}">
  <ds:schemaRefs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570f71-645b-41be-b316-af6cb6d3d1b1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91-DAY TB</vt:lpstr>
      <vt:lpstr>182-DAY TB</vt:lpstr>
      <vt:lpstr>273-DAY TB</vt:lpstr>
      <vt:lpstr>365-DAY TB</vt:lpstr>
      <vt:lpstr>GC18</vt:lpstr>
      <vt:lpstr>TOTAL DEBT</vt:lpstr>
      <vt:lpstr>GC23</vt:lpstr>
      <vt:lpstr>GC24</vt:lpstr>
      <vt:lpstr>GC25</vt:lpstr>
      <vt:lpstr>GI25</vt:lpstr>
      <vt:lpstr>GC26</vt:lpstr>
      <vt:lpstr>GC27</vt:lpstr>
      <vt:lpstr>GI27</vt:lpstr>
      <vt:lpstr>GC28</vt:lpstr>
      <vt:lpstr>GI29</vt:lpstr>
      <vt:lpstr>GC30</vt:lpstr>
      <vt:lpstr>GC32</vt:lpstr>
      <vt:lpstr>GI33</vt:lpstr>
      <vt:lpstr>GC35</vt:lpstr>
      <vt:lpstr>GI36</vt:lpstr>
      <vt:lpstr>GC37</vt:lpstr>
      <vt:lpstr>GC40</vt:lpstr>
      <vt:lpstr>GC43</vt:lpstr>
      <vt:lpstr>GC45</vt:lpstr>
      <vt:lpstr>GC48</vt:lpstr>
      <vt:lpstr>GC50</vt:lpstr>
      <vt:lpstr>'182-DAY TB'!Print_Titles</vt:lpstr>
      <vt:lpstr>'273-DAY TB'!Print_Titles</vt:lpstr>
      <vt:lpstr>'365-DAY TB'!Print_Titles</vt:lpstr>
      <vt:lpstr>'91-DAY TB'!Print_Titles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Bock</dc:creator>
  <cp:lastModifiedBy>Kandjavera, Jacky</cp:lastModifiedBy>
  <cp:lastPrinted>2016-08-24T14:42:11Z</cp:lastPrinted>
  <dcterms:created xsi:type="dcterms:W3CDTF">2000-08-31T12:58:38Z</dcterms:created>
  <dcterms:modified xsi:type="dcterms:W3CDTF">2025-06-02T07:07:23Z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2021-07-29T08:10:40Z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06e2244e-5732-4649-a9f0-24df594b7d7a</vt:lpwstr>
  </property>
  <property fmtid="{D5CDD505-2E9C-101B-9397-08002B2CF9AE}" pid="8" name="MSIP_Label_82f1ab62-2277-4c0d-aa3e-21682a26c75c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