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Domestic Debt Tables/"/>
    </mc:Choice>
  </mc:AlternateContent>
  <xr:revisionPtr revIDLastSave="6480" documentId="8_{4B89F926-72EE-44FC-BBD5-2A1E4A9BC42B}" xr6:coauthVersionLast="47" xr6:coauthVersionMax="47" xr10:uidLastSave="{61D8C55E-94DC-4540-9BB2-0D779CB4D30F}"/>
  <bookViews>
    <workbookView xWindow="-120" yWindow="-120" windowWidth="29040" windowHeight="15720" tabRatio="508" firstSheet="1" activeTab="5" xr2:uid="{00000000-000D-0000-FFFF-FFFF00000000}"/>
  </bookViews>
  <sheets>
    <sheet name="91-DAY TB" sheetId="30" r:id="rId1"/>
    <sheet name="182-DAY TB" sheetId="3" r:id="rId2"/>
    <sheet name="273-DAY TB" sheetId="42" r:id="rId3"/>
    <sheet name="365-DAY TB" sheetId="4" r:id="rId4"/>
    <sheet name="GC18" sheetId="38" state="hidden" r:id="rId5"/>
    <sheet name="TOTAL DEBT" sheetId="69" r:id="rId6"/>
    <sheet name="GC24" sheetId="31" r:id="rId7"/>
    <sheet name="GC25" sheetId="49" r:id="rId8"/>
    <sheet name="GI25" sheetId="58" r:id="rId9"/>
    <sheet name="GI27" sheetId="67" r:id="rId10"/>
    <sheet name="GI29" sheetId="59" r:id="rId11"/>
    <sheet name="GI31" sheetId="72" r:id="rId12"/>
    <sheet name="GI33" sheetId="61" r:id="rId13"/>
    <sheet name="GI36" sheetId="63" r:id="rId14"/>
    <sheet name="GI41" sheetId="73" r:id="rId15"/>
    <sheet name="GC26" sheetId="66" r:id="rId16"/>
    <sheet name="GC27" sheetId="41" r:id="rId17"/>
    <sheet name="GC28" sheetId="71" r:id="rId18"/>
    <sheet name="GC30" sheetId="40" r:id="rId19"/>
    <sheet name="GC32" sheetId="50" r:id="rId20"/>
    <sheet name="GC35" sheetId="48" r:id="rId21"/>
    <sheet name="GC37" sheetId="51" r:id="rId22"/>
    <sheet name="GC40" sheetId="52" r:id="rId23"/>
    <sheet name="GC43" sheetId="64" r:id="rId24"/>
    <sheet name="GC45" sheetId="56" r:id="rId25"/>
    <sheet name="GC48" sheetId="68" r:id="rId26"/>
    <sheet name="GC50" sheetId="62" r:id="rId27"/>
  </sheets>
  <definedNames>
    <definedName name="_xlnm.Print_Area" localSheetId="1">'182-DAY TB'!#REF!</definedName>
    <definedName name="_xlnm.Print_Area" localSheetId="2">'273-DAY TB'!#REF!</definedName>
    <definedName name="_xlnm.Print_Area" localSheetId="3">'365-DAY TB'!#REF!</definedName>
    <definedName name="_xlnm.Print_Area" localSheetId="4">'GC18'!#REF!</definedName>
    <definedName name="_xlnm.Print_Area" localSheetId="6">'GC24'!#REF!</definedName>
    <definedName name="_xlnm.Print_Titles" localSheetId="1">'182-DAY TB'!$1:$3</definedName>
    <definedName name="_xlnm.Print_Titles" localSheetId="2">'273-DAY TB'!$1:$3</definedName>
    <definedName name="_xlnm.Print_Titles" localSheetId="3">'365-DAY TB'!$1:$3</definedName>
    <definedName name="_xlnm.Print_Titles" localSheetId="0">'91-DAY TB'!$C:$C,'91-DAY TB'!$1:$3</definedName>
    <definedName name="_xlnm.Print_Titles" localSheetId="4">'GC18'!#REF!,'GC18'!#REF!</definedName>
    <definedName name="_xlnm.Print_Titles" localSheetId="6">'GC24'!#REF!,'GC24'!#REF!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00" i="69" l="1"/>
  <c r="AJ100" i="69"/>
  <c r="P98" i="69"/>
  <c r="P99" i="69"/>
  <c r="P100" i="69"/>
  <c r="G100" i="69"/>
  <c r="AJ99" i="69" l="1"/>
  <c r="G99" i="69"/>
  <c r="AK99" i="69" l="1"/>
  <c r="K220" i="50"/>
  <c r="K221" i="50" s="1"/>
  <c r="J221" i="50"/>
  <c r="J220" i="50"/>
  <c r="H221" i="50"/>
  <c r="F221" i="50"/>
  <c r="F220" i="50"/>
  <c r="G98" i="69" l="1"/>
  <c r="AJ98" i="69"/>
  <c r="AJ97" i="69"/>
  <c r="H292" i="4"/>
  <c r="P97" i="69"/>
  <c r="G97" i="69"/>
  <c r="H145" i="62"/>
  <c r="H144" i="62"/>
  <c r="AJ96" i="69"/>
  <c r="P96" i="69"/>
  <c r="G96" i="69"/>
  <c r="AK98" i="69" l="1"/>
  <c r="AK97" i="69"/>
  <c r="AK96" i="69"/>
  <c r="P94" i="69"/>
  <c r="P95" i="69"/>
  <c r="K211" i="50" l="1"/>
  <c r="K212" i="50" s="1"/>
  <c r="K213" i="50" s="1"/>
  <c r="J213" i="50"/>
  <c r="J212" i="50"/>
  <c r="J211" i="50"/>
  <c r="F213" i="50"/>
  <c r="F212" i="50"/>
  <c r="F211" i="50"/>
  <c r="AJ95" i="69"/>
  <c r="G95" i="69"/>
  <c r="AK95" i="69" l="1"/>
  <c r="AJ93" i="69"/>
  <c r="G93" i="69"/>
  <c r="AJ94" i="69"/>
  <c r="G94" i="69"/>
  <c r="AJ92" i="69"/>
  <c r="AJ91" i="69"/>
  <c r="AJ90" i="69"/>
  <c r="P93" i="69"/>
  <c r="AK94" i="69" l="1"/>
  <c r="AK93" i="69"/>
  <c r="H137" i="62"/>
  <c r="H136" i="62"/>
  <c r="H105" i="68"/>
  <c r="H104" i="68"/>
  <c r="H181" i="56"/>
  <c r="H180" i="56"/>
  <c r="H137" i="64"/>
  <c r="H136" i="64"/>
  <c r="H192" i="52"/>
  <c r="H191" i="52"/>
  <c r="H195" i="51"/>
  <c r="H194" i="51"/>
  <c r="H107" i="63"/>
  <c r="H106" i="63"/>
  <c r="H203" i="48"/>
  <c r="H202" i="48"/>
  <c r="H119" i="61"/>
  <c r="H118" i="61"/>
  <c r="H207" i="50"/>
  <c r="H206" i="50"/>
  <c r="H132" i="40"/>
  <c r="H131" i="40"/>
  <c r="H131" i="59"/>
  <c r="H130" i="59"/>
  <c r="H89" i="71"/>
  <c r="H88" i="71"/>
  <c r="H87" i="67"/>
  <c r="H86" i="67"/>
  <c r="P92" i="69"/>
  <c r="G92" i="69"/>
  <c r="H131" i="62"/>
  <c r="H130" i="62"/>
  <c r="AK92" i="69" l="1"/>
  <c r="P91" i="69"/>
  <c r="G91" i="69"/>
  <c r="AK91" i="69" l="1"/>
  <c r="G90" i="69"/>
  <c r="P90" i="69"/>
  <c r="P89" i="69"/>
  <c r="AJ89" i="69"/>
  <c r="G89" i="69"/>
  <c r="D274" i="42"/>
  <c r="F274" i="42"/>
  <c r="AK90" i="69" l="1"/>
  <c r="AK89" i="69"/>
  <c r="AJ78" i="69"/>
  <c r="AJ79" i="69"/>
  <c r="AJ80" i="69"/>
  <c r="AJ81" i="69"/>
  <c r="AJ82" i="69"/>
  <c r="AJ83" i="69"/>
  <c r="AJ84" i="69"/>
  <c r="AJ85" i="69"/>
  <c r="AJ86" i="69"/>
  <c r="AJ87" i="69"/>
  <c r="AJ88" i="69"/>
  <c r="G88" i="69"/>
  <c r="G87" i="69" l="1"/>
  <c r="P86" i="69"/>
  <c r="H122" i="62"/>
  <c r="H166" i="56"/>
  <c r="H177" i="52"/>
  <c r="H95" i="63"/>
  <c r="H188" i="48"/>
  <c r="H107" i="61"/>
  <c r="H74" i="71"/>
  <c r="H150" i="41"/>
  <c r="O252" i="4"/>
  <c r="O251" i="4"/>
  <c r="O250" i="4"/>
  <c r="N252" i="4"/>
  <c r="N251" i="4"/>
  <c r="N250" i="4"/>
  <c r="D250" i="4"/>
  <c r="F250" i="4"/>
  <c r="D251" i="4"/>
  <c r="F251" i="4"/>
  <c r="D252" i="4"/>
  <c r="F252" i="4"/>
  <c r="D226" i="3"/>
  <c r="F226" i="3"/>
  <c r="D227" i="3"/>
  <c r="F227" i="3"/>
  <c r="D228" i="3"/>
  <c r="F228" i="3"/>
  <c r="F229" i="3"/>
  <c r="O274" i="42"/>
  <c r="O273" i="42"/>
  <c r="O272" i="42"/>
  <c r="N274" i="42"/>
  <c r="N273" i="42"/>
  <c r="N272" i="42"/>
  <c r="H274" i="42"/>
  <c r="H273" i="42"/>
  <c r="H272" i="42"/>
  <c r="D272" i="42"/>
  <c r="F272" i="42"/>
  <c r="D273" i="42"/>
  <c r="F273" i="42"/>
  <c r="O217" i="30"/>
  <c r="O216" i="30"/>
  <c r="O215" i="30"/>
  <c r="O214" i="30"/>
  <c r="N217" i="30"/>
  <c r="N216" i="30"/>
  <c r="N215" i="30"/>
  <c r="N214" i="30"/>
  <c r="J215" i="30"/>
  <c r="J216" i="30"/>
  <c r="J217" i="30"/>
  <c r="J214" i="30"/>
  <c r="H217" i="30"/>
  <c r="H216" i="30"/>
  <c r="H215" i="30"/>
  <c r="H214" i="30"/>
  <c r="G86" i="69"/>
  <c r="G85" i="69"/>
  <c r="P85" i="69"/>
  <c r="P88" i="69" l="1"/>
  <c r="AK86" i="69"/>
  <c r="AK85" i="69"/>
  <c r="AK88" i="69" l="1"/>
  <c r="P87" i="69"/>
  <c r="AK87" i="69" l="1"/>
  <c r="P84" i="69"/>
  <c r="G84" i="69"/>
  <c r="H155" i="56"/>
  <c r="P83" i="69"/>
  <c r="G83" i="69"/>
  <c r="H193" i="30"/>
  <c r="H194" i="30"/>
  <c r="H195" i="30"/>
  <c r="H192" i="30"/>
  <c r="P82" i="69"/>
  <c r="G82" i="69"/>
  <c r="AK84" i="69" l="1"/>
  <c r="AK83" i="69"/>
  <c r="AK82" i="69"/>
  <c r="H227" i="4"/>
  <c r="H226" i="4"/>
  <c r="H225" i="4"/>
  <c r="H224" i="4"/>
  <c r="H249" i="42"/>
  <c r="H248" i="42"/>
  <c r="H246" i="42"/>
  <c r="H189" i="30"/>
  <c r="H190" i="30"/>
  <c r="H191" i="30"/>
  <c r="H188" i="30"/>
  <c r="P81" i="69"/>
  <c r="G81" i="69"/>
  <c r="P80" i="69"/>
  <c r="G80" i="69"/>
  <c r="AK80" i="69" s="1"/>
  <c r="G79" i="69"/>
  <c r="H218" i="4"/>
  <c r="H217" i="4"/>
  <c r="H216" i="4"/>
  <c r="H215" i="4"/>
  <c r="H240" i="42"/>
  <c r="H239" i="42"/>
  <c r="H238" i="42"/>
  <c r="H237" i="42"/>
  <c r="P79" i="69"/>
  <c r="G78" i="69"/>
  <c r="AK81" i="69" l="1"/>
  <c r="AK79" i="69"/>
  <c r="P78" i="69"/>
  <c r="AK78" i="69" l="1"/>
  <c r="F193" i="4" l="1"/>
  <c r="F194" i="4"/>
  <c r="F195" i="4"/>
  <c r="F196" i="4"/>
  <c r="F197" i="4"/>
  <c r="F198" i="4"/>
  <c r="F199" i="4"/>
  <c r="F200" i="4"/>
  <c r="F192" i="4"/>
  <c r="AJ77" i="69"/>
  <c r="P77" i="69"/>
  <c r="G77" i="69"/>
  <c r="H46" i="67"/>
  <c r="AJ76" i="69"/>
  <c r="P76" i="69"/>
  <c r="P75" i="69"/>
  <c r="P74" i="69"/>
  <c r="G76" i="69"/>
  <c r="G73" i="69"/>
  <c r="G74" i="69"/>
  <c r="G75" i="69"/>
  <c r="AJ75" i="69"/>
  <c r="F92" i="62"/>
  <c r="D92" i="62"/>
  <c r="F60" i="68"/>
  <c r="D60" i="68"/>
  <c r="F138" i="56"/>
  <c r="D138" i="56"/>
  <c r="H92" i="64"/>
  <c r="F92" i="64"/>
  <c r="D92" i="64"/>
  <c r="F147" i="52"/>
  <c r="D147" i="52"/>
  <c r="F150" i="51"/>
  <c r="D150" i="51"/>
  <c r="F72" i="63"/>
  <c r="D72" i="63"/>
  <c r="F84" i="61"/>
  <c r="D84" i="61"/>
  <c r="F159" i="48"/>
  <c r="D159" i="48"/>
  <c r="F46" i="71"/>
  <c r="D46" i="71"/>
  <c r="F97" i="59"/>
  <c r="D97" i="59"/>
  <c r="F52" i="67"/>
  <c r="D52" i="67"/>
  <c r="F74" i="66"/>
  <c r="C74" i="66"/>
  <c r="AK76" i="69" l="1"/>
  <c r="AK75" i="69"/>
  <c r="AK77" i="69"/>
  <c r="H45" i="71"/>
  <c r="H44" i="71"/>
  <c r="H216" i="42"/>
  <c r="H217" i="42"/>
  <c r="H218" i="42"/>
  <c r="H215" i="42"/>
  <c r="AJ74" i="69"/>
  <c r="AK74" i="69" s="1"/>
  <c r="AJ72" i="69"/>
  <c r="AJ73" i="69"/>
  <c r="P73" i="69"/>
  <c r="H142" i="52"/>
  <c r="H91" i="59"/>
  <c r="H90" i="59"/>
  <c r="G72" i="69"/>
  <c r="P72" i="69"/>
  <c r="AJ71" i="69"/>
  <c r="P71" i="69"/>
  <c r="G71" i="69"/>
  <c r="P70" i="69"/>
  <c r="K23" i="68"/>
  <c r="J23" i="68"/>
  <c r="F23" i="68"/>
  <c r="D23" i="68"/>
  <c r="K22" i="68"/>
  <c r="J22" i="68"/>
  <c r="F22" i="68"/>
  <c r="D22" i="68"/>
  <c r="K6" i="56"/>
  <c r="J6" i="56"/>
  <c r="H52" i="51"/>
  <c r="H51" i="51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H34" i="63"/>
  <c r="H108" i="48"/>
  <c r="H79" i="48"/>
  <c r="H59" i="48"/>
  <c r="H58" i="48"/>
  <c r="H56" i="48"/>
  <c r="H55" i="48"/>
  <c r="H138" i="50"/>
  <c r="H137" i="50"/>
  <c r="H136" i="50"/>
  <c r="H53" i="59"/>
  <c r="H24" i="71"/>
  <c r="K97" i="41"/>
  <c r="H40" i="31"/>
  <c r="K31" i="31"/>
  <c r="J31" i="31"/>
  <c r="F19" i="31"/>
  <c r="AJ70" i="69"/>
  <c r="G70" i="69"/>
  <c r="AJ69" i="69"/>
  <c r="P69" i="69"/>
  <c r="G69" i="69"/>
  <c r="AJ68" i="69"/>
  <c r="P68" i="69"/>
  <c r="G68" i="69"/>
  <c r="AJ67" i="69"/>
  <c r="P67" i="69"/>
  <c r="G67" i="69"/>
  <c r="AJ66" i="69"/>
  <c r="P66" i="69"/>
  <c r="G66" i="69"/>
  <c r="AK66" i="69" s="1"/>
  <c r="AJ65" i="69"/>
  <c r="P65" i="69"/>
  <c r="G65" i="69"/>
  <c r="AJ64" i="69"/>
  <c r="P64" i="69"/>
  <c r="G64" i="69"/>
  <c r="AJ63" i="69"/>
  <c r="P63" i="69"/>
  <c r="G63" i="69"/>
  <c r="AJ62" i="69"/>
  <c r="P62" i="69"/>
  <c r="G62" i="69"/>
  <c r="AK62" i="69" s="1"/>
  <c r="AJ61" i="69"/>
  <c r="P61" i="69"/>
  <c r="G61" i="69"/>
  <c r="AJ60" i="69"/>
  <c r="P60" i="69"/>
  <c r="G60" i="69"/>
  <c r="AJ59" i="69"/>
  <c r="P59" i="69"/>
  <c r="G59" i="69"/>
  <c r="AJ58" i="69"/>
  <c r="P58" i="69"/>
  <c r="G58" i="69"/>
  <c r="AK58" i="69" s="1"/>
  <c r="AJ57" i="69"/>
  <c r="P57" i="69"/>
  <c r="G57" i="69"/>
  <c r="AJ56" i="69"/>
  <c r="P56" i="69"/>
  <c r="G56" i="69"/>
  <c r="AJ55" i="69"/>
  <c r="P55" i="69"/>
  <c r="G55" i="69"/>
  <c r="AJ54" i="69"/>
  <c r="P54" i="69"/>
  <c r="G54" i="69"/>
  <c r="AK54" i="69" s="1"/>
  <c r="AJ53" i="69"/>
  <c r="P53" i="69"/>
  <c r="G53" i="69"/>
  <c r="AJ52" i="69"/>
  <c r="P52" i="69"/>
  <c r="G52" i="69"/>
  <c r="AJ51" i="69"/>
  <c r="P51" i="69"/>
  <c r="G51" i="69"/>
  <c r="AJ50" i="69"/>
  <c r="P50" i="69"/>
  <c r="G50" i="69"/>
  <c r="AK50" i="69" s="1"/>
  <c r="AJ49" i="69"/>
  <c r="P49" i="69"/>
  <c r="G49" i="69"/>
  <c r="AJ48" i="69"/>
  <c r="P48" i="69"/>
  <c r="G48" i="69"/>
  <c r="AJ47" i="69"/>
  <c r="P47" i="69"/>
  <c r="G47" i="69"/>
  <c r="AJ46" i="69"/>
  <c r="P46" i="69"/>
  <c r="G46" i="69"/>
  <c r="AK46" i="69" s="1"/>
  <c r="AJ45" i="69"/>
  <c r="P45" i="69"/>
  <c r="G45" i="69"/>
  <c r="AJ44" i="69"/>
  <c r="P44" i="69"/>
  <c r="G44" i="69"/>
  <c r="AJ43" i="69"/>
  <c r="P43" i="69"/>
  <c r="G43" i="69"/>
  <c r="AJ42" i="69"/>
  <c r="P42" i="69"/>
  <c r="G42" i="69"/>
  <c r="AK42" i="69" s="1"/>
  <c r="AJ41" i="69"/>
  <c r="P41" i="69"/>
  <c r="G41" i="69"/>
  <c r="AJ40" i="69"/>
  <c r="P40" i="69"/>
  <c r="G40" i="69"/>
  <c r="AJ39" i="69"/>
  <c r="P39" i="69"/>
  <c r="G39" i="69"/>
  <c r="AJ38" i="69"/>
  <c r="P38" i="69"/>
  <c r="G38" i="69"/>
  <c r="AK38" i="69" s="1"/>
  <c r="AJ37" i="69"/>
  <c r="P37" i="69"/>
  <c r="G37" i="69"/>
  <c r="AJ36" i="69"/>
  <c r="P36" i="69"/>
  <c r="G36" i="69"/>
  <c r="AJ35" i="69"/>
  <c r="P35" i="69"/>
  <c r="G35" i="69"/>
  <c r="AJ34" i="69"/>
  <c r="P34" i="69"/>
  <c r="G34" i="69"/>
  <c r="AK34" i="69" s="1"/>
  <c r="AJ33" i="69"/>
  <c r="P33" i="69"/>
  <c r="G33" i="69"/>
  <c r="AJ32" i="69"/>
  <c r="P32" i="69"/>
  <c r="G32" i="69"/>
  <c r="AJ31" i="69"/>
  <c r="P31" i="69"/>
  <c r="G31" i="69"/>
  <c r="AJ30" i="69"/>
  <c r="P30" i="69"/>
  <c r="G30" i="69"/>
  <c r="AK30" i="69" s="1"/>
  <c r="AJ29" i="69"/>
  <c r="P29" i="69"/>
  <c r="G29" i="69"/>
  <c r="AJ28" i="69"/>
  <c r="P28" i="69"/>
  <c r="G28" i="69"/>
  <c r="AJ27" i="69"/>
  <c r="P27" i="69"/>
  <c r="G27" i="69"/>
  <c r="AJ26" i="69"/>
  <c r="P26" i="69"/>
  <c r="G26" i="69"/>
  <c r="AK26" i="69" s="1"/>
  <c r="AJ25" i="69"/>
  <c r="P25" i="69"/>
  <c r="G25" i="69"/>
  <c r="AJ24" i="69"/>
  <c r="P24" i="69"/>
  <c r="G24" i="69"/>
  <c r="AJ23" i="69"/>
  <c r="P23" i="69"/>
  <c r="G23" i="69"/>
  <c r="AJ22" i="69"/>
  <c r="P22" i="69"/>
  <c r="G22" i="69"/>
  <c r="AK22" i="69" s="1"/>
  <c r="AJ21" i="69"/>
  <c r="P21" i="69"/>
  <c r="G21" i="69"/>
  <c r="AJ20" i="69"/>
  <c r="P20" i="69"/>
  <c r="G20" i="69"/>
  <c r="AJ19" i="69"/>
  <c r="P19" i="69"/>
  <c r="G19" i="69"/>
  <c r="AJ18" i="69"/>
  <c r="P18" i="69"/>
  <c r="G18" i="69"/>
  <c r="AJ17" i="69"/>
  <c r="P17" i="69"/>
  <c r="G17" i="69"/>
  <c r="AJ16" i="69"/>
  <c r="P16" i="69"/>
  <c r="G16" i="69"/>
  <c r="AJ15" i="69"/>
  <c r="P15" i="69"/>
  <c r="G15" i="69"/>
  <c r="AJ14" i="69"/>
  <c r="P14" i="69"/>
  <c r="G14" i="69"/>
  <c r="AK14" i="69" s="1"/>
  <c r="AJ13" i="69"/>
  <c r="P13" i="69"/>
  <c r="G13" i="69"/>
  <c r="AJ12" i="69"/>
  <c r="P12" i="69"/>
  <c r="G12" i="69"/>
  <c r="AJ11" i="69"/>
  <c r="P11" i="69"/>
  <c r="G11" i="69"/>
  <c r="AJ10" i="69"/>
  <c r="P10" i="69"/>
  <c r="G10" i="69"/>
  <c r="AK10" i="69" s="1"/>
  <c r="AJ9" i="69"/>
  <c r="P9" i="69"/>
  <c r="G9" i="69"/>
  <c r="AJ8" i="69"/>
  <c r="P8" i="69"/>
  <c r="G8" i="69"/>
  <c r="AJ7" i="69"/>
  <c r="P7" i="69"/>
  <c r="G7" i="69"/>
  <c r="AJ6" i="69"/>
  <c r="P6" i="69"/>
  <c r="G6" i="69"/>
  <c r="AK6" i="69" s="1"/>
  <c r="AJ5" i="69"/>
  <c r="P5" i="69"/>
  <c r="G5" i="69"/>
  <c r="AJ4" i="69"/>
  <c r="P4" i="69"/>
  <c r="G4" i="69"/>
  <c r="F31" i="38"/>
  <c r="F29" i="38"/>
  <c r="J27" i="38"/>
  <c r="F27" i="38"/>
  <c r="K7" i="38"/>
  <c r="F7" i="38"/>
  <c r="H73" i="4"/>
  <c r="H72" i="4"/>
  <c r="H71" i="4"/>
  <c r="N50" i="4"/>
  <c r="H171" i="42"/>
  <c r="H170" i="42"/>
  <c r="H149" i="42"/>
  <c r="H97" i="42"/>
  <c r="I124" i="3"/>
  <c r="I123" i="3"/>
  <c r="H104" i="30"/>
  <c r="H103" i="30"/>
  <c r="AK7" i="69" l="1"/>
  <c r="AK11" i="69"/>
  <c r="AK15" i="69"/>
  <c r="AK19" i="69"/>
  <c r="AK23" i="69"/>
  <c r="AK27" i="69"/>
  <c r="AK31" i="69"/>
  <c r="AK39" i="69"/>
  <c r="AK43" i="69"/>
  <c r="AK47" i="69"/>
  <c r="AK51" i="69"/>
  <c r="AK55" i="69"/>
  <c r="AK59" i="69"/>
  <c r="AK63" i="69"/>
  <c r="AK67" i="69"/>
  <c r="AK35" i="69"/>
  <c r="AK4" i="69"/>
  <c r="AK8" i="69"/>
  <c r="AK12" i="69"/>
  <c r="AK16" i="69"/>
  <c r="AK20" i="69"/>
  <c r="AK24" i="69"/>
  <c r="AK28" i="69"/>
  <c r="AK32" i="69"/>
  <c r="AK36" i="69"/>
  <c r="AK40" i="69"/>
  <c r="AK44" i="69"/>
  <c r="AK48" i="69"/>
  <c r="AK52" i="69"/>
  <c r="AK56" i="69"/>
  <c r="AK60" i="69"/>
  <c r="AK64" i="69"/>
  <c r="AK68" i="69"/>
  <c r="AK5" i="69"/>
  <c r="AK9" i="69"/>
  <c r="AK13" i="69"/>
  <c r="AK17" i="69"/>
  <c r="AK21" i="69"/>
  <c r="AK25" i="69"/>
  <c r="AK29" i="69"/>
  <c r="AK33" i="69"/>
  <c r="AK37" i="69"/>
  <c r="AK41" i="69"/>
  <c r="AK45" i="69"/>
  <c r="AK49" i="69"/>
  <c r="AK53" i="69"/>
  <c r="AK57" i="69"/>
  <c r="AK61" i="69"/>
  <c r="AK65" i="69"/>
  <c r="AK18" i="69"/>
  <c r="AK73" i="69"/>
  <c r="AK72" i="69"/>
  <c r="AK71" i="69"/>
  <c r="AK69" i="69"/>
  <c r="AK70" i="69"/>
</calcChain>
</file>

<file path=xl/sharedStrings.xml><?xml version="1.0" encoding="utf-8"?>
<sst xmlns="http://schemas.openxmlformats.org/spreadsheetml/2006/main" count="1033" uniqueCount="135">
  <si>
    <t>AMOUNT</t>
  </si>
  <si>
    <t>TENDERS</t>
  </si>
  <si>
    <t>Weighted</t>
  </si>
  <si>
    <t>ALLOTTED</t>
  </si>
  <si>
    <t>RECEIVED</t>
  </si>
  <si>
    <t>DATE</t>
  </si>
  <si>
    <t>ON OFFER</t>
  </si>
  <si>
    <t>DUE</t>
  </si>
  <si>
    <t>ISSUE</t>
  </si>
  <si>
    <t>NET</t>
  </si>
  <si>
    <t>OUTSTANDING</t>
  </si>
  <si>
    <t>YTM</t>
  </si>
  <si>
    <t>CUMULATIVE</t>
  </si>
  <si>
    <t>ALLOTED</t>
  </si>
  <si>
    <t>AVERAGE</t>
  </si>
  <si>
    <t xml:space="preserve"> WEIGHTED</t>
  </si>
  <si>
    <t>AV PRICE</t>
  </si>
  <si>
    <t>SIMPLE</t>
  </si>
  <si>
    <t>INTREST %</t>
  </si>
  <si>
    <t>EFFECTIVE</t>
  </si>
  <si>
    <t>YIELD %</t>
  </si>
  <si>
    <t>MARGINAL</t>
  </si>
  <si>
    <t>RATE</t>
  </si>
  <si>
    <t>OVER/UNDER</t>
  </si>
  <si>
    <t>DISC. RATE %</t>
  </si>
  <si>
    <t xml:space="preserve">AVERAGE </t>
  </si>
  <si>
    <t>INTEREST %</t>
  </si>
  <si>
    <t xml:space="preserve">AV PRICE </t>
  </si>
  <si>
    <t xml:space="preserve">RATE </t>
  </si>
  <si>
    <t xml:space="preserve"> RATE %</t>
  </si>
  <si>
    <t xml:space="preserve"> SUBSCRIBED %</t>
  </si>
  <si>
    <t>WEIGHTED</t>
  </si>
  <si>
    <t>AV. PRICE</t>
  </si>
  <si>
    <t xml:space="preserve">DATE </t>
  </si>
  <si>
    <t xml:space="preserve">   SUBSCRIBED %</t>
  </si>
  <si>
    <t xml:space="preserve">      SUBSCRIBED %</t>
  </si>
  <si>
    <t xml:space="preserve">    SUBSCRIBED %</t>
  </si>
  <si>
    <t>SURPLUS/</t>
  </si>
  <si>
    <t>DEFICIT</t>
  </si>
  <si>
    <t>91-DAY TREASURY BILLS (N$) - NAMIBIA</t>
  </si>
  <si>
    <t>182-DAY TREASURY BILLS (N$) - NAMIBIA</t>
  </si>
  <si>
    <t>365-DAY TREASURY BILLS (N$)- NAMIBIA</t>
  </si>
  <si>
    <t>INTERNAL REGISTERED STOCK - GC18, 9.50%  (N$) - NAMIBIA</t>
  </si>
  <si>
    <t>INTERNAL REGISTERED STOCK - GC24, 10.50%  (N$) - NAMIBIA</t>
  </si>
  <si>
    <t>INTERNAL REGISTERED STOCK - GC27, 8.00%  (N$) - NAMIBIA</t>
  </si>
  <si>
    <t>INTERNAL REGISTERED STOCK - GC30, 8.00%  (N$) - NAMIBIA</t>
  </si>
  <si>
    <t>273-DAY TREASURY BILLS (N$)- NAMIBIA</t>
  </si>
  <si>
    <t>INTERNAL REGISTERED STOCK - GC35, 9.50%  (N$) - NAMIBIA</t>
  </si>
  <si>
    <t>INTERNAL REGISTERED STOCK - GC32, 9.00%  (N$) - NAMIBIA</t>
  </si>
  <si>
    <t>INTERNAL REGISTERED STOCK - GC25, 8.50%  (N$) - NAMIBIA</t>
  </si>
  <si>
    <t>INTERNAL REGISTERED STOCK - GC37, 9.50%  (N$) - NAMIBIA</t>
  </si>
  <si>
    <t>INTERNAL REGISTERED STOCK - GC40, 9.80%  (N$) - NAMIBIA</t>
  </si>
  <si>
    <t>SWITCH AUC.</t>
  </si>
  <si>
    <t>(ADDITION/REDUCTION)</t>
  </si>
  <si>
    <t>(ADDITION/ REDUCTION)</t>
  </si>
  <si>
    <t>Rate</t>
  </si>
  <si>
    <t>av. Price</t>
  </si>
  <si>
    <t xml:space="preserve">Marginal </t>
  </si>
  <si>
    <t>SWITCH Auc.</t>
  </si>
  <si>
    <t>INTERNAL REGISTERED STOCK - GC45, 9.85%  (N$) - NAMIBIA</t>
  </si>
  <si>
    <t>av. price</t>
  </si>
  <si>
    <t>INTERNAL REGISTERED STOCK - GI25, 3.80%  (N$) - NAMIBIA</t>
  </si>
  <si>
    <t>SWITCH AUCTIONS</t>
  </si>
  <si>
    <t>SWITCH Auc. (Addition)</t>
  </si>
  <si>
    <t>STOCK - GI33, 4.5%</t>
  </si>
  <si>
    <t>-</t>
  </si>
  <si>
    <t xml:space="preserve"> </t>
  </si>
  <si>
    <t>INTERNAL REGISTERED STOCK - GC50, 10.25%  (N$) - NAMIBIA</t>
  </si>
  <si>
    <t>INTERNAL REGISTERED STOCK - GC43, 10.00%  (N$) - NAMIBIA</t>
  </si>
  <si>
    <t>INTERNAL REGISTERED STOCK - GI36, 4.80%  (N$) - NAMIBIA</t>
  </si>
  <si>
    <t>INTERNAL REGISTERED STOCK - GC26, 8.50%  (N$) - NAMIBIA</t>
  </si>
  <si>
    <t>INTERNAL REGISTERED STOCK - GI29, 4.50%  (N$) - NAMIBIA</t>
  </si>
  <si>
    <t>INTERNAL REGISTERED STOCK - GI27, 4.00%  (N$) - NAMIBIA</t>
  </si>
  <si>
    <t>INTERNAL REGISTERED STOCK - GC48, 10.0%  (N$) - NAMIBIA</t>
  </si>
  <si>
    <t>Jan</t>
  </si>
  <si>
    <t>Feb</t>
  </si>
  <si>
    <t>Mar</t>
  </si>
  <si>
    <t>Apr</t>
  </si>
  <si>
    <t>May</t>
  </si>
  <si>
    <t>Jun</t>
  </si>
  <si>
    <t>Jul</t>
  </si>
  <si>
    <t>Redeemed</t>
  </si>
  <si>
    <t>Aug</t>
  </si>
  <si>
    <t>Sep</t>
  </si>
  <si>
    <t>Oct</t>
  </si>
  <si>
    <t>Nov</t>
  </si>
  <si>
    <t>Dec</t>
  </si>
  <si>
    <t>TOTAL DEBT OUTSTANDING  (N$)</t>
  </si>
  <si>
    <t>(END OF PERIOD)</t>
  </si>
  <si>
    <t>TREASURY BILLS</t>
  </si>
  <si>
    <t>TOTAL DEBT</t>
  </si>
  <si>
    <t>TOTAL DEBT IN</t>
  </si>
  <si>
    <t xml:space="preserve">TOTAL DEBT </t>
  </si>
  <si>
    <t>TB -91</t>
  </si>
  <si>
    <t>TB-182</t>
  </si>
  <si>
    <t>TB-273</t>
  </si>
  <si>
    <t>TB-365</t>
  </si>
  <si>
    <t>IN TB'S</t>
  </si>
  <si>
    <t>GI22</t>
  </si>
  <si>
    <t>GI25</t>
  </si>
  <si>
    <t>GI27</t>
  </si>
  <si>
    <t>GI29</t>
  </si>
  <si>
    <t>GI33</t>
  </si>
  <si>
    <t>GI36</t>
  </si>
  <si>
    <t>ILBS</t>
  </si>
  <si>
    <t>GC18</t>
  </si>
  <si>
    <t>GC20</t>
  </si>
  <si>
    <t>GC21</t>
  </si>
  <si>
    <t>GC22</t>
  </si>
  <si>
    <t>GC23</t>
  </si>
  <si>
    <t>GC24</t>
  </si>
  <si>
    <t>GC25</t>
  </si>
  <si>
    <t>GC26</t>
  </si>
  <si>
    <t>GC27</t>
  </si>
  <si>
    <t>GC30</t>
  </si>
  <si>
    <t>GC32</t>
  </si>
  <si>
    <t>GC35</t>
  </si>
  <si>
    <t>GC37</t>
  </si>
  <si>
    <t>GC40</t>
  </si>
  <si>
    <t>GC43</t>
  </si>
  <si>
    <t>GC45</t>
  </si>
  <si>
    <t>GC48</t>
  </si>
  <si>
    <t>GC50</t>
  </si>
  <si>
    <t>IN IRS</t>
  </si>
  <si>
    <t>IN SECURITIES</t>
  </si>
  <si>
    <t>INTERNAL REGISTERED STOCK - GC28, 8.50%  (N$) - NAMIBIA</t>
  </si>
  <si>
    <t>GC28</t>
  </si>
  <si>
    <t>22 Sep 022</t>
  </si>
  <si>
    <t>redeemed</t>
  </si>
  <si>
    <t>.</t>
  </si>
  <si>
    <t>23Noc2023</t>
  </si>
  <si>
    <t>GI31</t>
  </si>
  <si>
    <t>GI41</t>
  </si>
  <si>
    <t>STOCK - GI31, 5.2%</t>
  </si>
  <si>
    <t>INTERNAL REGISTERED STOCK - GI41, 5.65%  (N$) - NAMIBIA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</si>
</sst>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"/>
    <numFmt numFmtId="167" formatCode="_(* #,##0_);_(* \(#,##0\);_(* &quot;-&quot;??_);_(@_)"/>
    <numFmt numFmtId="168" formatCode="0.0"/>
    <numFmt numFmtId="169" formatCode="0.00_);\(0.00\)"/>
    <numFmt numFmtId="170" formatCode="0.0_);\(0.0\)"/>
    <numFmt numFmtId="171" formatCode="_(* #,##0.0_);_(* \(#,##0.0\);_(* &quot;-&quot;??_);_(@_)"/>
    <numFmt numFmtId="172" formatCode="#,##0.0_);\(#,##0.0\)"/>
    <numFmt numFmtId="173" formatCode="#,##0.0"/>
    <numFmt numFmtId="174" formatCode="#,##0.0;\-#,##0.0"/>
    <numFmt numFmtId="175" formatCode="dd/mmm/yy_)"/>
  </numFmts>
  <fonts count="42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9"/>
      <name val="Arial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9"/>
      <color rgb="FFFF0000"/>
      <name val="CG Omega"/>
    </font>
    <font>
      <sz val="12"/>
      <name val="Arial"/>
      <family val="2"/>
    </font>
    <font>
      <sz val="8"/>
      <name val="SWISS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name val="SWISS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4F81BD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72">
    <xf numFmtId="0" fontId="0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2" fillId="28" borderId="0"/>
    <xf numFmtId="0" fontId="16" fillId="29" borderId="28" applyNumberFormat="0" applyAlignment="0" applyProtection="0"/>
    <xf numFmtId="0" fontId="17" fillId="30" borderId="29" applyNumberFormat="0" applyAlignment="0" applyProtection="0"/>
    <xf numFmtId="164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30" applyNumberFormat="0" applyFill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28" applyNumberFormat="0" applyAlignment="0" applyProtection="0"/>
    <xf numFmtId="0" fontId="24" fillId="0" borderId="33" applyNumberFormat="0" applyFill="0" applyAlignment="0" applyProtection="0"/>
    <xf numFmtId="0" fontId="25" fillId="33" borderId="0" applyNumberFormat="0" applyBorder="0" applyAlignment="0" applyProtection="0"/>
    <xf numFmtId="0" fontId="13" fillId="0" borderId="0"/>
    <xf numFmtId="0" fontId="8" fillId="0" borderId="0"/>
    <xf numFmtId="0" fontId="9" fillId="2" borderId="0"/>
    <xf numFmtId="0" fontId="13" fillId="34" borderId="34" applyNumberFormat="0" applyFont="0" applyAlignment="0" applyProtection="0"/>
    <xf numFmtId="0" fontId="26" fillId="29" borderId="3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9" fillId="34" borderId="34" applyNumberFormat="0" applyFont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5" fillId="33" borderId="0" applyNumberFormat="0" applyBorder="0" applyAlignment="0" applyProtection="0"/>
    <xf numFmtId="0" fontId="7" fillId="0" borderId="0"/>
    <xf numFmtId="175" fontId="9" fillId="0" borderId="0"/>
    <xf numFmtId="0" fontId="9" fillId="0" borderId="0"/>
    <xf numFmtId="0" fontId="7" fillId="34" borderId="34" applyNumberFormat="0" applyFont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4" borderId="34" applyNumberFormat="0" applyFont="0" applyAlignment="0" applyProtection="0"/>
    <xf numFmtId="9" fontId="6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4" borderId="34" applyNumberFormat="0" applyFont="0" applyAlignment="0" applyProtection="0"/>
    <xf numFmtId="9" fontId="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34" borderId="34" applyNumberFormat="0" applyFont="0" applyAlignment="0" applyProtection="0"/>
    <xf numFmtId="9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34" borderId="34" applyNumberFormat="0" applyFont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4" borderId="34" applyNumberFormat="0" applyFont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4" borderId="34" applyNumberFormat="0" applyFont="0" applyAlignment="0" applyProtection="0"/>
    <xf numFmtId="9" fontId="1" fillId="0" borderId="0" applyFont="0" applyFill="0" applyBorder="0" applyAlignment="0" applyProtection="0"/>
  </cellStyleXfs>
  <cellXfs count="397">
    <xf numFmtId="0" fontId="0" fillId="2" borderId="0" xfId="0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0" fontId="34" fillId="0" borderId="0" xfId="0" applyFont="1" applyFill="1"/>
    <xf numFmtId="3" fontId="32" fillId="0" borderId="0" xfId="0" applyNumberFormat="1" applyFont="1" applyFill="1"/>
    <xf numFmtId="0" fontId="32" fillId="0" borderId="0" xfId="0" applyFont="1" applyFill="1"/>
    <xf numFmtId="17" fontId="30" fillId="0" borderId="1" xfId="0" applyNumberFormat="1" applyFont="1" applyFill="1" applyBorder="1" applyAlignment="1">
      <alignment horizontal="left"/>
    </xf>
    <xf numFmtId="15" fontId="31" fillId="0" borderId="1" xfId="0" applyNumberFormat="1" applyFont="1" applyFill="1" applyBorder="1"/>
    <xf numFmtId="0" fontId="31" fillId="0" borderId="1" xfId="0" applyFont="1" applyFill="1" applyBorder="1"/>
    <xf numFmtId="0" fontId="30" fillId="0" borderId="1" xfId="0" applyFont="1" applyFill="1" applyBorder="1"/>
    <xf numFmtId="166" fontId="31" fillId="0" borderId="1" xfId="0" applyNumberFormat="1" applyFont="1" applyFill="1" applyBorder="1"/>
    <xf numFmtId="15" fontId="33" fillId="0" borderId="2" xfId="0" applyNumberFormat="1" applyFont="1" applyFill="1" applyBorder="1" applyAlignment="1">
      <alignment horizontal="center"/>
    </xf>
    <xf numFmtId="15" fontId="33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Border="1"/>
    <xf numFmtId="37" fontId="33" fillId="0" borderId="3" xfId="0" applyNumberFormat="1" applyFont="1" applyFill="1" applyBorder="1"/>
    <xf numFmtId="37" fontId="35" fillId="0" borderId="3" xfId="0" applyNumberFormat="1" applyFont="1" applyFill="1" applyBorder="1"/>
    <xf numFmtId="17" fontId="35" fillId="0" borderId="3" xfId="0" quotePrefix="1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right"/>
    </xf>
    <xf numFmtId="17" fontId="35" fillId="0" borderId="4" xfId="0" quotePrefix="1" applyNumberFormat="1" applyFont="1" applyFill="1" applyBorder="1" applyAlignment="1">
      <alignment horizontal="center"/>
    </xf>
    <xf numFmtId="15" fontId="33" fillId="0" borderId="4" xfId="0" applyNumberFormat="1" applyFont="1" applyFill="1" applyBorder="1" applyAlignment="1">
      <alignment horizontal="center"/>
    </xf>
    <xf numFmtId="167" fontId="33" fillId="0" borderId="4" xfId="29" applyNumberFormat="1" applyFont="1" applyBorder="1"/>
    <xf numFmtId="37" fontId="33" fillId="0" borderId="4" xfId="0" applyNumberFormat="1" applyFont="1" applyFill="1" applyBorder="1"/>
    <xf numFmtId="37" fontId="35" fillId="0" borderId="4" xfId="0" applyNumberFormat="1" applyFont="1" applyFill="1" applyBorder="1"/>
    <xf numFmtId="17" fontId="34" fillId="0" borderId="0" xfId="0" applyNumberFormat="1" applyFont="1" applyFill="1" applyAlignment="1">
      <alignment horizontal="center"/>
    </xf>
    <xf numFmtId="15" fontId="32" fillId="0" borderId="0" xfId="0" applyNumberFormat="1" applyFont="1" applyFill="1"/>
    <xf numFmtId="166" fontId="32" fillId="0" borderId="0" xfId="0" applyNumberFormat="1" applyFont="1" applyFill="1"/>
    <xf numFmtId="39" fontId="33" fillId="0" borderId="3" xfId="0" applyNumberFormat="1" applyFont="1" applyFill="1" applyBorder="1"/>
    <xf numFmtId="39" fontId="33" fillId="0" borderId="4" xfId="0" applyNumberFormat="1" applyFont="1" applyFill="1" applyBorder="1"/>
    <xf numFmtId="17" fontId="30" fillId="0" borderId="0" xfId="0" applyNumberFormat="1" applyFont="1" applyFill="1" applyAlignment="1">
      <alignment horizontal="left"/>
    </xf>
    <xf numFmtId="15" fontId="31" fillId="0" borderId="0" xfId="0" applyNumberFormat="1" applyFont="1" applyFill="1"/>
    <xf numFmtId="0" fontId="30" fillId="0" borderId="0" xfId="0" applyFont="1" applyFill="1"/>
    <xf numFmtId="166" fontId="31" fillId="0" borderId="0" xfId="0" applyNumberFormat="1" applyFont="1" applyFill="1"/>
    <xf numFmtId="37" fontId="33" fillId="0" borderId="3" xfId="0" applyNumberFormat="1" applyFont="1" applyFill="1" applyBorder="1" applyAlignment="1">
      <alignment horizontal="right"/>
    </xf>
    <xf numFmtId="37" fontId="35" fillId="0" borderId="3" xfId="0" applyNumberFormat="1" applyFont="1" applyFill="1" applyBorder="1" applyAlignment="1">
      <alignment horizontal="right"/>
    </xf>
    <xf numFmtId="37" fontId="33" fillId="0" borderId="4" xfId="0" applyNumberFormat="1" applyFont="1" applyFill="1" applyBorder="1" applyAlignment="1">
      <alignment horizontal="right"/>
    </xf>
    <xf numFmtId="167" fontId="33" fillId="0" borderId="5" xfId="29" applyNumberFormat="1" applyFont="1" applyBorder="1"/>
    <xf numFmtId="0" fontId="35" fillId="0" borderId="0" xfId="0" applyFont="1" applyFill="1"/>
    <xf numFmtId="164" fontId="33" fillId="0" borderId="3" xfId="29" applyFont="1" applyBorder="1" applyAlignment="1">
      <alignment horizontal="right"/>
    </xf>
    <xf numFmtId="3" fontId="31" fillId="0" borderId="0" xfId="0" applyNumberFormat="1" applyFont="1" applyFill="1"/>
    <xf numFmtId="37" fontId="33" fillId="0" borderId="6" xfId="0" applyNumberFormat="1" applyFont="1" applyFill="1" applyBorder="1"/>
    <xf numFmtId="37" fontId="33" fillId="0" borderId="3" xfId="29" applyNumberFormat="1" applyFont="1" applyBorder="1"/>
    <xf numFmtId="167" fontId="35" fillId="0" borderId="3" xfId="29" applyNumberFormat="1" applyFont="1" applyBorder="1" applyAlignment="1">
      <alignment horizontal="right"/>
    </xf>
    <xf numFmtId="37" fontId="33" fillId="0" borderId="4" xfId="29" applyNumberFormat="1" applyFont="1" applyBorder="1"/>
    <xf numFmtId="167" fontId="35" fillId="0" borderId="4" xfId="29" applyNumberFormat="1" applyFont="1" applyBorder="1" applyAlignment="1">
      <alignment horizontal="right"/>
    </xf>
    <xf numFmtId="37" fontId="35" fillId="0" borderId="4" xfId="0" applyNumberFormat="1" applyFont="1" applyFill="1" applyBorder="1" applyAlignment="1">
      <alignment horizontal="right"/>
    </xf>
    <xf numFmtId="17" fontId="30" fillId="0" borderId="0" xfId="0" applyNumberFormat="1" applyFont="1" applyFill="1" applyAlignment="1">
      <alignment horizontal="center"/>
    </xf>
    <xf numFmtId="17" fontId="33" fillId="0" borderId="0" xfId="0" applyNumberFormat="1" applyFont="1" applyFill="1" applyAlignment="1">
      <alignment horizontal="center"/>
    </xf>
    <xf numFmtId="15" fontId="33" fillId="0" borderId="0" xfId="0" applyNumberFormat="1" applyFont="1" applyFill="1" applyAlignment="1">
      <alignment horizontal="center"/>
    </xf>
    <xf numFmtId="169" fontId="33" fillId="0" borderId="3" xfId="49" applyNumberFormat="1" applyFont="1" applyBorder="1" applyAlignment="1">
      <alignment horizontal="right"/>
    </xf>
    <xf numFmtId="37" fontId="35" fillId="0" borderId="2" xfId="0" applyNumberFormat="1" applyFont="1" applyFill="1" applyBorder="1" applyAlignment="1">
      <alignment horizontal="right"/>
    </xf>
    <xf numFmtId="17" fontId="10" fillId="35" borderId="8" xfId="0" applyNumberFormat="1" applyFont="1" applyFill="1" applyBorder="1" applyAlignment="1">
      <alignment horizontal="center"/>
    </xf>
    <xf numFmtId="3" fontId="10" fillId="35" borderId="5" xfId="0" applyNumberFormat="1" applyFont="1" applyFill="1" applyBorder="1" applyAlignment="1">
      <alignment horizontal="center"/>
    </xf>
    <xf numFmtId="15" fontId="10" fillId="35" borderId="7" xfId="0" applyNumberFormat="1" applyFont="1" applyFill="1" applyBorder="1" applyAlignment="1">
      <alignment horizontal="center"/>
    </xf>
    <xf numFmtId="15" fontId="10" fillId="35" borderId="9" xfId="0" applyNumberFormat="1" applyFont="1" applyFill="1" applyBorder="1" applyAlignment="1">
      <alignment horizontal="center"/>
    </xf>
    <xf numFmtId="3" fontId="10" fillId="35" borderId="0" xfId="0" applyNumberFormat="1" applyFont="1" applyFill="1" applyAlignment="1">
      <alignment horizontal="center"/>
    </xf>
    <xf numFmtId="3" fontId="10" fillId="35" borderId="3" xfId="0" applyNumberFormat="1" applyFont="1" applyFill="1" applyBorder="1" applyAlignment="1">
      <alignment horizontal="center"/>
    </xf>
    <xf numFmtId="0" fontId="10" fillId="35" borderId="7" xfId="0" applyFont="1" applyFill="1" applyBorder="1" applyAlignment="1">
      <alignment horizontal="center"/>
    </xf>
    <xf numFmtId="0" fontId="10" fillId="35" borderId="10" xfId="0" applyFont="1" applyFill="1" applyBorder="1" applyAlignment="1">
      <alignment horizontal="center"/>
    </xf>
    <xf numFmtId="0" fontId="10" fillId="35" borderId="10" xfId="0" applyFont="1" applyFill="1" applyBorder="1"/>
    <xf numFmtId="0" fontId="11" fillId="0" borderId="0" xfId="0" applyFont="1" applyFill="1"/>
    <xf numFmtId="17" fontId="11" fillId="35" borderId="3" xfId="0" applyNumberFormat="1" applyFont="1" applyFill="1" applyBorder="1" applyAlignment="1">
      <alignment horizontal="center"/>
    </xf>
    <xf numFmtId="3" fontId="10" fillId="35" borderId="11" xfId="0" applyNumberFormat="1" applyFont="1" applyFill="1" applyBorder="1" applyAlignment="1">
      <alignment horizontal="center"/>
    </xf>
    <xf numFmtId="15" fontId="10" fillId="35" borderId="12" xfId="0" applyNumberFormat="1" applyFont="1" applyFill="1" applyBorder="1" applyAlignment="1">
      <alignment horizontal="center"/>
    </xf>
    <xf numFmtId="15" fontId="10" fillId="35" borderId="13" xfId="0" applyNumberFormat="1" applyFont="1" applyFill="1" applyBorder="1" applyAlignment="1">
      <alignment horizontal="center"/>
    </xf>
    <xf numFmtId="3" fontId="10" fillId="35" borderId="14" xfId="0" applyNumberFormat="1" applyFont="1" applyFill="1" applyBorder="1" applyAlignment="1">
      <alignment horizontal="center"/>
    </xf>
    <xf numFmtId="3" fontId="10" fillId="35" borderId="4" xfId="0" applyNumberFormat="1" applyFont="1" applyFill="1" applyBorder="1" applyAlignment="1">
      <alignment horizontal="center"/>
    </xf>
    <xf numFmtId="0" fontId="10" fillId="35" borderId="12" xfId="0" applyFont="1" applyFill="1" applyBorder="1" applyAlignment="1">
      <alignment horizontal="center"/>
    </xf>
    <xf numFmtId="0" fontId="10" fillId="35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7" fontId="10" fillId="35" borderId="3" xfId="0" applyNumberFormat="1" applyFont="1" applyFill="1" applyBorder="1" applyAlignment="1">
      <alignment horizontal="center"/>
    </xf>
    <xf numFmtId="0" fontId="10" fillId="35" borderId="3" xfId="0" applyFont="1" applyFill="1" applyBorder="1" applyAlignment="1">
      <alignment horizontal="center"/>
    </xf>
    <xf numFmtId="15" fontId="10" fillId="35" borderId="15" xfId="0" applyNumberFormat="1" applyFont="1" applyFill="1" applyBorder="1" applyAlignment="1">
      <alignment horizontal="center"/>
    </xf>
    <xf numFmtId="0" fontId="10" fillId="35" borderId="16" xfId="0" applyFont="1" applyFill="1" applyBorder="1" applyAlignment="1">
      <alignment horizontal="center"/>
    </xf>
    <xf numFmtId="0" fontId="10" fillId="35" borderId="17" xfId="0" applyFont="1" applyFill="1" applyBorder="1" applyAlignment="1">
      <alignment horizontal="center"/>
    </xf>
    <xf numFmtId="3" fontId="10" fillId="35" borderId="8" xfId="0" applyNumberFormat="1" applyFont="1" applyFill="1" applyBorder="1" applyAlignment="1">
      <alignment horizontal="center"/>
    </xf>
    <xf numFmtId="15" fontId="10" fillId="35" borderId="8" xfId="0" applyNumberFormat="1" applyFont="1" applyFill="1" applyBorder="1" applyAlignment="1">
      <alignment horizontal="center"/>
    </xf>
    <xf numFmtId="0" fontId="10" fillId="35" borderId="8" xfId="0" applyFont="1" applyFill="1" applyBorder="1" applyAlignment="1">
      <alignment horizontal="center"/>
    </xf>
    <xf numFmtId="166" fontId="10" fillId="35" borderId="8" xfId="0" applyNumberFormat="1" applyFont="1" applyFill="1" applyBorder="1" applyAlignment="1">
      <alignment horizontal="center"/>
    </xf>
    <xf numFmtId="17" fontId="10" fillId="35" borderId="4" xfId="0" applyNumberFormat="1" applyFont="1" applyFill="1" applyBorder="1" applyAlignment="1">
      <alignment horizontal="center"/>
    </xf>
    <xf numFmtId="15" fontId="10" fillId="35" borderId="4" xfId="0" applyNumberFormat="1" applyFont="1" applyFill="1" applyBorder="1" applyAlignment="1">
      <alignment horizontal="center"/>
    </xf>
    <xf numFmtId="0" fontId="10" fillId="35" borderId="4" xfId="0" applyFont="1" applyFill="1" applyBorder="1" applyAlignment="1">
      <alignment horizontal="center"/>
    </xf>
    <xf numFmtId="166" fontId="10" fillId="35" borderId="4" xfId="0" applyNumberFormat="1" applyFont="1" applyFill="1" applyBorder="1" applyAlignment="1">
      <alignment horizontal="center"/>
    </xf>
    <xf numFmtId="166" fontId="10" fillId="35" borderId="3" xfId="0" applyNumberFormat="1" applyFont="1" applyFill="1" applyBorder="1" applyAlignment="1">
      <alignment horizontal="center"/>
    </xf>
    <xf numFmtId="0" fontId="10" fillId="35" borderId="18" xfId="0" applyFont="1" applyFill="1" applyBorder="1" applyAlignment="1">
      <alignment horizontal="center"/>
    </xf>
    <xf numFmtId="0" fontId="10" fillId="35" borderId="19" xfId="0" applyFont="1" applyFill="1" applyBorder="1" applyAlignment="1">
      <alignment horizontal="center"/>
    </xf>
    <xf numFmtId="15" fontId="31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169" fontId="33" fillId="0" borderId="3" xfId="49" applyNumberFormat="1" applyFont="1" applyBorder="1"/>
    <xf numFmtId="37" fontId="10" fillId="35" borderId="7" xfId="0" applyNumberFormat="1" applyFont="1" applyFill="1" applyBorder="1" applyAlignment="1">
      <alignment horizontal="center"/>
    </xf>
    <xf numFmtId="169" fontId="33" fillId="0" borderId="4" xfId="49" applyNumberFormat="1" applyFont="1" applyBorder="1" applyAlignment="1">
      <alignment horizontal="right"/>
    </xf>
    <xf numFmtId="169" fontId="33" fillId="0" borderId="4" xfId="49" applyNumberFormat="1" applyFont="1" applyBorder="1"/>
    <xf numFmtId="37" fontId="33" fillId="0" borderId="2" xfId="0" applyNumberFormat="1" applyFont="1" applyFill="1" applyBorder="1"/>
    <xf numFmtId="17" fontId="35" fillId="0" borderId="2" xfId="0" quotePrefix="1" applyNumberFormat="1" applyFont="1" applyFill="1" applyBorder="1" applyAlignment="1">
      <alignment horizontal="center"/>
    </xf>
    <xf numFmtId="37" fontId="35" fillId="0" borderId="2" xfId="0" applyNumberFormat="1" applyFont="1" applyFill="1" applyBorder="1"/>
    <xf numFmtId="2" fontId="33" fillId="0" borderId="4" xfId="0" applyNumberFormat="1" applyFont="1" applyFill="1" applyBorder="1" applyAlignment="1">
      <alignment horizontal="right"/>
    </xf>
    <xf numFmtId="37" fontId="33" fillId="0" borderId="5" xfId="0" applyNumberFormat="1" applyFont="1" applyFill="1" applyBorder="1"/>
    <xf numFmtId="37" fontId="33" fillId="0" borderId="11" xfId="0" applyNumberFormat="1" applyFont="1" applyFill="1" applyBorder="1"/>
    <xf numFmtId="17" fontId="35" fillId="0" borderId="0" xfId="0" applyNumberFormat="1" applyFont="1" applyFill="1" applyAlignment="1">
      <alignment horizontal="center"/>
    </xf>
    <xf numFmtId="37" fontId="33" fillId="0" borderId="5" xfId="0" applyNumberFormat="1" applyFont="1" applyFill="1" applyBorder="1" applyAlignment="1">
      <alignment horizontal="right"/>
    </xf>
    <xf numFmtId="17" fontId="35" fillId="0" borderId="0" xfId="0" quotePrefix="1" applyNumberFormat="1" applyFont="1" applyFill="1" applyAlignment="1">
      <alignment horizontal="center"/>
    </xf>
    <xf numFmtId="15" fontId="33" fillId="0" borderId="5" xfId="0" applyNumberFormat="1" applyFont="1" applyFill="1" applyBorder="1" applyAlignment="1">
      <alignment horizontal="center"/>
    </xf>
    <xf numFmtId="39" fontId="33" fillId="0" borderId="5" xfId="0" applyNumberFormat="1" applyFont="1" applyFill="1" applyBorder="1"/>
    <xf numFmtId="3" fontId="32" fillId="0" borderId="3" xfId="0" applyNumberFormat="1" applyFont="1" applyFill="1" applyBorder="1"/>
    <xf numFmtId="17" fontId="34" fillId="0" borderId="5" xfId="0" applyNumberFormat="1" applyFont="1" applyFill="1" applyBorder="1" applyAlignment="1">
      <alignment horizontal="center"/>
    </xf>
    <xf numFmtId="2" fontId="32" fillId="0" borderId="3" xfId="0" applyNumberFormat="1" applyFont="1" applyFill="1" applyBorder="1"/>
    <xf numFmtId="167" fontId="32" fillId="0" borderId="3" xfId="29" applyNumberFormat="1" applyFont="1" applyBorder="1"/>
    <xf numFmtId="17" fontId="34" fillId="0" borderId="11" xfId="0" applyNumberFormat="1" applyFont="1" applyFill="1" applyBorder="1" applyAlignment="1">
      <alignment horizontal="center"/>
    </xf>
    <xf numFmtId="37" fontId="33" fillId="0" borderId="11" xfId="0" applyNumberFormat="1" applyFont="1" applyFill="1" applyBorder="1" applyAlignment="1">
      <alignment horizontal="right"/>
    </xf>
    <xf numFmtId="0" fontId="0" fillId="2" borderId="14" xfId="0" applyBorder="1"/>
    <xf numFmtId="15" fontId="10" fillId="35" borderId="3" xfId="0" applyNumberFormat="1" applyFont="1" applyFill="1" applyBorder="1" applyAlignment="1">
      <alignment horizontal="center"/>
    </xf>
    <xf numFmtId="0" fontId="10" fillId="35" borderId="20" xfId="0" applyFont="1" applyFill="1" applyBorder="1" applyAlignment="1">
      <alignment horizontal="center"/>
    </xf>
    <xf numFmtId="17" fontId="35" fillId="0" borderId="5" xfId="0" quotePrefix="1" applyNumberFormat="1" applyFont="1" applyFill="1" applyBorder="1" applyAlignment="1">
      <alignment horizontal="center"/>
    </xf>
    <xf numFmtId="37" fontId="33" fillId="0" borderId="0" xfId="0" applyNumberFormat="1" applyFont="1" applyFill="1"/>
    <xf numFmtId="15" fontId="33" fillId="0" borderId="6" xfId="0" applyNumberFormat="1" applyFont="1" applyFill="1" applyBorder="1" applyAlignment="1">
      <alignment horizontal="center"/>
    </xf>
    <xf numFmtId="170" fontId="33" fillId="0" borderId="3" xfId="49" applyNumberFormat="1" applyFont="1" applyBorder="1" applyAlignment="1">
      <alignment horizontal="right"/>
    </xf>
    <xf numFmtId="170" fontId="33" fillId="0" borderId="4" xfId="49" applyNumberFormat="1" applyFont="1" applyBorder="1" applyAlignment="1">
      <alignment horizontal="right"/>
    </xf>
    <xf numFmtId="37" fontId="33" fillId="36" borderId="3" xfId="0" applyNumberFormat="1" applyFont="1" applyFill="1" applyBorder="1"/>
    <xf numFmtId="3" fontId="32" fillId="0" borderId="11" xfId="0" applyNumberFormat="1" applyFont="1" applyFill="1" applyBorder="1"/>
    <xf numFmtId="3" fontId="32" fillId="0" borderId="5" xfId="0" applyNumberFormat="1" applyFont="1" applyFill="1" applyBorder="1"/>
    <xf numFmtId="17" fontId="35" fillId="0" borderId="14" xfId="0" applyNumberFormat="1" applyFont="1" applyFill="1" applyBorder="1" applyAlignment="1">
      <alignment horizontal="center"/>
    </xf>
    <xf numFmtId="17" fontId="34" fillId="0" borderId="14" xfId="0" applyNumberFormat="1" applyFont="1" applyFill="1" applyBorder="1" applyAlignment="1">
      <alignment horizontal="center"/>
    </xf>
    <xf numFmtId="17" fontId="35" fillId="0" borderId="11" xfId="0" quotePrefix="1" applyNumberFormat="1" applyFont="1" applyFill="1" applyBorder="1" applyAlignment="1">
      <alignment horizontal="center"/>
    </xf>
    <xf numFmtId="167" fontId="33" fillId="0" borderId="11" xfId="29" applyNumberFormat="1" applyFont="1" applyBorder="1"/>
    <xf numFmtId="167" fontId="32" fillId="0" borderId="4" xfId="29" applyNumberFormat="1" applyFont="1" applyBorder="1"/>
    <xf numFmtId="37" fontId="35" fillId="0" borderId="2" xfId="0" applyNumberFormat="1" applyFont="1" applyFill="1" applyBorder="1" applyAlignment="1">
      <alignment horizontal="left"/>
    </xf>
    <xf numFmtId="172" fontId="33" fillId="0" borderId="3" xfId="0" applyNumberFormat="1" applyFont="1" applyFill="1" applyBorder="1"/>
    <xf numFmtId="172" fontId="33" fillId="0" borderId="4" xfId="0" applyNumberFormat="1" applyFont="1" applyFill="1" applyBorder="1"/>
    <xf numFmtId="172" fontId="33" fillId="0" borderId="2" xfId="0" applyNumberFormat="1" applyFont="1" applyFill="1" applyBorder="1"/>
    <xf numFmtId="172" fontId="33" fillId="0" borderId="3" xfId="0" applyNumberFormat="1" applyFont="1" applyFill="1" applyBorder="1" applyAlignment="1">
      <alignment horizontal="right"/>
    </xf>
    <xf numFmtId="171" fontId="35" fillId="0" borderId="2" xfId="29" applyNumberFormat="1" applyFont="1" applyBorder="1" applyAlignment="1">
      <alignment horizontal="right"/>
    </xf>
    <xf numFmtId="171" fontId="10" fillId="35" borderId="3" xfId="29" applyNumberFormat="1" applyFont="1" applyFill="1" applyBorder="1" applyAlignment="1">
      <alignment horizontal="center"/>
    </xf>
    <xf numFmtId="171" fontId="31" fillId="0" borderId="0" xfId="29" applyNumberFormat="1" applyFont="1" applyAlignment="1">
      <alignment horizontal="center"/>
    </xf>
    <xf numFmtId="171" fontId="33" fillId="0" borderId="3" xfId="29" applyNumberFormat="1" applyFont="1" applyBorder="1"/>
    <xf numFmtId="170" fontId="33" fillId="0" borderId="3" xfId="0" applyNumberFormat="1" applyFont="1" applyFill="1" applyBorder="1"/>
    <xf numFmtId="170" fontId="33" fillId="0" borderId="4" xfId="0" applyNumberFormat="1" applyFont="1" applyFill="1" applyBorder="1"/>
    <xf numFmtId="17" fontId="34" fillId="0" borderId="22" xfId="0" applyNumberFormat="1" applyFont="1" applyFill="1" applyBorder="1" applyAlignment="1">
      <alignment horizontal="center"/>
    </xf>
    <xf numFmtId="173" fontId="32" fillId="0" borderId="4" xfId="0" applyNumberFormat="1" applyFont="1" applyFill="1" applyBorder="1"/>
    <xf numFmtId="2" fontId="32" fillId="0" borderId="4" xfId="0" applyNumberFormat="1" applyFont="1" applyFill="1" applyBorder="1"/>
    <xf numFmtId="3" fontId="32" fillId="0" borderId="6" xfId="0" applyNumberFormat="1" applyFont="1" applyFill="1" applyBorder="1"/>
    <xf numFmtId="3" fontId="32" fillId="0" borderId="23" xfId="0" applyNumberFormat="1" applyFont="1" applyFill="1" applyBorder="1"/>
    <xf numFmtId="2" fontId="33" fillId="36" borderId="3" xfId="0" applyNumberFormat="1" applyFont="1" applyFill="1" applyBorder="1" applyAlignment="1">
      <alignment horizontal="right"/>
    </xf>
    <xf numFmtId="173" fontId="32" fillId="0" borderId="3" xfId="0" applyNumberFormat="1" applyFont="1" applyFill="1" applyBorder="1"/>
    <xf numFmtId="0" fontId="10" fillId="35" borderId="15" xfId="0" applyFont="1" applyFill="1" applyBorder="1" applyAlignment="1">
      <alignment horizontal="center"/>
    </xf>
    <xf numFmtId="15" fontId="33" fillId="0" borderId="11" xfId="0" applyNumberFormat="1" applyFont="1" applyFill="1" applyBorder="1" applyAlignment="1">
      <alignment horizontal="center"/>
    </xf>
    <xf numFmtId="37" fontId="35" fillId="0" borderId="5" xfId="0" applyNumberFormat="1" applyFont="1" applyFill="1" applyBorder="1"/>
    <xf numFmtId="17" fontId="35" fillId="0" borderId="14" xfId="0" quotePrefix="1" applyNumberFormat="1" applyFont="1" applyFill="1" applyBorder="1" applyAlignment="1">
      <alignment horizontal="center"/>
    </xf>
    <xf numFmtId="39" fontId="33" fillId="0" borderId="2" xfId="0" applyNumberFormat="1" applyFont="1" applyFill="1" applyBorder="1"/>
    <xf numFmtId="171" fontId="33" fillId="0" borderId="4" xfId="29" applyNumberFormat="1" applyFont="1" applyBorder="1"/>
    <xf numFmtId="37" fontId="33" fillId="0" borderId="0" xfId="0" applyNumberFormat="1" applyFont="1" applyFill="1" applyAlignment="1">
      <alignment horizontal="right"/>
    </xf>
    <xf numFmtId="164" fontId="32" fillId="0" borderId="0" xfId="29" applyFont="1"/>
    <xf numFmtId="164" fontId="33" fillId="0" borderId="4" xfId="29" applyFont="1" applyBorder="1"/>
    <xf numFmtId="0" fontId="32" fillId="0" borderId="4" xfId="0" applyFont="1" applyFill="1" applyBorder="1"/>
    <xf numFmtId="0" fontId="32" fillId="0" borderId="3" xfId="0" applyFont="1" applyFill="1" applyBorder="1"/>
    <xf numFmtId="164" fontId="33" fillId="0" borderId="3" xfId="29" applyFont="1" applyBorder="1"/>
    <xf numFmtId="164" fontId="32" fillId="0" borderId="3" xfId="29" applyFont="1" applyBorder="1"/>
    <xf numFmtId="2" fontId="32" fillId="0" borderId="5" xfId="0" applyNumberFormat="1" applyFont="1" applyFill="1" applyBorder="1"/>
    <xf numFmtId="0" fontId="0" fillId="2" borderId="5" xfId="0" applyBorder="1"/>
    <xf numFmtId="0" fontId="0" fillId="2" borderId="3" xfId="0" applyBorder="1"/>
    <xf numFmtId="174" fontId="33" fillId="0" borderId="3" xfId="0" applyNumberFormat="1" applyFont="1" applyFill="1" applyBorder="1"/>
    <xf numFmtId="174" fontId="33" fillId="0" borderId="4" xfId="0" applyNumberFormat="1" applyFont="1" applyFill="1" applyBorder="1"/>
    <xf numFmtId="0" fontId="10" fillId="35" borderId="8" xfId="0" applyFont="1" applyFill="1" applyBorder="1" applyAlignment="1">
      <alignment horizontal="center" wrapText="1"/>
    </xf>
    <xf numFmtId="0" fontId="10" fillId="35" borderId="4" xfId="0" applyFont="1" applyFill="1" applyBorder="1" applyAlignment="1">
      <alignment horizontal="center" wrapText="1"/>
    </xf>
    <xf numFmtId="164" fontId="33" fillId="0" borderId="5" xfId="29" applyFont="1" applyBorder="1"/>
    <xf numFmtId="168" fontId="32" fillId="0" borderId="3" xfId="0" applyNumberFormat="1" applyFont="1" applyFill="1" applyBorder="1"/>
    <xf numFmtId="172" fontId="33" fillId="36" borderId="3" xfId="0" applyNumberFormat="1" applyFont="1" applyFill="1" applyBorder="1"/>
    <xf numFmtId="37" fontId="33" fillId="36" borderId="5" xfId="0" applyNumberFormat="1" applyFont="1" applyFill="1" applyBorder="1"/>
    <xf numFmtId="3" fontId="32" fillId="0" borderId="21" xfId="0" applyNumberFormat="1" applyFont="1" applyFill="1" applyBorder="1"/>
    <xf numFmtId="37" fontId="33" fillId="0" borderId="21" xfId="0" applyNumberFormat="1" applyFont="1" applyFill="1" applyBorder="1"/>
    <xf numFmtId="164" fontId="32" fillId="0" borderId="4" xfId="29" applyFont="1" applyBorder="1"/>
    <xf numFmtId="168" fontId="32" fillId="0" borderId="4" xfId="0" applyNumberFormat="1" applyFont="1" applyFill="1" applyBorder="1"/>
    <xf numFmtId="164" fontId="33" fillId="0" borderId="4" xfId="29" applyFont="1" applyBorder="1" applyAlignment="1">
      <alignment horizontal="right"/>
    </xf>
    <xf numFmtId="39" fontId="33" fillId="0" borderId="21" xfId="0" applyNumberFormat="1" applyFont="1" applyFill="1" applyBorder="1"/>
    <xf numFmtId="3" fontId="32" fillId="0" borderId="14" xfId="0" applyNumberFormat="1" applyFont="1" applyFill="1" applyBorder="1"/>
    <xf numFmtId="37" fontId="33" fillId="0" borderId="6" xfId="29" applyNumberFormat="1" applyFont="1" applyBorder="1"/>
    <xf numFmtId="173" fontId="32" fillId="0" borderId="6" xfId="0" applyNumberFormat="1" applyFont="1" applyFill="1" applyBorder="1"/>
    <xf numFmtId="167" fontId="35" fillId="0" borderId="6" xfId="29" applyNumberFormat="1" applyFont="1" applyBorder="1" applyAlignment="1">
      <alignment horizontal="right"/>
    </xf>
    <xf numFmtId="2" fontId="33" fillId="36" borderId="6" xfId="0" applyNumberFormat="1" applyFont="1" applyFill="1" applyBorder="1" applyAlignment="1">
      <alignment horizontal="right"/>
    </xf>
    <xf numFmtId="2" fontId="33" fillId="0" borderId="6" xfId="0" applyNumberFormat="1" applyFont="1" applyFill="1" applyBorder="1" applyAlignment="1">
      <alignment horizontal="right"/>
    </xf>
    <xf numFmtId="0" fontId="32" fillId="0" borderId="2" xfId="0" applyFont="1" applyFill="1" applyBorder="1"/>
    <xf numFmtId="0" fontId="0" fillId="2" borderId="23" xfId="0" applyBorder="1"/>
    <xf numFmtId="0" fontId="0" fillId="2" borderId="6" xfId="0" applyBorder="1"/>
    <xf numFmtId="0" fontId="0" fillId="2" borderId="4" xfId="0" applyBorder="1"/>
    <xf numFmtId="170" fontId="33" fillId="0" borderId="4" xfId="49" applyNumberFormat="1" applyFont="1" applyBorder="1"/>
    <xf numFmtId="15" fontId="33" fillId="0" borderId="23" xfId="0" applyNumberFormat="1" applyFont="1" applyFill="1" applyBorder="1" applyAlignment="1">
      <alignment horizontal="center"/>
    </xf>
    <xf numFmtId="37" fontId="33" fillId="0" borderId="23" xfId="0" applyNumberFormat="1" applyFont="1" applyFill="1" applyBorder="1"/>
    <xf numFmtId="37" fontId="33" fillId="0" borderId="23" xfId="29" applyNumberFormat="1" applyFont="1" applyBorder="1"/>
    <xf numFmtId="2" fontId="33" fillId="36" borderId="23" xfId="0" applyNumberFormat="1" applyFont="1" applyFill="1" applyBorder="1" applyAlignment="1">
      <alignment horizontal="right"/>
    </xf>
    <xf numFmtId="2" fontId="33" fillId="0" borderId="23" xfId="0" applyNumberFormat="1" applyFont="1" applyFill="1" applyBorder="1" applyAlignment="1">
      <alignment horizontal="right"/>
    </xf>
    <xf numFmtId="164" fontId="33" fillId="0" borderId="11" xfId="29" applyFont="1" applyBorder="1"/>
    <xf numFmtId="164" fontId="33" fillId="0" borderId="2" xfId="29" applyFont="1" applyBorder="1"/>
    <xf numFmtId="164" fontId="33" fillId="0" borderId="21" xfId="29" applyFont="1" applyBorder="1"/>
    <xf numFmtId="167" fontId="0" fillId="2" borderId="0" xfId="29" applyNumberFormat="1" applyFont="1" applyFill="1"/>
    <xf numFmtId="0" fontId="0" fillId="2" borderId="21" xfId="0" applyBorder="1"/>
    <xf numFmtId="169" fontId="33" fillId="0" borderId="6" xfId="49" applyNumberFormat="1" applyFont="1" applyBorder="1"/>
    <xf numFmtId="37" fontId="35" fillId="0" borderId="0" xfId="0" applyNumberFormat="1" applyFont="1" applyFill="1"/>
    <xf numFmtId="39" fontId="33" fillId="0" borderId="0" xfId="0" applyNumberFormat="1" applyFont="1" applyFill="1"/>
    <xf numFmtId="2" fontId="32" fillId="0" borderId="0" xfId="0" applyNumberFormat="1" applyFont="1" applyFill="1"/>
    <xf numFmtId="167" fontId="35" fillId="0" borderId="23" xfId="29" applyNumberFormat="1" applyFont="1" applyBorder="1" applyAlignment="1">
      <alignment horizontal="right"/>
    </xf>
    <xf numFmtId="37" fontId="35" fillId="0" borderId="5" xfId="0" applyNumberFormat="1" applyFont="1" applyFill="1" applyBorder="1" applyAlignment="1">
      <alignment horizontal="right"/>
    </xf>
    <xf numFmtId="37" fontId="35" fillId="0" borderId="11" xfId="0" applyNumberFormat="1" applyFont="1" applyFill="1" applyBorder="1" applyAlignment="1">
      <alignment horizontal="right"/>
    </xf>
    <xf numFmtId="170" fontId="33" fillId="0" borderId="2" xfId="49" applyNumberFormat="1" applyFont="1" applyBorder="1" applyAlignment="1">
      <alignment horizontal="right"/>
    </xf>
    <xf numFmtId="169" fontId="33" fillId="0" borderId="5" xfId="49" applyNumberFormat="1" applyFont="1" applyBorder="1" applyAlignment="1">
      <alignment horizontal="right"/>
    </xf>
    <xf numFmtId="169" fontId="33" fillId="0" borderId="11" xfId="49" applyNumberFormat="1" applyFont="1" applyBorder="1" applyAlignment="1">
      <alignment horizontal="right"/>
    </xf>
    <xf numFmtId="173" fontId="32" fillId="0" borderId="5" xfId="0" applyNumberFormat="1" applyFont="1" applyFill="1" applyBorder="1"/>
    <xf numFmtId="167" fontId="35" fillId="0" borderId="5" xfId="29" applyNumberFormat="1" applyFont="1" applyBorder="1" applyAlignment="1">
      <alignment horizontal="right"/>
    </xf>
    <xf numFmtId="37" fontId="33" fillId="0" borderId="5" xfId="29" applyNumberFormat="1" applyFont="1" applyBorder="1"/>
    <xf numFmtId="167" fontId="32" fillId="0" borderId="5" xfId="29" applyNumberFormat="1" applyFont="1" applyBorder="1"/>
    <xf numFmtId="37" fontId="33" fillId="0" borderId="11" xfId="29" applyNumberFormat="1" applyFont="1" applyBorder="1"/>
    <xf numFmtId="167" fontId="35" fillId="0" borderId="11" xfId="29" applyNumberFormat="1" applyFont="1" applyBorder="1" applyAlignment="1">
      <alignment horizontal="right"/>
    </xf>
    <xf numFmtId="2" fontId="32" fillId="0" borderId="11" xfId="0" applyNumberFormat="1" applyFont="1" applyFill="1" applyBorder="1"/>
    <xf numFmtId="39" fontId="33" fillId="0" borderId="11" xfId="0" applyNumberFormat="1" applyFont="1" applyFill="1" applyBorder="1"/>
    <xf numFmtId="37" fontId="35" fillId="0" borderId="11" xfId="0" applyNumberFormat="1" applyFont="1" applyFill="1" applyBorder="1"/>
    <xf numFmtId="167" fontId="32" fillId="0" borderId="11" xfId="29" applyNumberFormat="1" applyFont="1" applyBorder="1"/>
    <xf numFmtId="172" fontId="33" fillId="0" borderId="5" xfId="0" applyNumberFormat="1" applyFont="1" applyFill="1" applyBorder="1"/>
    <xf numFmtId="171" fontId="33" fillId="0" borderId="5" xfId="29" applyNumberFormat="1" applyFont="1" applyBorder="1"/>
    <xf numFmtId="171" fontId="33" fillId="0" borderId="11" xfId="29" applyNumberFormat="1" applyFont="1" applyBorder="1"/>
    <xf numFmtId="169" fontId="33" fillId="0" borderId="5" xfId="49" applyNumberFormat="1" applyFont="1" applyBorder="1"/>
    <xf numFmtId="172" fontId="33" fillId="0" borderId="4" xfId="0" applyNumberFormat="1" applyFont="1" applyFill="1" applyBorder="1" applyAlignment="1">
      <alignment horizontal="right"/>
    </xf>
    <xf numFmtId="39" fontId="33" fillId="0" borderId="3" xfId="0" applyNumberFormat="1" applyFont="1" applyFill="1" applyBorder="1" applyAlignment="1">
      <alignment horizontal="right"/>
    </xf>
    <xf numFmtId="39" fontId="33" fillId="0" borderId="4" xfId="0" applyNumberFormat="1" applyFont="1" applyFill="1" applyBorder="1" applyAlignment="1">
      <alignment horizontal="right"/>
    </xf>
    <xf numFmtId="2" fontId="32" fillId="0" borderId="14" xfId="0" applyNumberFormat="1" applyFont="1" applyFill="1" applyBorder="1"/>
    <xf numFmtId="172" fontId="33" fillId="0" borderId="11" xfId="0" applyNumberFormat="1" applyFont="1" applyFill="1" applyBorder="1"/>
    <xf numFmtId="17" fontId="34" fillId="0" borderId="24" xfId="0" applyNumberFormat="1" applyFont="1" applyFill="1" applyBorder="1" applyAlignment="1">
      <alignment horizontal="center"/>
    </xf>
    <xf numFmtId="37" fontId="33" fillId="0" borderId="22" xfId="0" applyNumberFormat="1" applyFont="1" applyFill="1" applyBorder="1"/>
    <xf numFmtId="15" fontId="33" fillId="0" borderId="21" xfId="0" applyNumberFormat="1" applyFont="1" applyFill="1" applyBorder="1" applyAlignment="1">
      <alignment horizontal="center"/>
    </xf>
    <xf numFmtId="37" fontId="35" fillId="0" borderId="21" xfId="0" applyNumberFormat="1" applyFont="1" applyFill="1" applyBorder="1"/>
    <xf numFmtId="2" fontId="32" fillId="0" borderId="21" xfId="0" applyNumberFormat="1" applyFont="1" applyFill="1" applyBorder="1"/>
    <xf numFmtId="37" fontId="33" fillId="0" borderId="14" xfId="0" applyNumberFormat="1" applyFont="1" applyFill="1" applyBorder="1"/>
    <xf numFmtId="17" fontId="35" fillId="0" borderId="23" xfId="0" quotePrefix="1" applyNumberFormat="1" applyFont="1" applyFill="1" applyBorder="1" applyAlignment="1">
      <alignment horizontal="center"/>
    </xf>
    <xf numFmtId="169" fontId="33" fillId="0" borderId="23" xfId="49" applyNumberFormat="1" applyFont="1" applyBorder="1"/>
    <xf numFmtId="173" fontId="32" fillId="0" borderId="0" xfId="0" applyNumberFormat="1" applyFont="1" applyFill="1"/>
    <xf numFmtId="167" fontId="10" fillId="35" borderId="8" xfId="29" applyNumberFormat="1" applyFont="1" applyFill="1" applyBorder="1" applyAlignment="1">
      <alignment horizontal="center" wrapText="1"/>
    </xf>
    <xf numFmtId="167" fontId="10" fillId="35" borderId="4" xfId="29" applyNumberFormat="1" applyFont="1" applyFill="1" applyBorder="1" applyAlignment="1">
      <alignment horizontal="center" wrapText="1"/>
    </xf>
    <xf numFmtId="167" fontId="35" fillId="0" borderId="3" xfId="29" quotePrefix="1" applyNumberFormat="1" applyFont="1" applyBorder="1" applyAlignment="1">
      <alignment horizontal="center"/>
    </xf>
    <xf numFmtId="167" fontId="35" fillId="0" borderId="4" xfId="29" quotePrefix="1" applyNumberFormat="1" applyFont="1" applyBorder="1" applyAlignment="1">
      <alignment horizontal="center"/>
    </xf>
    <xf numFmtId="173" fontId="32" fillId="0" borderId="2" xfId="0" applyNumberFormat="1" applyFont="1" applyFill="1" applyBorder="1"/>
    <xf numFmtId="167" fontId="35" fillId="0" borderId="3" xfId="29" quotePrefix="1" applyNumberFormat="1" applyFont="1" applyFill="1" applyBorder="1" applyAlignment="1">
      <alignment horizontal="center"/>
    </xf>
    <xf numFmtId="2" fontId="33" fillId="0" borderId="3" xfId="29" applyNumberFormat="1" applyFont="1" applyBorder="1"/>
    <xf numFmtId="2" fontId="33" fillId="0" borderId="5" xfId="0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center"/>
    </xf>
    <xf numFmtId="164" fontId="33" fillId="0" borderId="3" xfId="29" applyFont="1" applyFill="1" applyBorder="1"/>
    <xf numFmtId="167" fontId="35" fillId="0" borderId="4" xfId="29" quotePrefix="1" applyNumberFormat="1" applyFont="1" applyFill="1" applyBorder="1" applyAlignment="1">
      <alignment horizontal="center"/>
    </xf>
    <xf numFmtId="167" fontId="32" fillId="0" borderId="0" xfId="29" applyNumberFormat="1" applyFont="1" applyBorder="1"/>
    <xf numFmtId="171" fontId="33" fillId="0" borderId="3" xfId="0" applyNumberFormat="1" applyFont="1" applyFill="1" applyBorder="1" applyAlignment="1">
      <alignment horizontal="center"/>
    </xf>
    <xf numFmtId="167" fontId="33" fillId="0" borderId="2" xfId="29" applyNumberFormat="1" applyFont="1" applyBorder="1"/>
    <xf numFmtId="170" fontId="33" fillId="0" borderId="2" xfId="0" applyNumberFormat="1" applyFont="1" applyFill="1" applyBorder="1"/>
    <xf numFmtId="169" fontId="33" fillId="0" borderId="2" xfId="49" applyNumberFormat="1" applyFont="1" applyBorder="1"/>
    <xf numFmtId="169" fontId="33" fillId="0" borderId="24" xfId="49" applyNumberFormat="1" applyFont="1" applyBorder="1"/>
    <xf numFmtId="167" fontId="35" fillId="0" borderId="2" xfId="29" quotePrefix="1" applyNumberFormat="1" applyFont="1" applyFill="1" applyBorder="1" applyAlignment="1">
      <alignment horizontal="center"/>
    </xf>
    <xf numFmtId="171" fontId="33" fillId="0" borderId="2" xfId="29" applyNumberFormat="1" applyFont="1" applyBorder="1"/>
    <xf numFmtId="39" fontId="33" fillId="0" borderId="5" xfId="0" applyNumberFormat="1" applyFont="1" applyFill="1" applyBorder="1" applyAlignment="1">
      <alignment horizontal="right"/>
    </xf>
    <xf numFmtId="172" fontId="33" fillId="0" borderId="5" xfId="0" applyNumberFormat="1" applyFont="1" applyFill="1" applyBorder="1" applyAlignment="1">
      <alignment horizontal="right"/>
    </xf>
    <xf numFmtId="170" fontId="33" fillId="0" borderId="5" xfId="49" applyNumberFormat="1" applyFont="1" applyBorder="1" applyAlignment="1">
      <alignment horizontal="right"/>
    </xf>
    <xf numFmtId="167" fontId="33" fillId="0" borderId="0" xfId="29" applyNumberFormat="1" applyFont="1" applyBorder="1"/>
    <xf numFmtId="167" fontId="35" fillId="0" borderId="5" xfId="29" quotePrefix="1" applyNumberFormat="1" applyFont="1" applyFill="1" applyBorder="1" applyAlignment="1">
      <alignment horizontal="center"/>
    </xf>
    <xf numFmtId="2" fontId="32" fillId="0" borderId="6" xfId="0" applyNumberFormat="1" applyFont="1" applyFill="1" applyBorder="1"/>
    <xf numFmtId="2" fontId="32" fillId="0" borderId="23" xfId="0" applyNumberFormat="1" applyFont="1" applyFill="1" applyBorder="1"/>
    <xf numFmtId="167" fontId="33" fillId="0" borderId="6" xfId="29" applyNumberFormat="1" applyFont="1" applyBorder="1"/>
    <xf numFmtId="37" fontId="33" fillId="37" borderId="5" xfId="0" applyNumberFormat="1" applyFont="1" applyFill="1" applyBorder="1" applyAlignment="1">
      <alignment horizontal="right"/>
    </xf>
    <xf numFmtId="37" fontId="33" fillId="37" borderId="3" xfId="0" applyNumberFormat="1" applyFont="1" applyFill="1" applyBorder="1" applyAlignment="1">
      <alignment horizontal="right"/>
    </xf>
    <xf numFmtId="3" fontId="10" fillId="35" borderId="25" xfId="0" applyNumberFormat="1" applyFont="1" applyFill="1" applyBorder="1" applyAlignment="1">
      <alignment horizontal="center"/>
    </xf>
    <xf numFmtId="167" fontId="33" fillId="0" borderId="4" xfId="29" quotePrefix="1" applyNumberFormat="1" applyFont="1" applyFill="1" applyBorder="1" applyAlignment="1">
      <alignment horizontal="center"/>
    </xf>
    <xf numFmtId="39" fontId="33" fillId="0" borderId="6" xfId="0" applyNumberFormat="1" applyFont="1" applyFill="1" applyBorder="1"/>
    <xf numFmtId="39" fontId="33" fillId="0" borderId="23" xfId="0" applyNumberFormat="1" applyFont="1" applyFill="1" applyBorder="1"/>
    <xf numFmtId="3" fontId="10" fillId="35" borderId="23" xfId="0" applyNumberFormat="1" applyFont="1" applyFill="1" applyBorder="1" applyAlignment="1">
      <alignment horizontal="center"/>
    </xf>
    <xf numFmtId="17" fontId="30" fillId="0" borderId="27" xfId="0" applyNumberFormat="1" applyFont="1" applyFill="1" applyBorder="1" applyAlignment="1">
      <alignment horizontal="left"/>
    </xf>
    <xf numFmtId="164" fontId="33" fillId="0" borderId="4" xfId="29" applyFont="1" applyFill="1" applyBorder="1"/>
    <xf numFmtId="170" fontId="33" fillId="0" borderId="0" xfId="49" applyNumberFormat="1" applyFont="1" applyBorder="1" applyAlignment="1">
      <alignment horizontal="right"/>
    </xf>
    <xf numFmtId="169" fontId="33" fillId="0" borderId="0" xfId="49" applyNumberFormat="1" applyFont="1" applyBorder="1" applyAlignment="1">
      <alignment horizontal="right"/>
    </xf>
    <xf numFmtId="37" fontId="33" fillId="0" borderId="0" xfId="29" applyNumberFormat="1" applyFont="1" applyBorder="1"/>
    <xf numFmtId="167" fontId="35" fillId="0" borderId="0" xfId="29" applyNumberFormat="1" applyFont="1" applyBorder="1" applyAlignment="1">
      <alignment horizontal="right"/>
    </xf>
    <xf numFmtId="167" fontId="33" fillId="0" borderId="3" xfId="29" quotePrefix="1" applyNumberFormat="1" applyFont="1" applyFill="1" applyBorder="1" applyAlignment="1">
      <alignment horizontal="center"/>
    </xf>
    <xf numFmtId="172" fontId="33" fillId="0" borderId="0" xfId="0" applyNumberFormat="1" applyFont="1" applyFill="1"/>
    <xf numFmtId="17" fontId="35" fillId="0" borderId="6" xfId="0" quotePrefix="1" applyNumberFormat="1" applyFont="1" applyFill="1" applyBorder="1" applyAlignment="1">
      <alignment horizontal="center"/>
    </xf>
    <xf numFmtId="3" fontId="32" fillId="0" borderId="2" xfId="0" applyNumberFormat="1" applyFont="1" applyFill="1" applyBorder="1"/>
    <xf numFmtId="169" fontId="33" fillId="0" borderId="0" xfId="49" applyNumberFormat="1" applyFont="1" applyBorder="1"/>
    <xf numFmtId="171" fontId="33" fillId="0" borderId="4" xfId="29" applyNumberFormat="1" applyFont="1" applyFill="1" applyBorder="1"/>
    <xf numFmtId="15" fontId="33" fillId="0" borderId="14" xfId="0" applyNumberFormat="1" applyFont="1" applyFill="1" applyBorder="1" applyAlignment="1">
      <alignment horizontal="center"/>
    </xf>
    <xf numFmtId="37" fontId="33" fillId="0" borderId="2" xfId="29" applyNumberFormat="1" applyFont="1" applyBorder="1"/>
    <xf numFmtId="167" fontId="35" fillId="0" borderId="2" xfId="29" applyNumberFormat="1" applyFont="1" applyBorder="1" applyAlignment="1">
      <alignment horizontal="right"/>
    </xf>
    <xf numFmtId="2" fontId="33" fillId="36" borderId="2" xfId="0" applyNumberFormat="1" applyFont="1" applyFill="1" applyBorder="1" applyAlignment="1">
      <alignment horizontal="right"/>
    </xf>
    <xf numFmtId="2" fontId="33" fillId="0" borderId="2" xfId="0" applyNumberFormat="1" applyFont="1" applyFill="1" applyBorder="1" applyAlignment="1">
      <alignment horizontal="right"/>
    </xf>
    <xf numFmtId="167" fontId="33" fillId="0" borderId="21" xfId="29" applyNumberFormat="1" applyFont="1" applyBorder="1"/>
    <xf numFmtId="2" fontId="32" fillId="0" borderId="2" xfId="0" applyNumberFormat="1" applyFont="1" applyFill="1" applyBorder="1"/>
    <xf numFmtId="168" fontId="33" fillId="0" borderId="2" xfId="0" applyNumberFormat="1" applyFont="1" applyFill="1" applyBorder="1" applyAlignment="1">
      <alignment horizontal="right"/>
    </xf>
    <xf numFmtId="168" fontId="33" fillId="0" borderId="3" xfId="0" applyNumberFormat="1" applyFont="1" applyFill="1" applyBorder="1" applyAlignment="1">
      <alignment horizontal="right"/>
    </xf>
    <xf numFmtId="168" fontId="33" fillId="36" borderId="3" xfId="0" applyNumberFormat="1" applyFont="1" applyFill="1" applyBorder="1" applyAlignment="1">
      <alignment horizontal="right"/>
    </xf>
    <xf numFmtId="168" fontId="33" fillId="36" borderId="23" xfId="0" applyNumberFormat="1" applyFont="1" applyFill="1" applyBorder="1" applyAlignment="1">
      <alignment horizontal="right"/>
    </xf>
    <xf numFmtId="168" fontId="33" fillId="0" borderId="23" xfId="0" applyNumberFormat="1" applyFont="1" applyFill="1" applyBorder="1" applyAlignment="1">
      <alignment horizontal="right"/>
    </xf>
    <xf numFmtId="37" fontId="33" fillId="0" borderId="5" xfId="29" applyNumberFormat="1" applyFont="1" applyFill="1" applyBorder="1"/>
    <xf numFmtId="170" fontId="33" fillId="0" borderId="3" xfId="49" applyNumberFormat="1" applyFont="1" applyFill="1" applyBorder="1" applyAlignment="1">
      <alignment horizontal="right"/>
    </xf>
    <xf numFmtId="167" fontId="32" fillId="0" borderId="5" xfId="29" applyNumberFormat="1" applyFont="1" applyFill="1" applyBorder="1"/>
    <xf numFmtId="172" fontId="33" fillId="0" borderId="6" xfId="0" applyNumberFormat="1" applyFont="1" applyFill="1" applyBorder="1"/>
    <xf numFmtId="37" fontId="35" fillId="0" borderId="6" xfId="0" applyNumberFormat="1" applyFont="1" applyFill="1" applyBorder="1"/>
    <xf numFmtId="170" fontId="33" fillId="0" borderId="6" xfId="49" applyNumberFormat="1" applyFont="1" applyBorder="1" applyAlignment="1">
      <alignment horizontal="right"/>
    </xf>
    <xf numFmtId="167" fontId="32" fillId="0" borderId="6" xfId="29" applyNumberFormat="1" applyFont="1" applyBorder="1"/>
    <xf numFmtId="170" fontId="33" fillId="0" borderId="6" xfId="0" applyNumberFormat="1" applyFont="1" applyFill="1" applyBorder="1"/>
    <xf numFmtId="0" fontId="34" fillId="0" borderId="0" xfId="0" applyFont="1" applyFill="1" applyAlignment="1">
      <alignment horizontal="center"/>
    </xf>
    <xf numFmtId="37" fontId="10" fillId="35" borderId="3" xfId="0" applyNumberFormat="1" applyFont="1" applyFill="1" applyBorder="1" applyAlignment="1">
      <alignment horizontal="right"/>
    </xf>
    <xf numFmtId="0" fontId="32" fillId="0" borderId="23" xfId="0" applyFont="1" applyFill="1" applyBorder="1"/>
    <xf numFmtId="0" fontId="34" fillId="0" borderId="14" xfId="0" applyFont="1" applyFill="1" applyBorder="1" applyAlignment="1">
      <alignment horizontal="center"/>
    </xf>
    <xf numFmtId="3" fontId="36" fillId="2" borderId="37" xfId="0" applyNumberFormat="1" applyFont="1" applyBorder="1"/>
    <xf numFmtId="37" fontId="10" fillId="35" borderId="4" xfId="0" applyNumberFormat="1" applyFont="1" applyFill="1" applyBorder="1" applyAlignment="1">
      <alignment horizontal="right"/>
    </xf>
    <xf numFmtId="0" fontId="34" fillId="0" borderId="14" xfId="0" applyFont="1" applyFill="1" applyBorder="1"/>
    <xf numFmtId="0" fontId="30" fillId="0" borderId="1" xfId="0" applyFont="1" applyFill="1" applyBorder="1" applyAlignment="1">
      <alignment horizontal="left"/>
    </xf>
    <xf numFmtId="3" fontId="31" fillId="0" borderId="1" xfId="0" applyNumberFormat="1" applyFont="1" applyFill="1" applyBorder="1"/>
    <xf numFmtId="3" fontId="30" fillId="0" borderId="1" xfId="0" applyNumberFormat="1" applyFont="1" applyFill="1" applyBorder="1"/>
    <xf numFmtId="3" fontId="33" fillId="0" borderId="1" xfId="0" applyNumberFormat="1" applyFont="1" applyFill="1" applyBorder="1"/>
    <xf numFmtId="3" fontId="37" fillId="0" borderId="1" xfId="0" applyNumberFormat="1" applyFont="1" applyFill="1" applyBorder="1"/>
    <xf numFmtId="3" fontId="11" fillId="35" borderId="3" xfId="0" applyNumberFormat="1" applyFont="1" applyFill="1" applyBorder="1" applyAlignment="1">
      <alignment horizontal="center"/>
    </xf>
    <xf numFmtId="10" fontId="10" fillId="35" borderId="3" xfId="49" applyNumberFormat="1" applyFont="1" applyFill="1" applyBorder="1" applyAlignment="1">
      <alignment horizontal="center"/>
    </xf>
    <xf numFmtId="3" fontId="10" fillId="35" borderId="38" xfId="0" applyNumberFormat="1" applyFont="1" applyFill="1" applyBorder="1" applyAlignment="1">
      <alignment horizontal="center"/>
    </xf>
    <xf numFmtId="3" fontId="10" fillId="35" borderId="40" xfId="0" applyNumberFormat="1" applyFont="1" applyFill="1" applyBorder="1" applyAlignment="1">
      <alignment horizontal="center"/>
    </xf>
    <xf numFmtId="3" fontId="10" fillId="35" borderId="41" xfId="0" applyNumberFormat="1" applyFont="1" applyFill="1" applyBorder="1" applyAlignment="1">
      <alignment horizontal="center"/>
    </xf>
    <xf numFmtId="3" fontId="34" fillId="0" borderId="0" xfId="0" applyNumberFormat="1" applyFont="1" applyFill="1"/>
    <xf numFmtId="3" fontId="33" fillId="0" borderId="0" xfId="0" applyNumberFormat="1" applyFont="1" applyFill="1"/>
    <xf numFmtId="17" fontId="35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Fill="1" applyBorder="1" applyAlignment="1">
      <alignment horizontal="center"/>
    </xf>
    <xf numFmtId="169" fontId="33" fillId="0" borderId="5" xfId="49" applyNumberFormat="1" applyFont="1" applyFill="1" applyBorder="1" applyAlignment="1">
      <alignment horizontal="right"/>
    </xf>
    <xf numFmtId="167" fontId="35" fillId="0" borderId="6" xfId="29" quotePrefix="1" applyNumberFormat="1" applyFont="1" applyBorder="1" applyAlignment="1">
      <alignment horizontal="center"/>
    </xf>
    <xf numFmtId="17" fontId="34" fillId="0" borderId="6" xfId="0" applyNumberFormat="1" applyFont="1" applyFill="1" applyBorder="1" applyAlignment="1">
      <alignment horizontal="center"/>
    </xf>
    <xf numFmtId="37" fontId="33" fillId="0" borderId="6" xfId="0" applyNumberFormat="1" applyFont="1" applyFill="1" applyBorder="1" applyAlignment="1">
      <alignment horizontal="right"/>
    </xf>
    <xf numFmtId="37" fontId="35" fillId="0" borderId="6" xfId="0" applyNumberFormat="1" applyFont="1" applyFill="1" applyBorder="1" applyAlignment="1">
      <alignment horizontal="right"/>
    </xf>
    <xf numFmtId="169" fontId="33" fillId="0" borderId="6" xfId="49" applyNumberFormat="1" applyFont="1" applyBorder="1" applyAlignment="1">
      <alignment horizontal="right"/>
    </xf>
    <xf numFmtId="171" fontId="33" fillId="0" borderId="3" xfId="29" applyNumberFormat="1" applyFont="1" applyFill="1" applyBorder="1" applyAlignment="1">
      <alignment horizontal="right"/>
    </xf>
    <xf numFmtId="37" fontId="33" fillId="0" borderId="5" xfId="0" applyNumberFormat="1" applyFont="1" applyFill="1" applyBorder="1" applyAlignment="1">
      <alignment horizontal="center"/>
    </xf>
    <xf numFmtId="37" fontId="39" fillId="37" borderId="11" xfId="0" applyNumberFormat="1" applyFont="1" applyFill="1" applyBorder="1" applyAlignment="1">
      <alignment horizontal="right"/>
    </xf>
    <xf numFmtId="3" fontId="40" fillId="37" borderId="3" xfId="0" applyNumberFormat="1" applyFont="1" applyFill="1" applyBorder="1"/>
    <xf numFmtId="37" fontId="33" fillId="0" borderId="11" xfId="0" applyNumberFormat="1" applyFont="1" applyFill="1" applyBorder="1" applyAlignment="1">
      <alignment horizontal="center"/>
    </xf>
    <xf numFmtId="172" fontId="33" fillId="0" borderId="23" xfId="0" applyNumberFormat="1" applyFont="1" applyFill="1" applyBorder="1"/>
    <xf numFmtId="168" fontId="33" fillId="0" borderId="4" xfId="0" applyNumberFormat="1" applyFont="1" applyFill="1" applyBorder="1" applyAlignment="1">
      <alignment horizontal="right"/>
    </xf>
    <xf numFmtId="37" fontId="33" fillId="0" borderId="23" xfId="0" applyNumberFormat="1" applyFont="1" applyFill="1" applyBorder="1" applyAlignment="1">
      <alignment horizontal="right"/>
    </xf>
    <xf numFmtId="37" fontId="33" fillId="0" borderId="14" xfId="0" applyNumberFormat="1" applyFont="1" applyFill="1" applyBorder="1" applyAlignment="1">
      <alignment horizontal="right"/>
    </xf>
    <xf numFmtId="37" fontId="35" fillId="0" borderId="23" xfId="0" applyNumberFormat="1" applyFont="1" applyFill="1" applyBorder="1" applyAlignment="1">
      <alignment horizontal="right"/>
    </xf>
    <xf numFmtId="169" fontId="33" fillId="0" borderId="23" xfId="49" applyNumberFormat="1" applyFont="1" applyBorder="1" applyAlignment="1">
      <alignment horizontal="right"/>
    </xf>
    <xf numFmtId="167" fontId="35" fillId="0" borderId="6" xfId="29" quotePrefix="1" applyNumberFormat="1" applyFont="1" applyFill="1" applyBorder="1" applyAlignment="1">
      <alignment horizontal="center"/>
    </xf>
    <xf numFmtId="37" fontId="33" fillId="0" borderId="3" xfId="29" applyNumberFormat="1" applyFont="1" applyFill="1" applyBorder="1"/>
    <xf numFmtId="167" fontId="32" fillId="0" borderId="3" xfId="29" applyNumberFormat="1" applyFont="1" applyFill="1" applyBorder="1"/>
    <xf numFmtId="167" fontId="35" fillId="0" borderId="3" xfId="29" applyNumberFormat="1" applyFont="1" applyFill="1" applyBorder="1" applyAlignment="1">
      <alignment horizontal="right"/>
    </xf>
    <xf numFmtId="168" fontId="33" fillId="0" borderId="6" xfId="0" applyNumberFormat="1" applyFont="1" applyFill="1" applyBorder="1" applyAlignment="1">
      <alignment horizontal="right"/>
    </xf>
    <xf numFmtId="37" fontId="35" fillId="0" borderId="0" xfId="0" applyNumberFormat="1" applyFont="1" applyFill="1" applyAlignment="1">
      <alignment horizontal="right"/>
    </xf>
    <xf numFmtId="39" fontId="33" fillId="0" borderId="0" xfId="0" applyNumberFormat="1" applyFont="1" applyFill="1" applyAlignment="1">
      <alignment horizontal="right"/>
    </xf>
    <xf numFmtId="37" fontId="35" fillId="0" borderId="5" xfId="0" applyNumberFormat="1" applyFont="1" applyFill="1" applyBorder="1" applyAlignment="1">
      <alignment horizontal="center"/>
    </xf>
    <xf numFmtId="39" fontId="33" fillId="0" borderId="6" xfId="0" applyNumberFormat="1" applyFont="1" applyFill="1" applyBorder="1" applyAlignment="1">
      <alignment horizontal="right"/>
    </xf>
    <xf numFmtId="17" fontId="35" fillId="0" borderId="1" xfId="0" applyNumberFormat="1" applyFont="1" applyFill="1" applyBorder="1" applyAlignment="1">
      <alignment horizontal="left"/>
    </xf>
    <xf numFmtId="3" fontId="33" fillId="0" borderId="14" xfId="0" applyNumberFormat="1" applyFont="1" applyFill="1" applyBorder="1"/>
    <xf numFmtId="3" fontId="33" fillId="0" borderId="3" xfId="0" applyNumberFormat="1" applyFont="1" applyFill="1" applyBorder="1"/>
    <xf numFmtId="0" fontId="41" fillId="2" borderId="0" xfId="0" applyFont="1"/>
    <xf numFmtId="166" fontId="33" fillId="0" borderId="1" xfId="0" applyNumberFormat="1" applyFont="1" applyFill="1" applyBorder="1"/>
    <xf numFmtId="0" fontId="33" fillId="0" borderId="1" xfId="0" applyFont="1" applyFill="1" applyBorder="1"/>
    <xf numFmtId="2" fontId="33" fillId="0" borderId="5" xfId="0" applyNumberFormat="1" applyFont="1" applyFill="1" applyBorder="1"/>
    <xf numFmtId="2" fontId="33" fillId="0" borderId="11" xfId="0" applyNumberFormat="1" applyFont="1" applyFill="1" applyBorder="1"/>
    <xf numFmtId="2" fontId="33" fillId="0" borderId="3" xfId="0" applyNumberFormat="1" applyFont="1" applyFill="1" applyBorder="1"/>
    <xf numFmtId="2" fontId="33" fillId="0" borderId="0" xfId="0" applyNumberFormat="1" applyFont="1" applyFill="1"/>
    <xf numFmtId="2" fontId="33" fillId="0" borderId="6" xfId="0" applyNumberFormat="1" applyFont="1" applyFill="1" applyBorder="1"/>
    <xf numFmtId="168" fontId="33" fillId="0" borderId="5" xfId="0" applyNumberFormat="1" applyFont="1" applyFill="1" applyBorder="1" applyAlignment="1">
      <alignment horizontal="right"/>
    </xf>
    <xf numFmtId="166" fontId="32" fillId="0" borderId="3" xfId="0" applyNumberFormat="1" applyFont="1" applyFill="1" applyBorder="1"/>
    <xf numFmtId="0" fontId="32" fillId="0" borderId="5" xfId="0" applyFont="1" applyFill="1" applyBorder="1"/>
    <xf numFmtId="167" fontId="0" fillId="2" borderId="3" xfId="29" applyNumberFormat="1" applyFont="1" applyFill="1" applyBorder="1"/>
    <xf numFmtId="17" fontId="34" fillId="0" borderId="3" xfId="0" applyNumberFormat="1" applyFont="1" applyFill="1" applyBorder="1" applyAlignment="1">
      <alignment horizontal="center"/>
    </xf>
    <xf numFmtId="37" fontId="35" fillId="0" borderId="24" xfId="0" applyNumberFormat="1" applyFont="1" applyFill="1" applyBorder="1" applyAlignment="1">
      <alignment horizontal="right"/>
    </xf>
    <xf numFmtId="37" fontId="35" fillId="0" borderId="21" xfId="0" applyNumberFormat="1" applyFont="1" applyFill="1" applyBorder="1" applyAlignment="1">
      <alignment horizontal="right"/>
    </xf>
    <xf numFmtId="3" fontId="40" fillId="37" borderId="6" xfId="0" applyNumberFormat="1" applyFont="1" applyFill="1" applyBorder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169" fontId="33" fillId="0" borderId="3" xfId="49" applyNumberFormat="1" applyFont="1" applyFill="1" applyBorder="1" applyAlignment="1">
      <alignment horizontal="right"/>
    </xf>
    <xf numFmtId="169" fontId="33" fillId="0" borderId="6" xfId="49" applyNumberFormat="1" applyFont="1" applyFill="1" applyBorder="1" applyAlignment="1">
      <alignment horizontal="right"/>
    </xf>
    <xf numFmtId="17" fontId="35" fillId="37" borderId="0" xfId="0" applyNumberFormat="1" applyFont="1" applyFill="1" applyAlignment="1">
      <alignment horizontal="center"/>
    </xf>
    <xf numFmtId="15" fontId="33" fillId="37" borderId="0" xfId="0" applyNumberFormat="1" applyFont="1" applyFill="1" applyAlignment="1">
      <alignment horizontal="center"/>
    </xf>
    <xf numFmtId="15" fontId="33" fillId="37" borderId="3" xfId="0" applyNumberFormat="1" applyFont="1" applyFill="1" applyBorder="1" applyAlignment="1">
      <alignment horizontal="center"/>
    </xf>
    <xf numFmtId="37" fontId="33" fillId="37" borderId="0" xfId="0" applyNumberFormat="1" applyFont="1" applyFill="1" applyAlignment="1">
      <alignment horizontal="right"/>
    </xf>
    <xf numFmtId="170" fontId="33" fillId="37" borderId="0" xfId="49" applyNumberFormat="1" applyFont="1" applyFill="1" applyBorder="1" applyAlignment="1">
      <alignment horizontal="right"/>
    </xf>
    <xf numFmtId="37" fontId="35" fillId="37" borderId="3" xfId="0" applyNumberFormat="1" applyFont="1" applyFill="1" applyBorder="1" applyAlignment="1">
      <alignment horizontal="right"/>
    </xf>
    <xf numFmtId="169" fontId="33" fillId="37" borderId="0" xfId="49" applyNumberFormat="1" applyFont="1" applyFill="1" applyBorder="1" applyAlignment="1">
      <alignment horizontal="right"/>
    </xf>
    <xf numFmtId="169" fontId="33" fillId="37" borderId="3" xfId="49" applyNumberFormat="1" applyFont="1" applyFill="1" applyBorder="1" applyAlignment="1">
      <alignment horizontal="right"/>
    </xf>
    <xf numFmtId="170" fontId="33" fillId="0" borderId="0" xfId="49" applyNumberFormat="1" applyFont="1" applyFill="1" applyAlignment="1">
      <alignment horizontal="right"/>
    </xf>
    <xf numFmtId="37" fontId="33" fillId="37" borderId="3" xfId="0" applyNumberFormat="1" applyFont="1" applyFill="1" applyBorder="1"/>
    <xf numFmtId="17" fontId="34" fillId="37" borderId="0" xfId="0" applyNumberFormat="1" applyFont="1" applyFill="1" applyAlignment="1">
      <alignment horizontal="center"/>
    </xf>
    <xf numFmtId="17" fontId="35" fillId="38" borderId="3" xfId="0" quotePrefix="1" applyNumberFormat="1" applyFont="1" applyFill="1" applyBorder="1" applyAlignment="1">
      <alignment horizontal="center"/>
    </xf>
    <xf numFmtId="37" fontId="33" fillId="38" borderId="6" xfId="0" applyNumberFormat="1" applyFont="1" applyFill="1" applyBorder="1"/>
    <xf numFmtId="167" fontId="35" fillId="0" borderId="3" xfId="29" applyNumberFormat="1" applyFont="1" applyFill="1" applyBorder="1" applyAlignment="1">
      <alignment horizontal="center"/>
    </xf>
    <xf numFmtId="174" fontId="33" fillId="0" borderId="3" xfId="0" applyNumberFormat="1" applyFont="1" applyFill="1" applyBorder="1" applyAlignment="1">
      <alignment horizontal="right"/>
    </xf>
    <xf numFmtId="37" fontId="33" fillId="0" borderId="4" xfId="29" applyNumberFormat="1" applyFont="1" applyFill="1" applyBorder="1"/>
    <xf numFmtId="3" fontId="32" fillId="0" borderId="4" xfId="0" applyNumberFormat="1" applyFont="1" applyFill="1" applyBorder="1"/>
    <xf numFmtId="167" fontId="35" fillId="0" borderId="4" xfId="29" applyNumberFormat="1" applyFont="1" applyFill="1" applyBorder="1" applyAlignment="1">
      <alignment horizontal="right"/>
    </xf>
    <xf numFmtId="2" fontId="33" fillId="36" borderId="4" xfId="0" applyNumberFormat="1" applyFont="1" applyFill="1" applyBorder="1" applyAlignment="1">
      <alignment horizontal="right"/>
    </xf>
    <xf numFmtId="39" fontId="33" fillId="0" borderId="11" xfId="0" applyNumberFormat="1" applyFont="1" applyFill="1" applyBorder="1" applyAlignment="1">
      <alignment horizontal="right"/>
    </xf>
    <xf numFmtId="170" fontId="33" fillId="0" borderId="4" xfId="49" applyNumberFormat="1" applyFont="1" applyFill="1" applyBorder="1" applyAlignment="1">
      <alignment horizontal="right"/>
    </xf>
    <xf numFmtId="174" fontId="33" fillId="0" borderId="4" xfId="0" applyNumberFormat="1" applyFont="1" applyFill="1" applyBorder="1" applyAlignment="1">
      <alignment horizontal="right"/>
    </xf>
    <xf numFmtId="169" fontId="33" fillId="0" borderId="4" xfId="49" applyNumberFormat="1" applyFont="1" applyFill="1" applyBorder="1" applyAlignment="1">
      <alignment horizontal="right"/>
    </xf>
    <xf numFmtId="3" fontId="10" fillId="35" borderId="25" xfId="0" applyNumberFormat="1" applyFont="1" applyFill="1" applyBorder="1" applyAlignment="1">
      <alignment horizontal="center"/>
    </xf>
    <xf numFmtId="3" fontId="10" fillId="35" borderId="26" xfId="0" applyNumberFormat="1" applyFont="1" applyFill="1" applyBorder="1" applyAlignment="1">
      <alignment horizontal="center"/>
    </xf>
    <xf numFmtId="3" fontId="10" fillId="35" borderId="27" xfId="0" applyNumberFormat="1" applyFont="1" applyFill="1" applyBorder="1" applyAlignment="1">
      <alignment horizontal="center"/>
    </xf>
    <xf numFmtId="3" fontId="10" fillId="35" borderId="39" xfId="0" applyNumberFormat="1" applyFont="1" applyFill="1" applyBorder="1" applyAlignment="1">
      <alignment horizontal="center"/>
    </xf>
  </cellXfs>
  <cellStyles count="272">
    <cellStyle name="20% - Accent1" xfId="1" builtinId="30" customBuiltin="1"/>
    <cellStyle name="20% - Accent1 2" xfId="56" xr:uid="{58260DD7-61D1-4632-B07B-4AF5760D88AF}"/>
    <cellStyle name="20% - Accent1 3" xfId="89" xr:uid="{4BBCD4A3-93DA-4102-91A2-E6D7B5E3C55B}"/>
    <cellStyle name="20% - Accent1 4" xfId="108" xr:uid="{918C857D-2DAD-4EA4-B012-82FEACDBD8BB}"/>
    <cellStyle name="20% - Accent1 5" xfId="128" xr:uid="{0F38DEC7-8479-4124-9AC0-D585A31F8AFD}"/>
    <cellStyle name="20% - Accent1 6" xfId="158" xr:uid="{DC62F3D0-81E0-4F4A-B9B7-E04052BFC521}"/>
    <cellStyle name="20% - Accent1 7" xfId="194" xr:uid="{489ACF96-6ADB-4669-AE41-ECD652E60550}"/>
    <cellStyle name="20% - Accent1 8" xfId="232" xr:uid="{D9C47622-D7F2-4EBC-9B74-F78382FF2C4F}"/>
    <cellStyle name="20% - Accent2" xfId="2" builtinId="34" customBuiltin="1"/>
    <cellStyle name="20% - Accent2 2" xfId="57" xr:uid="{91842E4F-9E54-483E-82F0-D18CEE1FC15B}"/>
    <cellStyle name="20% - Accent2 3" xfId="90" xr:uid="{8E4700FD-3B11-4C6F-A005-EB2F190FF54F}"/>
    <cellStyle name="20% - Accent2 4" xfId="109" xr:uid="{0965E67B-6CF6-43B6-A2AB-575E4CE4457F}"/>
    <cellStyle name="20% - Accent2 5" xfId="129" xr:uid="{90E63027-A7DC-49CC-A28E-B76D74637E39}"/>
    <cellStyle name="20% - Accent2 6" xfId="159" xr:uid="{E8A9053E-27B9-4A3A-AE14-F75B1D196282}"/>
    <cellStyle name="20% - Accent2 7" xfId="195" xr:uid="{7053D295-45B6-455A-B01C-CAE5BABBBBF1}"/>
    <cellStyle name="20% - Accent2 8" xfId="233" xr:uid="{E72C7A70-FC60-409D-AD58-DCAF3498F284}"/>
    <cellStyle name="20% - Accent3" xfId="3" builtinId="38" customBuiltin="1"/>
    <cellStyle name="20% - Accent3 2" xfId="58" xr:uid="{B8A8428B-A09D-45F6-8AE0-D09F34266CFE}"/>
    <cellStyle name="20% - Accent3 3" xfId="91" xr:uid="{74472F77-E0F5-40E0-B2A9-A79EB9506D56}"/>
    <cellStyle name="20% - Accent3 4" xfId="110" xr:uid="{074B3512-F675-42D3-92BB-5642BAF50018}"/>
    <cellStyle name="20% - Accent3 5" xfId="130" xr:uid="{958D6580-6963-4BCF-A1D0-4182AE397610}"/>
    <cellStyle name="20% - Accent3 6" xfId="160" xr:uid="{1B2B54BA-1B8E-417C-84C0-4FB7C561993D}"/>
    <cellStyle name="20% - Accent3 7" xfId="196" xr:uid="{E5B87DC9-7B78-4947-9481-1CE625D19924}"/>
    <cellStyle name="20% - Accent3 8" xfId="234" xr:uid="{1613CA52-7487-42E1-A0DA-D1103DE08FB5}"/>
    <cellStyle name="20% - Accent4" xfId="4" builtinId="42" customBuiltin="1"/>
    <cellStyle name="20% - Accent4 2" xfId="59" xr:uid="{13F547DE-9BF6-4FCF-94D0-D9D17807F565}"/>
    <cellStyle name="20% - Accent4 3" xfId="92" xr:uid="{F508745B-30E4-4AF2-9CC3-BCF1F81B3D11}"/>
    <cellStyle name="20% - Accent4 4" xfId="111" xr:uid="{B4167D5B-A5C7-479B-A0B2-40262E22355A}"/>
    <cellStyle name="20% - Accent4 5" xfId="131" xr:uid="{A8B6C760-A1D9-44E6-89CC-1445FEAAA3C4}"/>
    <cellStyle name="20% - Accent4 6" xfId="161" xr:uid="{355A2488-0ADB-4B03-83C5-2ECC02B5C2B3}"/>
    <cellStyle name="20% - Accent4 7" xfId="197" xr:uid="{719026B1-6433-4088-8CCB-0CD47C062EF3}"/>
    <cellStyle name="20% - Accent4 8" xfId="235" xr:uid="{4522AD0C-7FCF-4456-AC92-FCCBAE4993D8}"/>
    <cellStyle name="20% - Accent5" xfId="5" builtinId="46" customBuiltin="1"/>
    <cellStyle name="20% - Accent5 2" xfId="60" xr:uid="{F3224423-5136-41F4-8488-B07ADCEF8164}"/>
    <cellStyle name="20% - Accent5 3" xfId="93" xr:uid="{02BFED76-E475-48D0-94E9-046D42BFF799}"/>
    <cellStyle name="20% - Accent5 4" xfId="112" xr:uid="{A8B208CC-F483-426C-881C-743CD2EC308B}"/>
    <cellStyle name="20% - Accent5 5" xfId="132" xr:uid="{49FD87A2-0C4E-402D-A597-8B2C12CC0715}"/>
    <cellStyle name="20% - Accent5 6" xfId="162" xr:uid="{AA00A8F7-2CF2-4175-AA5A-57E96F710649}"/>
    <cellStyle name="20% - Accent5 7" xfId="198" xr:uid="{D54D2D53-A887-4BD4-9610-A6EBC7DB89ED}"/>
    <cellStyle name="20% - Accent5 8" xfId="236" xr:uid="{09F95A91-479D-4ED6-B53E-74C98ED167A2}"/>
    <cellStyle name="20% - Accent6" xfId="6" builtinId="50" customBuiltin="1"/>
    <cellStyle name="20% - Accent6 2" xfId="61" xr:uid="{12D8E5BA-FF31-452A-8857-4160ADAB7C29}"/>
    <cellStyle name="20% - Accent6 3" xfId="94" xr:uid="{A0605D41-0420-4BA0-861F-B6F2C0E34ECB}"/>
    <cellStyle name="20% - Accent6 4" xfId="113" xr:uid="{EFFA3652-DC7F-4AFD-8CF1-B4D8B2C4B673}"/>
    <cellStyle name="20% - Accent6 5" xfId="133" xr:uid="{EC0478E0-D007-4746-BD91-61BEAC6834A4}"/>
    <cellStyle name="20% - Accent6 6" xfId="163" xr:uid="{A1BE57CC-B332-4444-9CC3-6635D58AB50A}"/>
    <cellStyle name="20% - Accent6 7" xfId="199" xr:uid="{47383C16-A8CD-48BC-AAD6-02D762810959}"/>
    <cellStyle name="20% - Accent6 8" xfId="237" xr:uid="{7661C807-57A8-4A25-AEC9-C24C7EFBF617}"/>
    <cellStyle name="40% - Accent1" xfId="7" builtinId="31" customBuiltin="1"/>
    <cellStyle name="40% - Accent1 2" xfId="62" xr:uid="{C70C3F64-B638-4FB4-B1CA-AB1F197A1995}"/>
    <cellStyle name="40% - Accent1 3" xfId="95" xr:uid="{8555071A-3FC8-46AB-83F8-83AE3F5A0DD8}"/>
    <cellStyle name="40% - Accent1 4" xfId="114" xr:uid="{B3E542B6-6892-4983-9713-429CF20EEFBB}"/>
    <cellStyle name="40% - Accent1 5" xfId="134" xr:uid="{CB711B1B-B0DB-41D8-9CE6-17B34A88ADD9}"/>
    <cellStyle name="40% - Accent1 6" xfId="164" xr:uid="{417B297F-AED6-49E7-937F-27040B4ECB8A}"/>
    <cellStyle name="40% - Accent1 7" xfId="200" xr:uid="{F72BE001-EE13-4ED8-A168-1F9CA9BA497F}"/>
    <cellStyle name="40% - Accent1 8" xfId="238" xr:uid="{C5F141EF-F01F-4D2E-A9E1-6640D40C5BFB}"/>
    <cellStyle name="40% - Accent2" xfId="8" builtinId="35" customBuiltin="1"/>
    <cellStyle name="40% - Accent2 2" xfId="63" xr:uid="{A22B95A0-784B-4886-AD48-F87C3083D21C}"/>
    <cellStyle name="40% - Accent2 3" xfId="96" xr:uid="{849D960F-9E83-4B88-9448-89B812A2906E}"/>
    <cellStyle name="40% - Accent2 4" xfId="115" xr:uid="{AB5BD15D-C5DA-43DF-9BD1-128E0A66743B}"/>
    <cellStyle name="40% - Accent2 5" xfId="135" xr:uid="{FE26584B-7AA9-4474-B567-14B2A7FB9208}"/>
    <cellStyle name="40% - Accent2 6" xfId="165" xr:uid="{B8A2755A-93D2-4E9E-920B-5A9E9556ADFE}"/>
    <cellStyle name="40% - Accent2 7" xfId="201" xr:uid="{39BBE32E-9A03-438A-8530-5B8774B27385}"/>
    <cellStyle name="40% - Accent2 8" xfId="239" xr:uid="{18A3CAC5-3917-4420-916C-A163D9D43CB1}"/>
    <cellStyle name="40% - Accent3" xfId="9" builtinId="39" customBuiltin="1"/>
    <cellStyle name="40% - Accent3 2" xfId="64" xr:uid="{83D52075-8F17-4B8B-B6FB-F21E29E25EE8}"/>
    <cellStyle name="40% - Accent3 3" xfId="97" xr:uid="{4A5E0735-8658-401A-BAD7-57393F4D0D46}"/>
    <cellStyle name="40% - Accent3 4" xfId="116" xr:uid="{5B02D971-C55C-4393-9A19-493C10B062AF}"/>
    <cellStyle name="40% - Accent3 5" xfId="136" xr:uid="{4714562A-FFA3-4767-A1D3-85B806DF1B67}"/>
    <cellStyle name="40% - Accent3 6" xfId="166" xr:uid="{AE63A6CD-0BC7-4E3D-B061-6C61DEEB59E1}"/>
    <cellStyle name="40% - Accent3 7" xfId="202" xr:uid="{DD463B42-755C-4306-8882-31C97FB93449}"/>
    <cellStyle name="40% - Accent3 8" xfId="240" xr:uid="{893E592E-566E-477E-887C-12BAF27D3311}"/>
    <cellStyle name="40% - Accent4" xfId="10" builtinId="43" customBuiltin="1"/>
    <cellStyle name="40% - Accent4 2" xfId="65" xr:uid="{1198972A-B622-4462-B095-4E0F99CA24D1}"/>
    <cellStyle name="40% - Accent4 3" xfId="98" xr:uid="{73597808-0D28-4627-8605-E53CD8243C0B}"/>
    <cellStyle name="40% - Accent4 4" xfId="117" xr:uid="{F817360E-D80A-4153-92C5-01E3A3741218}"/>
    <cellStyle name="40% - Accent4 5" xfId="137" xr:uid="{0B84199D-5840-4BED-BE70-67DD48B4468F}"/>
    <cellStyle name="40% - Accent4 6" xfId="167" xr:uid="{2E245366-37B5-4E2F-8B3D-C36021728C55}"/>
    <cellStyle name="40% - Accent4 7" xfId="203" xr:uid="{D1646079-0B4E-4699-A93E-2B2AB93BDBAA}"/>
    <cellStyle name="40% - Accent4 8" xfId="241" xr:uid="{23FC95E1-A359-4EEB-8185-CBB41F62E113}"/>
    <cellStyle name="40% - Accent5" xfId="11" builtinId="47" customBuiltin="1"/>
    <cellStyle name="40% - Accent5 2" xfId="66" xr:uid="{C8E5A9F9-D5C6-408C-A0FF-AD63AFB55BB4}"/>
    <cellStyle name="40% - Accent5 3" xfId="99" xr:uid="{2ABD3843-61E8-414E-9352-5C13F8D48E75}"/>
    <cellStyle name="40% - Accent5 4" xfId="118" xr:uid="{93318EE8-E0B3-47AD-9F7E-07EBA8248B79}"/>
    <cellStyle name="40% - Accent5 5" xfId="138" xr:uid="{B70CECBD-7B6A-4A5E-B6D5-7261C689E573}"/>
    <cellStyle name="40% - Accent5 6" xfId="168" xr:uid="{BCCD8FF4-375F-4921-A212-99C04A598F34}"/>
    <cellStyle name="40% - Accent5 7" xfId="204" xr:uid="{D3E18525-47C4-4025-A15B-E73AC9D3776E}"/>
    <cellStyle name="40% - Accent5 8" xfId="242" xr:uid="{F415365D-8274-49FD-934A-8C705CDBE299}"/>
    <cellStyle name="40% - Accent6" xfId="12" builtinId="51" customBuiltin="1"/>
    <cellStyle name="40% - Accent6 2" xfId="67" xr:uid="{FDA974DF-DD5B-4FEF-BF05-FBEDBE7A9CF2}"/>
    <cellStyle name="40% - Accent6 3" xfId="100" xr:uid="{D2E2B833-37E0-4B0E-859B-1E60D5DA289C}"/>
    <cellStyle name="40% - Accent6 4" xfId="119" xr:uid="{4D47BEB1-D22A-4EE2-A128-6F022EA906A9}"/>
    <cellStyle name="40% - Accent6 5" xfId="139" xr:uid="{FBEF70A1-CA01-4A0E-ADD8-814D11EE74D3}"/>
    <cellStyle name="40% - Accent6 6" xfId="169" xr:uid="{B271512C-CE49-4158-97DE-A3D5EFD8C75E}"/>
    <cellStyle name="40% - Accent6 7" xfId="205" xr:uid="{19A6098B-CC97-4D43-B56A-84C6551E79E1}"/>
    <cellStyle name="40% - Accent6 8" xfId="243" xr:uid="{74DDD79D-B4C8-43AB-862D-F742FE0356C0}"/>
    <cellStyle name="60% - Accent1" xfId="13" builtinId="32" customBuiltin="1"/>
    <cellStyle name="60% - Accent1 2" xfId="68" xr:uid="{4B09728F-5174-4428-8743-3CDA8B18421B}"/>
    <cellStyle name="60% - Accent2" xfId="14" builtinId="36" customBuiltin="1"/>
    <cellStyle name="60% - Accent2 2" xfId="69" xr:uid="{D8E82390-ECDC-43E4-BE14-B7E74536FFD9}"/>
    <cellStyle name="60% - Accent3" xfId="15" builtinId="40" customBuiltin="1"/>
    <cellStyle name="60% - Accent3 2" xfId="70" xr:uid="{952205C7-4A74-4F0F-9AFD-D1874DA9DFF4}"/>
    <cellStyle name="60% - Accent4" xfId="16" builtinId="44" customBuiltin="1"/>
    <cellStyle name="60% - Accent4 2" xfId="71" xr:uid="{2C4388DD-1396-421F-8549-CA5E9C8817B1}"/>
    <cellStyle name="60% - Accent5" xfId="17" builtinId="48" customBuiltin="1"/>
    <cellStyle name="60% - Accent5 2" xfId="72" xr:uid="{92C1FACF-261B-440E-809D-D23ADFBDA80D}"/>
    <cellStyle name="60% - Accent6" xfId="18" builtinId="52" customBuiltin="1"/>
    <cellStyle name="60% - Accent6 2" xfId="73" xr:uid="{8313830A-CF84-4DE9-8CC2-BC8D28E351E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 xr:uid="{00000000-0005-0000-0000-000019000000}"/>
    <cellStyle name="Calculation" xfId="27" builtinId="22" customBuiltin="1"/>
    <cellStyle name="Check Cell" xfId="28" builtinId="23" customBuiltin="1"/>
    <cellStyle name="Comma" xfId="29" builtinId="3"/>
    <cellStyle name="Comma 10" xfId="140" xr:uid="{53F31393-5EE2-4F9C-ABB9-2BF7B30322D3}"/>
    <cellStyle name="Comma 10 2" xfId="170" xr:uid="{468E1D83-1F4E-43D3-8CF0-C5A9E7A0BB76}"/>
    <cellStyle name="Comma 10 3" xfId="206" xr:uid="{F94D6FA0-8425-4224-A5FC-D9DC2550E463}"/>
    <cellStyle name="Comma 10 4" xfId="244" xr:uid="{F664AB04-BA9C-4E5F-9C2B-8618C12304AE}"/>
    <cellStyle name="Comma 11" xfId="141" xr:uid="{8A97771A-8A06-4370-AC17-11A84A380EEB}"/>
    <cellStyle name="Comma 11 2" xfId="171" xr:uid="{0B0CE1A5-5B62-4C32-8B05-FCE9FB4E65DD}"/>
    <cellStyle name="Comma 11 3" xfId="207" xr:uid="{FB915FF5-2E99-4BD7-9395-445605FF7B2C}"/>
    <cellStyle name="Comma 11 4" xfId="245" xr:uid="{56490A45-7E95-405F-B94C-FB1571DDAAB6}"/>
    <cellStyle name="Comma 12" xfId="142" xr:uid="{D2C81B6A-A2DA-424D-A6CA-FFF4DE35A9A7}"/>
    <cellStyle name="Comma 12 2" xfId="172" xr:uid="{077CD3FE-CF39-49DD-8799-E8492C168253}"/>
    <cellStyle name="Comma 12 3" xfId="208" xr:uid="{137A54E0-0AC6-43B5-BD79-7F303A437BAF}"/>
    <cellStyle name="Comma 12 4" xfId="246" xr:uid="{99FFDB30-2CD7-4D98-A873-A5DB21650ABC}"/>
    <cellStyle name="Comma 13" xfId="143" xr:uid="{C7A8151D-7AC6-4D30-8828-C56703405827}"/>
    <cellStyle name="Comma 13 2" xfId="173" xr:uid="{48F56E79-2E33-4E75-BC57-E9C8F8659E5F}"/>
    <cellStyle name="Comma 13 3" xfId="209" xr:uid="{35B85BD1-34BA-4067-B2CB-16F11CCA5AA8}"/>
    <cellStyle name="Comma 13 4" xfId="247" xr:uid="{8D61A364-C445-457A-9A2B-E369EECE74C1}"/>
    <cellStyle name="Comma 14" xfId="144" xr:uid="{7592E49D-94DD-471A-8AF3-61BC4FEE6070}"/>
    <cellStyle name="Comma 14 2" xfId="174" xr:uid="{4197A4AE-7A7B-4E05-9CF8-013093031246}"/>
    <cellStyle name="Comma 14 3" xfId="210" xr:uid="{C8238A7B-3CBA-43D2-9CD9-6156F1904A7E}"/>
    <cellStyle name="Comma 14 4" xfId="248" xr:uid="{B9C546EB-D1F4-4A11-9AB5-D657523915F6}"/>
    <cellStyle name="Comma 15" xfId="145" xr:uid="{93F721AE-23B4-47B1-94B6-4715151EF753}"/>
    <cellStyle name="Comma 15 2" xfId="175" xr:uid="{8A79AE99-6550-4959-940C-DF816DDFDE21}"/>
    <cellStyle name="Comma 15 3" xfId="211" xr:uid="{9F7327DE-C61A-4902-9C13-AA6E7EEBCC56}"/>
    <cellStyle name="Comma 15 4" xfId="249" xr:uid="{1E50A268-8FDA-4658-9FD4-8D4329BAC16E}"/>
    <cellStyle name="Comma 16" xfId="176" xr:uid="{3D88C82A-354D-4A6C-AA3B-3479B6ADC394}"/>
    <cellStyle name="Comma 16 2" xfId="212" xr:uid="{5DBEF0CC-6895-45EF-8F53-BEB3E44B678C}"/>
    <cellStyle name="Comma 16 3" xfId="250" xr:uid="{07F1371B-58CD-4037-91B3-D1CE12D288B1}"/>
    <cellStyle name="Comma 17" xfId="177" xr:uid="{B07F123F-1A58-486B-8E50-66515B1E6F01}"/>
    <cellStyle name="Comma 17 2" xfId="213" xr:uid="{B4C8A947-0BC6-47D1-A1C2-723C979F2AE6}"/>
    <cellStyle name="Comma 17 3" xfId="251" xr:uid="{ADDAC1F7-099C-4B96-B135-3B440424E556}"/>
    <cellStyle name="Comma 18" xfId="178" xr:uid="{7FE5BB41-7823-4131-AF78-37CA6B45086D}"/>
    <cellStyle name="Comma 18 2" xfId="214" xr:uid="{5CD041B2-F662-4C38-AD59-31AAAE9ACE69}"/>
    <cellStyle name="Comma 18 3" xfId="252" xr:uid="{68F7DDC4-A339-475C-A42D-9A54AD3DA349}"/>
    <cellStyle name="Comma 19" xfId="179" xr:uid="{85E983A5-53D0-46EF-8874-0957C67C4AD4}"/>
    <cellStyle name="Comma 19 2" xfId="215" xr:uid="{246C00BE-A9EC-4580-B524-9145DB9AD7B0}"/>
    <cellStyle name="Comma 19 3" xfId="253" xr:uid="{AE735B52-8484-40C7-BFB0-507465031379}"/>
    <cellStyle name="Comma 2" xfId="30" xr:uid="{00000000-0005-0000-0000-00001D000000}"/>
    <cellStyle name="Comma 2 2" xfId="31" xr:uid="{00000000-0005-0000-0000-00001E000000}"/>
    <cellStyle name="Comma 2 2 2" xfId="32" xr:uid="{00000000-0005-0000-0000-00001F000000}"/>
    <cellStyle name="Comma 2 2 2 2" xfId="77" xr:uid="{7F814F95-7ED8-4E47-B82A-657C352AA5C3}"/>
    <cellStyle name="Comma 2 2 3" xfId="76" xr:uid="{CB9B5991-17B4-4DCA-A129-D0D175AB4F73}"/>
    <cellStyle name="Comma 2 3" xfId="75" xr:uid="{134D22BF-F7D5-4795-A6DC-DC389768B7B7}"/>
    <cellStyle name="Comma 2 3 2" xfId="121" xr:uid="{5C19B1FB-C022-4DB6-99A8-AE49B6AAF989}"/>
    <cellStyle name="Comma 2 3 3" xfId="147" xr:uid="{D3EF16AC-D607-42F8-BE7C-9BD817D8BC11}"/>
    <cellStyle name="Comma 2 3 4" xfId="181" xr:uid="{FCC2D0C0-FB1A-4846-A2A2-302BE2CA7E1B}"/>
    <cellStyle name="Comma 2 3 5" xfId="217" xr:uid="{2DE0D212-B862-4888-AA22-E137217E96FE}"/>
    <cellStyle name="Comma 2 3 6" xfId="255" xr:uid="{F8A8542B-7DBF-4A53-BCBC-8C00BCE14878}"/>
    <cellStyle name="Comma 2 4" xfId="101" xr:uid="{89591EF5-1E16-471F-83F5-64D85A8C8831}"/>
    <cellStyle name="Comma 2 4 2" xfId="148" xr:uid="{09D49E3A-F7AA-48FD-8636-2DCCFBF2D570}"/>
    <cellStyle name="Comma 2 4 3" xfId="182" xr:uid="{799AE352-9666-4FD4-BAED-C00EC55EEB8C}"/>
    <cellStyle name="Comma 2 4 4" xfId="218" xr:uid="{BE0E0DA1-42FC-4318-A99C-CD3552AEDB6A}"/>
    <cellStyle name="Comma 2 4 5" xfId="256" xr:uid="{2BEE1864-EEA6-425C-AE67-1784E558D5B3}"/>
    <cellStyle name="Comma 2 5" xfId="120" xr:uid="{5D9161BB-702D-45FD-BA87-2C41E8D0ADC5}"/>
    <cellStyle name="Comma 2 6" xfId="146" xr:uid="{8E87F3D2-C057-48BA-BE74-6AAE1BBA5A8E}"/>
    <cellStyle name="Comma 2 7" xfId="180" xr:uid="{B23D462C-3922-4EB3-9764-BBB26B33E9E6}"/>
    <cellStyle name="Comma 2 8" xfId="216" xr:uid="{32D295C6-6FD0-43D6-912C-2A690C8E0BDA}"/>
    <cellStyle name="Comma 2 9" xfId="254" xr:uid="{E3F6FD80-188C-41A4-B4B4-760FE2B3FB31}"/>
    <cellStyle name="Comma 20" xfId="183" xr:uid="{C8C51A94-43EB-45A6-959D-3AEB06970A72}"/>
    <cellStyle name="Comma 20 2" xfId="219" xr:uid="{E0669E9A-07B5-4E4D-BDC1-525BD2254364}"/>
    <cellStyle name="Comma 20 3" xfId="257" xr:uid="{A8D4DE24-3333-4DAD-8E6F-B9D3893716AA}"/>
    <cellStyle name="Comma 21" xfId="184" xr:uid="{E3E6CEBE-E67A-4A3F-961C-8FE5617F4FA1}"/>
    <cellStyle name="Comma 21 2" xfId="220" xr:uid="{8A883543-51EB-44E9-B0BE-DCD44BC889B3}"/>
    <cellStyle name="Comma 21 3" xfId="258" xr:uid="{F9CB2595-3870-4378-893B-AC8457717DAE}"/>
    <cellStyle name="Comma 22" xfId="221" xr:uid="{E0C25CF9-63B2-4181-908B-7976B1C8FF7B}"/>
    <cellStyle name="Comma 22 2" xfId="259" xr:uid="{671326F8-9185-4490-A469-1F26B444FB81}"/>
    <cellStyle name="Comma 23" xfId="222" xr:uid="{60474289-4FAC-4538-B927-1540EDE2E8DD}"/>
    <cellStyle name="Comma 23 2" xfId="260" xr:uid="{B350AEE9-1F11-4E9F-9240-C2F576E0FE9F}"/>
    <cellStyle name="Comma 24" xfId="261" xr:uid="{723D6D4C-58C8-4CDE-9342-487428186460}"/>
    <cellStyle name="Comma 25" xfId="262" xr:uid="{1ED0FE9A-5153-47B8-92CB-9121460F195E}"/>
    <cellStyle name="Comma 3" xfId="33" xr:uid="{00000000-0005-0000-0000-000020000000}"/>
    <cellStyle name="Comma 3 2" xfId="78" xr:uid="{B367235E-C9BA-4846-A429-834CB8FC1E60}"/>
    <cellStyle name="Comma 4" xfId="34" xr:uid="{00000000-0005-0000-0000-000021000000}"/>
    <cellStyle name="Comma 4 2" xfId="79" xr:uid="{72CF27B8-0565-47D8-A3EB-02EFDE9D8113}"/>
    <cellStyle name="Comma 4 3" xfId="102" xr:uid="{4326F890-A4AC-4083-8D67-FCEC8B3DE311}"/>
    <cellStyle name="Comma 4 4" xfId="122" xr:uid="{1B2BF261-8157-4502-8DF8-9957F9B40A95}"/>
    <cellStyle name="Comma 4 5" xfId="149" xr:uid="{F04BE95C-59D9-4CCA-884E-5EDED1AB454A}"/>
    <cellStyle name="Comma 4 6" xfId="185" xr:uid="{AB756B6B-D7DA-4EDF-ABC1-622E171906B6}"/>
    <cellStyle name="Comma 4 7" xfId="223" xr:uid="{5AE887BE-16FE-4577-8283-E4D562F3967B}"/>
    <cellStyle name="Comma 4 8" xfId="263" xr:uid="{7ECE1F61-1A7D-441E-A3AE-D0869611F42B}"/>
    <cellStyle name="Comma 5" xfId="80" xr:uid="{0C452936-D101-4D05-BA1B-AA5A1DCE6FA6}"/>
    <cellStyle name="Comma 5 2" xfId="103" xr:uid="{99FE9CE8-F708-485A-A29A-76BD7AD47069}"/>
    <cellStyle name="Comma 5 3" xfId="123" xr:uid="{BE7043B9-6B9B-4919-AF01-D51FD491D365}"/>
    <cellStyle name="Comma 5 4" xfId="150" xr:uid="{8CA9A9F9-CB00-49C0-9A5C-C4794EF3BB30}"/>
    <cellStyle name="Comma 5 5" xfId="186" xr:uid="{934661B0-7320-400C-983B-06D1B5782DAE}"/>
    <cellStyle name="Comma 5 6" xfId="224" xr:uid="{154AF5A7-A9D3-4772-8D61-BB318BD9992A}"/>
    <cellStyle name="Comma 5 7" xfId="264" xr:uid="{EC3FBB19-D418-42BB-9523-00341C56916A}"/>
    <cellStyle name="Comma 6" xfId="81" xr:uid="{90675049-8F8C-46AD-B40A-90B3E1B08193}"/>
    <cellStyle name="Comma 6 2" xfId="104" xr:uid="{368AFE37-9766-4368-95DB-135921486217}"/>
    <cellStyle name="Comma 6 3" xfId="124" xr:uid="{40CFC16A-37D2-4176-9BEA-29AC8B30C47D}"/>
    <cellStyle name="Comma 6 4" xfId="151" xr:uid="{F484ADE4-CA41-4C14-9C47-E950C19E6126}"/>
    <cellStyle name="Comma 6 5" xfId="187" xr:uid="{69E9DA33-3C5E-45A0-BE97-F8DEF268AAB2}"/>
    <cellStyle name="Comma 6 6" xfId="225" xr:uid="{30997F6B-439D-4FEF-879C-BE4F1EE50607}"/>
    <cellStyle name="Comma 6 7" xfId="265" xr:uid="{16BF7C24-4BA7-440D-8F99-A85ED05613A8}"/>
    <cellStyle name="Comma 7" xfId="74" xr:uid="{C08CB5BF-2342-442B-910C-E8C22A17EB8E}"/>
    <cellStyle name="Comma 7 2" xfId="152" xr:uid="{8D2C1DA4-02A8-4385-A568-0CC2239655EC}"/>
    <cellStyle name="Comma 7 3" xfId="188" xr:uid="{B52E83B4-8FF0-4D7B-9C0B-9B738B4B4160}"/>
    <cellStyle name="Comma 7 4" xfId="226" xr:uid="{32FFD44C-DC28-4EAF-8998-C9F00128BFD8}"/>
    <cellStyle name="Comma 7 5" xfId="266" xr:uid="{E873F71C-7AC9-47B4-A86A-3C7CFFF0EE68}"/>
    <cellStyle name="Comma 8" xfId="153" xr:uid="{EB9AA5C5-6AE9-412A-9E39-1AE7DD9B48C4}"/>
    <cellStyle name="Comma 8 2" xfId="189" xr:uid="{7F076EFD-D406-41E5-9805-DB4DD923BDAF}"/>
    <cellStyle name="Comma 8 3" xfId="227" xr:uid="{AD4DEB9A-C069-412B-8732-A3B5E4E836AC}"/>
    <cellStyle name="Comma 8 4" xfId="267" xr:uid="{CD138411-E99A-45C7-BC49-A41D80827E1A}"/>
    <cellStyle name="Comma 9" xfId="154" xr:uid="{48137F40-6897-4BEE-A2C5-A0DBC6297DE8}"/>
    <cellStyle name="Comma 9 2" xfId="190" xr:uid="{2735D989-AC94-4C0A-824A-5ED338D85DD7}"/>
    <cellStyle name="Comma 9 3" xfId="228" xr:uid="{0FF006CA-3BB0-4127-A19A-78DEEB6FFFE7}"/>
    <cellStyle name="Comma 9 4" xfId="268" xr:uid="{8AED9E9D-C4EB-4BBD-8396-FD3D86C073BB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eutral 2" xfId="82" xr:uid="{CB35F325-BD0A-44F0-922F-97F14F03AC38}"/>
    <cellStyle name="Normal" xfId="0" builtinId="0"/>
    <cellStyle name="Normal 2" xfId="44" xr:uid="{00000000-0005-0000-0000-00002C000000}"/>
    <cellStyle name="Normal 2 10" xfId="269" xr:uid="{28816869-C224-45B7-82F6-570078669A59}"/>
    <cellStyle name="Normal 2 2" xfId="84" xr:uid="{77D7BD9E-7B8B-438C-A2A5-94E3FCA30D85}"/>
    <cellStyle name="Normal 2 3" xfId="85" xr:uid="{EC35A404-B796-402A-A1DB-D29E1A1F67F9}"/>
    <cellStyle name="Normal 2 4" xfId="83" xr:uid="{DD0A40D2-8014-4C41-8AD9-8FCB27305F94}"/>
    <cellStyle name="Normal 2 5" xfId="105" xr:uid="{D3CE45CE-0778-4F03-B1FB-37F77796A48F}"/>
    <cellStyle name="Normal 2 6" xfId="125" xr:uid="{C320B980-5AE3-4973-91E3-E3F380B38E01}"/>
    <cellStyle name="Normal 2 7" xfId="155" xr:uid="{E4E62F40-5F97-4D7F-BF7F-383F2D617665}"/>
    <cellStyle name="Normal 2 8" xfId="191" xr:uid="{31E3FB16-0CAE-4809-A932-4075FCAB08F1}"/>
    <cellStyle name="Normal 2 9" xfId="229" xr:uid="{EC9FFA1B-8477-48AA-8E38-B1DADBBF216B}"/>
    <cellStyle name="Normal 3" xfId="45" xr:uid="{00000000-0005-0000-0000-00002D000000}"/>
    <cellStyle name="Normal 4" xfId="46" xr:uid="{00000000-0005-0000-0000-00002E000000}"/>
    <cellStyle name="Note" xfId="55" builtinId="10" customBuiltin="1"/>
    <cellStyle name="Note 2" xfId="47" xr:uid="{00000000-0005-0000-0000-00002F000000}"/>
    <cellStyle name="Note 2 2" xfId="86" xr:uid="{4107EAA5-154E-407A-97EF-FF9B7D033142}"/>
    <cellStyle name="Note 2 3" xfId="106" xr:uid="{3D6092D4-8BC0-489A-9489-47B60761CA97}"/>
    <cellStyle name="Note 2 4" xfId="126" xr:uid="{F2EF31C5-2305-4B62-B88D-3FB2E1E40708}"/>
    <cellStyle name="Note 2 5" xfId="156" xr:uid="{2C3430AF-630D-49A2-8E2F-4D22A3271759}"/>
    <cellStyle name="Note 2 6" xfId="192" xr:uid="{C691B39C-6E74-40F8-A72B-4FDAAE40F48B}"/>
    <cellStyle name="Note 2 7" xfId="230" xr:uid="{691BA53C-3429-4D92-8792-CAC590E1AF78}"/>
    <cellStyle name="Note 2 8" xfId="270" xr:uid="{A7F2F1E3-3B20-413D-AC62-28742D1DE049}"/>
    <cellStyle name="Output" xfId="48" builtinId="21" customBuiltin="1"/>
    <cellStyle name="Percent" xfId="49" builtinId="5"/>
    <cellStyle name="Percent 2" xfId="50" xr:uid="{00000000-0005-0000-0000-000032000000}"/>
    <cellStyle name="Percent 3" xfId="51" xr:uid="{00000000-0005-0000-0000-000033000000}"/>
    <cellStyle name="Percent 3 2" xfId="87" xr:uid="{097D114B-8B2D-4C07-ACEA-5F8D64FF51E5}"/>
    <cellStyle name="Percent 3 3" xfId="107" xr:uid="{3FB25085-A409-4146-BE0D-2C94E69D8798}"/>
    <cellStyle name="Percent 3 4" xfId="127" xr:uid="{B8471213-8732-4084-8DA1-5428863C3B9C}"/>
    <cellStyle name="Percent 3 5" xfId="157" xr:uid="{1123A589-7476-45E9-B0A3-6F924557BDAB}"/>
    <cellStyle name="Percent 3 6" xfId="193" xr:uid="{288B8435-A7EB-4C29-96A1-E360350F43B1}"/>
    <cellStyle name="Percent 3 7" xfId="231" xr:uid="{425259C1-D486-4816-B83C-C593978FFD92}"/>
    <cellStyle name="Percent 3 8" xfId="271" xr:uid="{785FE1AF-FDFE-47EA-8E06-E6E4ED18016B}"/>
    <cellStyle name="Title" xfId="52" builtinId="15" customBuiltin="1"/>
    <cellStyle name="Title 2" xfId="88" xr:uid="{7EDB483E-409A-4F2D-8709-E9E746165B0B}"/>
    <cellStyle name="Total" xfId="53" builtinId="25" customBuiltin="1"/>
    <cellStyle name="Warning Text" xfId="54" builtinId="11" customBuiltin="1"/>
  </cellStyles>
  <dxfs count="14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74"/>
  <sheetViews>
    <sheetView zoomScale="106" zoomScaleNormal="106" zoomScaleSheetLayoutView="100" workbookViewId="0">
      <pane xSplit="1" ySplit="3" topLeftCell="B250" activePane="bottomRight" state="frozen"/>
      <selection activeCell="A62" sqref="A62:XFD64"/>
      <selection pane="topRight" activeCell="A62" sqref="A62:XFD64"/>
      <selection pane="bottomLeft" activeCell="A62" sqref="A62:XFD64"/>
      <selection pane="bottomRight" activeCell="A274" sqref="A274"/>
    </sheetView>
  </sheetViews>
  <sheetFormatPr defaultColWidth="8.77734375" defaultRowHeight="12"/>
  <cols>
    <col min="1" max="1" width="8.21875" style="49" customWidth="1"/>
    <col min="2" max="2" width="10.21875" style="5" customWidth="1"/>
    <col min="3" max="3" width="9.109375" style="50" customWidth="1"/>
    <col min="4" max="4" width="7.77734375" style="50" customWidth="1"/>
    <col min="5" max="5" width="10.77734375" style="5" customWidth="1"/>
    <col min="6" max="6" width="9.21875" style="5" customWidth="1"/>
    <col min="7" max="7" width="10.21875" style="5" customWidth="1"/>
    <col min="8" max="8" width="8.77734375" style="5" customWidth="1"/>
    <col min="9" max="9" width="10" style="3" customWidth="1"/>
    <col min="10" max="10" width="10.109375" style="3" customWidth="1"/>
    <col min="11" max="11" width="11.21875" style="39" customWidth="1"/>
    <col min="12" max="12" width="8.44140625" style="3" customWidth="1"/>
    <col min="13" max="13" width="8.109375" style="3" customWidth="1"/>
    <col min="14" max="15" width="7.77734375" style="3" customWidth="1"/>
    <col min="16" max="16" width="9.33203125" style="3" customWidth="1"/>
    <col min="17" max="17" width="11.21875" style="4" customWidth="1"/>
    <col min="18" max="19" width="7.44140625" style="4" customWidth="1"/>
    <col min="20" max="20" width="7.44140625" style="3" customWidth="1"/>
    <col min="21" max="16384" width="8.77734375" style="3"/>
  </cols>
  <sheetData>
    <row r="1" spans="1:16" s="1" customFormat="1" ht="16.5" thickBot="1">
      <c r="B1" s="9" t="s">
        <v>39</v>
      </c>
      <c r="C1" s="88"/>
      <c r="D1" s="88"/>
      <c r="E1" s="89"/>
      <c r="F1" s="9"/>
      <c r="G1" s="89"/>
      <c r="H1" s="89"/>
      <c r="I1" s="11"/>
      <c r="J1" s="11"/>
      <c r="K1" s="12"/>
      <c r="L1" s="11"/>
      <c r="M1" s="11"/>
      <c r="N1" s="11"/>
      <c r="O1" s="11"/>
      <c r="P1" s="11"/>
    </row>
    <row r="2" spans="1:16" s="62" customFormat="1" ht="12.75" thickTop="1">
      <c r="A2" s="53" t="s">
        <v>5</v>
      </c>
      <c r="B2" s="54" t="s">
        <v>0</v>
      </c>
      <c r="C2" s="55" t="s">
        <v>8</v>
      </c>
      <c r="D2" s="56" t="s">
        <v>7</v>
      </c>
      <c r="E2" s="57" t="s">
        <v>1</v>
      </c>
      <c r="F2" s="58" t="s">
        <v>37</v>
      </c>
      <c r="G2" s="57" t="s">
        <v>0</v>
      </c>
      <c r="H2" s="58" t="s">
        <v>23</v>
      </c>
      <c r="I2" s="59" t="s">
        <v>0</v>
      </c>
      <c r="J2" s="59" t="s">
        <v>9</v>
      </c>
      <c r="K2" s="59" t="s">
        <v>10</v>
      </c>
      <c r="L2" s="59" t="s">
        <v>25</v>
      </c>
      <c r="M2" s="59" t="s">
        <v>15</v>
      </c>
      <c r="N2" s="59" t="s">
        <v>17</v>
      </c>
      <c r="O2" s="60" t="s">
        <v>19</v>
      </c>
      <c r="P2" s="61" t="s">
        <v>21</v>
      </c>
    </row>
    <row r="3" spans="1:16" s="62" customFormat="1">
      <c r="A3" s="63"/>
      <c r="B3" s="64" t="s">
        <v>6</v>
      </c>
      <c r="C3" s="65" t="s">
        <v>5</v>
      </c>
      <c r="D3" s="66" t="s">
        <v>5</v>
      </c>
      <c r="E3" s="67" t="s">
        <v>4</v>
      </c>
      <c r="F3" s="68" t="s">
        <v>38</v>
      </c>
      <c r="G3" s="67" t="s">
        <v>3</v>
      </c>
      <c r="H3" s="68" t="s">
        <v>36</v>
      </c>
      <c r="I3" s="69" t="s">
        <v>7</v>
      </c>
      <c r="J3" s="69" t="s">
        <v>8</v>
      </c>
      <c r="K3" s="69" t="s">
        <v>0</v>
      </c>
      <c r="L3" s="69" t="s">
        <v>24</v>
      </c>
      <c r="M3" s="69" t="s">
        <v>16</v>
      </c>
      <c r="N3" s="70" t="s">
        <v>26</v>
      </c>
      <c r="O3" s="70" t="s">
        <v>20</v>
      </c>
      <c r="P3" s="70" t="s">
        <v>22</v>
      </c>
    </row>
    <row r="28" spans="1:16" ht="14.25" customHeight="1">
      <c r="A28" s="100">
        <v>43105</v>
      </c>
      <c r="B28" s="101">
        <v>400000000</v>
      </c>
      <c r="C28" s="15">
        <v>43112</v>
      </c>
      <c r="D28" s="15">
        <v>43203</v>
      </c>
      <c r="E28" s="35">
        <v>632650000</v>
      </c>
      <c r="F28" s="35">
        <v>232650000</v>
      </c>
      <c r="G28" s="101">
        <v>400000000</v>
      </c>
      <c r="H28" s="117">
        <v>58.162499999999994</v>
      </c>
      <c r="I28" s="35">
        <v>400000000</v>
      </c>
      <c r="J28" s="35">
        <v>0</v>
      </c>
      <c r="K28" s="201">
        <v>1150000000</v>
      </c>
      <c r="L28" s="221">
        <v>7.0592448826530276</v>
      </c>
      <c r="M28" s="131">
        <v>98.104641100000009</v>
      </c>
      <c r="N28" s="131">
        <v>7.1956278556255002</v>
      </c>
      <c r="O28" s="221">
        <v>7.3871147128130801</v>
      </c>
      <c r="P28" s="131">
        <v>7.1046877551020504</v>
      </c>
    </row>
    <row r="29" spans="1:16" ht="14.25" customHeight="1">
      <c r="A29" s="100">
        <v>43126</v>
      </c>
      <c r="B29" s="101">
        <v>400000000</v>
      </c>
      <c r="C29" s="15">
        <v>43126</v>
      </c>
      <c r="D29" s="15">
        <v>43217</v>
      </c>
      <c r="E29" s="35">
        <v>614000000</v>
      </c>
      <c r="F29" s="35">
        <v>214000000</v>
      </c>
      <c r="G29" s="101">
        <v>400000000</v>
      </c>
      <c r="H29" s="117">
        <v>53.5</v>
      </c>
      <c r="I29" s="35">
        <v>350000000</v>
      </c>
      <c r="J29" s="35">
        <v>50000000</v>
      </c>
      <c r="K29" s="201">
        <v>1200000000</v>
      </c>
      <c r="L29" s="221">
        <v>7.4971802197802511</v>
      </c>
      <c r="M29" s="131">
        <v>98.130839999999992</v>
      </c>
      <c r="N29" s="131">
        <v>7.6399837398520702</v>
      </c>
      <c r="O29" s="221">
        <v>7.8618794895792599</v>
      </c>
      <c r="P29" s="131">
        <v>7.4971802197801898</v>
      </c>
    </row>
    <row r="30" spans="1:16" ht="14.25" customHeight="1">
      <c r="A30" s="100">
        <v>43157</v>
      </c>
      <c r="B30" s="101">
        <v>300000000</v>
      </c>
      <c r="C30" s="15">
        <v>43154</v>
      </c>
      <c r="D30" s="15">
        <v>43245</v>
      </c>
      <c r="E30" s="35">
        <v>513040000</v>
      </c>
      <c r="F30" s="35">
        <v>213040000</v>
      </c>
      <c r="G30" s="101">
        <v>300000000</v>
      </c>
      <c r="H30" s="117">
        <v>71.013333333333321</v>
      </c>
      <c r="I30" s="35">
        <v>0</v>
      </c>
      <c r="J30" s="35">
        <v>300000000</v>
      </c>
      <c r="K30" s="201">
        <v>1500000000</v>
      </c>
      <c r="L30" s="221">
        <v>7.6767928255555171</v>
      </c>
      <c r="M30" s="131">
        <v>98.107092180000009</v>
      </c>
      <c r="N30" s="131">
        <v>7.8249111812127499</v>
      </c>
      <c r="O30" s="221">
        <v>8.0586341263220405</v>
      </c>
      <c r="P30" s="131">
        <v>7.8260055555555423</v>
      </c>
    </row>
    <row r="31" spans="1:16" ht="14.25" customHeight="1">
      <c r="A31" s="100">
        <v>43185</v>
      </c>
      <c r="B31" s="101">
        <v>400000000</v>
      </c>
      <c r="C31" s="15">
        <v>43168</v>
      </c>
      <c r="D31" s="15">
        <v>43259</v>
      </c>
      <c r="E31" s="35">
        <v>558020000</v>
      </c>
      <c r="F31" s="35">
        <v>158020000</v>
      </c>
      <c r="G31" s="101">
        <v>400000000</v>
      </c>
      <c r="H31" s="117">
        <v>39.505000000000003</v>
      </c>
      <c r="I31" s="35">
        <v>400000000</v>
      </c>
      <c r="J31" s="35">
        <v>0</v>
      </c>
      <c r="K31" s="201">
        <v>1500000000</v>
      </c>
      <c r="L31" s="221">
        <v>7.7195612729396403</v>
      </c>
      <c r="M31" s="131">
        <v>98.07539705249998</v>
      </c>
      <c r="N31" s="131">
        <v>7.8710476887565797</v>
      </c>
      <c r="O31" s="221">
        <v>8.1066591280937601</v>
      </c>
      <c r="P31" s="131">
        <v>7.8906582417582261</v>
      </c>
    </row>
    <row r="32" spans="1:16" ht="14.25" customHeight="1">
      <c r="A32" s="100">
        <v>43216</v>
      </c>
      <c r="B32" s="101">
        <v>450000000</v>
      </c>
      <c r="C32" s="15">
        <v>43203</v>
      </c>
      <c r="D32" s="15">
        <v>43294</v>
      </c>
      <c r="E32" s="35">
        <v>490750000</v>
      </c>
      <c r="F32" s="35">
        <v>40750000</v>
      </c>
      <c r="G32" s="101">
        <v>450000000</v>
      </c>
      <c r="H32" s="117">
        <v>9.0555555555555554</v>
      </c>
      <c r="I32" s="35">
        <v>400000000</v>
      </c>
      <c r="J32" s="35">
        <v>50000000</v>
      </c>
      <c r="K32" s="201">
        <v>1550000000</v>
      </c>
      <c r="L32" s="221">
        <v>7.6433102382173566</v>
      </c>
      <c r="M32" s="131">
        <v>98.09440758444444</v>
      </c>
      <c r="N32" s="131">
        <v>7.7917899974446803</v>
      </c>
      <c r="O32" s="221">
        <v>8.0226498551279501</v>
      </c>
      <c r="P32" s="131">
        <v>7.8700016483516304</v>
      </c>
    </row>
    <row r="33" spans="1:16" ht="14.25" customHeight="1">
      <c r="A33" s="100">
        <v>43216</v>
      </c>
      <c r="B33" s="101">
        <v>450000000</v>
      </c>
      <c r="C33" s="15">
        <v>43217</v>
      </c>
      <c r="D33" s="15">
        <v>43308</v>
      </c>
      <c r="E33" s="35">
        <v>362050000</v>
      </c>
      <c r="F33" s="35">
        <v>-87950000</v>
      </c>
      <c r="G33" s="101">
        <v>362050000</v>
      </c>
      <c r="H33" s="117">
        <v>-19.544444444444444</v>
      </c>
      <c r="I33" s="35">
        <v>400000000</v>
      </c>
      <c r="J33" s="35">
        <v>-37950000</v>
      </c>
      <c r="K33" s="201">
        <v>1512050000</v>
      </c>
      <c r="L33" s="221">
        <v>7.9661014276153423</v>
      </c>
      <c r="M33" s="131">
        <v>98.013930876950695</v>
      </c>
      <c r="N33" s="131">
        <v>8.1275195845539496</v>
      </c>
      <c r="O33" s="221">
        <v>8.3788429504163808</v>
      </c>
      <c r="P33" s="131">
        <v>8.0645346153846145</v>
      </c>
    </row>
    <row r="34" spans="1:16" ht="14.25" customHeight="1">
      <c r="A34" s="100">
        <v>43246</v>
      </c>
      <c r="B34" s="101">
        <v>450000000</v>
      </c>
      <c r="C34" s="15">
        <v>43244</v>
      </c>
      <c r="D34" s="15">
        <v>43336</v>
      </c>
      <c r="E34" s="35">
        <v>879250000</v>
      </c>
      <c r="F34" s="35">
        <v>429250000</v>
      </c>
      <c r="G34" s="101">
        <v>450000000</v>
      </c>
      <c r="H34" s="117">
        <v>95.388888888888886</v>
      </c>
      <c r="I34" s="35">
        <v>300000000</v>
      </c>
      <c r="J34" s="35">
        <v>150000000</v>
      </c>
      <c r="K34" s="201">
        <v>1662050000</v>
      </c>
      <c r="L34" s="221">
        <v>7.864732954830906</v>
      </c>
      <c r="M34" s="131">
        <v>98.017656351111114</v>
      </c>
      <c r="N34" s="131">
        <v>8.0237920876811</v>
      </c>
      <c r="O34" s="221">
        <v>8.2677692276777108</v>
      </c>
      <c r="P34" s="131">
        <v>7.8899114130434995</v>
      </c>
    </row>
    <row r="35" spans="1:16" ht="14.25" customHeight="1">
      <c r="A35" s="100">
        <v>43277</v>
      </c>
      <c r="B35" s="101">
        <v>450000000</v>
      </c>
      <c r="C35" s="15">
        <v>43259</v>
      </c>
      <c r="D35" s="15">
        <v>43351</v>
      </c>
      <c r="E35" s="35">
        <v>847750000</v>
      </c>
      <c r="F35" s="35">
        <v>397750000</v>
      </c>
      <c r="G35" s="101">
        <v>450000000</v>
      </c>
      <c r="H35" s="117">
        <v>88.388888888888886</v>
      </c>
      <c r="I35" s="35">
        <v>400000000</v>
      </c>
      <c r="J35" s="35">
        <v>50000000</v>
      </c>
      <c r="K35" s="201">
        <v>1712050000</v>
      </c>
      <c r="L35" s="221">
        <v>7.7831946476191041</v>
      </c>
      <c r="M35" s="131">
        <v>98.059532293333319</v>
      </c>
      <c r="N35" s="131">
        <v>7.9372100000000003</v>
      </c>
      <c r="O35" s="221">
        <v>8.1768300000000007</v>
      </c>
      <c r="P35" s="131">
        <v>7.8627818681318953</v>
      </c>
    </row>
    <row r="36" spans="1:16" ht="14.25" customHeight="1">
      <c r="A36" s="100">
        <v>43307</v>
      </c>
      <c r="B36" s="101">
        <v>450000000</v>
      </c>
      <c r="C36" s="15">
        <v>43294</v>
      </c>
      <c r="D36" s="15">
        <v>43385</v>
      </c>
      <c r="E36" s="35">
        <v>1017320000</v>
      </c>
      <c r="F36" s="35">
        <v>567320000</v>
      </c>
      <c r="G36" s="101">
        <v>450000000</v>
      </c>
      <c r="H36" s="117">
        <v>126.07111111111111</v>
      </c>
      <c r="I36" s="35">
        <v>450000000</v>
      </c>
      <c r="J36" s="35">
        <v>0</v>
      </c>
      <c r="K36" s="201">
        <v>1712050000</v>
      </c>
      <c r="L36" s="221">
        <v>7.5785953727716997</v>
      </c>
      <c r="M36" s="131">
        <v>98.110541975555549</v>
      </c>
      <c r="N36" s="131">
        <v>7.7245474545028197</v>
      </c>
      <c r="O36" s="221">
        <v>7.9514144858389804</v>
      </c>
      <c r="P36" s="131">
        <v>7.5548582417582271</v>
      </c>
    </row>
    <row r="37" spans="1:16" ht="14.25" customHeight="1">
      <c r="A37" s="100">
        <v>43307</v>
      </c>
      <c r="B37" s="101">
        <v>450000000</v>
      </c>
      <c r="C37" s="15">
        <v>43308</v>
      </c>
      <c r="D37" s="15">
        <v>43399</v>
      </c>
      <c r="E37" s="35">
        <v>678630000</v>
      </c>
      <c r="F37" s="35">
        <v>228630000</v>
      </c>
      <c r="G37" s="101">
        <v>450000000</v>
      </c>
      <c r="H37" s="117">
        <v>50.806666666666665</v>
      </c>
      <c r="I37" s="35">
        <v>362050000</v>
      </c>
      <c r="J37" s="35">
        <v>87950000</v>
      </c>
      <c r="K37" s="201">
        <v>1800000000</v>
      </c>
      <c r="L37" s="221">
        <v>7.5268107771672863</v>
      </c>
      <c r="M37" s="131">
        <v>98.123452655555553</v>
      </c>
      <c r="N37" s="131">
        <v>7.6707561479606499</v>
      </c>
      <c r="O37" s="221">
        <v>7.8944544733059496</v>
      </c>
      <c r="P37" s="131">
        <v>7.545231868131876</v>
      </c>
    </row>
    <row r="38" spans="1:16" ht="14.25" customHeight="1">
      <c r="A38" s="100">
        <v>43338</v>
      </c>
      <c r="B38" s="101">
        <v>450000000</v>
      </c>
      <c r="C38" s="15">
        <v>43336</v>
      </c>
      <c r="D38" s="15">
        <v>43427</v>
      </c>
      <c r="E38" s="35">
        <v>504340000</v>
      </c>
      <c r="F38" s="35">
        <v>54340000</v>
      </c>
      <c r="G38" s="101">
        <v>450000000</v>
      </c>
      <c r="H38" s="117">
        <v>12.075555555555557</v>
      </c>
      <c r="I38" s="35">
        <v>450000000</v>
      </c>
      <c r="J38" s="35">
        <v>0</v>
      </c>
      <c r="K38" s="201">
        <v>1800000000</v>
      </c>
      <c r="L38" s="221">
        <v>7.5380469389499689</v>
      </c>
      <c r="M38" s="131">
        <v>98.120651311111104</v>
      </c>
      <c r="N38" s="131">
        <v>7.6824265210481402</v>
      </c>
      <c r="O38" s="221">
        <v>7.9068104008142504</v>
      </c>
      <c r="P38" s="131">
        <v>7.5934840659340574</v>
      </c>
    </row>
    <row r="39" spans="1:16" ht="14.25" customHeight="1">
      <c r="A39" s="100">
        <v>43369</v>
      </c>
      <c r="B39" s="101">
        <v>450000000</v>
      </c>
      <c r="C39" s="15">
        <v>43350</v>
      </c>
      <c r="D39" s="15">
        <v>43441</v>
      </c>
      <c r="E39" s="35">
        <v>911300000</v>
      </c>
      <c r="F39" s="35">
        <v>461300000</v>
      </c>
      <c r="G39" s="101">
        <v>450000000</v>
      </c>
      <c r="H39" s="117">
        <v>102.51111111111111</v>
      </c>
      <c r="I39" s="35">
        <v>450000000</v>
      </c>
      <c r="J39" s="35">
        <v>0</v>
      </c>
      <c r="K39" s="201">
        <v>1800000000</v>
      </c>
      <c r="L39" s="221">
        <v>7.5356467720390405</v>
      </c>
      <c r="M39" s="131">
        <v>98.121249708888897</v>
      </c>
      <c r="N39" s="131">
        <v>7.6799335458895808</v>
      </c>
      <c r="O39" s="221">
        <v>7.90417089124165</v>
      </c>
      <c r="P39" s="131">
        <v>7.5760763736263685</v>
      </c>
    </row>
    <row r="40" spans="1:16" ht="14.25" customHeight="1">
      <c r="A40" s="100">
        <v>43399</v>
      </c>
      <c r="B40" s="101">
        <v>450000000</v>
      </c>
      <c r="C40" s="15">
        <v>43385</v>
      </c>
      <c r="D40" s="15">
        <v>43476</v>
      </c>
      <c r="E40" s="35">
        <v>1152830000</v>
      </c>
      <c r="F40" s="35">
        <v>702830000</v>
      </c>
      <c r="G40" s="101">
        <v>450000000</v>
      </c>
      <c r="H40" s="117">
        <v>156.18444444444444</v>
      </c>
      <c r="I40" s="35">
        <v>450000000</v>
      </c>
      <c r="J40" s="35">
        <v>0</v>
      </c>
      <c r="K40" s="201">
        <v>1800000000</v>
      </c>
      <c r="L40" s="221">
        <v>7.5179834460317707</v>
      </c>
      <c r="M40" s="131">
        <v>98.125653442222216</v>
      </c>
      <c r="N40" s="131">
        <v>7.66158815997946</v>
      </c>
      <c r="O40" s="221">
        <v>7.8847486737993604</v>
      </c>
      <c r="P40" s="131">
        <v>7.5453521978021874</v>
      </c>
    </row>
    <row r="41" spans="1:16" ht="14.25" customHeight="1">
      <c r="A41" s="100">
        <v>43399</v>
      </c>
      <c r="B41" s="101">
        <v>450000000</v>
      </c>
      <c r="C41" s="15">
        <v>43399</v>
      </c>
      <c r="D41" s="15">
        <v>43490</v>
      </c>
      <c r="E41" s="35">
        <v>257210000</v>
      </c>
      <c r="F41" s="35">
        <v>-192790000</v>
      </c>
      <c r="G41" s="101">
        <v>257210000</v>
      </c>
      <c r="H41" s="117">
        <v>-42.842222222222219</v>
      </c>
      <c r="I41" s="35">
        <v>450000000</v>
      </c>
      <c r="J41" s="35">
        <v>-192790000</v>
      </c>
      <c r="K41" s="201">
        <v>1607210000</v>
      </c>
      <c r="L41" s="221">
        <v>7.5370791263477601</v>
      </c>
      <c r="M41" s="131">
        <v>98.120892601376312</v>
      </c>
      <c r="N41" s="131">
        <v>7.6814212819768404</v>
      </c>
      <c r="O41" s="221">
        <v>7.9057460690336301</v>
      </c>
      <c r="P41" s="131">
        <v>7.8435692307692593</v>
      </c>
    </row>
    <row r="42" spans="1:16" ht="14.25" customHeight="1">
      <c r="A42" s="100">
        <v>43430</v>
      </c>
      <c r="B42" s="101">
        <v>450000000</v>
      </c>
      <c r="C42" s="15">
        <v>43427</v>
      </c>
      <c r="D42" s="15">
        <v>43518</v>
      </c>
      <c r="E42" s="35">
        <v>1126310000</v>
      </c>
      <c r="F42" s="35">
        <v>676310000</v>
      </c>
      <c r="G42" s="101">
        <v>450000000</v>
      </c>
      <c r="H42" s="117">
        <v>150.29111111111112</v>
      </c>
      <c r="I42" s="35">
        <v>450000000</v>
      </c>
      <c r="J42" s="35">
        <v>0</v>
      </c>
      <c r="K42" s="201">
        <v>1607210000</v>
      </c>
      <c r="L42" s="221">
        <v>7.5749790829059309</v>
      </c>
      <c r="M42" s="131">
        <v>98.111443571111124</v>
      </c>
      <c r="N42" s="131">
        <v>7.72079</v>
      </c>
      <c r="O42" s="221">
        <v>7.9474400000000003</v>
      </c>
      <c r="P42" s="131">
        <v>7.5915600000000003</v>
      </c>
    </row>
    <row r="43" spans="1:16" ht="14.25" customHeight="1">
      <c r="A43" s="122">
        <v>43460</v>
      </c>
      <c r="B43" s="110">
        <v>450000000</v>
      </c>
      <c r="C43" s="22">
        <v>43441</v>
      </c>
      <c r="D43" s="22">
        <v>43532</v>
      </c>
      <c r="E43" s="37">
        <v>673980000</v>
      </c>
      <c r="F43" s="37">
        <v>223980000</v>
      </c>
      <c r="G43" s="110">
        <v>450000000</v>
      </c>
      <c r="H43" s="118">
        <v>50</v>
      </c>
      <c r="I43" s="37">
        <v>450000000</v>
      </c>
      <c r="J43" s="37">
        <v>0</v>
      </c>
      <c r="K43" s="202">
        <v>1607210000</v>
      </c>
      <c r="L43" s="222">
        <v>7.5482100000000001</v>
      </c>
      <c r="M43" s="220">
        <v>98.118120000000005</v>
      </c>
      <c r="N43" s="220">
        <v>7.6929800000000004</v>
      </c>
      <c r="O43" s="222">
        <v>7.9179899999999996</v>
      </c>
      <c r="P43" s="220">
        <v>7.57423</v>
      </c>
    </row>
    <row r="44" spans="1:16" ht="14.25" customHeight="1">
      <c r="A44" s="100">
        <v>43491</v>
      </c>
      <c r="B44" s="101">
        <v>450000000</v>
      </c>
      <c r="C44" s="15">
        <v>43476</v>
      </c>
      <c r="D44" s="15">
        <v>43567</v>
      </c>
      <c r="E44" s="35">
        <v>807390000</v>
      </c>
      <c r="F44" s="35">
        <v>357390000</v>
      </c>
      <c r="G44" s="101">
        <v>450000000</v>
      </c>
      <c r="H44" s="117">
        <v>79.42</v>
      </c>
      <c r="I44" s="35">
        <v>450000000</v>
      </c>
      <c r="J44" s="35">
        <v>0</v>
      </c>
      <c r="K44" s="201">
        <v>1607210000</v>
      </c>
      <c r="L44" s="221">
        <v>7.5668161409035291</v>
      </c>
      <c r="M44" s="131">
        <v>98.113478715555559</v>
      </c>
      <c r="N44" s="131">
        <v>7.7123100000000004</v>
      </c>
      <c r="O44" s="221">
        <v>7.9384499999999996</v>
      </c>
      <c r="P44" s="131">
        <v>7.6222399999999997</v>
      </c>
    </row>
    <row r="45" spans="1:16" ht="14.25" customHeight="1">
      <c r="A45" s="100">
        <v>43491</v>
      </c>
      <c r="B45" s="101">
        <v>450000000</v>
      </c>
      <c r="C45" s="15">
        <v>43490</v>
      </c>
      <c r="D45" s="15">
        <v>43581</v>
      </c>
      <c r="E45" s="35">
        <v>642000000</v>
      </c>
      <c r="F45" s="35">
        <v>192000000</v>
      </c>
      <c r="G45" s="101">
        <v>450000000</v>
      </c>
      <c r="H45" s="117">
        <v>42.666666666666671</v>
      </c>
      <c r="I45" s="35">
        <v>257210000</v>
      </c>
      <c r="J45" s="35">
        <v>192790000</v>
      </c>
      <c r="K45" s="201">
        <v>1800000000</v>
      </c>
      <c r="L45" s="221">
        <v>7.4951747252747474</v>
      </c>
      <c r="M45" s="131">
        <v>98.131339999999994</v>
      </c>
      <c r="N45" s="131">
        <v>7.6379000000000001</v>
      </c>
      <c r="O45" s="221">
        <v>7.8596000000000004</v>
      </c>
      <c r="P45" s="131">
        <v>7.53573</v>
      </c>
    </row>
    <row r="46" spans="1:16" ht="14.25" customHeight="1">
      <c r="A46" s="100">
        <v>43522</v>
      </c>
      <c r="B46" s="101">
        <v>450000000</v>
      </c>
      <c r="C46" s="15">
        <v>43518</v>
      </c>
      <c r="D46" s="15">
        <v>43609</v>
      </c>
      <c r="E46" s="35">
        <v>577910000</v>
      </c>
      <c r="F46" s="35">
        <v>127910000</v>
      </c>
      <c r="G46" s="101">
        <v>450000000</v>
      </c>
      <c r="H46" s="117">
        <v>28.4</v>
      </c>
      <c r="I46" s="35">
        <v>450000000</v>
      </c>
      <c r="J46" s="35">
        <v>0</v>
      </c>
      <c r="K46" s="201">
        <v>1800000000</v>
      </c>
      <c r="L46" s="221">
        <v>7.510416483516499</v>
      </c>
      <c r="M46" s="131">
        <v>98.127539999999996</v>
      </c>
      <c r="N46" s="131">
        <v>7.6537295070441003</v>
      </c>
      <c r="O46" s="221">
        <v>7.8764295391223502</v>
      </c>
      <c r="P46" s="131">
        <v>7.5357258241758363</v>
      </c>
    </row>
    <row r="47" spans="1:16" ht="14.25" customHeight="1">
      <c r="A47" s="100">
        <v>43532</v>
      </c>
      <c r="B47" s="101">
        <v>450000000</v>
      </c>
      <c r="C47" s="15">
        <v>43532</v>
      </c>
      <c r="D47" s="15">
        <v>43623</v>
      </c>
      <c r="E47" s="35">
        <v>745000000</v>
      </c>
      <c r="F47" s="35">
        <v>295000000</v>
      </c>
      <c r="G47" s="101">
        <v>450000000</v>
      </c>
      <c r="H47" s="117">
        <v>65.555555555555557</v>
      </c>
      <c r="I47" s="35">
        <v>450000000</v>
      </c>
      <c r="J47" s="35">
        <v>0</v>
      </c>
      <c r="K47" s="201">
        <v>1800000000</v>
      </c>
      <c r="L47" s="221">
        <v>7.5103600000000004</v>
      </c>
      <c r="M47" s="131">
        <v>98.127549999999999</v>
      </c>
      <c r="N47" s="131">
        <v>7.65367</v>
      </c>
      <c r="O47" s="221">
        <v>7.8763699999999996</v>
      </c>
      <c r="P47" s="131">
        <v>7.68</v>
      </c>
    </row>
    <row r="48" spans="1:16" ht="14.25" customHeight="1">
      <c r="A48" s="100">
        <v>43563</v>
      </c>
      <c r="B48" s="101">
        <v>450000000</v>
      </c>
      <c r="C48" s="15">
        <v>43567</v>
      </c>
      <c r="D48" s="15">
        <v>43658</v>
      </c>
      <c r="E48" s="35">
        <v>1281820000</v>
      </c>
      <c r="F48" s="35">
        <v>831820000</v>
      </c>
      <c r="G48" s="101">
        <v>450000000</v>
      </c>
      <c r="H48" s="117">
        <v>184.84888888888889</v>
      </c>
      <c r="I48" s="35">
        <v>450000000</v>
      </c>
      <c r="J48" s="35">
        <v>0</v>
      </c>
      <c r="K48" s="201">
        <v>1800000000</v>
      </c>
      <c r="L48" s="221">
        <v>7.4064381268620094</v>
      </c>
      <c r="M48" s="131">
        <v>98.153463371111116</v>
      </c>
      <c r="N48" s="131">
        <v>7.54577360032504</v>
      </c>
      <c r="O48" s="221">
        <v>7.7621966402210196</v>
      </c>
      <c r="P48" s="131">
        <v>7.4336461538461398</v>
      </c>
    </row>
    <row r="49" spans="1:16" ht="14.25" customHeight="1">
      <c r="A49" s="100">
        <v>43563</v>
      </c>
      <c r="B49" s="101">
        <v>450000000</v>
      </c>
      <c r="C49" s="15">
        <v>43581</v>
      </c>
      <c r="D49" s="15">
        <v>43672</v>
      </c>
      <c r="E49" s="35">
        <v>484120000</v>
      </c>
      <c r="F49" s="35">
        <v>34120000</v>
      </c>
      <c r="G49" s="101">
        <v>450000000</v>
      </c>
      <c r="H49" s="117">
        <v>7.5822222222222218</v>
      </c>
      <c r="I49" s="35">
        <v>450000000</v>
      </c>
      <c r="J49" s="35">
        <v>0</v>
      </c>
      <c r="K49" s="201">
        <v>1800000000</v>
      </c>
      <c r="L49" s="221">
        <v>7.4170172886446517</v>
      </c>
      <c r="M49" s="131">
        <v>98.150825826666676</v>
      </c>
      <c r="N49" s="131">
        <v>7.5567548476291204</v>
      </c>
      <c r="O49" s="221">
        <v>7.7738122310728102</v>
      </c>
      <c r="P49" s="131">
        <v>7.4500109890109822</v>
      </c>
    </row>
    <row r="50" spans="1:16" ht="14.25" customHeight="1">
      <c r="A50" s="100">
        <v>43624</v>
      </c>
      <c r="B50" s="101">
        <v>450000000</v>
      </c>
      <c r="C50" s="15">
        <v>43623</v>
      </c>
      <c r="D50" s="15">
        <v>43714</v>
      </c>
      <c r="E50" s="35">
        <v>1303260000</v>
      </c>
      <c r="F50" s="35">
        <v>853260000</v>
      </c>
      <c r="G50" s="101">
        <v>450000000</v>
      </c>
      <c r="H50" s="117">
        <v>189.61333333333332</v>
      </c>
      <c r="I50" s="35">
        <v>450000000</v>
      </c>
      <c r="J50" s="35">
        <v>0</v>
      </c>
      <c r="K50" s="201">
        <v>1800000000</v>
      </c>
      <c r="L50" s="221">
        <v>7.3232637362637405</v>
      </c>
      <c r="M50" s="131">
        <v>98.174199999999999</v>
      </c>
      <c r="N50" s="131">
        <v>7.4594585301064198</v>
      </c>
      <c r="O50" s="221">
        <v>7.6709282088601496</v>
      </c>
      <c r="P50" s="131">
        <v>7.3517417582417384</v>
      </c>
    </row>
    <row r="51" spans="1:16" ht="14.25" customHeight="1">
      <c r="A51" s="100">
        <v>43677</v>
      </c>
      <c r="B51" s="101">
        <v>450000000</v>
      </c>
      <c r="C51" s="15">
        <v>43657</v>
      </c>
      <c r="D51" s="15">
        <v>43748</v>
      </c>
      <c r="E51" s="35">
        <v>661930000</v>
      </c>
      <c r="F51" s="35">
        <v>211930000</v>
      </c>
      <c r="G51" s="101">
        <v>450000000</v>
      </c>
      <c r="H51" s="117">
        <v>47.095555555555556</v>
      </c>
      <c r="I51" s="35">
        <v>450000000</v>
      </c>
      <c r="J51" s="35">
        <v>0</v>
      </c>
      <c r="K51" s="201">
        <v>1800000000</v>
      </c>
      <c r="L51" s="221">
        <v>7.2278021978022249</v>
      </c>
      <c r="M51" s="131">
        <v>98.197999999999993</v>
      </c>
      <c r="N51" s="131">
        <v>7.3604372775435598</v>
      </c>
      <c r="O51" s="221">
        <v>7.5662959084097796</v>
      </c>
      <c r="P51" s="131">
        <v>7.2804263736263461</v>
      </c>
    </row>
    <row r="52" spans="1:16" ht="14.25" customHeight="1">
      <c r="A52" s="100">
        <v>43677</v>
      </c>
      <c r="B52" s="101">
        <v>450000000</v>
      </c>
      <c r="C52" s="15">
        <v>43671</v>
      </c>
      <c r="D52" s="15">
        <v>43762</v>
      </c>
      <c r="E52" s="35">
        <v>674170000</v>
      </c>
      <c r="F52" s="35">
        <v>224170000</v>
      </c>
      <c r="G52" s="101">
        <v>450000000</v>
      </c>
      <c r="H52" s="117">
        <v>49.815555555555555</v>
      </c>
      <c r="I52" s="35">
        <v>450000000</v>
      </c>
      <c r="J52" s="35">
        <v>0</v>
      </c>
      <c r="K52" s="201">
        <v>1800000000</v>
      </c>
      <c r="L52" s="221">
        <v>7.2024126373626425</v>
      </c>
      <c r="M52" s="131">
        <v>98.204329999999999</v>
      </c>
      <c r="N52" s="131">
        <v>7.3341090330361602</v>
      </c>
      <c r="O52" s="221">
        <v>7.53848862170838</v>
      </c>
      <c r="P52" s="131">
        <v>7.285239560439579</v>
      </c>
    </row>
    <row r="53" spans="1:16" ht="14.25" customHeight="1">
      <c r="A53" s="100">
        <v>43708</v>
      </c>
      <c r="B53" s="101">
        <v>450000000</v>
      </c>
      <c r="C53" s="15">
        <v>43700</v>
      </c>
      <c r="D53" s="15">
        <v>43791</v>
      </c>
      <c r="E53" s="35">
        <v>1167010000</v>
      </c>
      <c r="F53" s="35">
        <v>717010000</v>
      </c>
      <c r="G53" s="101">
        <v>450000000</v>
      </c>
      <c r="H53" s="117">
        <v>159.33555555555557</v>
      </c>
      <c r="I53" s="35">
        <v>450000000</v>
      </c>
      <c r="J53" s="35">
        <v>0</v>
      </c>
      <c r="K53" s="201">
        <v>1800000000</v>
      </c>
      <c r="L53" s="221">
        <v>7.1921499999999998</v>
      </c>
      <c r="M53" s="131">
        <v>98.238470000000007</v>
      </c>
      <c r="N53" s="131">
        <v>7.1921696994338804</v>
      </c>
      <c r="O53" s="221">
        <v>7.3886685151967502</v>
      </c>
      <c r="P53" s="131">
        <v>7.0990895604395439</v>
      </c>
    </row>
    <row r="54" spans="1:16" ht="14.25" customHeight="1">
      <c r="A54" s="100">
        <v>43738</v>
      </c>
      <c r="B54" s="101">
        <v>450000000</v>
      </c>
      <c r="C54" s="15">
        <v>43714</v>
      </c>
      <c r="D54" s="15">
        <v>43805</v>
      </c>
      <c r="E54" s="35">
        <v>1001570000</v>
      </c>
      <c r="F54" s="35">
        <v>551570000</v>
      </c>
      <c r="G54" s="101">
        <v>450000000</v>
      </c>
      <c r="H54" s="117">
        <v>122.57111111111112</v>
      </c>
      <c r="I54" s="35">
        <v>450000000</v>
      </c>
      <c r="J54" s="35">
        <v>0</v>
      </c>
      <c r="K54" s="201">
        <v>1800000000</v>
      </c>
      <c r="L54" s="221">
        <v>6.9885886493285074</v>
      </c>
      <c r="M54" s="131">
        <v>98.257639542222208</v>
      </c>
      <c r="N54" s="131">
        <v>7.1125142857980501</v>
      </c>
      <c r="O54" s="221">
        <v>7.3046591342480003</v>
      </c>
      <c r="P54" s="131">
        <v>7.0730181318681051</v>
      </c>
    </row>
    <row r="55" spans="1:16" ht="14.25" customHeight="1">
      <c r="A55" s="100">
        <v>43769</v>
      </c>
      <c r="B55" s="101">
        <v>450000000</v>
      </c>
      <c r="C55" s="15">
        <v>43749</v>
      </c>
      <c r="D55" s="15">
        <v>43840</v>
      </c>
      <c r="E55" s="35">
        <v>844640000</v>
      </c>
      <c r="F55" s="35">
        <v>394640000</v>
      </c>
      <c r="G55" s="101">
        <v>450000000</v>
      </c>
      <c r="H55" s="117">
        <v>87.697777777777773</v>
      </c>
      <c r="I55" s="35">
        <v>450000000</v>
      </c>
      <c r="J55" s="35">
        <v>0</v>
      </c>
      <c r="K55" s="201">
        <v>1800000000</v>
      </c>
      <c r="L55" s="221">
        <v>6.9101800000000004</v>
      </c>
      <c r="M55" s="131">
        <v>98.277190000000004</v>
      </c>
      <c r="N55" s="131">
        <v>7.0313080563475197</v>
      </c>
      <c r="O55" s="221">
        <v>7.2190649646949296</v>
      </c>
      <c r="P55" s="131">
        <v>6.9292999999999996</v>
      </c>
    </row>
    <row r="56" spans="1:16" ht="14.25" customHeight="1">
      <c r="A56" s="100">
        <v>43769</v>
      </c>
      <c r="B56" s="101">
        <v>450000000</v>
      </c>
      <c r="C56" s="15">
        <v>43763</v>
      </c>
      <c r="D56" s="15">
        <v>43854</v>
      </c>
      <c r="E56" s="35">
        <v>598040000</v>
      </c>
      <c r="F56" s="35">
        <v>148040000</v>
      </c>
      <c r="G56" s="101">
        <v>450000000</v>
      </c>
      <c r="H56" s="117">
        <v>32.897777777777776</v>
      </c>
      <c r="I56" s="35">
        <v>450000000</v>
      </c>
      <c r="J56" s="35">
        <v>0</v>
      </c>
      <c r="K56" s="201">
        <v>1800000000</v>
      </c>
      <c r="L56" s="221">
        <v>6.9758044151403285</v>
      </c>
      <c r="M56" s="131">
        <v>98.260826844444466</v>
      </c>
      <c r="N56" s="131">
        <v>7.0992730665534101</v>
      </c>
      <c r="O56" s="221">
        <v>7.2906989331531902</v>
      </c>
      <c r="P56" s="131">
        <v>6.9282214285714394</v>
      </c>
    </row>
    <row r="57" spans="1:16" ht="14.25" customHeight="1">
      <c r="A57" s="100">
        <v>43799</v>
      </c>
      <c r="B57" s="101">
        <v>450000000</v>
      </c>
      <c r="C57" s="15">
        <v>43791</v>
      </c>
      <c r="D57" s="15">
        <v>43882</v>
      </c>
      <c r="E57" s="35">
        <v>579310000</v>
      </c>
      <c r="F57" s="35">
        <v>129310000</v>
      </c>
      <c r="G57" s="101">
        <v>450000000</v>
      </c>
      <c r="H57" s="117">
        <v>28.735555555555553</v>
      </c>
      <c r="I57" s="35">
        <v>450000000</v>
      </c>
      <c r="J57" s="35">
        <v>0</v>
      </c>
      <c r="K57" s="201">
        <v>1800000000</v>
      </c>
      <c r="L57" s="221">
        <v>7.0863600450549793</v>
      </c>
      <c r="M57" s="131">
        <v>98.233263659999992</v>
      </c>
      <c r="N57" s="131">
        <v>7.2138090306985303</v>
      </c>
      <c r="O57" s="221">
        <v>7.4114991788316402</v>
      </c>
      <c r="P57" s="131">
        <v>7.1396005494505665</v>
      </c>
    </row>
    <row r="58" spans="1:16" ht="14.25" customHeight="1">
      <c r="A58" s="100">
        <v>43830</v>
      </c>
      <c r="B58" s="101">
        <v>450000000</v>
      </c>
      <c r="C58" s="15">
        <v>43805</v>
      </c>
      <c r="D58" s="15">
        <v>43896</v>
      </c>
      <c r="E58" s="35">
        <v>351850000</v>
      </c>
      <c r="F58" s="35">
        <v>-98150000</v>
      </c>
      <c r="G58" s="101">
        <v>351850000</v>
      </c>
      <c r="H58" s="117">
        <v>-21.81111111111111</v>
      </c>
      <c r="I58" s="35">
        <v>450000000</v>
      </c>
      <c r="J58" s="35">
        <v>-98150000</v>
      </c>
      <c r="K58" s="201">
        <v>1701850000</v>
      </c>
      <c r="L58" s="221">
        <v>7.1706700396803571</v>
      </c>
      <c r="M58" s="131">
        <v>98.212243907915308</v>
      </c>
      <c r="N58" s="131">
        <v>7.3011976453807996</v>
      </c>
      <c r="O58" s="221">
        <v>7.5037359599137803</v>
      </c>
      <c r="P58" s="131">
        <v>7.1598560439560499</v>
      </c>
    </row>
    <row r="59" spans="1:16" ht="14.25" customHeight="1">
      <c r="A59" s="122">
        <v>43830</v>
      </c>
      <c r="B59" s="110">
        <v>500000000</v>
      </c>
      <c r="C59" s="22">
        <v>43819</v>
      </c>
      <c r="D59" s="22">
        <v>43910</v>
      </c>
      <c r="E59" s="37">
        <v>517240000</v>
      </c>
      <c r="F59" s="37">
        <v>17240000</v>
      </c>
      <c r="G59" s="110">
        <v>500000000</v>
      </c>
      <c r="H59" s="118">
        <v>3.4479999999999995</v>
      </c>
      <c r="I59" s="37">
        <v>0</v>
      </c>
      <c r="J59" s="37">
        <v>500000000</v>
      </c>
      <c r="K59" s="202">
        <v>2201850000</v>
      </c>
      <c r="L59" s="222">
        <v>7.4253099999999996</v>
      </c>
      <c r="M59" s="220">
        <v>98.148759999999996</v>
      </c>
      <c r="N59" s="220">
        <v>7.5653699999999997</v>
      </c>
      <c r="O59" s="222">
        <v>7.7829199999999998</v>
      </c>
      <c r="P59" s="220">
        <v>7.79</v>
      </c>
    </row>
    <row r="60" spans="1:16" ht="14.25" customHeight="1">
      <c r="A60" s="100">
        <v>43831</v>
      </c>
      <c r="B60" s="101">
        <v>450000000</v>
      </c>
      <c r="C60" s="15">
        <v>43840</v>
      </c>
      <c r="D60" s="15">
        <v>43930</v>
      </c>
      <c r="E60" s="35">
        <v>497250000</v>
      </c>
      <c r="F60" s="35">
        <v>47250000</v>
      </c>
      <c r="G60" s="101">
        <v>450000000</v>
      </c>
      <c r="H60" s="117">
        <v>10.5</v>
      </c>
      <c r="I60" s="35">
        <v>450000000</v>
      </c>
      <c r="J60" s="35">
        <v>0</v>
      </c>
      <c r="K60" s="201">
        <v>2201850000</v>
      </c>
      <c r="L60" s="221">
        <v>7.4830771596297163</v>
      </c>
      <c r="M60" s="131">
        <v>98.154857686666645</v>
      </c>
      <c r="N60" s="131">
        <v>7.6237461252477798</v>
      </c>
      <c r="O60" s="221">
        <v>7.93522772833379</v>
      </c>
      <c r="P60" s="131">
        <v>7.79</v>
      </c>
    </row>
    <row r="61" spans="1:16" ht="14.25" customHeight="1">
      <c r="A61" s="100">
        <v>43831</v>
      </c>
      <c r="B61" s="101">
        <v>450000000</v>
      </c>
      <c r="C61" s="15">
        <v>43854</v>
      </c>
      <c r="D61" s="15">
        <v>43945</v>
      </c>
      <c r="E61" s="35">
        <v>620500000</v>
      </c>
      <c r="F61" s="35">
        <v>170500000</v>
      </c>
      <c r="G61" s="101">
        <v>450000000</v>
      </c>
      <c r="H61" s="117">
        <v>37.888888888888886</v>
      </c>
      <c r="I61" s="35">
        <v>450000000</v>
      </c>
      <c r="J61" s="35">
        <v>0</v>
      </c>
      <c r="K61" s="201">
        <v>2201850000</v>
      </c>
      <c r="L61" s="221">
        <v>7.4780749699633384</v>
      </c>
      <c r="M61" s="131">
        <v>98.135603226666674</v>
      </c>
      <c r="N61" s="131">
        <v>7.6201447019090596</v>
      </c>
      <c r="O61" s="221">
        <v>7.8408822418117898</v>
      </c>
      <c r="P61" s="131">
        <v>7.67</v>
      </c>
    </row>
    <row r="62" spans="1:16" ht="14.25" customHeight="1">
      <c r="A62" s="100">
        <v>43862</v>
      </c>
      <c r="B62" s="101">
        <v>450000000</v>
      </c>
      <c r="C62" s="15">
        <v>43882</v>
      </c>
      <c r="D62" s="15">
        <v>43973</v>
      </c>
      <c r="E62" s="35">
        <v>548760000</v>
      </c>
      <c r="F62" s="35">
        <v>98760000</v>
      </c>
      <c r="G62" s="101">
        <v>450000000</v>
      </c>
      <c r="H62" s="117">
        <v>21.946666666666665</v>
      </c>
      <c r="I62" s="35">
        <v>450000000</v>
      </c>
      <c r="J62" s="35">
        <v>0</v>
      </c>
      <c r="K62" s="201">
        <v>2201850000</v>
      </c>
      <c r="L62" s="221">
        <v>7.3175594679999998</v>
      </c>
      <c r="M62" s="131">
        <v>98.175622160000003</v>
      </c>
      <c r="N62" s="131">
        <v>7.5</v>
      </c>
      <c r="O62" s="221">
        <v>7.66</v>
      </c>
      <c r="P62" s="131">
        <v>7.64</v>
      </c>
    </row>
    <row r="63" spans="1:16" ht="14.25" customHeight="1">
      <c r="A63" s="100">
        <v>43891</v>
      </c>
      <c r="B63" s="101">
        <v>450000000</v>
      </c>
      <c r="C63" s="15">
        <v>43896</v>
      </c>
      <c r="D63" s="15">
        <v>43987</v>
      </c>
      <c r="E63" s="35">
        <v>590500000</v>
      </c>
      <c r="F63" s="35">
        <v>140500000</v>
      </c>
      <c r="G63" s="101">
        <v>450000000</v>
      </c>
      <c r="H63" s="117">
        <v>31.222222222222225</v>
      </c>
      <c r="I63" s="35">
        <v>351850000</v>
      </c>
      <c r="J63" s="35">
        <v>98150000</v>
      </c>
      <c r="K63" s="201">
        <v>2300000000</v>
      </c>
      <c r="L63" s="221">
        <v>7.3543145492063093</v>
      </c>
      <c r="M63" s="131">
        <v>98.166458564444454</v>
      </c>
      <c r="N63" s="131">
        <v>7.4916775615148996</v>
      </c>
      <c r="O63" s="221">
        <v>7.7049894029434398</v>
      </c>
      <c r="P63" s="131">
        <v>7.4105027472527398</v>
      </c>
    </row>
    <row r="64" spans="1:16" ht="14.25" customHeight="1">
      <c r="A64" s="100">
        <v>43891</v>
      </c>
      <c r="B64" s="101">
        <v>500000000</v>
      </c>
      <c r="C64" s="15">
        <v>43910</v>
      </c>
      <c r="D64" s="15">
        <v>44001</v>
      </c>
      <c r="E64" s="35">
        <v>767070000</v>
      </c>
      <c r="F64" s="35">
        <v>267070000</v>
      </c>
      <c r="G64" s="101">
        <v>500000000</v>
      </c>
      <c r="H64" s="117">
        <v>53.413999999999994</v>
      </c>
      <c r="I64" s="35">
        <v>500000000</v>
      </c>
      <c r="J64" s="35">
        <v>0</v>
      </c>
      <c r="K64" s="201">
        <v>2300000000</v>
      </c>
      <c r="L64" s="221">
        <v>7.287336272857166</v>
      </c>
      <c r="M64" s="131">
        <v>98.183157257999994</v>
      </c>
      <c r="N64" s="131">
        <v>7.4221857153237902</v>
      </c>
      <c r="O64" s="221">
        <v>7.6315343640228797</v>
      </c>
      <c r="P64" s="131">
        <v>7.477927472527492</v>
      </c>
    </row>
    <row r="65" spans="1:16" ht="14.25" customHeight="1">
      <c r="A65" s="100">
        <v>43922</v>
      </c>
      <c r="B65" s="101">
        <v>450000000</v>
      </c>
      <c r="C65" s="15">
        <v>43930</v>
      </c>
      <c r="D65" s="15">
        <v>44022</v>
      </c>
      <c r="E65" s="35">
        <v>879680000</v>
      </c>
      <c r="F65" s="35">
        <v>429680000</v>
      </c>
      <c r="G65" s="101">
        <v>450000000</v>
      </c>
      <c r="H65" s="117">
        <v>95.484444444444449</v>
      </c>
      <c r="I65" s="35">
        <v>450000000</v>
      </c>
      <c r="J65" s="35">
        <v>0</v>
      </c>
      <c r="K65" s="201">
        <v>2300000000</v>
      </c>
      <c r="L65" s="221">
        <v>6.2665300000000004</v>
      </c>
      <c r="M65" s="131">
        <v>98.437659999999994</v>
      </c>
      <c r="N65" s="131">
        <v>6.2968000000000002</v>
      </c>
      <c r="O65" s="221">
        <v>6.4466299999999999</v>
      </c>
      <c r="P65" s="131">
        <v>6.5133099999999997</v>
      </c>
    </row>
    <row r="66" spans="1:16" ht="14.25" customHeight="1">
      <c r="A66" s="100">
        <v>43922</v>
      </c>
      <c r="B66" s="101">
        <v>450000000</v>
      </c>
      <c r="C66" s="15">
        <v>43945</v>
      </c>
      <c r="D66" s="15">
        <v>44036</v>
      </c>
      <c r="E66" s="35">
        <v>799200000</v>
      </c>
      <c r="F66" s="35">
        <v>349200000</v>
      </c>
      <c r="G66" s="101">
        <v>450000000</v>
      </c>
      <c r="H66" s="117">
        <v>77.600000000000009</v>
      </c>
      <c r="I66" s="35">
        <v>450000000</v>
      </c>
      <c r="J66" s="35">
        <v>0</v>
      </c>
      <c r="K66" s="201">
        <v>2300000000</v>
      </c>
      <c r="L66" s="221">
        <v>5.1359399999999997</v>
      </c>
      <c r="M66" s="131">
        <v>98.719530000000006</v>
      </c>
      <c r="N66" s="131">
        <v>5.2025600000000001</v>
      </c>
      <c r="O66" s="221">
        <v>5.30504</v>
      </c>
      <c r="P66" s="131">
        <v>4.95</v>
      </c>
    </row>
    <row r="67" spans="1:16" ht="14.25" customHeight="1">
      <c r="A67" s="100">
        <v>43952</v>
      </c>
      <c r="B67" s="101">
        <v>500000000</v>
      </c>
      <c r="C67" s="15">
        <v>43973</v>
      </c>
      <c r="D67" s="15">
        <v>44064</v>
      </c>
      <c r="E67" s="35">
        <v>507600000</v>
      </c>
      <c r="F67" s="35">
        <v>7600000</v>
      </c>
      <c r="G67" s="101">
        <v>462000000</v>
      </c>
      <c r="H67" s="117">
        <v>1.52</v>
      </c>
      <c r="I67" s="35">
        <v>450000000</v>
      </c>
      <c r="J67" s="35">
        <v>12000000</v>
      </c>
      <c r="K67" s="201">
        <v>2312000000</v>
      </c>
      <c r="L67" s="221">
        <v>4.8383184809238342</v>
      </c>
      <c r="M67" s="131">
        <v>98.793734296536798</v>
      </c>
      <c r="N67" s="131">
        <v>4.8973940659042796</v>
      </c>
      <c r="O67" s="221">
        <v>4.9881570531025803</v>
      </c>
      <c r="P67" s="131">
        <v>4.996970329670309</v>
      </c>
    </row>
    <row r="68" spans="1:16" ht="14.25" customHeight="1">
      <c r="A68" s="100">
        <v>43983</v>
      </c>
      <c r="B68" s="101">
        <v>500000000</v>
      </c>
      <c r="C68" s="15">
        <v>43987</v>
      </c>
      <c r="D68" s="15">
        <v>44078</v>
      </c>
      <c r="E68" s="35">
        <v>1472300000</v>
      </c>
      <c r="F68" s="35">
        <v>972300000</v>
      </c>
      <c r="G68" s="101">
        <v>500000000</v>
      </c>
      <c r="H68" s="117">
        <v>194.46</v>
      </c>
      <c r="I68" s="35">
        <v>450000000</v>
      </c>
      <c r="J68" s="35">
        <v>50000000</v>
      </c>
      <c r="K68" s="201">
        <v>2362000000</v>
      </c>
      <c r="L68" s="221">
        <v>4.5909780219780094</v>
      </c>
      <c r="M68" s="131">
        <v>98.855400000000003</v>
      </c>
      <c r="N68" s="131">
        <v>4.6441347887702698</v>
      </c>
      <c r="O68" s="221">
        <v>4.7257187627340702</v>
      </c>
      <c r="P68" s="131">
        <v>4.5463758241758478</v>
      </c>
    </row>
    <row r="69" spans="1:16" ht="14.25" customHeight="1">
      <c r="A69" s="100">
        <v>43983</v>
      </c>
      <c r="B69" s="101">
        <v>500000000</v>
      </c>
      <c r="C69" s="15">
        <v>44001</v>
      </c>
      <c r="D69" s="15">
        <v>44092</v>
      </c>
      <c r="E69" s="35">
        <v>661500000</v>
      </c>
      <c r="F69" s="35">
        <v>161500000</v>
      </c>
      <c r="G69" s="101">
        <v>500000000</v>
      </c>
      <c r="H69" s="117">
        <v>32.300000000000004</v>
      </c>
      <c r="I69" s="35">
        <v>500000000</v>
      </c>
      <c r="J69" s="35">
        <v>0</v>
      </c>
      <c r="K69" s="201">
        <v>2362000000</v>
      </c>
      <c r="L69" s="221">
        <v>4.3187120879120657</v>
      </c>
      <c r="M69" s="131">
        <v>98.923280000000005</v>
      </c>
      <c r="N69" s="131">
        <v>4.3657199999999996</v>
      </c>
      <c r="O69" s="221">
        <v>4.4377818290170801</v>
      </c>
      <c r="P69" s="131">
        <v>4.4177835164835342</v>
      </c>
    </row>
    <row r="70" spans="1:16" ht="14.25" customHeight="1">
      <c r="A70" s="100">
        <v>44013</v>
      </c>
      <c r="B70" s="101">
        <v>500000000</v>
      </c>
      <c r="C70" s="15">
        <v>44022</v>
      </c>
      <c r="D70" s="15">
        <v>44113</v>
      </c>
      <c r="E70" s="35">
        <v>1257840000</v>
      </c>
      <c r="F70" s="35">
        <v>757840000</v>
      </c>
      <c r="G70" s="101">
        <v>499900000</v>
      </c>
      <c r="H70" s="117">
        <v>151.56799999999998</v>
      </c>
      <c r="I70" s="35">
        <v>450000000</v>
      </c>
      <c r="J70" s="35">
        <v>49900000</v>
      </c>
      <c r="K70" s="201">
        <v>2411900000</v>
      </c>
      <c r="L70" s="221">
        <v>4.2106159340659151</v>
      </c>
      <c r="M70" s="131">
        <v>98.950230000000005</v>
      </c>
      <c r="N70" s="131">
        <v>4.2552866568030403</v>
      </c>
      <c r="O70" s="221">
        <v>4.3237362949407201</v>
      </c>
      <c r="P70" s="131">
        <v>4.2543758241758436</v>
      </c>
    </row>
    <row r="71" spans="1:16" ht="14.25" customHeight="1">
      <c r="A71" s="100">
        <v>44013</v>
      </c>
      <c r="B71" s="101">
        <v>450000000</v>
      </c>
      <c r="C71" s="15">
        <v>44036</v>
      </c>
      <c r="D71" s="15">
        <v>44127</v>
      </c>
      <c r="E71" s="35">
        <v>718200000</v>
      </c>
      <c r="F71" s="35">
        <v>268200000</v>
      </c>
      <c r="G71" s="101">
        <v>450000000</v>
      </c>
      <c r="H71" s="117">
        <v>59.599999999999994</v>
      </c>
      <c r="I71" s="35">
        <v>450000000</v>
      </c>
      <c r="J71" s="35">
        <v>0</v>
      </c>
      <c r="K71" s="201">
        <v>2411900000</v>
      </c>
      <c r="L71" s="221">
        <v>4.2617961538461353</v>
      </c>
      <c r="M71" s="131">
        <v>98.937470000000005</v>
      </c>
      <c r="N71" s="131">
        <v>4.3075653277227897</v>
      </c>
      <c r="O71" s="221">
        <v>4.3777133022811201</v>
      </c>
      <c r="P71" s="131">
        <v>4.2</v>
      </c>
    </row>
    <row r="72" spans="1:16" ht="14.25" customHeight="1">
      <c r="A72" s="100">
        <v>44044</v>
      </c>
      <c r="B72" s="101">
        <v>500000000</v>
      </c>
      <c r="C72" s="15">
        <v>44064</v>
      </c>
      <c r="D72" s="15">
        <v>44155</v>
      </c>
      <c r="E72" s="35">
        <v>809500000</v>
      </c>
      <c r="F72" s="35">
        <v>309500000</v>
      </c>
      <c r="G72" s="101">
        <v>500000000</v>
      </c>
      <c r="H72" s="117">
        <v>61.9</v>
      </c>
      <c r="I72" s="35">
        <v>462000000</v>
      </c>
      <c r="J72" s="35">
        <v>38000000</v>
      </c>
      <c r="K72" s="201">
        <v>2449900000</v>
      </c>
      <c r="L72" s="221">
        <v>4.1045653846153902</v>
      </c>
      <c r="M72" s="131">
        <v>98.976669999999999</v>
      </c>
      <c r="N72" s="131">
        <v>4.1470029094890597</v>
      </c>
      <c r="O72" s="221">
        <v>4.2120014696835</v>
      </c>
      <c r="P72" s="131">
        <v>4.28</v>
      </c>
    </row>
    <row r="73" spans="1:16" ht="14.25" customHeight="1">
      <c r="A73" s="100">
        <v>44075</v>
      </c>
      <c r="B73" s="101">
        <v>500000000</v>
      </c>
      <c r="C73" s="15">
        <v>44078</v>
      </c>
      <c r="D73" s="15">
        <v>44169</v>
      </c>
      <c r="E73" s="35">
        <v>797000000</v>
      </c>
      <c r="F73" s="35">
        <v>297000000</v>
      </c>
      <c r="G73" s="101">
        <v>500000000</v>
      </c>
      <c r="H73" s="117">
        <v>59.4</v>
      </c>
      <c r="I73" s="35">
        <v>500000000</v>
      </c>
      <c r="J73" s="35">
        <v>0</v>
      </c>
      <c r="K73" s="201">
        <v>2449900000</v>
      </c>
      <c r="L73" s="221">
        <v>3.9911346153846403</v>
      </c>
      <c r="M73" s="131">
        <v>99.004949999999994</v>
      </c>
      <c r="N73" s="131">
        <v>4.0312475440719302</v>
      </c>
      <c r="O73" s="221">
        <v>4.0926562742174397</v>
      </c>
      <c r="P73" s="131">
        <v>4.0599999999999996</v>
      </c>
    </row>
    <row r="74" spans="1:16" ht="14.25" customHeight="1">
      <c r="A74" s="100">
        <v>44075</v>
      </c>
      <c r="B74" s="101">
        <v>500000000</v>
      </c>
      <c r="C74" s="15">
        <v>44092</v>
      </c>
      <c r="D74" s="15">
        <v>44183</v>
      </c>
      <c r="E74" s="35">
        <v>1599000000</v>
      </c>
      <c r="F74" s="35">
        <v>1099000000</v>
      </c>
      <c r="G74" s="101">
        <v>500000000</v>
      </c>
      <c r="H74" s="117">
        <v>219.79999999999998</v>
      </c>
      <c r="I74" s="35">
        <v>500000000</v>
      </c>
      <c r="J74" s="35">
        <v>0</v>
      </c>
      <c r="K74" s="201">
        <v>2449900000</v>
      </c>
      <c r="L74" s="221">
        <v>3.8424071428571551</v>
      </c>
      <c r="M74" s="131">
        <v>99.042029999999997</v>
      </c>
      <c r="N74" s="131">
        <v>3.8795722814416802</v>
      </c>
      <c r="O74" s="221">
        <v>3.9364325583113802</v>
      </c>
      <c r="P74" s="131">
        <v>3.88</v>
      </c>
    </row>
    <row r="75" spans="1:16" ht="14.25" customHeight="1">
      <c r="A75" s="100">
        <v>44105</v>
      </c>
      <c r="B75" s="101">
        <v>500000000</v>
      </c>
      <c r="C75" s="15">
        <v>44113</v>
      </c>
      <c r="D75" s="15">
        <v>44204</v>
      </c>
      <c r="E75" s="35">
        <v>959520000</v>
      </c>
      <c r="F75" s="35">
        <v>459520000</v>
      </c>
      <c r="G75" s="101">
        <v>500000000</v>
      </c>
      <c r="H75" s="117">
        <v>100</v>
      </c>
      <c r="I75" s="35">
        <v>499900000</v>
      </c>
      <c r="J75" s="35">
        <v>100000</v>
      </c>
      <c r="K75" s="201">
        <v>2450000000</v>
      </c>
      <c r="L75" s="221">
        <v>3.7717736263736197</v>
      </c>
      <c r="M75" s="131">
        <v>99.059640000000002</v>
      </c>
      <c r="N75" s="131">
        <v>3.80757857223549</v>
      </c>
      <c r="O75" s="221">
        <v>3.86234152439371</v>
      </c>
      <c r="P75" s="131">
        <v>3.8594939560439769</v>
      </c>
    </row>
    <row r="76" spans="1:16" ht="14.25" customHeight="1">
      <c r="A76" s="100">
        <v>44105</v>
      </c>
      <c r="B76" s="101">
        <v>500000000</v>
      </c>
      <c r="C76" s="15">
        <v>44127</v>
      </c>
      <c r="D76" s="15">
        <v>44218</v>
      </c>
      <c r="E76" s="35">
        <v>696200000</v>
      </c>
      <c r="F76" s="35">
        <v>196200000</v>
      </c>
      <c r="G76" s="101">
        <v>500000000</v>
      </c>
      <c r="H76" s="117">
        <v>100</v>
      </c>
      <c r="I76" s="35">
        <v>450000000</v>
      </c>
      <c r="J76" s="35">
        <v>50000000</v>
      </c>
      <c r="K76" s="201">
        <v>2500000000</v>
      </c>
      <c r="L76" s="221">
        <v>3.7668000000000106</v>
      </c>
      <c r="M76" s="131">
        <v>99.060879999999997</v>
      </c>
      <c r="N76" s="131">
        <v>3.8025101331625701</v>
      </c>
      <c r="O76" s="221">
        <v>3.8571269255910399</v>
      </c>
      <c r="P76" s="131">
        <v>3.8099983516483369</v>
      </c>
    </row>
    <row r="77" spans="1:16" ht="14.25" customHeight="1">
      <c r="A77" s="100">
        <v>44136</v>
      </c>
      <c r="B77" s="101">
        <v>500000000</v>
      </c>
      <c r="C77" s="15">
        <v>44155</v>
      </c>
      <c r="D77" s="15">
        <v>44246</v>
      </c>
      <c r="E77" s="35">
        <v>1022500000</v>
      </c>
      <c r="F77" s="35">
        <v>522500000</v>
      </c>
      <c r="G77" s="101">
        <v>500000000</v>
      </c>
      <c r="H77" s="117">
        <v>104.5</v>
      </c>
      <c r="I77" s="35">
        <v>500000000</v>
      </c>
      <c r="J77" s="35">
        <v>0</v>
      </c>
      <c r="K77" s="201">
        <v>2500000000</v>
      </c>
      <c r="L77" s="221">
        <v>3.6620329670329537</v>
      </c>
      <c r="M77" s="131">
        <v>99.087000000000003</v>
      </c>
      <c r="N77" s="131">
        <v>3.6957753964021101</v>
      </c>
      <c r="O77" s="221">
        <v>3.7473598959658601</v>
      </c>
      <c r="P77" s="131">
        <v>3.7250857142857079</v>
      </c>
    </row>
    <row r="78" spans="1:16" ht="14.25" customHeight="1">
      <c r="A78" s="100">
        <v>44166</v>
      </c>
      <c r="B78" s="101">
        <v>500000000</v>
      </c>
      <c r="C78" s="15">
        <v>44169</v>
      </c>
      <c r="D78" s="15">
        <v>44260</v>
      </c>
      <c r="E78" s="35">
        <v>622500000</v>
      </c>
      <c r="F78" s="35">
        <v>122500000</v>
      </c>
      <c r="G78" s="101">
        <v>437500000</v>
      </c>
      <c r="H78" s="117">
        <v>24.5</v>
      </c>
      <c r="I78" s="35">
        <v>500000000</v>
      </c>
      <c r="J78" s="35">
        <v>-62500000</v>
      </c>
      <c r="K78" s="201">
        <v>2437500000</v>
      </c>
      <c r="L78" s="221">
        <v>3.7692868131868149</v>
      </c>
      <c r="M78" s="131">
        <v>99.044610000000006</v>
      </c>
      <c r="N78" s="131">
        <v>3.86902305053124</v>
      </c>
      <c r="O78" s="221">
        <v>3.9255735264682099</v>
      </c>
      <c r="P78" s="131">
        <v>3.8134076923076767</v>
      </c>
    </row>
    <row r="79" spans="1:16" ht="14.25" customHeight="1">
      <c r="A79" s="122">
        <v>44166</v>
      </c>
      <c r="B79" s="110">
        <v>500000000</v>
      </c>
      <c r="C79" s="22">
        <v>44183</v>
      </c>
      <c r="D79" s="22">
        <v>44274</v>
      </c>
      <c r="E79" s="37">
        <v>555100000</v>
      </c>
      <c r="F79" s="37">
        <v>55100000</v>
      </c>
      <c r="G79" s="110">
        <v>500000000</v>
      </c>
      <c r="H79" s="118">
        <v>11.020000000000001</v>
      </c>
      <c r="I79" s="37">
        <v>500000000</v>
      </c>
      <c r="J79" s="37">
        <v>0</v>
      </c>
      <c r="K79" s="202">
        <v>2437500000</v>
      </c>
      <c r="L79" s="222">
        <v>4.0511390109889875</v>
      </c>
      <c r="M79" s="220">
        <v>98.989990000000006</v>
      </c>
      <c r="N79" s="220">
        <v>4.09247340159241</v>
      </c>
      <c r="O79" s="222">
        <v>4.1557680915236901</v>
      </c>
      <c r="P79" s="220">
        <v>3.8755500000000001</v>
      </c>
    </row>
    <row r="80" spans="1:16" ht="14.25" customHeight="1">
      <c r="A80" s="100">
        <v>44197</v>
      </c>
      <c r="B80" s="101">
        <v>500000000</v>
      </c>
      <c r="C80" s="15">
        <v>44204</v>
      </c>
      <c r="D80" s="15">
        <v>44295</v>
      </c>
      <c r="E80" s="35">
        <v>546380000</v>
      </c>
      <c r="F80" s="35">
        <v>46380000</v>
      </c>
      <c r="G80" s="101">
        <v>500000000</v>
      </c>
      <c r="H80" s="117">
        <v>9.2759999999999998</v>
      </c>
      <c r="I80" s="35">
        <v>500000000</v>
      </c>
      <c r="J80" s="35">
        <v>0</v>
      </c>
      <c r="K80" s="201">
        <v>2437500000</v>
      </c>
      <c r="L80" s="221">
        <v>4.17632197802196</v>
      </c>
      <c r="M80" s="131">
        <v>98.958780000000004</v>
      </c>
      <c r="N80" s="131">
        <v>4.2202642130612</v>
      </c>
      <c r="O80" s="221">
        <v>4.2875878269524703</v>
      </c>
      <c r="P80" s="131">
        <v>3.75</v>
      </c>
    </row>
    <row r="81" spans="1:16" ht="14.25" customHeight="1">
      <c r="A81" s="100">
        <v>44197</v>
      </c>
      <c r="B81" s="101">
        <v>500000000</v>
      </c>
      <c r="C81" s="15">
        <v>44218</v>
      </c>
      <c r="D81" s="15">
        <v>44309</v>
      </c>
      <c r="E81" s="35">
        <v>621650000</v>
      </c>
      <c r="F81" s="35">
        <v>121650000</v>
      </c>
      <c r="G81" s="101">
        <v>500000000</v>
      </c>
      <c r="H81" s="117">
        <v>24.33</v>
      </c>
      <c r="I81" s="35">
        <v>500000000</v>
      </c>
      <c r="J81" s="35">
        <v>0</v>
      </c>
      <c r="K81" s="201">
        <v>2437500000</v>
      </c>
      <c r="L81" s="221">
        <v>4.2617000000000003</v>
      </c>
      <c r="M81" s="131">
        <v>98.956270000000004</v>
      </c>
      <c r="N81" s="131">
        <v>4.2305450280609298</v>
      </c>
      <c r="O81" s="221">
        <v>4.2981982105002601</v>
      </c>
      <c r="P81" s="131">
        <v>4.1500000000000004</v>
      </c>
    </row>
    <row r="82" spans="1:16" ht="14.25" customHeight="1">
      <c r="A82" s="100">
        <v>44228</v>
      </c>
      <c r="B82" s="101">
        <v>500000000</v>
      </c>
      <c r="C82" s="15">
        <v>44246</v>
      </c>
      <c r="D82" s="15">
        <v>44337</v>
      </c>
      <c r="E82" s="35">
        <v>691950000</v>
      </c>
      <c r="F82" s="35">
        <v>191950000</v>
      </c>
      <c r="G82" s="101">
        <v>500000000</v>
      </c>
      <c r="H82" s="117">
        <v>38.39</v>
      </c>
      <c r="I82" s="35">
        <v>500000000</v>
      </c>
      <c r="J82" s="35">
        <v>0</v>
      </c>
      <c r="K82" s="201">
        <v>2437500000</v>
      </c>
      <c r="L82" s="221">
        <v>4.2342406593406716</v>
      </c>
      <c r="M82" s="131">
        <v>98.944339999999997</v>
      </c>
      <c r="N82" s="131">
        <v>4.2794167502059004</v>
      </c>
      <c r="O82" s="221">
        <v>4.3486476794312203</v>
      </c>
      <c r="P82" s="131">
        <v>4.1500000000000004</v>
      </c>
    </row>
    <row r="83" spans="1:16" ht="14.25" customHeight="1">
      <c r="A83" s="100">
        <v>44256</v>
      </c>
      <c r="B83" s="101">
        <v>500000000</v>
      </c>
      <c r="C83" s="15">
        <v>44260</v>
      </c>
      <c r="D83" s="15">
        <v>44351</v>
      </c>
      <c r="E83" s="35">
        <v>913150000</v>
      </c>
      <c r="F83" s="35">
        <v>413150000</v>
      </c>
      <c r="G83" s="101">
        <v>500000000</v>
      </c>
      <c r="H83" s="117">
        <v>82.63000000000001</v>
      </c>
      <c r="I83" s="35">
        <v>437500000</v>
      </c>
      <c r="J83" s="35">
        <v>62500000</v>
      </c>
      <c r="K83" s="201">
        <v>2500000000</v>
      </c>
      <c r="L83" s="221">
        <v>4.2419764934065665</v>
      </c>
      <c r="M83" s="131">
        <v>98.942411340000007</v>
      </c>
      <c r="N83" s="131">
        <v>4.2873186896867503</v>
      </c>
      <c r="O83" s="221">
        <v>4.3568064406924503</v>
      </c>
      <c r="P83" s="131">
        <v>4.3179999999999996</v>
      </c>
    </row>
    <row r="84" spans="1:16" ht="14.25" customHeight="1">
      <c r="A84" s="100">
        <v>44256</v>
      </c>
      <c r="B84" s="101">
        <v>500000000</v>
      </c>
      <c r="C84" s="15">
        <v>44274</v>
      </c>
      <c r="D84" s="15">
        <v>44365</v>
      </c>
      <c r="E84" s="35">
        <v>932850000</v>
      </c>
      <c r="F84" s="35">
        <v>432850000</v>
      </c>
      <c r="G84" s="101">
        <v>500000000</v>
      </c>
      <c r="H84" s="117">
        <v>86.570000000000007</v>
      </c>
      <c r="I84" s="35">
        <v>500000000</v>
      </c>
      <c r="J84" s="35">
        <v>0</v>
      </c>
      <c r="K84" s="201">
        <v>2500000000</v>
      </c>
      <c r="L84" s="221">
        <v>4.2488805767032662</v>
      </c>
      <c r="M84" s="131">
        <v>98.940690048000008</v>
      </c>
      <c r="N84" s="131">
        <v>4.2943712790379402</v>
      </c>
      <c r="O84" s="221">
        <v>4.3640886514261199</v>
      </c>
      <c r="P84" s="131">
        <v>4.2769175824175756</v>
      </c>
    </row>
    <row r="85" spans="1:16" ht="14.25" customHeight="1">
      <c r="A85" s="100">
        <v>44287</v>
      </c>
      <c r="B85" s="101">
        <v>550000000</v>
      </c>
      <c r="C85" s="15">
        <v>44295</v>
      </c>
      <c r="D85" s="15">
        <v>44386</v>
      </c>
      <c r="E85" s="35">
        <v>1332020000</v>
      </c>
      <c r="F85" s="35">
        <v>782020000</v>
      </c>
      <c r="G85" s="101">
        <v>550000000</v>
      </c>
      <c r="H85" s="117">
        <v>142.18545454545455</v>
      </c>
      <c r="I85" s="35">
        <v>500000000</v>
      </c>
      <c r="J85" s="35">
        <v>50000000</v>
      </c>
      <c r="K85" s="201">
        <v>2550000000</v>
      </c>
      <c r="L85" s="221">
        <v>4.1726318681318757</v>
      </c>
      <c r="M85" s="131">
        <v>98.959699999999998</v>
      </c>
      <c r="N85" s="131">
        <v>4.2164960768190198</v>
      </c>
      <c r="O85" s="221">
        <v>4.2836990997927602</v>
      </c>
      <c r="P85" s="131">
        <v>3.95</v>
      </c>
    </row>
    <row r="86" spans="1:16" ht="14.25" customHeight="1">
      <c r="A86" s="100">
        <v>44287</v>
      </c>
      <c r="B86" s="101">
        <v>500000000</v>
      </c>
      <c r="C86" s="103">
        <v>44309</v>
      </c>
      <c r="D86" s="103">
        <v>44400</v>
      </c>
      <c r="E86" s="101">
        <v>1088050000</v>
      </c>
      <c r="F86" s="101">
        <v>588050000</v>
      </c>
      <c r="G86" s="101">
        <v>500000000</v>
      </c>
      <c r="H86" s="255">
        <v>117.60999999999999</v>
      </c>
      <c r="I86" s="101">
        <v>500000000</v>
      </c>
      <c r="J86" s="101">
        <v>0</v>
      </c>
      <c r="K86" s="201">
        <v>2550000000</v>
      </c>
      <c r="L86" s="253">
        <v>4.1321609890109761</v>
      </c>
      <c r="M86" s="254">
        <v>98.969790000000003</v>
      </c>
      <c r="N86" s="254">
        <v>4.1751740495872296</v>
      </c>
      <c r="O86" s="253">
        <v>4.2410617935403101</v>
      </c>
      <c r="P86" s="254">
        <v>4.2054417582417498</v>
      </c>
    </row>
    <row r="87" spans="1:16" ht="14.25" customHeight="1">
      <c r="A87" s="100">
        <v>44317</v>
      </c>
      <c r="B87" s="101">
        <v>500000000</v>
      </c>
      <c r="C87" s="15">
        <v>44337</v>
      </c>
      <c r="D87" s="15">
        <v>44428</v>
      </c>
      <c r="E87" s="35">
        <v>577650000</v>
      </c>
      <c r="F87" s="35">
        <v>77650000</v>
      </c>
      <c r="G87" s="101">
        <v>500000000</v>
      </c>
      <c r="H87" s="117">
        <v>15.53</v>
      </c>
      <c r="I87" s="35">
        <v>500000000</v>
      </c>
      <c r="J87" s="35">
        <v>0</v>
      </c>
      <c r="K87" s="201">
        <v>2550000000</v>
      </c>
      <c r="L87" s="221">
        <v>4.2272615384615584</v>
      </c>
      <c r="M87" s="131">
        <v>98.946079999999995</v>
      </c>
      <c r="N87" s="131">
        <v>4.2722880365362199</v>
      </c>
      <c r="O87" s="221">
        <v>4.3412876855285303</v>
      </c>
      <c r="P87" s="131">
        <v>4.1219299999999999</v>
      </c>
    </row>
    <row r="88" spans="1:16" ht="15" customHeight="1">
      <c r="A88" s="100">
        <v>44348</v>
      </c>
      <c r="B88" s="101">
        <v>550000000</v>
      </c>
      <c r="C88" s="103">
        <v>44351</v>
      </c>
      <c r="D88" s="103">
        <v>44442</v>
      </c>
      <c r="E88" s="101">
        <v>591100000</v>
      </c>
      <c r="F88" s="101">
        <v>41100000</v>
      </c>
      <c r="G88" s="101">
        <v>550000000</v>
      </c>
      <c r="H88" s="117">
        <v>7.4727272727272727</v>
      </c>
      <c r="I88" s="101">
        <v>500000000</v>
      </c>
      <c r="J88" s="101">
        <v>50000000</v>
      </c>
      <c r="K88" s="201">
        <v>2600000000</v>
      </c>
      <c r="L88" s="253">
        <v>4.35168</v>
      </c>
      <c r="M88" s="254">
        <v>98.915059999999997</v>
      </c>
      <c r="N88" s="254">
        <v>4.3994099999999996</v>
      </c>
      <c r="O88" s="253">
        <v>4.4725999999999999</v>
      </c>
      <c r="P88" s="254">
        <v>4.2999900000000002</v>
      </c>
    </row>
    <row r="89" spans="1:16" ht="14.25" customHeight="1">
      <c r="A89" s="100">
        <v>44348</v>
      </c>
      <c r="B89" s="101">
        <v>500000000</v>
      </c>
      <c r="C89" s="103">
        <v>44365</v>
      </c>
      <c r="D89" s="103">
        <v>44456</v>
      </c>
      <c r="E89" s="101">
        <v>785730000</v>
      </c>
      <c r="F89" s="101">
        <v>285730000</v>
      </c>
      <c r="G89" s="101">
        <v>500000000</v>
      </c>
      <c r="H89" s="117">
        <v>57.145999999999994</v>
      </c>
      <c r="I89" s="101">
        <v>500000000</v>
      </c>
      <c r="J89" s="101">
        <v>0</v>
      </c>
      <c r="K89" s="201">
        <v>2600000000</v>
      </c>
      <c r="L89" s="253">
        <v>3.75</v>
      </c>
      <c r="M89" s="254">
        <v>98.884119999999996</v>
      </c>
      <c r="N89" s="254">
        <v>4.5262903867500999</v>
      </c>
      <c r="O89" s="253">
        <v>4.6037712907963702</v>
      </c>
      <c r="P89" s="254">
        <v>4.41</v>
      </c>
    </row>
    <row r="90" spans="1:16" ht="13.5" customHeight="1">
      <c r="A90" s="100">
        <v>44378</v>
      </c>
      <c r="B90" s="101">
        <v>550000000</v>
      </c>
      <c r="C90" s="103">
        <v>44386</v>
      </c>
      <c r="D90" s="103">
        <v>44477</v>
      </c>
      <c r="E90" s="101">
        <v>645000000</v>
      </c>
      <c r="F90" s="101">
        <v>95000000</v>
      </c>
      <c r="G90" s="101">
        <v>550000000</v>
      </c>
      <c r="H90" s="117">
        <v>17.272727272727273</v>
      </c>
      <c r="I90" s="101">
        <v>550000000</v>
      </c>
      <c r="J90" s="101">
        <v>0</v>
      </c>
      <c r="K90" s="201">
        <v>2600000000</v>
      </c>
      <c r="L90" s="253">
        <v>4.6163274725274697</v>
      </c>
      <c r="M90" s="254">
        <v>98.849080000000001</v>
      </c>
      <c r="N90" s="254">
        <v>4.6700763148503501</v>
      </c>
      <c r="O90" s="253">
        <v>4.7525778389350997</v>
      </c>
      <c r="P90" s="254">
        <v>4.5250000000000004</v>
      </c>
    </row>
    <row r="91" spans="1:16" ht="13.5" customHeight="1">
      <c r="A91" s="100">
        <v>44378</v>
      </c>
      <c r="B91" s="101">
        <v>550000000</v>
      </c>
      <c r="C91" s="103">
        <v>44400</v>
      </c>
      <c r="D91" s="103">
        <v>44491</v>
      </c>
      <c r="E91" s="101">
        <v>978970000</v>
      </c>
      <c r="F91" s="101">
        <v>428970000</v>
      </c>
      <c r="G91" s="101">
        <v>550000000</v>
      </c>
      <c r="H91" s="117">
        <v>77.994545454545445</v>
      </c>
      <c r="I91" s="101">
        <v>500000000</v>
      </c>
      <c r="J91" s="101">
        <v>50000000</v>
      </c>
      <c r="K91" s="201">
        <v>2650000000</v>
      </c>
      <c r="L91" s="253">
        <v>4.6687912087912142</v>
      </c>
      <c r="M91" s="254">
        <v>98.835999999999999</v>
      </c>
      <c r="N91" s="254">
        <v>4.7237759609769903</v>
      </c>
      <c r="O91" s="253">
        <v>4.8081932692172398</v>
      </c>
      <c r="P91" s="254">
        <v>4.3899999999999997</v>
      </c>
    </row>
    <row r="92" spans="1:16" ht="13.5" customHeight="1">
      <c r="A92" s="100">
        <v>44409</v>
      </c>
      <c r="B92" s="101">
        <v>550000000</v>
      </c>
      <c r="C92" s="103">
        <v>44428</v>
      </c>
      <c r="D92" s="103">
        <v>44519</v>
      </c>
      <c r="E92" s="101">
        <v>1257500000</v>
      </c>
      <c r="F92" s="101">
        <v>707500000</v>
      </c>
      <c r="G92" s="101">
        <v>550000000</v>
      </c>
      <c r="H92" s="117">
        <v>128.63636363636363</v>
      </c>
      <c r="I92" s="101">
        <v>500000000</v>
      </c>
      <c r="J92" s="101">
        <v>50000000</v>
      </c>
      <c r="K92" s="201">
        <v>2700000000</v>
      </c>
      <c r="L92" s="253">
        <v>4.6247906593406638</v>
      </c>
      <c r="M92" s="254">
        <v>98.846969999999999</v>
      </c>
      <c r="N92" s="254">
        <v>4.67873791107675</v>
      </c>
      <c r="O92" s="253">
        <v>4.7615469466994602</v>
      </c>
      <c r="P92" s="254">
        <v>4.5999999999999996</v>
      </c>
    </row>
    <row r="93" spans="1:16" ht="13.5" customHeight="1">
      <c r="A93" s="100">
        <v>44440</v>
      </c>
      <c r="B93" s="101">
        <v>550000000</v>
      </c>
      <c r="C93" s="103">
        <v>44442</v>
      </c>
      <c r="D93" s="103">
        <v>44533</v>
      </c>
      <c r="E93" s="101">
        <v>884700000</v>
      </c>
      <c r="F93" s="101">
        <v>334700000</v>
      </c>
      <c r="G93" s="101">
        <v>550000000</v>
      </c>
      <c r="H93" s="117">
        <v>60.854545454545452</v>
      </c>
      <c r="I93" s="101">
        <v>550000000</v>
      </c>
      <c r="J93" s="101">
        <v>0</v>
      </c>
      <c r="K93" s="201">
        <v>2700000000</v>
      </c>
      <c r="L93" s="253">
        <v>4.6650799999999997</v>
      </c>
      <c r="M93" s="254">
        <v>98.850300000000004</v>
      </c>
      <c r="N93" s="254">
        <v>4.6650683568325499</v>
      </c>
      <c r="O93" s="253">
        <v>4.7473923470269197</v>
      </c>
      <c r="P93" s="254">
        <v>4.7</v>
      </c>
    </row>
    <row r="94" spans="1:16" ht="14.25" customHeight="1">
      <c r="A94" s="100">
        <v>44440</v>
      </c>
      <c r="B94" s="101">
        <v>500000000</v>
      </c>
      <c r="C94" s="15">
        <v>44456</v>
      </c>
      <c r="D94" s="15">
        <v>44547</v>
      </c>
      <c r="E94" s="35">
        <v>911200000</v>
      </c>
      <c r="F94" s="35">
        <v>411200000</v>
      </c>
      <c r="G94" s="101">
        <v>500000000</v>
      </c>
      <c r="H94" s="117">
        <v>82.240000000000009</v>
      </c>
      <c r="I94" s="35">
        <v>500000000</v>
      </c>
      <c r="J94" s="35">
        <v>0</v>
      </c>
      <c r="K94" s="201">
        <v>2700000000</v>
      </c>
      <c r="L94" s="221">
        <v>4.6650799999999997</v>
      </c>
      <c r="M94" s="131">
        <v>98.856650000000002</v>
      </c>
      <c r="N94" s="131">
        <v>4.6390043418569</v>
      </c>
      <c r="O94" s="221">
        <v>4.7204074646207204</v>
      </c>
      <c r="P94" s="131">
        <v>4.55</v>
      </c>
    </row>
    <row r="95" spans="1:16" ht="14.25" customHeight="1">
      <c r="A95" s="100">
        <v>44470</v>
      </c>
      <c r="B95" s="101">
        <v>550000000</v>
      </c>
      <c r="C95" s="15">
        <v>44477</v>
      </c>
      <c r="D95" s="15">
        <v>44568</v>
      </c>
      <c r="E95" s="35">
        <v>871790000</v>
      </c>
      <c r="F95" s="35">
        <v>321790000</v>
      </c>
      <c r="G95" s="101">
        <v>550000000</v>
      </c>
      <c r="H95" s="117">
        <v>58.507272727272728</v>
      </c>
      <c r="I95" s="35">
        <v>550000000</v>
      </c>
      <c r="J95" s="35">
        <v>0</v>
      </c>
      <c r="K95" s="201">
        <v>2700000000</v>
      </c>
      <c r="L95" s="221">
        <v>4.5658291208791058</v>
      </c>
      <c r="M95" s="131">
        <v>98.861670000000004</v>
      </c>
      <c r="N95" s="131">
        <v>4.6184017737907004</v>
      </c>
      <c r="O95" s="221">
        <v>4.6990806806391996</v>
      </c>
      <c r="P95" s="131">
        <v>4.6980000000000004</v>
      </c>
    </row>
    <row r="96" spans="1:16" ht="14.25" customHeight="1">
      <c r="A96" s="100">
        <v>44470</v>
      </c>
      <c r="B96" s="101">
        <v>550000000</v>
      </c>
      <c r="C96" s="15">
        <v>44491</v>
      </c>
      <c r="D96" s="15">
        <v>44582</v>
      </c>
      <c r="E96" s="35">
        <v>738310000</v>
      </c>
      <c r="F96" s="35">
        <v>188310000</v>
      </c>
      <c r="G96" s="101">
        <v>550000000</v>
      </c>
      <c r="H96" s="117">
        <v>34.238181818181815</v>
      </c>
      <c r="I96" s="35">
        <v>550000000</v>
      </c>
      <c r="J96" s="35">
        <v>0</v>
      </c>
      <c r="K96" s="201">
        <v>2700000000</v>
      </c>
      <c r="L96" s="221">
        <v>4.552392307692303</v>
      </c>
      <c r="M96" s="131">
        <v>98.865020000000001</v>
      </c>
      <c r="N96" s="131">
        <v>4.6046542120684402</v>
      </c>
      <c r="O96" s="221">
        <v>4.6848516821189596</v>
      </c>
      <c r="P96" s="131">
        <v>4.4999200000000004</v>
      </c>
    </row>
    <row r="97" spans="1:16" ht="14.25" customHeight="1">
      <c r="A97" s="100">
        <v>44501</v>
      </c>
      <c r="B97" s="101">
        <v>550000000</v>
      </c>
      <c r="C97" s="15">
        <v>44519</v>
      </c>
      <c r="D97" s="15">
        <v>44610</v>
      </c>
      <c r="E97" s="35">
        <v>815940000</v>
      </c>
      <c r="F97" s="35">
        <v>265940000</v>
      </c>
      <c r="G97" s="101">
        <v>634440000</v>
      </c>
      <c r="H97" s="117">
        <v>48.352727272727272</v>
      </c>
      <c r="I97" s="35">
        <v>550000000</v>
      </c>
      <c r="J97" s="35">
        <v>84440000</v>
      </c>
      <c r="K97" s="201">
        <v>2784440000</v>
      </c>
      <c r="L97" s="221">
        <v>4.6920500000000001</v>
      </c>
      <c r="M97" s="131">
        <v>98.830200000000005</v>
      </c>
      <c r="N97" s="131">
        <v>4.7475899999999998</v>
      </c>
      <c r="O97" s="221">
        <v>4.8328699999999998</v>
      </c>
      <c r="P97" s="131">
        <v>4.4800000000000004</v>
      </c>
    </row>
    <row r="98" spans="1:16" ht="14.25" customHeight="1">
      <c r="A98" s="100">
        <v>44531</v>
      </c>
      <c r="B98" s="35">
        <v>550000000</v>
      </c>
      <c r="C98" s="103">
        <v>44533</v>
      </c>
      <c r="D98" s="15">
        <v>44624</v>
      </c>
      <c r="E98" s="101">
        <v>586640000</v>
      </c>
      <c r="F98" s="35">
        <v>36640000</v>
      </c>
      <c r="G98" s="101">
        <v>550000000</v>
      </c>
      <c r="H98" s="117">
        <v>6.6618181818181812</v>
      </c>
      <c r="I98" s="35">
        <v>550000000</v>
      </c>
      <c r="J98" s="35">
        <v>0</v>
      </c>
      <c r="K98" s="201">
        <v>2784440000</v>
      </c>
      <c r="L98" s="221">
        <v>4.7762456043956316</v>
      </c>
      <c r="M98" s="131">
        <v>98.809209999999993</v>
      </c>
      <c r="N98" s="131">
        <v>4.8338060838616501</v>
      </c>
      <c r="O98" s="221">
        <v>4.9222180538612603</v>
      </c>
      <c r="P98" s="131">
        <v>4.72</v>
      </c>
    </row>
    <row r="99" spans="1:16" ht="14.25" customHeight="1">
      <c r="A99" s="122">
        <v>44531</v>
      </c>
      <c r="B99" s="37">
        <v>550000000</v>
      </c>
      <c r="C99" s="280">
        <v>44547</v>
      </c>
      <c r="D99" s="22">
        <v>44638</v>
      </c>
      <c r="E99" s="37">
        <v>789600000</v>
      </c>
      <c r="F99" s="37">
        <v>239600000</v>
      </c>
      <c r="G99" s="37">
        <v>600000000</v>
      </c>
      <c r="H99" s="118">
        <v>43.563636363636363</v>
      </c>
      <c r="I99" s="37">
        <v>500000000</v>
      </c>
      <c r="J99" s="37">
        <v>100000000</v>
      </c>
      <c r="K99" s="47">
        <v>2884440000</v>
      </c>
      <c r="L99" s="222">
        <v>4.6920549450549256</v>
      </c>
      <c r="M99" s="220">
        <v>98.830200000000005</v>
      </c>
      <c r="N99" s="220">
        <v>4.7475922795410002</v>
      </c>
      <c r="O99" s="222">
        <v>4.8328663509072101</v>
      </c>
      <c r="P99" s="220">
        <v>4.83</v>
      </c>
    </row>
    <row r="100" spans="1:16" ht="14.25" customHeight="1">
      <c r="A100" s="100">
        <v>44562</v>
      </c>
      <c r="B100" s="101">
        <v>550000000</v>
      </c>
      <c r="C100" s="15">
        <v>44568</v>
      </c>
      <c r="D100" s="15">
        <v>44659</v>
      </c>
      <c r="E100" s="35">
        <v>1014650000</v>
      </c>
      <c r="F100" s="35">
        <v>464650000</v>
      </c>
      <c r="G100" s="101">
        <v>550000000</v>
      </c>
      <c r="H100" s="117">
        <v>84.481818181818184</v>
      </c>
      <c r="I100" s="35">
        <v>550000000</v>
      </c>
      <c r="J100" s="35">
        <v>0</v>
      </c>
      <c r="K100" s="201">
        <v>2884440000</v>
      </c>
      <c r="L100" s="221">
        <v>4.8951714285714143</v>
      </c>
      <c r="M100" s="131">
        <v>98.779560000000004</v>
      </c>
      <c r="N100" s="131">
        <v>4.9556521901610102</v>
      </c>
      <c r="O100" s="221">
        <v>5.0485964373001302</v>
      </c>
      <c r="P100" s="131">
        <v>4.7999000000000001</v>
      </c>
    </row>
    <row r="101" spans="1:16" ht="14.25" customHeight="1">
      <c r="A101" s="100">
        <v>44562</v>
      </c>
      <c r="B101" s="101">
        <v>550000000</v>
      </c>
      <c r="C101" s="15">
        <v>44582</v>
      </c>
      <c r="D101" s="15">
        <v>44673</v>
      </c>
      <c r="E101" s="35">
        <v>802030000</v>
      </c>
      <c r="F101" s="35">
        <v>252030000</v>
      </c>
      <c r="G101" s="101">
        <v>550000000</v>
      </c>
      <c r="H101" s="117">
        <v>45.823636363636368</v>
      </c>
      <c r="I101" s="35">
        <v>550000000</v>
      </c>
      <c r="J101" s="35">
        <v>0</v>
      </c>
      <c r="K101" s="201">
        <v>2884440000</v>
      </c>
      <c r="L101" s="221">
        <v>4.8718675824175808</v>
      </c>
      <c r="M101" s="131">
        <v>98.78537</v>
      </c>
      <c r="N101" s="131">
        <v>4.9317703445536303</v>
      </c>
      <c r="O101" s="221">
        <v>5.0238172662761196</v>
      </c>
      <c r="P101" s="131">
        <v>3.91</v>
      </c>
    </row>
    <row r="102" spans="1:16" ht="14.25" customHeight="1">
      <c r="A102" s="100">
        <v>44593</v>
      </c>
      <c r="B102" s="101">
        <v>600000000</v>
      </c>
      <c r="C102" s="15">
        <v>44610</v>
      </c>
      <c r="D102" s="15">
        <v>44701</v>
      </c>
      <c r="E102" s="35">
        <v>1128960000</v>
      </c>
      <c r="F102" s="35">
        <v>528960000</v>
      </c>
      <c r="G102" s="101">
        <v>600000000</v>
      </c>
      <c r="H102" s="117">
        <v>88.2</v>
      </c>
      <c r="I102" s="35">
        <v>634440000</v>
      </c>
      <c r="J102" s="35">
        <v>-34440000</v>
      </c>
      <c r="K102" s="201">
        <v>2850000000</v>
      </c>
      <c r="L102" s="221">
        <v>5.0015829670329852</v>
      </c>
      <c r="M102" s="131">
        <v>98.753029999999995</v>
      </c>
      <c r="N102" s="131">
        <v>5.06473873969537</v>
      </c>
      <c r="O102" s="221">
        <v>5.1618375670486403</v>
      </c>
      <c r="P102" s="131">
        <v>5.12</v>
      </c>
    </row>
    <row r="103" spans="1:16" ht="14.25" customHeight="1">
      <c r="A103" s="100">
        <v>44621</v>
      </c>
      <c r="B103" s="101">
        <v>650000000</v>
      </c>
      <c r="C103" s="15">
        <v>44624</v>
      </c>
      <c r="D103" s="15">
        <v>44715</v>
      </c>
      <c r="E103" s="35">
        <v>727510000</v>
      </c>
      <c r="F103" s="35">
        <v>77510000</v>
      </c>
      <c r="G103" s="101">
        <v>650000000</v>
      </c>
      <c r="H103" s="117">
        <f>F103/B103*100</f>
        <v>11.924615384615384</v>
      </c>
      <c r="I103" s="35">
        <v>550000000</v>
      </c>
      <c r="J103" s="35">
        <v>100000000</v>
      </c>
      <c r="K103" s="201">
        <v>2950000000</v>
      </c>
      <c r="L103" s="221">
        <v>5.0466664835165052</v>
      </c>
      <c r="M103" s="131">
        <v>98.741789999999995</v>
      </c>
      <c r="N103" s="131">
        <v>5.1109732601733304</v>
      </c>
      <c r="O103" s="221">
        <v>5.2098605773050597</v>
      </c>
      <c r="P103" s="131">
        <v>5.0389499999999998</v>
      </c>
    </row>
    <row r="104" spans="1:16" ht="14.25" customHeight="1">
      <c r="A104" s="100">
        <v>44621</v>
      </c>
      <c r="B104" s="101">
        <v>600000000</v>
      </c>
      <c r="C104" s="116">
        <v>44638</v>
      </c>
      <c r="D104" s="15">
        <v>44729</v>
      </c>
      <c r="E104" s="101">
        <v>811440000</v>
      </c>
      <c r="F104" s="35">
        <v>211440000</v>
      </c>
      <c r="G104" s="101">
        <v>600000000</v>
      </c>
      <c r="H104" s="117">
        <f>F104/B104*100</f>
        <v>35.24</v>
      </c>
      <c r="I104" s="35">
        <v>600000000</v>
      </c>
      <c r="J104" s="35">
        <v>0</v>
      </c>
      <c r="K104" s="201">
        <v>2950000000</v>
      </c>
      <c r="L104" s="221">
        <v>5.0999324175824174</v>
      </c>
      <c r="M104" s="131">
        <v>98.72851</v>
      </c>
      <c r="N104" s="131">
        <v>5.1656126660702304</v>
      </c>
      <c r="O104" s="221">
        <v>5.2666348206788403</v>
      </c>
      <c r="P104" s="131">
        <v>5.1989999999999998</v>
      </c>
    </row>
    <row r="105" spans="1:16" ht="14.25" customHeight="1">
      <c r="A105" s="100">
        <v>44652</v>
      </c>
      <c r="B105" s="101">
        <v>550000000</v>
      </c>
      <c r="C105" s="50">
        <v>44659</v>
      </c>
      <c r="D105" s="15">
        <v>44750</v>
      </c>
      <c r="E105" s="35">
        <v>862370000</v>
      </c>
      <c r="F105" s="35">
        <v>312370000</v>
      </c>
      <c r="G105" s="35">
        <v>550000000</v>
      </c>
      <c r="H105" s="117">
        <v>56.794545454545457</v>
      </c>
      <c r="I105" s="35">
        <v>550000000</v>
      </c>
      <c r="J105" s="35">
        <v>0</v>
      </c>
      <c r="K105" s="36">
        <v>2950000000</v>
      </c>
      <c r="L105" s="221">
        <v>5.179149450549458</v>
      </c>
      <c r="M105" s="131">
        <v>98.708759999999998</v>
      </c>
      <c r="N105" s="131">
        <v>5.2468995158580203</v>
      </c>
      <c r="O105" s="221">
        <v>5.3511402151709797</v>
      </c>
      <c r="P105" s="131">
        <v>5.3460000000000001</v>
      </c>
    </row>
    <row r="106" spans="1:16" ht="14.25" customHeight="1">
      <c r="A106" s="100">
        <v>44652</v>
      </c>
      <c r="B106" s="101">
        <v>550000000</v>
      </c>
      <c r="C106" s="50">
        <v>44673</v>
      </c>
      <c r="D106" s="15">
        <v>44764</v>
      </c>
      <c r="E106" s="35">
        <v>465580000</v>
      </c>
      <c r="F106" s="35">
        <v>-84420000</v>
      </c>
      <c r="G106" s="35">
        <v>465580000</v>
      </c>
      <c r="H106" s="117">
        <v>-15.34909090909091</v>
      </c>
      <c r="I106" s="35">
        <v>550000000</v>
      </c>
      <c r="J106" s="35">
        <v>-84420000</v>
      </c>
      <c r="K106" s="36">
        <v>2865580000</v>
      </c>
      <c r="L106" s="221">
        <v>5.2651049450549339</v>
      </c>
      <c r="M106" s="131">
        <v>98.687330000000003</v>
      </c>
      <c r="N106" s="131">
        <v>5.3351376970629696</v>
      </c>
      <c r="O106" s="221">
        <v>5.4429298116820002</v>
      </c>
      <c r="P106" s="131">
        <v>5.49</v>
      </c>
    </row>
    <row r="107" spans="1:16" ht="14.25" customHeight="1">
      <c r="A107" s="100">
        <v>44682</v>
      </c>
      <c r="B107" s="101">
        <v>600000000</v>
      </c>
      <c r="C107" s="50">
        <v>44701</v>
      </c>
      <c r="D107" s="15">
        <v>44792</v>
      </c>
      <c r="E107" s="35">
        <v>816850000</v>
      </c>
      <c r="F107" s="35">
        <v>216850000</v>
      </c>
      <c r="G107" s="35">
        <v>641550000</v>
      </c>
      <c r="H107" s="117">
        <v>36.141666666666666</v>
      </c>
      <c r="I107" s="35">
        <v>600000000</v>
      </c>
      <c r="J107" s="35">
        <v>41550000</v>
      </c>
      <c r="K107" s="36">
        <v>2907130000</v>
      </c>
      <c r="L107" s="221">
        <v>5.4462010989011143</v>
      </c>
      <c r="M107" s="131">
        <v>98.642179999999996</v>
      </c>
      <c r="N107" s="131">
        <v>5.5211686308039001</v>
      </c>
      <c r="O107" s="221">
        <v>5.6366448270282996</v>
      </c>
      <c r="P107" s="131">
        <v>5.6</v>
      </c>
    </row>
    <row r="108" spans="1:16" ht="14.25" customHeight="1">
      <c r="A108" s="100">
        <v>44713</v>
      </c>
      <c r="B108" s="101">
        <v>650000000</v>
      </c>
      <c r="C108" s="50">
        <v>44715</v>
      </c>
      <c r="D108" s="15">
        <v>44806</v>
      </c>
      <c r="E108" s="35">
        <v>692110000</v>
      </c>
      <c r="F108" s="35">
        <v>42110000</v>
      </c>
      <c r="G108" s="35">
        <v>650000000</v>
      </c>
      <c r="H108" s="117">
        <v>6.4784615384615387</v>
      </c>
      <c r="I108" s="35">
        <v>650000000</v>
      </c>
      <c r="J108" s="35">
        <v>0</v>
      </c>
      <c r="K108" s="36">
        <v>2907130000</v>
      </c>
      <c r="L108" s="221">
        <v>5.6240884615384541</v>
      </c>
      <c r="M108" s="131">
        <v>98.597830000000002</v>
      </c>
      <c r="N108" s="131">
        <v>5.7040692087629701</v>
      </c>
      <c r="O108" s="221">
        <v>5.8273605172085796</v>
      </c>
      <c r="P108" s="131">
        <v>5.6</v>
      </c>
    </row>
    <row r="109" spans="1:16" ht="14.25" customHeight="1">
      <c r="A109" s="100">
        <v>44713</v>
      </c>
      <c r="B109" s="101">
        <v>500000000</v>
      </c>
      <c r="C109" s="50">
        <v>44729</v>
      </c>
      <c r="D109" s="15">
        <v>44820</v>
      </c>
      <c r="E109" s="35">
        <v>477090000</v>
      </c>
      <c r="F109" s="35">
        <v>-22910000</v>
      </c>
      <c r="G109" s="35">
        <v>477090000</v>
      </c>
      <c r="H109" s="117">
        <v>-4.5819999999999999</v>
      </c>
      <c r="I109" s="35">
        <v>600000000</v>
      </c>
      <c r="J109" s="35">
        <v>-122910000</v>
      </c>
      <c r="K109" s="36">
        <v>2784220000</v>
      </c>
      <c r="L109" s="221">
        <v>6.0521813186813063</v>
      </c>
      <c r="M109" s="131">
        <v>98.491100000000003</v>
      </c>
      <c r="N109" s="131">
        <v>6.1449017410520401</v>
      </c>
      <c r="O109" s="221">
        <v>6.2880914977350404</v>
      </c>
      <c r="P109" s="131">
        <v>6.35</v>
      </c>
    </row>
    <row r="110" spans="1:16" ht="14.25" customHeight="1">
      <c r="A110" s="100">
        <v>44743</v>
      </c>
      <c r="B110" s="101">
        <v>550000000</v>
      </c>
      <c r="C110" s="50">
        <v>44750</v>
      </c>
      <c r="D110" s="15">
        <v>44841</v>
      </c>
      <c r="E110" s="35">
        <v>679730000</v>
      </c>
      <c r="F110" s="35">
        <v>129730000</v>
      </c>
      <c r="G110" s="35">
        <v>550300000</v>
      </c>
      <c r="H110" s="117">
        <v>23.587272727272726</v>
      </c>
      <c r="I110" s="35">
        <v>550000000</v>
      </c>
      <c r="J110" s="35">
        <v>300000</v>
      </c>
      <c r="K110" s="36">
        <v>2784520000</v>
      </c>
      <c r="L110" s="221">
        <v>6.249000549450539</v>
      </c>
      <c r="M110" s="131">
        <v>98.442030000000003</v>
      </c>
      <c r="N110" s="131">
        <v>6.3478989101002297</v>
      </c>
      <c r="O110" s="221">
        <v>6.5007572104141698</v>
      </c>
      <c r="P110" s="131">
        <v>6.4249999999999998</v>
      </c>
    </row>
    <row r="111" spans="1:16" ht="14.25" customHeight="1">
      <c r="A111" s="100">
        <v>44743</v>
      </c>
      <c r="B111" s="101">
        <v>500000000</v>
      </c>
      <c r="C111" s="50">
        <v>44764</v>
      </c>
      <c r="D111" s="15">
        <v>44855</v>
      </c>
      <c r="E111" s="35">
        <v>862238700</v>
      </c>
      <c r="F111" s="35">
        <v>362238700</v>
      </c>
      <c r="G111" s="35">
        <v>500000000</v>
      </c>
      <c r="H111" s="117">
        <v>72.44774000000001</v>
      </c>
      <c r="I111" s="35">
        <v>465580000</v>
      </c>
      <c r="J111" s="35">
        <v>34420000</v>
      </c>
      <c r="K111" s="36">
        <v>2818940000</v>
      </c>
      <c r="L111" s="221">
        <v>6.3245675824175613</v>
      </c>
      <c r="M111" s="131">
        <v>98.423190000000005</v>
      </c>
      <c r="N111" s="131">
        <v>6.4258916850973398</v>
      </c>
      <c r="O111" s="221">
        <v>6.5825495784473098</v>
      </c>
      <c r="P111" s="131">
        <v>6.5</v>
      </c>
    </row>
    <row r="112" spans="1:16" ht="14.25" customHeight="1">
      <c r="A112" s="100">
        <v>44774</v>
      </c>
      <c r="B112" s="101">
        <v>400000000</v>
      </c>
      <c r="C112" s="50">
        <v>44778</v>
      </c>
      <c r="D112" s="15">
        <v>44869</v>
      </c>
      <c r="E112" s="35">
        <v>766645000</v>
      </c>
      <c r="F112" s="35">
        <v>366645000</v>
      </c>
      <c r="G112" s="35">
        <v>400000000</v>
      </c>
      <c r="H112" s="117">
        <v>91.66125000000001</v>
      </c>
      <c r="I112" s="35">
        <v>0</v>
      </c>
      <c r="J112" s="35">
        <v>400000000</v>
      </c>
      <c r="K112" s="36">
        <v>3218940000</v>
      </c>
      <c r="L112" s="221">
        <v>6.3933560439560262</v>
      </c>
      <c r="M112" s="131">
        <v>98.406040000000004</v>
      </c>
      <c r="N112" s="131">
        <v>6.4969142584703397</v>
      </c>
      <c r="O112" s="221">
        <v>6.6570731897482398</v>
      </c>
      <c r="P112" s="131">
        <v>6.73</v>
      </c>
    </row>
    <row r="113" spans="1:16" ht="14.25" customHeight="1">
      <c r="A113" s="100">
        <v>44774</v>
      </c>
      <c r="B113" s="101">
        <v>641550000</v>
      </c>
      <c r="C113" s="50">
        <v>44792</v>
      </c>
      <c r="D113" s="15">
        <v>44883</v>
      </c>
      <c r="E113" s="35">
        <v>867290000</v>
      </c>
      <c r="F113" s="35">
        <v>225740000</v>
      </c>
      <c r="G113" s="35">
        <v>641550000</v>
      </c>
      <c r="H113" s="117">
        <v>35.186657314316889</v>
      </c>
      <c r="I113" s="35">
        <v>641550000</v>
      </c>
      <c r="J113" s="35">
        <v>0</v>
      </c>
      <c r="K113" s="36">
        <v>3218940000</v>
      </c>
      <c r="L113" s="221">
        <v>6.755548351648331</v>
      </c>
      <c r="M113" s="131">
        <v>98.315740000000005</v>
      </c>
      <c r="N113" s="131">
        <v>6.8712785477160896</v>
      </c>
      <c r="O113" s="221">
        <v>7.0505383717883099</v>
      </c>
      <c r="P113" s="131">
        <v>7.05</v>
      </c>
    </row>
    <row r="114" spans="1:16" ht="14.25" customHeight="1">
      <c r="A114" s="100">
        <v>44805</v>
      </c>
      <c r="B114" s="101">
        <v>650000000</v>
      </c>
      <c r="C114" s="50">
        <v>44806</v>
      </c>
      <c r="D114" s="15">
        <v>44897</v>
      </c>
      <c r="E114" s="35">
        <v>817950000</v>
      </c>
      <c r="F114" s="35">
        <v>167950000</v>
      </c>
      <c r="G114" s="35">
        <v>650000000</v>
      </c>
      <c r="H114" s="117">
        <v>25.838461538461537</v>
      </c>
      <c r="I114" s="35">
        <v>650000000</v>
      </c>
      <c r="J114" s="35">
        <v>0</v>
      </c>
      <c r="K114" s="36">
        <v>3218940000</v>
      </c>
      <c r="L114" s="221">
        <v>6.8972164835164573</v>
      </c>
      <c r="M114" s="131">
        <v>98.280420000000007</v>
      </c>
      <c r="N114" s="131">
        <v>7.0178947988993698</v>
      </c>
      <c r="O114" s="221">
        <v>7.2049318618913301</v>
      </c>
      <c r="P114" s="131">
        <v>7.07</v>
      </c>
    </row>
    <row r="115" spans="1:16" ht="14.25" customHeight="1">
      <c r="A115" s="100">
        <v>44805</v>
      </c>
      <c r="B115" s="101">
        <v>500000000</v>
      </c>
      <c r="C115" s="50">
        <v>44820</v>
      </c>
      <c r="D115" s="15">
        <v>44911</v>
      </c>
      <c r="E115" s="35">
        <v>713535000</v>
      </c>
      <c r="F115" s="35">
        <v>213535000</v>
      </c>
      <c r="G115" s="35">
        <v>530030000</v>
      </c>
      <c r="H115" s="117">
        <v>42.707000000000001</v>
      </c>
      <c r="I115" s="35">
        <v>477090000</v>
      </c>
      <c r="J115" s="35">
        <v>52940000</v>
      </c>
      <c r="K115" s="36">
        <v>3271880000</v>
      </c>
      <c r="L115" s="221">
        <v>6.9822895604395763</v>
      </c>
      <c r="M115" s="131">
        <v>98.259209999999996</v>
      </c>
      <c r="N115" s="131">
        <v>7.1059899224098997</v>
      </c>
      <c r="O115" s="221">
        <v>7.29778033558663</v>
      </c>
      <c r="P115" s="131">
        <v>8.0500000000000007</v>
      </c>
    </row>
    <row r="116" spans="1:16" ht="14.25" customHeight="1">
      <c r="A116" s="100">
        <v>44835</v>
      </c>
      <c r="B116" s="101">
        <v>550000000</v>
      </c>
      <c r="C116" s="50">
        <v>44841</v>
      </c>
      <c r="D116" s="15">
        <v>44932</v>
      </c>
      <c r="E116" s="35">
        <v>752280000</v>
      </c>
      <c r="F116" s="35">
        <v>202280000</v>
      </c>
      <c r="G116" s="35">
        <v>550000000</v>
      </c>
      <c r="H116" s="117">
        <v>36.778181818181814</v>
      </c>
      <c r="I116" s="35">
        <v>550300000</v>
      </c>
      <c r="J116" s="35">
        <v>-300000</v>
      </c>
      <c r="K116" s="36">
        <v>3271580000</v>
      </c>
      <c r="L116" s="221">
        <v>7.2385115384615446</v>
      </c>
      <c r="M116" s="131">
        <v>98.195329999999998</v>
      </c>
      <c r="N116" s="131">
        <v>7.3715435738762203</v>
      </c>
      <c r="O116" s="221">
        <v>7.5780277419234396</v>
      </c>
      <c r="P116" s="131">
        <v>7.6</v>
      </c>
    </row>
    <row r="117" spans="1:16" ht="14.25" customHeight="1">
      <c r="A117" s="100">
        <v>44835</v>
      </c>
      <c r="B117" s="101">
        <v>500000000</v>
      </c>
      <c r="C117" s="50">
        <v>44855</v>
      </c>
      <c r="D117" s="15">
        <v>44946</v>
      </c>
      <c r="E117" s="35">
        <v>576190000</v>
      </c>
      <c r="F117" s="35">
        <v>76190000</v>
      </c>
      <c r="G117" s="35">
        <v>500000000</v>
      </c>
      <c r="H117" s="117">
        <v>15.238</v>
      </c>
      <c r="I117" s="35">
        <v>500000000</v>
      </c>
      <c r="J117" s="35">
        <v>0</v>
      </c>
      <c r="K117" s="36">
        <v>3271580000</v>
      </c>
      <c r="L117" s="221">
        <v>7.6606399999999999</v>
      </c>
      <c r="M117" s="131">
        <v>98.125879999999995</v>
      </c>
      <c r="N117" s="131">
        <v>7.6606443939914204</v>
      </c>
      <c r="O117" s="221">
        <v>7.88374958192151</v>
      </c>
      <c r="P117" s="131">
        <v>7.5838576923077055</v>
      </c>
    </row>
    <row r="118" spans="1:16" ht="14.25" customHeight="1">
      <c r="A118" s="100">
        <v>44866</v>
      </c>
      <c r="B118" s="101">
        <v>400000000</v>
      </c>
      <c r="C118" s="50">
        <v>44869</v>
      </c>
      <c r="D118" s="15">
        <v>44960</v>
      </c>
      <c r="E118" s="35">
        <v>601280000</v>
      </c>
      <c r="F118" s="35">
        <v>201280000</v>
      </c>
      <c r="G118" s="35">
        <v>400000000</v>
      </c>
      <c r="H118" s="117">
        <v>50.32</v>
      </c>
      <c r="I118" s="35">
        <v>400000000</v>
      </c>
      <c r="J118" s="35">
        <v>0</v>
      </c>
      <c r="K118" s="36">
        <v>3271580000</v>
      </c>
      <c r="L118" s="221">
        <v>7.6310670329670405</v>
      </c>
      <c r="M118" s="131">
        <v>98.097459999999998</v>
      </c>
      <c r="N118" s="131">
        <v>7.7790668922182498</v>
      </c>
      <c r="O118" s="221">
        <v>8.0091685527543994</v>
      </c>
      <c r="P118" s="131">
        <v>7.85</v>
      </c>
    </row>
    <row r="119" spans="1:16" ht="14.25" customHeight="1">
      <c r="A119" s="100">
        <v>44866</v>
      </c>
      <c r="B119" s="101">
        <v>550000000</v>
      </c>
      <c r="C119" s="50">
        <v>44883</v>
      </c>
      <c r="D119" s="15">
        <v>44974</v>
      </c>
      <c r="E119" s="35">
        <v>693210000</v>
      </c>
      <c r="F119" s="35">
        <v>143210000</v>
      </c>
      <c r="G119" s="35">
        <v>550000000</v>
      </c>
      <c r="H119" s="117">
        <v>26.038181818181815</v>
      </c>
      <c r="I119" s="35">
        <v>641550000</v>
      </c>
      <c r="J119" s="35">
        <v>-91550000</v>
      </c>
      <c r="K119" s="36">
        <v>3180030000</v>
      </c>
      <c r="L119" s="221">
        <v>7.7184664835164742</v>
      </c>
      <c r="M119" s="131">
        <v>98.075670000000002</v>
      </c>
      <c r="N119" s="131">
        <v>7.8699095132528498</v>
      </c>
      <c r="O119" s="221">
        <v>8.1054523707899708</v>
      </c>
      <c r="P119" s="131">
        <v>7.95</v>
      </c>
    </row>
    <row r="120" spans="1:16" ht="14.25" customHeight="1">
      <c r="A120" s="100">
        <v>44896</v>
      </c>
      <c r="B120" s="101">
        <v>600000000</v>
      </c>
      <c r="C120" s="50">
        <v>44897</v>
      </c>
      <c r="D120" s="15">
        <v>44988</v>
      </c>
      <c r="E120" s="35">
        <v>659180000</v>
      </c>
      <c r="F120" s="35">
        <v>59180000</v>
      </c>
      <c r="G120" s="35">
        <v>600000000</v>
      </c>
      <c r="H120" s="117">
        <v>9.8633333333333333</v>
      </c>
      <c r="I120" s="35">
        <v>650000000</v>
      </c>
      <c r="J120" s="35">
        <v>-50000000</v>
      </c>
      <c r="K120" s="36">
        <v>3130030000</v>
      </c>
      <c r="L120" s="221">
        <v>7.8698899999999998</v>
      </c>
      <c r="M120" s="221">
        <v>98.050960000000003</v>
      </c>
      <c r="N120" s="221">
        <v>7.9729744838582004</v>
      </c>
      <c r="O120" s="221">
        <v>8.2147686232103592</v>
      </c>
      <c r="P120" s="221">
        <v>8.1091999999999995</v>
      </c>
    </row>
    <row r="121" spans="1:16" ht="14.25" customHeight="1">
      <c r="A121" s="122">
        <v>44896</v>
      </c>
      <c r="B121" s="110">
        <v>550000000</v>
      </c>
      <c r="C121" s="280">
        <v>44911</v>
      </c>
      <c r="D121" s="22">
        <v>45002</v>
      </c>
      <c r="E121" s="37">
        <v>412950000</v>
      </c>
      <c r="F121" s="37">
        <v>-137050000</v>
      </c>
      <c r="G121" s="37">
        <v>410850000</v>
      </c>
      <c r="H121" s="118">
        <v>-24.918181818181818</v>
      </c>
      <c r="I121" s="37">
        <v>530030000</v>
      </c>
      <c r="J121" s="37">
        <v>-119180000</v>
      </c>
      <c r="K121" s="47">
        <v>3010850000</v>
      </c>
      <c r="L121" s="222">
        <v>8.1320700000000006</v>
      </c>
      <c r="M121" s="222">
        <v>98.012839999999997</v>
      </c>
      <c r="N121" s="222">
        <v>8.1320742497380305</v>
      </c>
      <c r="O121" s="222">
        <v>8.38368128671436</v>
      </c>
      <c r="P121" s="222">
        <v>8.34</v>
      </c>
    </row>
    <row r="122" spans="1:16" ht="14.25" customHeight="1">
      <c r="A122" s="100">
        <v>44929</v>
      </c>
      <c r="B122" s="101">
        <v>550000000</v>
      </c>
      <c r="C122" s="50">
        <v>44932</v>
      </c>
      <c r="D122" s="15">
        <v>45022</v>
      </c>
      <c r="E122" s="35">
        <v>1113590000</v>
      </c>
      <c r="F122" s="35">
        <v>563590000</v>
      </c>
      <c r="G122" s="35">
        <v>550000000</v>
      </c>
      <c r="H122" s="117">
        <v>102.4709090909091</v>
      </c>
      <c r="I122" s="35">
        <v>550000000</v>
      </c>
      <c r="J122" s="35">
        <v>0</v>
      </c>
      <c r="K122" s="36">
        <v>3010850000</v>
      </c>
      <c r="L122" s="221">
        <v>8.0717700000000008</v>
      </c>
      <c r="M122" s="221">
        <v>98.009699999999995</v>
      </c>
      <c r="N122" s="221">
        <v>8.1451850465529905</v>
      </c>
      <c r="O122" s="221">
        <v>8.3976095479999504</v>
      </c>
      <c r="P122" s="221">
        <v>8.2799999999999994</v>
      </c>
    </row>
    <row r="123" spans="1:16" ht="14.25" customHeight="1">
      <c r="A123" s="100">
        <v>44929</v>
      </c>
      <c r="B123" s="101">
        <v>500000000</v>
      </c>
      <c r="C123" s="50">
        <v>44946</v>
      </c>
      <c r="D123" s="15">
        <v>45037</v>
      </c>
      <c r="E123" s="35">
        <v>785880000</v>
      </c>
      <c r="F123" s="35">
        <v>285880000</v>
      </c>
      <c r="G123" s="35">
        <v>500000000</v>
      </c>
      <c r="H123" s="117">
        <v>57.176000000000002</v>
      </c>
      <c r="I123" s="35">
        <v>500000000</v>
      </c>
      <c r="J123" s="35">
        <v>0</v>
      </c>
      <c r="K123" s="36">
        <v>3010850000</v>
      </c>
      <c r="L123" s="221">
        <v>8.0719799999999999</v>
      </c>
      <c r="M123" s="221">
        <v>98.009649999999993</v>
      </c>
      <c r="N123" s="221">
        <v>8.1453938239979493</v>
      </c>
      <c r="O123" s="221">
        <v>8.3978313536868097</v>
      </c>
      <c r="P123" s="221">
        <v>8.2210000000000001</v>
      </c>
    </row>
    <row r="124" spans="1:16" ht="14.25" customHeight="1">
      <c r="A124" s="100">
        <v>44960</v>
      </c>
      <c r="B124" s="101">
        <v>500000000</v>
      </c>
      <c r="C124" s="50">
        <v>44960</v>
      </c>
      <c r="D124" s="15">
        <v>45051</v>
      </c>
      <c r="E124" s="35">
        <v>782500000</v>
      </c>
      <c r="F124" s="35">
        <v>282500000</v>
      </c>
      <c r="G124" s="35">
        <v>500000000</v>
      </c>
      <c r="H124" s="117">
        <v>56.499999999999993</v>
      </c>
      <c r="I124" s="35">
        <v>400000000</v>
      </c>
      <c r="J124" s="35">
        <v>100000000</v>
      </c>
      <c r="K124" s="36">
        <v>3110850000</v>
      </c>
      <c r="L124" s="221">
        <v>8.0922199999999993</v>
      </c>
      <c r="M124" s="221">
        <v>98.022390000000001</v>
      </c>
      <c r="N124" s="221">
        <v>8.0922042178546896</v>
      </c>
      <c r="O124" s="221">
        <v>8.3413335939656896</v>
      </c>
      <c r="P124" s="221">
        <v>8.1199999999999992</v>
      </c>
    </row>
    <row r="125" spans="1:16" ht="15" customHeight="1">
      <c r="A125" s="100">
        <v>44959</v>
      </c>
      <c r="B125" s="101">
        <v>550000000</v>
      </c>
      <c r="C125" s="50">
        <v>44974</v>
      </c>
      <c r="D125" s="15">
        <v>45065</v>
      </c>
      <c r="E125" s="35">
        <v>1165810000</v>
      </c>
      <c r="F125" s="35">
        <v>615810000</v>
      </c>
      <c r="G125" s="35">
        <v>550000000</v>
      </c>
      <c r="H125" s="117">
        <v>111.96545454545455</v>
      </c>
      <c r="I125" s="35">
        <v>550000000</v>
      </c>
      <c r="J125" s="35">
        <v>0</v>
      </c>
      <c r="K125" s="36">
        <v>3110850000</v>
      </c>
      <c r="L125" s="221">
        <v>7.9294599999999997</v>
      </c>
      <c r="M125" s="221">
        <v>98.044790000000006</v>
      </c>
      <c r="N125" s="221">
        <v>7.9987175495768801</v>
      </c>
      <c r="O125" s="221">
        <v>8.2420860505240103</v>
      </c>
      <c r="P125" s="221">
        <v>8.0500000000000007</v>
      </c>
    </row>
    <row r="126" spans="1:16">
      <c r="A126" s="100">
        <v>44987</v>
      </c>
      <c r="B126" s="101">
        <v>600000000</v>
      </c>
      <c r="C126" s="50">
        <v>44988</v>
      </c>
      <c r="D126" s="15">
        <v>45079</v>
      </c>
      <c r="E126" s="35">
        <v>948770000</v>
      </c>
      <c r="F126" s="35">
        <v>348770000</v>
      </c>
      <c r="G126" s="35">
        <v>600000000</v>
      </c>
      <c r="H126" s="117">
        <v>58.128333333333337</v>
      </c>
      <c r="I126" s="35">
        <v>600000000</v>
      </c>
      <c r="J126" s="35">
        <v>0</v>
      </c>
      <c r="K126" s="36">
        <v>3110850000</v>
      </c>
      <c r="L126" s="221">
        <v>7.8583299999999996</v>
      </c>
      <c r="M126" s="221">
        <v>98.062330000000003</v>
      </c>
      <c r="N126" s="221">
        <v>7.9255439646631496</v>
      </c>
      <c r="O126" s="221">
        <v>8.1644509611419096</v>
      </c>
      <c r="P126" s="221">
        <v>7.99</v>
      </c>
    </row>
    <row r="127" spans="1:16">
      <c r="A127" s="100">
        <v>44987</v>
      </c>
      <c r="B127" s="101">
        <v>450000000</v>
      </c>
      <c r="C127" s="50">
        <v>45002</v>
      </c>
      <c r="D127" s="15">
        <v>45093</v>
      </c>
      <c r="E127" s="35">
        <v>813065000</v>
      </c>
      <c r="F127" s="35">
        <v>363065000</v>
      </c>
      <c r="G127" s="35">
        <v>450000000</v>
      </c>
      <c r="H127" s="117">
        <v>80.681111111111107</v>
      </c>
      <c r="I127" s="35">
        <v>410850000</v>
      </c>
      <c r="J127" s="35">
        <v>39150000</v>
      </c>
      <c r="K127" s="36">
        <v>3150000000</v>
      </c>
      <c r="L127" s="221">
        <v>7.7582399999999998</v>
      </c>
      <c r="M127" s="221">
        <v>98.087010000000006</v>
      </c>
      <c r="N127" s="221">
        <v>7.8226279587193499</v>
      </c>
      <c r="O127" s="221">
        <v>8.0553307578684805</v>
      </c>
      <c r="P127" s="221">
        <v>7.89</v>
      </c>
    </row>
    <row r="128" spans="1:16">
      <c r="A128" s="100">
        <v>45019</v>
      </c>
      <c r="B128" s="101">
        <v>200000000</v>
      </c>
      <c r="C128" s="50">
        <v>45022</v>
      </c>
      <c r="D128" s="15">
        <v>45114</v>
      </c>
      <c r="E128" s="35">
        <v>259420000</v>
      </c>
      <c r="F128" s="35">
        <v>59420000</v>
      </c>
      <c r="G128" s="35">
        <v>200000000</v>
      </c>
      <c r="H128" s="117">
        <v>29.709999999999997</v>
      </c>
      <c r="I128" s="35">
        <v>550000000</v>
      </c>
      <c r="J128" s="35">
        <v>-350000000</v>
      </c>
      <c r="K128" s="36">
        <v>2800000000</v>
      </c>
      <c r="L128" s="221">
        <v>7.8050499999999996</v>
      </c>
      <c r="M128" s="221">
        <v>98.032700000000006</v>
      </c>
      <c r="N128" s="221">
        <v>8.0491700027834163</v>
      </c>
      <c r="O128" s="221">
        <v>8.2956390247452596</v>
      </c>
      <c r="P128" s="221">
        <v>7.80342</v>
      </c>
    </row>
    <row r="129" spans="1:16">
      <c r="A129" s="100">
        <v>45019</v>
      </c>
      <c r="B129" s="101">
        <v>250000000</v>
      </c>
      <c r="C129" s="50">
        <v>45030</v>
      </c>
      <c r="D129" s="15">
        <v>45121</v>
      </c>
      <c r="E129" s="35">
        <v>462200000</v>
      </c>
      <c r="F129" s="35">
        <v>212200000</v>
      </c>
      <c r="G129" s="35">
        <v>250000000</v>
      </c>
      <c r="H129" s="117">
        <v>84.88</v>
      </c>
      <c r="I129" s="35">
        <v>0</v>
      </c>
      <c r="J129" s="35">
        <v>250000000</v>
      </c>
      <c r="K129" s="36">
        <v>3050000000</v>
      </c>
      <c r="L129" s="221">
        <v>7.7802499999999997</v>
      </c>
      <c r="M129" s="221">
        <v>98.03895</v>
      </c>
      <c r="N129" s="221">
        <v>8.0230867425650718</v>
      </c>
      <c r="O129" s="221">
        <v>8.2679503528766176</v>
      </c>
      <c r="P129" s="221">
        <v>7.8916199999999996</v>
      </c>
    </row>
    <row r="130" spans="1:16">
      <c r="A130" s="100">
        <v>45019</v>
      </c>
      <c r="B130" s="101">
        <v>300000000</v>
      </c>
      <c r="C130" s="50">
        <v>45037</v>
      </c>
      <c r="D130" s="15">
        <v>45128</v>
      </c>
      <c r="E130" s="35">
        <v>558380000</v>
      </c>
      <c r="F130" s="35">
        <v>258380000</v>
      </c>
      <c r="G130" s="35">
        <v>300000000</v>
      </c>
      <c r="H130" s="117">
        <v>86.126666666666665</v>
      </c>
      <c r="I130" s="35">
        <v>500000000</v>
      </c>
      <c r="J130" s="35">
        <v>-200000000</v>
      </c>
      <c r="K130" s="36">
        <v>2850000000</v>
      </c>
      <c r="L130" s="221">
        <v>7.7891000000000004</v>
      </c>
      <c r="M130" s="221">
        <v>98.036720000000003</v>
      </c>
      <c r="N130" s="221">
        <v>8.0323928681972383</v>
      </c>
      <c r="O130" s="221">
        <v>8.2778286560281735</v>
      </c>
      <c r="P130" s="221">
        <v>8.0980000000000008</v>
      </c>
    </row>
    <row r="131" spans="1:16">
      <c r="A131" s="100">
        <v>45019</v>
      </c>
      <c r="B131" s="101">
        <v>250000000</v>
      </c>
      <c r="C131" s="50">
        <v>45044</v>
      </c>
      <c r="D131" s="15">
        <v>45135</v>
      </c>
      <c r="E131" s="35">
        <v>337000000</v>
      </c>
      <c r="F131" s="35">
        <v>87000000</v>
      </c>
      <c r="G131" s="35">
        <v>250000000</v>
      </c>
      <c r="H131" s="117">
        <v>34.799999999999997</v>
      </c>
      <c r="I131" s="35">
        <v>0</v>
      </c>
      <c r="J131" s="35">
        <v>250000000</v>
      </c>
      <c r="K131" s="36">
        <v>3100000000</v>
      </c>
      <c r="L131" s="221">
        <v>7.8073499999999996</v>
      </c>
      <c r="M131" s="221">
        <v>98.032120000000006</v>
      </c>
      <c r="N131" s="221">
        <v>8.0515906979722871</v>
      </c>
      <c r="O131" s="221">
        <v>8.2982089820461837</v>
      </c>
      <c r="P131" s="221">
        <v>8.09</v>
      </c>
    </row>
    <row r="132" spans="1:16">
      <c r="A132" s="100">
        <v>45049</v>
      </c>
      <c r="B132" s="101">
        <v>300000000</v>
      </c>
      <c r="C132" s="50">
        <v>45051</v>
      </c>
      <c r="D132" s="15">
        <v>45142</v>
      </c>
      <c r="E132" s="35">
        <v>276460000</v>
      </c>
      <c r="F132" s="35">
        <v>-23540000</v>
      </c>
      <c r="G132" s="35">
        <v>276460000</v>
      </c>
      <c r="H132" s="117">
        <v>-7.8466666666666667</v>
      </c>
      <c r="I132" s="35">
        <v>500000000</v>
      </c>
      <c r="J132" s="35">
        <v>-223540000</v>
      </c>
      <c r="K132" s="36">
        <v>2876460000</v>
      </c>
      <c r="L132" s="221">
        <v>7.9225500000000002</v>
      </c>
      <c r="M132" s="221">
        <v>98.024789999999996</v>
      </c>
      <c r="N132" s="221">
        <v>8.0821857454584904</v>
      </c>
      <c r="O132" s="221">
        <v>8.3306944922190151</v>
      </c>
      <c r="P132" s="221">
        <v>8.15</v>
      </c>
    </row>
    <row r="133" spans="1:16">
      <c r="A133" s="100">
        <v>45049</v>
      </c>
      <c r="B133" s="101">
        <v>250000000</v>
      </c>
      <c r="C133" s="50">
        <v>45058</v>
      </c>
      <c r="D133" s="15">
        <v>45149</v>
      </c>
      <c r="E133" s="35">
        <v>293400000</v>
      </c>
      <c r="F133" s="35">
        <v>43400000</v>
      </c>
      <c r="G133" s="35">
        <v>250000000</v>
      </c>
      <c r="H133" s="117">
        <v>17.36</v>
      </c>
      <c r="I133" s="35">
        <v>0</v>
      </c>
      <c r="J133" s="35">
        <v>250000000</v>
      </c>
      <c r="K133" s="36">
        <v>3126460000</v>
      </c>
      <c r="L133" s="221">
        <v>8.0064200000000003</v>
      </c>
      <c r="M133" s="221">
        <v>98.003879999999995</v>
      </c>
      <c r="N133" s="221">
        <v>8.1694881719125902</v>
      </c>
      <c r="O133" s="221">
        <v>8.4234315386502381</v>
      </c>
      <c r="P133" s="221">
        <v>8.0299999999999994</v>
      </c>
    </row>
    <row r="134" spans="1:16">
      <c r="A134" s="100">
        <v>45049</v>
      </c>
      <c r="B134" s="101">
        <v>300000000</v>
      </c>
      <c r="C134" s="50">
        <v>45065</v>
      </c>
      <c r="D134" s="15">
        <v>45156</v>
      </c>
      <c r="E134" s="35">
        <v>446780000</v>
      </c>
      <c r="F134" s="35">
        <v>146780000</v>
      </c>
      <c r="G134" s="35">
        <v>300000000</v>
      </c>
      <c r="H134" s="117">
        <v>48.926666666666669</v>
      </c>
      <c r="I134" s="35">
        <v>550000000</v>
      </c>
      <c r="J134" s="35">
        <v>-250000000</v>
      </c>
      <c r="K134" s="36">
        <v>2876460000</v>
      </c>
      <c r="L134" s="221">
        <v>8.0278299999999998</v>
      </c>
      <c r="M134" s="221">
        <v>97.998540000000006</v>
      </c>
      <c r="N134" s="221">
        <v>8.1917894551633594</v>
      </c>
      <c r="O134" s="221">
        <v>8.4471306411479716</v>
      </c>
      <c r="P134" s="221">
        <v>8.24</v>
      </c>
    </row>
    <row r="135" spans="1:16">
      <c r="A135" s="100">
        <v>45049</v>
      </c>
      <c r="B135" s="101">
        <v>250000000</v>
      </c>
      <c r="C135" s="50">
        <v>45072</v>
      </c>
      <c r="D135" s="15">
        <v>45163</v>
      </c>
      <c r="E135" s="35">
        <v>512000000</v>
      </c>
      <c r="F135" s="35">
        <v>262000000</v>
      </c>
      <c r="G135" s="35">
        <v>250000000</v>
      </c>
      <c r="H135" s="117">
        <v>104.80000000000001</v>
      </c>
      <c r="I135" s="35">
        <v>0</v>
      </c>
      <c r="J135" s="35">
        <v>250000000</v>
      </c>
      <c r="K135" s="36">
        <v>3126460000</v>
      </c>
      <c r="L135" s="221">
        <v>8.0786499999999997</v>
      </c>
      <c r="M135" s="221">
        <v>97.985870000000006</v>
      </c>
      <c r="N135" s="221">
        <v>8.2447125250847595</v>
      </c>
      <c r="O135" s="221">
        <v>8.5033864329272735</v>
      </c>
      <c r="P135" s="221">
        <v>8.3000000000000007</v>
      </c>
    </row>
    <row r="136" spans="1:16">
      <c r="A136" s="100">
        <v>45078</v>
      </c>
      <c r="B136" s="101">
        <v>250000000</v>
      </c>
      <c r="C136" s="50">
        <v>45079</v>
      </c>
      <c r="D136" s="15">
        <v>45170</v>
      </c>
      <c r="E136" s="35">
        <v>218090000</v>
      </c>
      <c r="F136" s="35">
        <v>-31910000</v>
      </c>
      <c r="G136" s="35">
        <v>218090000</v>
      </c>
      <c r="H136" s="117">
        <v>-12.764000000000001</v>
      </c>
      <c r="I136" s="35">
        <v>600000000</v>
      </c>
      <c r="J136" s="35">
        <v>-381910000</v>
      </c>
      <c r="K136" s="36">
        <v>2744550000</v>
      </c>
      <c r="L136" s="221">
        <v>8.2275412087911928</v>
      </c>
      <c r="M136" s="221">
        <v>97.948750000000004</v>
      </c>
      <c r="N136" s="221">
        <v>8.39984298808427</v>
      </c>
      <c r="O136" s="221">
        <v>8.6684121431241703</v>
      </c>
      <c r="P136" s="221">
        <v>8.4489999999999998</v>
      </c>
    </row>
    <row r="137" spans="1:16">
      <c r="A137" s="100">
        <v>45078</v>
      </c>
      <c r="B137" s="101">
        <v>200000000</v>
      </c>
      <c r="C137" s="50">
        <v>45086</v>
      </c>
      <c r="D137" s="15">
        <v>45177</v>
      </c>
      <c r="E137" s="35">
        <v>355100000</v>
      </c>
      <c r="F137" s="35">
        <v>155100000</v>
      </c>
      <c r="G137" s="35">
        <v>200000000</v>
      </c>
      <c r="H137" s="117">
        <v>77.55</v>
      </c>
      <c r="I137" s="35">
        <v>0</v>
      </c>
      <c r="J137" s="35">
        <v>200000000</v>
      </c>
      <c r="K137" s="36">
        <v>2944550000</v>
      </c>
      <c r="L137" s="221">
        <v>8.251687362637373</v>
      </c>
      <c r="M137" s="221">
        <v>97.942729999999997</v>
      </c>
      <c r="N137" s="221">
        <v>8.4250126197599062</v>
      </c>
      <c r="O137" s="221">
        <v>8.6952050149506235</v>
      </c>
      <c r="P137" s="221">
        <v>8.4480000000000004</v>
      </c>
    </row>
    <row r="138" spans="1:16">
      <c r="A138" s="100">
        <v>45078</v>
      </c>
      <c r="B138" s="101">
        <v>300000000</v>
      </c>
      <c r="C138" s="50">
        <v>45093</v>
      </c>
      <c r="D138" s="15">
        <v>45184</v>
      </c>
      <c r="E138" s="35">
        <v>382870000</v>
      </c>
      <c r="F138" s="35">
        <v>82870000</v>
      </c>
      <c r="G138" s="35">
        <v>300000000</v>
      </c>
      <c r="H138" s="117">
        <v>27.623333333333335</v>
      </c>
      <c r="I138" s="35">
        <v>450000000</v>
      </c>
      <c r="J138" s="35">
        <v>-150000000</v>
      </c>
      <c r="K138" s="36">
        <v>2794550000</v>
      </c>
      <c r="L138" s="221">
        <v>8.213783516483522</v>
      </c>
      <c r="M138" s="221">
        <v>97.952179999999998</v>
      </c>
      <c r="N138" s="221">
        <v>8.3855035349734148</v>
      </c>
      <c r="O138" s="221">
        <v>8.6531501268544808</v>
      </c>
      <c r="P138" s="221">
        <v>8.4090000000000007</v>
      </c>
    </row>
    <row r="139" spans="1:16">
      <c r="A139" s="100">
        <v>45078</v>
      </c>
      <c r="B139" s="101">
        <v>250000000</v>
      </c>
      <c r="C139" s="50">
        <v>45100</v>
      </c>
      <c r="D139" s="15">
        <v>45191</v>
      </c>
      <c r="E139" s="35">
        <v>320950000</v>
      </c>
      <c r="F139" s="35">
        <v>70950000</v>
      </c>
      <c r="G139" s="35">
        <v>250000000</v>
      </c>
      <c r="H139" s="117">
        <v>28.38</v>
      </c>
      <c r="I139" s="35">
        <v>0</v>
      </c>
      <c r="J139" s="35">
        <v>250000000</v>
      </c>
      <c r="K139" s="36">
        <v>3044550000</v>
      </c>
      <c r="L139" s="221">
        <v>8.2079274725275013</v>
      </c>
      <c r="M139" s="221">
        <v>97.953639999999993</v>
      </c>
      <c r="N139" s="221">
        <v>8.3794001657595381</v>
      </c>
      <c r="O139" s="221">
        <v>8.646654570940937</v>
      </c>
      <c r="P139" s="221">
        <v>8.41</v>
      </c>
    </row>
    <row r="140" spans="1:16">
      <c r="A140" s="100">
        <v>45078</v>
      </c>
      <c r="B140" s="101">
        <v>250000000</v>
      </c>
      <c r="C140" s="50">
        <v>45107</v>
      </c>
      <c r="D140" s="15">
        <v>45198</v>
      </c>
      <c r="E140" s="35">
        <v>393410000</v>
      </c>
      <c r="F140" s="35">
        <v>143410000</v>
      </c>
      <c r="G140" s="35">
        <v>250000000</v>
      </c>
      <c r="H140" s="117">
        <v>57.364000000000004</v>
      </c>
      <c r="I140" s="35">
        <v>0</v>
      </c>
      <c r="J140" s="35">
        <v>250000000</v>
      </c>
      <c r="K140" s="36">
        <v>3294550000</v>
      </c>
      <c r="L140" s="221">
        <v>8.2150670329670472</v>
      </c>
      <c r="M140" s="221">
        <v>97.951859999999996</v>
      </c>
      <c r="N140" s="221">
        <v>8.3868412840420259</v>
      </c>
      <c r="O140" s="221">
        <v>8.654573875163841</v>
      </c>
      <c r="P140" s="221">
        <v>8.4</v>
      </c>
    </row>
    <row r="141" spans="1:16" ht="12.75" customHeight="1">
      <c r="A141" s="100">
        <v>45108</v>
      </c>
      <c r="B141" s="101">
        <v>300000000</v>
      </c>
      <c r="C141" s="50">
        <v>45114</v>
      </c>
      <c r="D141" s="15">
        <v>45205</v>
      </c>
      <c r="E141" s="35">
        <v>496445000</v>
      </c>
      <c r="F141" s="35">
        <v>196445000</v>
      </c>
      <c r="G141" s="35">
        <v>300000000</v>
      </c>
      <c r="H141" s="117">
        <v>65.481666666666669</v>
      </c>
      <c r="I141" s="35">
        <v>200000000</v>
      </c>
      <c r="J141" s="35">
        <v>100000000</v>
      </c>
      <c r="K141" s="36">
        <v>3394550000</v>
      </c>
      <c r="L141" s="221">
        <v>8.315983516483529</v>
      </c>
      <c r="M141" s="221">
        <v>97.926699999999997</v>
      </c>
      <c r="N141" s="221">
        <v>8.492049171965899</v>
      </c>
      <c r="O141" s="221">
        <v>8.7665890818666483</v>
      </c>
      <c r="P141" s="221">
        <v>8.5120000000000005</v>
      </c>
    </row>
    <row r="142" spans="1:16">
      <c r="A142" s="100">
        <v>45108</v>
      </c>
      <c r="B142" s="101">
        <v>300000000</v>
      </c>
      <c r="C142" s="50">
        <v>45121</v>
      </c>
      <c r="D142" s="15">
        <v>45212</v>
      </c>
      <c r="E142" s="35">
        <v>540335000</v>
      </c>
      <c r="F142" s="35">
        <v>240335000</v>
      </c>
      <c r="G142" s="35">
        <v>300000000</v>
      </c>
      <c r="H142" s="117">
        <v>80.111666666666665</v>
      </c>
      <c r="I142" s="35">
        <v>250000000</v>
      </c>
      <c r="J142" s="35">
        <v>50000000</v>
      </c>
      <c r="K142" s="36">
        <v>3444550000</v>
      </c>
      <c r="L142" s="221">
        <v>8.2826120879121099</v>
      </c>
      <c r="M142" s="221">
        <v>97.935019999999994</v>
      </c>
      <c r="N142" s="221">
        <v>8.4572526639726124</v>
      </c>
      <c r="O142" s="221">
        <v>8.7295315282639017</v>
      </c>
      <c r="P142" s="221">
        <v>8.48</v>
      </c>
    </row>
    <row r="143" spans="1:16">
      <c r="A143" s="100">
        <v>45108</v>
      </c>
      <c r="B143" s="101">
        <v>300000000</v>
      </c>
      <c r="C143" s="50">
        <v>45128</v>
      </c>
      <c r="D143" s="15">
        <v>45219</v>
      </c>
      <c r="E143" s="35">
        <v>344185000</v>
      </c>
      <c r="F143" s="35">
        <v>44185000</v>
      </c>
      <c r="G143" s="35">
        <v>300000000</v>
      </c>
      <c r="H143" s="117">
        <v>14.728333333333332</v>
      </c>
      <c r="I143" s="35">
        <v>300000000</v>
      </c>
      <c r="J143" s="35">
        <v>0</v>
      </c>
      <c r="K143" s="36">
        <v>3444550000</v>
      </c>
      <c r="L143" s="221">
        <v>8.2305494505494767</v>
      </c>
      <c r="M143" s="221">
        <v>97.947999999999993</v>
      </c>
      <c r="N143" s="221">
        <v>8.4029785708227607</v>
      </c>
      <c r="O143" s="221">
        <v>8.6717496755257972</v>
      </c>
      <c r="P143" s="221">
        <v>8.5180000000000007</v>
      </c>
    </row>
    <row r="144" spans="1:16">
      <c r="A144" s="100">
        <v>45108</v>
      </c>
      <c r="B144" s="101">
        <v>300000000</v>
      </c>
      <c r="C144" s="50">
        <v>45135</v>
      </c>
      <c r="D144" s="15">
        <v>45226</v>
      </c>
      <c r="E144" s="35">
        <v>458900000</v>
      </c>
      <c r="F144" s="35">
        <v>158900000</v>
      </c>
      <c r="G144" s="35">
        <v>300000000</v>
      </c>
      <c r="H144" s="117">
        <v>52.966666666666661</v>
      </c>
      <c r="I144" s="35">
        <v>250000000</v>
      </c>
      <c r="J144" s="35">
        <v>50000000</v>
      </c>
      <c r="K144" s="36">
        <v>3494550000</v>
      </c>
      <c r="L144" s="221">
        <v>8.2106148351648613</v>
      </c>
      <c r="M144" s="221">
        <v>97.952969999999993</v>
      </c>
      <c r="N144" s="221">
        <v>8.3822010043849229</v>
      </c>
      <c r="O144" s="221">
        <v>8.6496353480097774</v>
      </c>
      <c r="P144" s="221">
        <v>8.4290000000000003</v>
      </c>
    </row>
    <row r="145" spans="1:16">
      <c r="A145" s="100">
        <v>45139</v>
      </c>
      <c r="B145" s="101">
        <v>350000000</v>
      </c>
      <c r="C145" s="50">
        <v>45142</v>
      </c>
      <c r="D145" s="15">
        <v>45233</v>
      </c>
      <c r="E145" s="35">
        <v>218560000</v>
      </c>
      <c r="F145" s="35">
        <v>-131440000</v>
      </c>
      <c r="G145" s="35">
        <v>218560000</v>
      </c>
      <c r="H145" s="117">
        <v>-37.554285714285712</v>
      </c>
      <c r="I145" s="35">
        <v>276460000</v>
      </c>
      <c r="J145" s="35">
        <v>-57900000</v>
      </c>
      <c r="K145" s="36">
        <v>3436650000</v>
      </c>
      <c r="L145" s="221">
        <v>8.2072857142857103</v>
      </c>
      <c r="M145" s="221">
        <v>97.953800000000001</v>
      </c>
      <c r="N145" s="221">
        <v>8.3787313144418185</v>
      </c>
      <c r="O145" s="221">
        <v>8.6459427586932147</v>
      </c>
      <c r="P145" s="221">
        <v>8.4960000000000004</v>
      </c>
    </row>
    <row r="146" spans="1:16">
      <c r="A146" s="100">
        <v>45139</v>
      </c>
      <c r="B146" s="101">
        <v>250000000</v>
      </c>
      <c r="C146" s="50">
        <v>45149</v>
      </c>
      <c r="D146" s="15">
        <v>45240</v>
      </c>
      <c r="E146" s="35">
        <v>425240000</v>
      </c>
      <c r="F146" s="35">
        <v>175240000</v>
      </c>
      <c r="G146" s="35">
        <v>250000000</v>
      </c>
      <c r="H146" s="117">
        <v>70.096000000000004</v>
      </c>
      <c r="I146" s="35">
        <v>250000000</v>
      </c>
      <c r="J146" s="35">
        <v>0</v>
      </c>
      <c r="K146" s="36">
        <v>3436650000</v>
      </c>
      <c r="L146" s="221">
        <v>8.2143450549450687</v>
      </c>
      <c r="M146" s="221">
        <v>97.952039999999997</v>
      </c>
      <c r="N146" s="221">
        <v>8.3860887991154325</v>
      </c>
      <c r="O146" s="221">
        <v>8.6537730138718683</v>
      </c>
      <c r="P146" s="221">
        <v>8.4389500000000002</v>
      </c>
    </row>
    <row r="147" spans="1:16">
      <c r="A147" s="100">
        <v>45139</v>
      </c>
      <c r="B147" s="101">
        <v>350000000</v>
      </c>
      <c r="C147" s="50">
        <v>45156</v>
      </c>
      <c r="D147" s="15">
        <v>45247</v>
      </c>
      <c r="E147" s="35">
        <v>376690000</v>
      </c>
      <c r="F147" s="35">
        <v>26690000</v>
      </c>
      <c r="G147" s="35">
        <v>350000000</v>
      </c>
      <c r="H147" s="117">
        <v>7.6257142857142854</v>
      </c>
      <c r="I147" s="35">
        <v>300000000</v>
      </c>
      <c r="J147" s="35">
        <v>50000000</v>
      </c>
      <c r="K147" s="36">
        <v>3486650000</v>
      </c>
      <c r="L147" s="221">
        <v>8.2233697802198087</v>
      </c>
      <c r="M147" s="221">
        <v>97.949789999999993</v>
      </c>
      <c r="N147" s="221">
        <v>8.3954950594787476</v>
      </c>
      <c r="O147" s="221">
        <v>8.6637843100957124</v>
      </c>
      <c r="P147" s="221">
        <v>8.42</v>
      </c>
    </row>
    <row r="148" spans="1:16">
      <c r="A148" s="100">
        <v>45139</v>
      </c>
      <c r="B148" s="101">
        <v>300000000</v>
      </c>
      <c r="C148" s="50">
        <v>45163</v>
      </c>
      <c r="D148" s="15">
        <v>45254</v>
      </c>
      <c r="E148" s="35">
        <v>536670000</v>
      </c>
      <c r="F148" s="35">
        <v>236670000</v>
      </c>
      <c r="G148" s="35">
        <v>300000000</v>
      </c>
      <c r="H148" s="117">
        <v>78.89</v>
      </c>
      <c r="I148" s="35">
        <v>250000000</v>
      </c>
      <c r="J148" s="35">
        <v>50000000</v>
      </c>
      <c r="K148" s="36">
        <v>3536650000</v>
      </c>
      <c r="L148" s="221">
        <v>8.1861076923076919</v>
      </c>
      <c r="M148" s="221">
        <v>97.95908</v>
      </c>
      <c r="N148" s="221">
        <v>8.3566604466964076</v>
      </c>
      <c r="O148" s="221">
        <v>8.6224562226780321</v>
      </c>
      <c r="P148" s="221">
        <v>8.3580000000000005</v>
      </c>
    </row>
    <row r="149" spans="1:16">
      <c r="A149" s="100">
        <v>45170</v>
      </c>
      <c r="B149" s="101">
        <v>300000000</v>
      </c>
      <c r="C149" s="50">
        <v>45170</v>
      </c>
      <c r="D149" s="15">
        <v>45261</v>
      </c>
      <c r="E149" s="35">
        <v>459450000</v>
      </c>
      <c r="F149" s="35">
        <v>159450000</v>
      </c>
      <c r="G149" s="35">
        <v>300000000</v>
      </c>
      <c r="H149" s="117">
        <v>53.15</v>
      </c>
      <c r="I149" s="35">
        <v>218090000</v>
      </c>
      <c r="J149" s="35">
        <v>81910000</v>
      </c>
      <c r="K149" s="36">
        <v>3618560000</v>
      </c>
      <c r="L149" s="221">
        <v>8.1614000000000235</v>
      </c>
      <c r="M149" s="221">
        <v>97.965239999999994</v>
      </c>
      <c r="N149" s="221">
        <v>8.33091410790197</v>
      </c>
      <c r="O149" s="221">
        <v>8.595063280295868</v>
      </c>
      <c r="P149" s="221">
        <v>8.34</v>
      </c>
    </row>
    <row r="150" spans="1:16">
      <c r="A150" s="100">
        <v>45170</v>
      </c>
      <c r="B150" s="101">
        <v>250000000</v>
      </c>
      <c r="C150" s="50">
        <v>45177</v>
      </c>
      <c r="D150" s="15">
        <v>45268</v>
      </c>
      <c r="E150" s="35">
        <v>511360000</v>
      </c>
      <c r="F150" s="35">
        <v>261360000</v>
      </c>
      <c r="G150" s="35">
        <v>350000000</v>
      </c>
      <c r="H150" s="117">
        <v>104.544</v>
      </c>
      <c r="I150" s="35">
        <v>200000000</v>
      </c>
      <c r="J150" s="35">
        <v>150000000</v>
      </c>
      <c r="K150" s="36">
        <v>3768560000</v>
      </c>
      <c r="L150" s="221">
        <v>8.1462384615384593</v>
      </c>
      <c r="M150" s="221">
        <v>97.96902</v>
      </c>
      <c r="N150" s="221">
        <v>8.3151168211527064</v>
      </c>
      <c r="O150" s="221">
        <v>8.5782582475210756</v>
      </c>
      <c r="P150" s="221">
        <v>8.3360000000000003</v>
      </c>
    </row>
    <row r="151" spans="1:16">
      <c r="A151" s="100">
        <v>45170</v>
      </c>
      <c r="B151" s="101">
        <v>400000000</v>
      </c>
      <c r="C151" s="50">
        <v>45184</v>
      </c>
      <c r="D151" s="15">
        <v>45275</v>
      </c>
      <c r="E151" s="35">
        <v>214850000</v>
      </c>
      <c r="F151" s="35">
        <v>-185150000</v>
      </c>
      <c r="G151" s="35">
        <v>214850000</v>
      </c>
      <c r="H151" s="117">
        <v>-46.287500000000001</v>
      </c>
      <c r="I151" s="35">
        <v>300000000</v>
      </c>
      <c r="J151" s="35">
        <v>-85150000</v>
      </c>
      <c r="K151" s="36">
        <v>3683410000</v>
      </c>
      <c r="L151" s="221">
        <v>8.1288708791208943</v>
      </c>
      <c r="M151" s="221">
        <v>97.973349999999996</v>
      </c>
      <c r="N151" s="221">
        <v>8.2970224853196228</v>
      </c>
      <c r="O151" s="221">
        <v>8.5590120302368113</v>
      </c>
      <c r="P151" s="221">
        <v>8.35</v>
      </c>
    </row>
    <row r="152" spans="1:16">
      <c r="A152" s="100">
        <v>45170</v>
      </c>
      <c r="B152" s="101">
        <v>300000000</v>
      </c>
      <c r="C152" s="50">
        <v>45191</v>
      </c>
      <c r="D152" s="15">
        <v>45282</v>
      </c>
      <c r="E152" s="35">
        <v>460000000</v>
      </c>
      <c r="F152" s="35">
        <v>160000000</v>
      </c>
      <c r="G152" s="35">
        <v>300000000</v>
      </c>
      <c r="H152" s="117">
        <v>53.333333333333336</v>
      </c>
      <c r="I152" s="35">
        <v>250000000</v>
      </c>
      <c r="J152" s="35">
        <v>50000000</v>
      </c>
      <c r="K152" s="36">
        <v>3733410000</v>
      </c>
      <c r="L152" s="221">
        <v>8.1439923076923346</v>
      </c>
      <c r="M152" s="221">
        <v>97.969579999999993</v>
      </c>
      <c r="N152" s="221">
        <v>8.3127765860508287</v>
      </c>
      <c r="O152" s="221">
        <v>8.575768889358649</v>
      </c>
      <c r="P152" s="221">
        <v>8.3490000000000002</v>
      </c>
    </row>
    <row r="153" spans="1:16">
      <c r="A153" s="100">
        <v>45170</v>
      </c>
      <c r="B153" s="101"/>
      <c r="C153" s="50">
        <v>45197</v>
      </c>
      <c r="D153" s="15"/>
      <c r="E153" s="35"/>
      <c r="F153" s="35">
        <v>0</v>
      </c>
      <c r="G153" s="35"/>
      <c r="H153" s="117"/>
      <c r="I153" s="35">
        <v>250000000</v>
      </c>
      <c r="J153" s="35">
        <v>-250000000</v>
      </c>
      <c r="K153" s="36">
        <v>3483410000</v>
      </c>
      <c r="L153" s="221"/>
      <c r="M153" s="221"/>
      <c r="N153" s="221"/>
      <c r="O153" s="221"/>
      <c r="P153" s="221"/>
    </row>
    <row r="154" spans="1:16">
      <c r="A154" s="100">
        <v>45200</v>
      </c>
      <c r="B154" s="101">
        <v>300000000</v>
      </c>
      <c r="C154" s="50">
        <v>45205</v>
      </c>
      <c r="D154" s="15">
        <v>45296</v>
      </c>
      <c r="E154" s="35">
        <v>376990000</v>
      </c>
      <c r="F154" s="35">
        <v>76990000</v>
      </c>
      <c r="G154" s="35">
        <v>309890000</v>
      </c>
      <c r="H154" s="117">
        <v>25.663333333333334</v>
      </c>
      <c r="I154" s="35">
        <v>300000000</v>
      </c>
      <c r="J154" s="35">
        <v>9890000</v>
      </c>
      <c r="K154" s="36">
        <v>3493300000</v>
      </c>
      <c r="L154" s="221">
        <v>8.1561054945054892</v>
      </c>
      <c r="M154" s="221">
        <v>97.966560000000001</v>
      </c>
      <c r="N154" s="221">
        <v>8.3253974565458755</v>
      </c>
      <c r="O154" s="221">
        <v>8.5891944869411319</v>
      </c>
      <c r="P154" s="221">
        <v>8.3529999999999998</v>
      </c>
    </row>
    <row r="155" spans="1:16">
      <c r="A155" s="100">
        <v>45200</v>
      </c>
      <c r="B155" s="101">
        <v>300000000</v>
      </c>
      <c r="C155" s="50">
        <v>45212</v>
      </c>
      <c r="D155" s="15">
        <v>45303</v>
      </c>
      <c r="E155" s="35">
        <v>297650000</v>
      </c>
      <c r="F155" s="35">
        <v>-2350000</v>
      </c>
      <c r="G155" s="35">
        <v>297650000</v>
      </c>
      <c r="H155" s="117">
        <v>-0.78333333333333333</v>
      </c>
      <c r="I155" s="35">
        <v>300000000</v>
      </c>
      <c r="J155" s="35">
        <v>-2350000</v>
      </c>
      <c r="K155" s="36">
        <v>3490950000</v>
      </c>
      <c r="L155" s="221">
        <v>8.2209749307301845</v>
      </c>
      <c r="M155" s="221">
        <v>97.95038707206453</v>
      </c>
      <c r="N155" s="221">
        <v>8.3929989216702214</v>
      </c>
      <c r="O155" s="221">
        <v>8.6611275465236162</v>
      </c>
      <c r="P155" s="221">
        <v>8.3699999999999992</v>
      </c>
    </row>
    <row r="156" spans="1:16">
      <c r="A156" s="100">
        <v>45200</v>
      </c>
      <c r="B156" s="101">
        <v>300000000</v>
      </c>
      <c r="C156" s="50">
        <v>45219</v>
      </c>
      <c r="D156" s="15">
        <v>45310</v>
      </c>
      <c r="E156" s="35">
        <v>353100000</v>
      </c>
      <c r="F156" s="35">
        <v>53100000</v>
      </c>
      <c r="G156" s="35">
        <v>300000000</v>
      </c>
      <c r="H156" s="117">
        <v>17.7</v>
      </c>
      <c r="I156" s="35">
        <v>300000000</v>
      </c>
      <c r="J156" s="35">
        <v>0</v>
      </c>
      <c r="K156" s="36">
        <v>3490950000</v>
      </c>
      <c r="L156" s="221">
        <v>8.281128021978029</v>
      </c>
      <c r="M156" s="221">
        <v>97.935389999999998</v>
      </c>
      <c r="N156" s="221">
        <v>8.4557053604197918</v>
      </c>
      <c r="O156" s="221">
        <v>8.7278839024568011</v>
      </c>
      <c r="P156" s="221">
        <v>8.4989500000000007</v>
      </c>
    </row>
    <row r="157" spans="1:16">
      <c r="A157" s="100">
        <v>45200</v>
      </c>
      <c r="B157" s="101">
        <v>300000000</v>
      </c>
      <c r="C157" s="50">
        <v>45226</v>
      </c>
      <c r="D157" s="15">
        <v>45317</v>
      </c>
      <c r="E157" s="35">
        <v>384220000</v>
      </c>
      <c r="F157" s="35">
        <v>84220000</v>
      </c>
      <c r="G157" s="35">
        <v>300000000</v>
      </c>
      <c r="H157" s="117">
        <v>28.073333333333334</v>
      </c>
      <c r="I157" s="35">
        <v>300000000</v>
      </c>
      <c r="J157" s="35">
        <v>0</v>
      </c>
      <c r="K157" s="36">
        <v>3490950000</v>
      </c>
      <c r="L157" s="221">
        <v>8.3306236263736118</v>
      </c>
      <c r="M157" s="221">
        <v>97.923050000000003</v>
      </c>
      <c r="N157" s="221">
        <v>8.5073163329508343</v>
      </c>
      <c r="O157" s="221">
        <v>8.7828512813735493</v>
      </c>
      <c r="P157" s="221">
        <v>8.5459999999999994</v>
      </c>
    </row>
    <row r="158" spans="1:16">
      <c r="A158" s="100">
        <v>45231</v>
      </c>
      <c r="B158" s="101">
        <v>300000000</v>
      </c>
      <c r="C158" s="50">
        <v>45233</v>
      </c>
      <c r="D158" s="15">
        <v>45324</v>
      </c>
      <c r="E158" s="35">
        <v>334630000</v>
      </c>
      <c r="F158" s="35">
        <v>34630000</v>
      </c>
      <c r="G158" s="35">
        <v>300000000</v>
      </c>
      <c r="H158" s="117">
        <v>11.543333333333333</v>
      </c>
      <c r="I158" s="35">
        <v>218560000</v>
      </c>
      <c r="J158" s="35">
        <v>81440000</v>
      </c>
      <c r="K158" s="36">
        <v>3572390000</v>
      </c>
      <c r="L158" s="221">
        <v>8.3804802197802424</v>
      </c>
      <c r="M158" s="221">
        <v>97.910619999999994</v>
      </c>
      <c r="N158" s="221">
        <v>8.5593168746967816</v>
      </c>
      <c r="O158" s="221">
        <v>8.838254659024237</v>
      </c>
      <c r="P158" s="221">
        <v>8.6259999999999994</v>
      </c>
    </row>
    <row r="159" spans="1:16">
      <c r="A159" s="100">
        <v>45231</v>
      </c>
      <c r="B159" s="101">
        <v>300000000</v>
      </c>
      <c r="C159" s="50">
        <v>45240</v>
      </c>
      <c r="D159" s="15">
        <v>45331</v>
      </c>
      <c r="E159" s="35">
        <v>410900000</v>
      </c>
      <c r="F159" s="101">
        <v>110900000</v>
      </c>
      <c r="G159" s="35">
        <v>300000000</v>
      </c>
      <c r="H159" s="117">
        <v>36.966666666666661</v>
      </c>
      <c r="I159" s="35">
        <v>250000000</v>
      </c>
      <c r="J159" s="35">
        <v>50000000</v>
      </c>
      <c r="K159" s="36">
        <v>3622390000</v>
      </c>
      <c r="L159" s="221">
        <v>8.4561679999999999</v>
      </c>
      <c r="M159" s="221">
        <v>97.8917</v>
      </c>
      <c r="N159" s="221">
        <v>8.6384934901203376</v>
      </c>
      <c r="O159" s="221">
        <v>8.9226531475190995</v>
      </c>
      <c r="P159" s="221">
        <v>8.6</v>
      </c>
    </row>
    <row r="160" spans="1:16">
      <c r="A160" s="100">
        <v>45231</v>
      </c>
      <c r="B160" s="101">
        <v>300000000</v>
      </c>
      <c r="C160" s="50">
        <v>45247</v>
      </c>
      <c r="D160" s="15">
        <v>45338</v>
      </c>
      <c r="E160" s="35">
        <v>555780000</v>
      </c>
      <c r="F160" s="101">
        <v>255780000</v>
      </c>
      <c r="G160" s="35">
        <v>406780000</v>
      </c>
      <c r="H160" s="117">
        <v>85.26</v>
      </c>
      <c r="I160" s="35">
        <v>350000000</v>
      </c>
      <c r="J160" s="35">
        <v>56780000</v>
      </c>
      <c r="K160" s="36">
        <v>3679170000</v>
      </c>
      <c r="L160" s="221">
        <v>8.4996467032967029</v>
      </c>
      <c r="M160" s="221">
        <v>97.88091</v>
      </c>
      <c r="N160" s="221">
        <v>8.6836613015721884</v>
      </c>
      <c r="O160" s="221">
        <v>8.9708218784701366</v>
      </c>
      <c r="P160" s="221">
        <v>8.7200000000000006</v>
      </c>
    </row>
    <row r="161" spans="1:16">
      <c r="A161" s="100">
        <v>45231</v>
      </c>
      <c r="B161" s="101">
        <v>300000000</v>
      </c>
      <c r="C161" s="15">
        <v>45254</v>
      </c>
      <c r="D161" s="103">
        <v>45345</v>
      </c>
      <c r="E161" s="35">
        <v>429280000</v>
      </c>
      <c r="F161" s="101">
        <v>129280000</v>
      </c>
      <c r="G161" s="151">
        <v>300000000</v>
      </c>
      <c r="H161" s="117">
        <v>43.093333333333334</v>
      </c>
      <c r="I161" s="151">
        <v>300000000</v>
      </c>
      <c r="J161" s="35">
        <v>0</v>
      </c>
      <c r="K161" s="201">
        <v>3679170000</v>
      </c>
      <c r="L161" s="221">
        <v>8.4663956043955952</v>
      </c>
      <c r="M161" s="346">
        <v>97.889200000000002</v>
      </c>
      <c r="N161" s="221">
        <v>8.6489578057595669</v>
      </c>
      <c r="O161" s="344">
        <v>8.9338112825068094</v>
      </c>
      <c r="P161" s="221">
        <v>8.7289499999999993</v>
      </c>
    </row>
    <row r="162" spans="1:16">
      <c r="A162" s="100">
        <v>45261</v>
      </c>
      <c r="B162" s="101">
        <v>350000000</v>
      </c>
      <c r="C162" s="15">
        <v>45261</v>
      </c>
      <c r="D162" s="103">
        <v>45352</v>
      </c>
      <c r="E162" s="35">
        <v>351900000</v>
      </c>
      <c r="F162" s="101">
        <v>1900000</v>
      </c>
      <c r="G162" s="151">
        <v>350000000</v>
      </c>
      <c r="H162" s="117">
        <v>0.54285714285714282</v>
      </c>
      <c r="I162" s="151">
        <v>300000000</v>
      </c>
      <c r="J162" s="35">
        <v>50000000</v>
      </c>
      <c r="K162" s="343">
        <v>3729170000</v>
      </c>
      <c r="L162" s="221">
        <v>8.528525824175814</v>
      </c>
      <c r="M162" s="344">
        <v>97.873710000000003</v>
      </c>
      <c r="N162" s="221">
        <v>8.7138066230204299</v>
      </c>
      <c r="O162" s="344">
        <v>9.0029789315156492</v>
      </c>
      <c r="P162" s="221">
        <v>8.75</v>
      </c>
    </row>
    <row r="163" spans="1:16">
      <c r="A163" s="100">
        <v>45261</v>
      </c>
      <c r="B163" s="101">
        <v>300000000</v>
      </c>
      <c r="C163" s="15">
        <v>45268</v>
      </c>
      <c r="D163" s="103">
        <v>45359</v>
      </c>
      <c r="E163" s="35">
        <v>388310000</v>
      </c>
      <c r="F163" s="101">
        <v>88310000</v>
      </c>
      <c r="G163" s="151">
        <v>300000000</v>
      </c>
      <c r="H163" s="117">
        <v>29.436666666666667</v>
      </c>
      <c r="I163" s="151">
        <v>350000000</v>
      </c>
      <c r="J163" s="35">
        <v>-50000000</v>
      </c>
      <c r="K163" s="343">
        <v>3679170000</v>
      </c>
      <c r="L163" s="221">
        <v>8.556803296703313</v>
      </c>
      <c r="M163" s="344">
        <v>97.866659999999996</v>
      </c>
      <c r="N163" s="221">
        <v>8.7433282148418208</v>
      </c>
      <c r="O163" s="344">
        <v>9.0344775342052301</v>
      </c>
      <c r="P163" s="221">
        <v>8.77</v>
      </c>
    </row>
    <row r="164" spans="1:16">
      <c r="A164" s="100">
        <v>45261</v>
      </c>
      <c r="B164" s="101">
        <v>350000000</v>
      </c>
      <c r="C164" s="15">
        <v>45275</v>
      </c>
      <c r="D164" s="103">
        <v>45366</v>
      </c>
      <c r="E164" s="35">
        <v>392330000</v>
      </c>
      <c r="F164" s="101">
        <v>42330000</v>
      </c>
      <c r="G164" s="151">
        <v>350000000</v>
      </c>
      <c r="H164" s="117">
        <v>12.094285714285714</v>
      </c>
      <c r="I164" s="151">
        <v>214850000</v>
      </c>
      <c r="J164" s="35">
        <v>135150000</v>
      </c>
      <c r="K164" s="343">
        <v>3814320000</v>
      </c>
      <c r="L164" s="221">
        <v>8.5845192307692084</v>
      </c>
      <c r="M164" s="344">
        <v>97.859750000000005</v>
      </c>
      <c r="N164" s="221">
        <v>8.7722676900045293</v>
      </c>
      <c r="O164" s="344">
        <v>9.0653616684681406</v>
      </c>
      <c r="P164" s="221">
        <v>8.8729999999999993</v>
      </c>
    </row>
    <row r="165" spans="1:16">
      <c r="A165" s="100">
        <v>45261</v>
      </c>
      <c r="B165" s="101">
        <v>300000000</v>
      </c>
      <c r="C165" s="15">
        <v>45282</v>
      </c>
      <c r="D165" s="103">
        <v>45373</v>
      </c>
      <c r="E165" s="35">
        <v>318910000</v>
      </c>
      <c r="F165" s="101">
        <v>18910000</v>
      </c>
      <c r="G165" s="151">
        <v>118020000</v>
      </c>
      <c r="H165" s="117">
        <v>6.3033333333333328</v>
      </c>
      <c r="I165" s="151">
        <v>300000000</v>
      </c>
      <c r="J165" s="35">
        <v>-181980000</v>
      </c>
      <c r="K165" s="343">
        <v>3632340000</v>
      </c>
      <c r="L165" s="221">
        <v>8.6370230769230769</v>
      </c>
      <c r="M165" s="344">
        <v>97.84666</v>
      </c>
      <c r="N165" s="221">
        <v>8.8271005642124898</v>
      </c>
      <c r="O165" s="344">
        <v>9.1238971810316105</v>
      </c>
      <c r="P165" s="221">
        <v>8.83</v>
      </c>
    </row>
    <row r="166" spans="1:16">
      <c r="A166" s="100">
        <v>45292</v>
      </c>
      <c r="B166" s="101">
        <v>350000000</v>
      </c>
      <c r="C166" s="15">
        <v>45296</v>
      </c>
      <c r="D166" s="103">
        <v>45387</v>
      </c>
      <c r="E166" s="35">
        <v>642840000</v>
      </c>
      <c r="F166" s="101">
        <v>292840000</v>
      </c>
      <c r="G166" s="151">
        <v>350000000</v>
      </c>
      <c r="H166" s="117">
        <v>83.668571428571425</v>
      </c>
      <c r="I166" s="151">
        <v>309890000</v>
      </c>
      <c r="J166" s="35">
        <v>40110000</v>
      </c>
      <c r="K166" s="343">
        <v>3672450000</v>
      </c>
      <c r="L166" s="221">
        <v>8.6365016483516541</v>
      </c>
      <c r="M166" s="344">
        <v>97.846789999999999</v>
      </c>
      <c r="N166" s="221">
        <v>8.8265559333644514</v>
      </c>
      <c r="O166" s="344">
        <v>9.123315657570231</v>
      </c>
      <c r="P166" s="221">
        <v>8.8770000000000007</v>
      </c>
    </row>
    <row r="167" spans="1:16">
      <c r="A167" s="100">
        <v>45292</v>
      </c>
      <c r="B167" s="101">
        <v>320000000</v>
      </c>
      <c r="C167" s="15">
        <v>45303</v>
      </c>
      <c r="D167" s="103">
        <v>45394</v>
      </c>
      <c r="E167" s="35">
        <v>601920000</v>
      </c>
      <c r="F167" s="101">
        <v>281920000</v>
      </c>
      <c r="G167" s="151">
        <v>320000000</v>
      </c>
      <c r="H167" s="117">
        <v>88.1</v>
      </c>
      <c r="I167" s="151">
        <v>297650000</v>
      </c>
      <c r="J167" s="35">
        <v>22350000</v>
      </c>
      <c r="K167" s="343">
        <v>3694800000</v>
      </c>
      <c r="L167" s="221">
        <v>8.6446038461538581</v>
      </c>
      <c r="M167" s="344">
        <v>97.844769999999997</v>
      </c>
      <c r="N167" s="221">
        <v>8.835018822318105</v>
      </c>
      <c r="O167" s="344">
        <v>9.1323520748304752</v>
      </c>
      <c r="P167" s="221">
        <v>8.8490000000000002</v>
      </c>
    </row>
    <row r="168" spans="1:16">
      <c r="A168" s="100">
        <v>45292</v>
      </c>
      <c r="B168" s="101">
        <v>300000000</v>
      </c>
      <c r="C168" s="15">
        <v>45310</v>
      </c>
      <c r="D168" s="103">
        <v>45401</v>
      </c>
      <c r="E168" s="35">
        <v>618730000</v>
      </c>
      <c r="F168" s="101">
        <v>318730000</v>
      </c>
      <c r="G168" s="151">
        <v>300000000</v>
      </c>
      <c r="H168" s="117">
        <v>106.24333333333334</v>
      </c>
      <c r="I168" s="35">
        <v>300000000</v>
      </c>
      <c r="J168" s="35">
        <v>0</v>
      </c>
      <c r="K168" s="36">
        <v>3694800000</v>
      </c>
      <c r="L168" s="253">
        <v>8.6154038461538232</v>
      </c>
      <c r="M168" s="344">
        <v>97.852050000000006</v>
      </c>
      <c r="N168" s="221">
        <v>8.8045205452045447</v>
      </c>
      <c r="O168" s="344">
        <v>9.0997895707912946</v>
      </c>
      <c r="P168" s="221">
        <v>8.8309999999999995</v>
      </c>
    </row>
    <row r="169" spans="1:16">
      <c r="A169" s="100">
        <v>45292</v>
      </c>
      <c r="B169" s="101">
        <v>350000000</v>
      </c>
      <c r="C169" s="15">
        <v>45317</v>
      </c>
      <c r="D169" s="15">
        <v>45408</v>
      </c>
      <c r="E169" s="35">
        <v>626790000</v>
      </c>
      <c r="F169" s="35">
        <v>276790000</v>
      </c>
      <c r="G169" s="35">
        <v>350000000</v>
      </c>
      <c r="H169" s="117">
        <v>79.082857142857137</v>
      </c>
      <c r="I169" s="35">
        <v>300000000</v>
      </c>
      <c r="J169" s="35">
        <v>50000000</v>
      </c>
      <c r="K169" s="36">
        <v>3744800000</v>
      </c>
      <c r="L169" s="253">
        <v>8.6024483516483787</v>
      </c>
      <c r="M169" s="221">
        <v>97.855279999999993</v>
      </c>
      <c r="N169" s="221">
        <v>8.7909904827295762</v>
      </c>
      <c r="O169" s="344">
        <v>9.0853460835582887</v>
      </c>
      <c r="P169" s="221">
        <v>8.8088499999999996</v>
      </c>
    </row>
    <row r="170" spans="1:16">
      <c r="A170" s="100">
        <v>45323</v>
      </c>
      <c r="B170" s="101">
        <v>300000000</v>
      </c>
      <c r="C170" s="15">
        <v>45324</v>
      </c>
      <c r="D170" s="15">
        <v>45415</v>
      </c>
      <c r="E170" s="35">
        <v>558990000</v>
      </c>
      <c r="F170" s="35">
        <v>258990000</v>
      </c>
      <c r="G170" s="35">
        <v>300000000</v>
      </c>
      <c r="H170" s="117">
        <v>86.33</v>
      </c>
      <c r="I170" s="35">
        <v>300000000</v>
      </c>
      <c r="J170" s="35">
        <v>0</v>
      </c>
      <c r="K170" s="36">
        <v>3744800000</v>
      </c>
      <c r="L170" s="221">
        <v>8.5880087912087948</v>
      </c>
      <c r="M170" s="221">
        <v>97.858879999999999</v>
      </c>
      <c r="N170" s="221">
        <v>8.7759115894324502</v>
      </c>
      <c r="O170" s="221">
        <v>9.0692508941101693</v>
      </c>
      <c r="P170" s="221">
        <v>8.75</v>
      </c>
    </row>
    <row r="171" spans="1:16">
      <c r="A171" s="100">
        <v>45323</v>
      </c>
      <c r="B171" s="101">
        <v>300000000</v>
      </c>
      <c r="C171" s="15">
        <v>45332</v>
      </c>
      <c r="D171" s="15">
        <v>45423</v>
      </c>
      <c r="E171" s="35">
        <v>471250000</v>
      </c>
      <c r="F171" s="35">
        <v>171250000</v>
      </c>
      <c r="G171" s="35">
        <v>300000000</v>
      </c>
      <c r="H171" s="117">
        <v>57.083333333333329</v>
      </c>
      <c r="I171" s="35">
        <v>300000000</v>
      </c>
      <c r="J171" s="35">
        <v>0</v>
      </c>
      <c r="K171" s="36">
        <v>3744800000</v>
      </c>
      <c r="L171" s="221">
        <v>8.5724060439560539</v>
      </c>
      <c r="M171" s="221">
        <v>97.862700000000004</v>
      </c>
      <c r="N171" s="221">
        <v>8.7599124213687105</v>
      </c>
      <c r="O171" s="221">
        <v>9.0521753539847705</v>
      </c>
      <c r="P171" s="221">
        <v>8.7810000000000006</v>
      </c>
    </row>
    <row r="172" spans="1:16">
      <c r="A172" s="100">
        <v>45323</v>
      </c>
      <c r="B172" s="101">
        <v>350000000</v>
      </c>
      <c r="C172" s="15">
        <v>45338</v>
      </c>
      <c r="D172" s="15">
        <v>45429</v>
      </c>
      <c r="E172" s="35">
        <v>573310000</v>
      </c>
      <c r="F172" s="35">
        <v>223310000</v>
      </c>
      <c r="G172" s="35">
        <v>350000000</v>
      </c>
      <c r="H172" s="117">
        <v>63.802857142857135</v>
      </c>
      <c r="I172" s="35">
        <v>406780000</v>
      </c>
      <c r="J172" s="35">
        <v>-56780000</v>
      </c>
      <c r="K172" s="36">
        <v>3688020000</v>
      </c>
      <c r="L172" s="221">
        <v>8.5674725274725105</v>
      </c>
      <c r="M172" s="221">
        <v>97.864000000000004</v>
      </c>
      <c r="N172" s="221">
        <v>8.7544679631657303</v>
      </c>
      <c r="O172" s="221">
        <v>9.0463650679922569</v>
      </c>
      <c r="P172" s="221">
        <v>8.76</v>
      </c>
    </row>
    <row r="173" spans="1:16">
      <c r="A173" s="100">
        <v>45323</v>
      </c>
      <c r="B173" s="101">
        <v>320000000</v>
      </c>
      <c r="C173" s="15">
        <v>45345</v>
      </c>
      <c r="D173" s="15">
        <v>45436</v>
      </c>
      <c r="E173" s="35">
        <v>496740000</v>
      </c>
      <c r="F173" s="35">
        <v>176740000</v>
      </c>
      <c r="G173" s="35">
        <v>320000000</v>
      </c>
      <c r="H173" s="117">
        <v>55.231249999999996</v>
      </c>
      <c r="I173" s="35">
        <v>300000000</v>
      </c>
      <c r="J173" s="35">
        <v>20000000</v>
      </c>
      <c r="K173" s="36">
        <v>3708020000</v>
      </c>
      <c r="L173" s="221">
        <v>8.537871428571421</v>
      </c>
      <c r="M173" s="221">
        <v>97.871380000000002</v>
      </c>
      <c r="N173" s="221">
        <v>8.7235629338948932</v>
      </c>
      <c r="O173" s="221">
        <v>9.0133878501467812</v>
      </c>
      <c r="P173" s="221">
        <v>8.7560000000000002</v>
      </c>
    </row>
    <row r="174" spans="1:16">
      <c r="A174" s="100">
        <v>45352</v>
      </c>
      <c r="B174" s="101">
        <v>350000000</v>
      </c>
      <c r="C174" s="15">
        <v>45352</v>
      </c>
      <c r="D174" s="15">
        <v>45443</v>
      </c>
      <c r="E174" s="35">
        <v>540660000</v>
      </c>
      <c r="F174" s="35">
        <v>190660000</v>
      </c>
      <c r="G174" s="35">
        <v>350000000</v>
      </c>
      <c r="H174" s="117">
        <v>54.47428571428572</v>
      </c>
      <c r="I174" s="35">
        <v>350000000</v>
      </c>
      <c r="J174" s="35">
        <v>0</v>
      </c>
      <c r="K174" s="36">
        <v>3708020000</v>
      </c>
      <c r="L174" s="221">
        <v>8.5223489010989244</v>
      </c>
      <c r="M174" s="221">
        <v>97.875249999999994</v>
      </c>
      <c r="N174" s="221">
        <v>8.7073585008456433</v>
      </c>
      <c r="O174" s="221">
        <v>8.9960998985933571</v>
      </c>
      <c r="P174" s="253">
        <v>8.7460000000000004</v>
      </c>
    </row>
    <row r="175" spans="1:16">
      <c r="A175" s="100">
        <v>45352</v>
      </c>
      <c r="B175" s="101">
        <v>300000000</v>
      </c>
      <c r="C175" s="15">
        <v>45359</v>
      </c>
      <c r="D175" s="15">
        <v>45450</v>
      </c>
      <c r="E175" s="35">
        <v>503560000</v>
      </c>
      <c r="F175" s="35">
        <v>203560000</v>
      </c>
      <c r="G175" s="35">
        <v>300000000</v>
      </c>
      <c r="H175" s="117">
        <v>67.853333333333339</v>
      </c>
      <c r="I175" s="35">
        <v>300000000</v>
      </c>
      <c r="J175" s="35">
        <v>0</v>
      </c>
      <c r="K175" s="36">
        <v>3708020000</v>
      </c>
      <c r="L175" s="221">
        <v>8.5122010989010928</v>
      </c>
      <c r="M175" s="221">
        <v>97.877780000000001</v>
      </c>
      <c r="N175" s="221">
        <v>8.6967655977700904</v>
      </c>
      <c r="O175" s="221">
        <v>8.9847998075997637</v>
      </c>
      <c r="P175" s="253">
        <v>8.65</v>
      </c>
    </row>
    <row r="176" spans="1:16">
      <c r="A176" s="100">
        <v>45352</v>
      </c>
      <c r="B176" s="101">
        <v>350000000</v>
      </c>
      <c r="C176" s="15">
        <v>45366</v>
      </c>
      <c r="D176" s="15">
        <v>45457</v>
      </c>
      <c r="E176" s="35">
        <v>419490000</v>
      </c>
      <c r="F176" s="35">
        <v>69490000</v>
      </c>
      <c r="G176" s="35">
        <v>369260000</v>
      </c>
      <c r="H176" s="117">
        <v>19.854285714285712</v>
      </c>
      <c r="I176" s="35">
        <v>350000000</v>
      </c>
      <c r="J176" s="35">
        <v>19260000</v>
      </c>
      <c r="K176" s="36">
        <v>3727280000</v>
      </c>
      <c r="L176" s="221">
        <v>8.518337912087917</v>
      </c>
      <c r="M176" s="221">
        <v>97.876249999999999</v>
      </c>
      <c r="N176" s="221">
        <v>8.7031715171841135</v>
      </c>
      <c r="O176" s="221">
        <v>8.9916332845330302</v>
      </c>
      <c r="P176" s="253">
        <v>8.74</v>
      </c>
    </row>
    <row r="177" spans="1:16">
      <c r="A177" s="100">
        <v>45352</v>
      </c>
      <c r="B177" s="101">
        <v>300000000</v>
      </c>
      <c r="C177" s="15">
        <v>45373</v>
      </c>
      <c r="D177" s="15">
        <v>45464</v>
      </c>
      <c r="E177" s="35">
        <v>220000000</v>
      </c>
      <c r="F177" s="35">
        <v>-80000000</v>
      </c>
      <c r="G177" s="35">
        <v>219630000</v>
      </c>
      <c r="H177" s="117">
        <v>-26.666666666666668</v>
      </c>
      <c r="I177" s="35">
        <v>118020000</v>
      </c>
      <c r="J177" s="35">
        <v>101610000</v>
      </c>
      <c r="K177" s="36">
        <v>3828890000</v>
      </c>
      <c r="L177" s="221">
        <v>8.552270879120881</v>
      </c>
      <c r="M177" s="221">
        <v>97.867789999999999</v>
      </c>
      <c r="N177" s="221">
        <v>8.738596099003443</v>
      </c>
      <c r="O177" s="221">
        <v>9.0294280568157248</v>
      </c>
      <c r="P177" s="253">
        <v>8.8719999999999999</v>
      </c>
    </row>
    <row r="178" spans="1:16">
      <c r="A178" s="100">
        <v>45352</v>
      </c>
      <c r="B178" s="101">
        <v>350000000</v>
      </c>
      <c r="C178" s="15">
        <v>45379</v>
      </c>
      <c r="D178" s="15">
        <v>45471</v>
      </c>
      <c r="E178" s="35">
        <v>254560000</v>
      </c>
      <c r="F178" s="35">
        <v>-95440000</v>
      </c>
      <c r="G178" s="35">
        <v>254560000</v>
      </c>
      <c r="H178" s="117">
        <v>-27.26857142857143</v>
      </c>
      <c r="I178" s="35">
        <v>0</v>
      </c>
      <c r="J178" s="35">
        <v>254560000</v>
      </c>
      <c r="K178" s="36">
        <v>4083450000</v>
      </c>
      <c r="L178" s="221">
        <v>8.6959445054945128</v>
      </c>
      <c r="M178" s="221">
        <v>97.831969999999998</v>
      </c>
      <c r="N178" s="221">
        <v>8.8886531728784686</v>
      </c>
      <c r="O178" s="221">
        <v>9.1896342765200423</v>
      </c>
      <c r="P178" s="253">
        <v>9</v>
      </c>
    </row>
    <row r="179" spans="1:16">
      <c r="A179" s="100">
        <v>45383</v>
      </c>
      <c r="B179" s="101">
        <v>300000000</v>
      </c>
      <c r="C179" s="15">
        <v>45387</v>
      </c>
      <c r="D179" s="15">
        <v>45478</v>
      </c>
      <c r="E179" s="35">
        <v>398150000</v>
      </c>
      <c r="F179" s="35">
        <v>98150000</v>
      </c>
      <c r="G179" s="35">
        <v>328860000</v>
      </c>
      <c r="H179" s="117">
        <v>32.716666666666669</v>
      </c>
      <c r="I179" s="35">
        <v>350000000</v>
      </c>
      <c r="J179" s="35">
        <v>-21140000</v>
      </c>
      <c r="K179" s="36">
        <v>4062310000</v>
      </c>
      <c r="L179" s="221">
        <v>8.6316082417582329</v>
      </c>
      <c r="M179" s="221">
        <v>97.848010000000002</v>
      </c>
      <c r="N179" s="221">
        <v>8.8214448528470157</v>
      </c>
      <c r="O179" s="221">
        <v>9.1178584721967262</v>
      </c>
      <c r="P179" s="253">
        <v>8.8710000000000004</v>
      </c>
    </row>
    <row r="180" spans="1:16">
      <c r="A180" s="100">
        <v>45383</v>
      </c>
      <c r="B180" s="101">
        <v>350000000</v>
      </c>
      <c r="C180" s="15">
        <v>45394</v>
      </c>
      <c r="D180" s="15">
        <v>45485</v>
      </c>
      <c r="E180" s="35">
        <v>323630000</v>
      </c>
      <c r="F180" s="35">
        <v>-26370000</v>
      </c>
      <c r="G180" s="35">
        <v>323630000</v>
      </c>
      <c r="H180" s="117">
        <v>-7.5342857142857138</v>
      </c>
      <c r="I180" s="35">
        <v>320000000</v>
      </c>
      <c r="J180" s="35">
        <v>3630000</v>
      </c>
      <c r="K180" s="36">
        <v>4065940000</v>
      </c>
      <c r="L180" s="221">
        <v>8.6657417582417544</v>
      </c>
      <c r="M180" s="221">
        <v>97.839500000000001</v>
      </c>
      <c r="N180" s="221">
        <v>8.8570993905751294</v>
      </c>
      <c r="O180" s="221">
        <v>9.1559316836313585</v>
      </c>
      <c r="P180" s="253">
        <v>8.8984199999999998</v>
      </c>
    </row>
    <row r="181" spans="1:16">
      <c r="A181" s="100">
        <v>45383</v>
      </c>
      <c r="B181" s="101">
        <v>330000000</v>
      </c>
      <c r="C181" s="15">
        <v>45401</v>
      </c>
      <c r="D181" s="15">
        <v>45492</v>
      </c>
      <c r="E181" s="35">
        <v>940260000</v>
      </c>
      <c r="F181" s="35">
        <v>610260000</v>
      </c>
      <c r="G181" s="35">
        <v>330000000</v>
      </c>
      <c r="H181" s="117">
        <v>184.92727272727271</v>
      </c>
      <c r="I181" s="35">
        <v>300000000</v>
      </c>
      <c r="J181" s="35">
        <v>30000000</v>
      </c>
      <c r="K181" s="36">
        <v>4095940000</v>
      </c>
      <c r="L181" s="221">
        <v>8.6736032967032806</v>
      </c>
      <c r="M181" s="221">
        <v>97.837540000000004</v>
      </c>
      <c r="N181" s="221">
        <v>8.8653121252877778</v>
      </c>
      <c r="O181" s="221">
        <v>9.1647029531950466</v>
      </c>
      <c r="P181" s="253">
        <v>8.8699999999999992</v>
      </c>
    </row>
    <row r="182" spans="1:16">
      <c r="A182" s="100">
        <v>45383</v>
      </c>
      <c r="B182" s="101">
        <v>330000000</v>
      </c>
      <c r="C182" s="15">
        <v>45408</v>
      </c>
      <c r="D182" s="15">
        <v>45499</v>
      </c>
      <c r="E182" s="35">
        <v>1032340000</v>
      </c>
      <c r="F182" s="35">
        <v>702340000</v>
      </c>
      <c r="G182" s="35">
        <v>330000000</v>
      </c>
      <c r="H182" s="117">
        <v>212.83030303030301</v>
      </c>
      <c r="I182" s="35">
        <v>350000000</v>
      </c>
      <c r="J182" s="35">
        <v>-20000000</v>
      </c>
      <c r="K182" s="36">
        <v>4075940000</v>
      </c>
      <c r="L182" s="221">
        <v>8.62952252747254</v>
      </c>
      <c r="M182" s="221">
        <v>97.848529999999997</v>
      </c>
      <c r="N182" s="221">
        <v>8.819266398250992</v>
      </c>
      <c r="O182" s="221">
        <v>9.115532562391282</v>
      </c>
      <c r="P182" s="253">
        <v>8.85</v>
      </c>
    </row>
    <row r="183" spans="1:16">
      <c r="A183" s="100">
        <v>45413</v>
      </c>
      <c r="B183" s="101">
        <v>320000000</v>
      </c>
      <c r="C183" s="15">
        <v>45415</v>
      </c>
      <c r="D183" s="15">
        <v>45506</v>
      </c>
      <c r="E183" s="35">
        <v>1039230000</v>
      </c>
      <c r="F183" s="35">
        <v>719230000</v>
      </c>
      <c r="G183" s="35">
        <v>320000000</v>
      </c>
      <c r="H183" s="117">
        <v>224.75937500000001</v>
      </c>
      <c r="I183" s="35">
        <v>300000000</v>
      </c>
      <c r="J183" s="35">
        <v>20000000</v>
      </c>
      <c r="K183" s="36">
        <v>4095940000</v>
      </c>
      <c r="L183" s="221">
        <v>8.5879686813186709</v>
      </c>
      <c r="M183" s="221">
        <v>97.858890000000002</v>
      </c>
      <c r="N183" s="221">
        <v>8.7758697051628829</v>
      </c>
      <c r="O183" s="253">
        <v>9.0692061893828058</v>
      </c>
      <c r="P183" s="253">
        <v>8.7989999999999995</v>
      </c>
    </row>
    <row r="184" spans="1:16">
      <c r="A184" s="100">
        <v>45413</v>
      </c>
      <c r="B184" s="101">
        <v>330000000</v>
      </c>
      <c r="C184" s="15">
        <v>45422</v>
      </c>
      <c r="D184" s="15">
        <v>45513</v>
      </c>
      <c r="E184" s="35">
        <v>825840000</v>
      </c>
      <c r="F184" s="35">
        <v>495840000</v>
      </c>
      <c r="G184" s="35">
        <v>330000000</v>
      </c>
      <c r="H184" s="117">
        <v>150.25454545454545</v>
      </c>
      <c r="I184" s="35">
        <v>300000000</v>
      </c>
      <c r="J184" s="35">
        <v>30000000</v>
      </c>
      <c r="K184" s="36">
        <v>4125940000</v>
      </c>
      <c r="L184" s="221">
        <v>8.5615763736263659</v>
      </c>
      <c r="M184" s="221">
        <v>97.865470000000002</v>
      </c>
      <c r="N184" s="221">
        <v>8.7483117116040692</v>
      </c>
      <c r="O184" s="253">
        <v>9.0397954412839265</v>
      </c>
      <c r="P184" s="253">
        <v>8.7650000000000006</v>
      </c>
    </row>
    <row r="185" spans="1:16">
      <c r="A185" s="100">
        <v>45413</v>
      </c>
      <c r="B185" s="101">
        <v>330000000</v>
      </c>
      <c r="C185" s="15">
        <v>45429</v>
      </c>
      <c r="D185" s="15">
        <v>45520</v>
      </c>
      <c r="E185" s="35">
        <v>516860000</v>
      </c>
      <c r="F185" s="35">
        <v>186860000</v>
      </c>
      <c r="G185" s="35">
        <v>330000000</v>
      </c>
      <c r="H185" s="117">
        <v>56.624242424242397</v>
      </c>
      <c r="I185" s="35">
        <v>350000000</v>
      </c>
      <c r="J185" s="35">
        <v>-20000000</v>
      </c>
      <c r="K185" s="36">
        <v>4105940000</v>
      </c>
      <c r="L185" s="221">
        <v>8.5325769230769435</v>
      </c>
      <c r="M185" s="221">
        <v>97.872699999999995</v>
      </c>
      <c r="N185" s="221">
        <v>8.7180356964474726</v>
      </c>
      <c r="O185" s="253">
        <v>9.0074907995710838</v>
      </c>
      <c r="P185" s="253">
        <v>8.74</v>
      </c>
    </row>
    <row r="186" spans="1:16">
      <c r="A186" s="100">
        <v>45413</v>
      </c>
      <c r="B186" s="101">
        <v>330000000</v>
      </c>
      <c r="C186" s="15">
        <v>45436</v>
      </c>
      <c r="D186" s="15">
        <v>45527</v>
      </c>
      <c r="E186" s="35">
        <v>741440000</v>
      </c>
      <c r="F186" s="35">
        <v>411440000</v>
      </c>
      <c r="G186" s="35">
        <v>330000000</v>
      </c>
      <c r="H186" s="117">
        <v>124.67878787878787</v>
      </c>
      <c r="I186" s="35">
        <v>320000000</v>
      </c>
      <c r="J186" s="35">
        <v>10000000</v>
      </c>
      <c r="K186" s="36">
        <v>4115940000</v>
      </c>
      <c r="L186" s="221">
        <v>8.5097543956044124</v>
      </c>
      <c r="M186" s="221">
        <v>97.878389999999996</v>
      </c>
      <c r="N186" s="221">
        <v>8.6942116595955579</v>
      </c>
      <c r="O186" s="253">
        <v>8.9820754987192331</v>
      </c>
      <c r="P186" s="253">
        <v>8.6980400000000007</v>
      </c>
    </row>
    <row r="187" spans="1:16">
      <c r="A187" s="100">
        <v>45413</v>
      </c>
      <c r="B187" s="101">
        <v>330000000</v>
      </c>
      <c r="C187" s="15">
        <v>45443</v>
      </c>
      <c r="D187" s="15">
        <v>45534</v>
      </c>
      <c r="E187" s="35">
        <v>667260000</v>
      </c>
      <c r="F187" s="35">
        <v>337260000</v>
      </c>
      <c r="G187" s="35">
        <v>330000000</v>
      </c>
      <c r="H187" s="117">
        <v>102.2</v>
      </c>
      <c r="I187" s="35">
        <v>350000000</v>
      </c>
      <c r="J187" s="35">
        <v>-20000000</v>
      </c>
      <c r="K187" s="36">
        <v>4095940000</v>
      </c>
      <c r="L187" s="221">
        <v>8.4961571428571183</v>
      </c>
      <c r="M187" s="221">
        <v>97.881780000000006</v>
      </c>
      <c r="N187" s="221">
        <v>8.6800190422130843</v>
      </c>
      <c r="O187" s="253">
        <v>8.9669370371771695</v>
      </c>
      <c r="P187" s="253">
        <v>8.6655499999999996</v>
      </c>
    </row>
    <row r="188" spans="1:16">
      <c r="A188" s="100">
        <v>45444</v>
      </c>
      <c r="B188" s="101">
        <v>300000000</v>
      </c>
      <c r="C188" s="15">
        <v>45450</v>
      </c>
      <c r="D188" s="15">
        <v>45541</v>
      </c>
      <c r="E188" s="35">
        <v>630710000</v>
      </c>
      <c r="F188" s="35">
        <v>330710000</v>
      </c>
      <c r="G188" s="35">
        <v>300000000</v>
      </c>
      <c r="H188" s="117">
        <f>F188/B188*100</f>
        <v>110.23666666666668</v>
      </c>
      <c r="I188" s="35">
        <v>300000000</v>
      </c>
      <c r="J188" s="35">
        <v>0</v>
      </c>
      <c r="K188" s="36">
        <v>4095940000</v>
      </c>
      <c r="L188" s="221">
        <v>8.4384791208791423</v>
      </c>
      <c r="M188" s="221">
        <v>97.896159999999995</v>
      </c>
      <c r="N188" s="221">
        <v>8.6198264782593537</v>
      </c>
      <c r="O188" s="253">
        <v>8.902750580369112</v>
      </c>
      <c r="P188" s="253">
        <v>8.6484500000000004</v>
      </c>
    </row>
    <row r="189" spans="1:16">
      <c r="A189" s="100">
        <v>45444</v>
      </c>
      <c r="B189" s="101">
        <v>330000000</v>
      </c>
      <c r="C189" s="15">
        <v>45457</v>
      </c>
      <c r="D189" s="15">
        <v>45548</v>
      </c>
      <c r="E189" s="35">
        <v>786570000</v>
      </c>
      <c r="F189" s="35">
        <v>456570000</v>
      </c>
      <c r="G189" s="35">
        <v>330000000</v>
      </c>
      <c r="H189" s="117">
        <f t="shared" ref="H189:H191" si="0">F189/B189*100</f>
        <v>138.35454545454547</v>
      </c>
      <c r="I189" s="35">
        <v>369260000</v>
      </c>
      <c r="J189" s="35">
        <v>-39260000</v>
      </c>
      <c r="K189" s="36">
        <v>4056680000</v>
      </c>
      <c r="L189" s="221">
        <v>8.4012972527472698</v>
      </c>
      <c r="M189" s="221">
        <v>97.905429999999996</v>
      </c>
      <c r="N189" s="221">
        <v>8.5810329955624223</v>
      </c>
      <c r="O189" s="253">
        <v>8.861398118576048</v>
      </c>
      <c r="P189" s="253">
        <v>8.6054499999999994</v>
      </c>
    </row>
    <row r="190" spans="1:16">
      <c r="A190" s="100">
        <v>45444</v>
      </c>
      <c r="B190" s="101">
        <v>330000000</v>
      </c>
      <c r="C190" s="15">
        <v>45464</v>
      </c>
      <c r="D190" s="15">
        <v>45555</v>
      </c>
      <c r="E190" s="35">
        <v>622780000</v>
      </c>
      <c r="F190" s="35">
        <v>292780000</v>
      </c>
      <c r="G190" s="35">
        <v>330000000</v>
      </c>
      <c r="H190" s="117">
        <f t="shared" si="0"/>
        <v>88.721212121212119</v>
      </c>
      <c r="I190" s="35">
        <v>219630000</v>
      </c>
      <c r="J190" s="35">
        <v>110370000</v>
      </c>
      <c r="K190" s="36">
        <v>4167050000</v>
      </c>
      <c r="L190" s="221">
        <v>8.3444214285714047</v>
      </c>
      <c r="M190" s="221">
        <v>97.919610000000006</v>
      </c>
      <c r="N190" s="221">
        <v>8.5217061511697256</v>
      </c>
      <c r="O190" s="253">
        <v>8.7981806280828856</v>
      </c>
      <c r="P190" s="253">
        <v>8.56</v>
      </c>
    </row>
    <row r="191" spans="1:16">
      <c r="A191" s="100">
        <v>45444</v>
      </c>
      <c r="B191" s="101">
        <v>330000000</v>
      </c>
      <c r="C191" s="15">
        <v>45471</v>
      </c>
      <c r="D191" s="15">
        <v>45562</v>
      </c>
      <c r="E191" s="35">
        <v>531710000</v>
      </c>
      <c r="F191" s="35">
        <v>201710000</v>
      </c>
      <c r="G191" s="35">
        <v>330000000</v>
      </c>
      <c r="H191" s="117">
        <f t="shared" si="0"/>
        <v>61.124242424242425</v>
      </c>
      <c r="I191" s="35">
        <v>254560000</v>
      </c>
      <c r="J191" s="35">
        <v>75440000</v>
      </c>
      <c r="K191" s="36">
        <v>4242490000</v>
      </c>
      <c r="L191" s="221">
        <v>8.3314299999999992</v>
      </c>
      <c r="M191" s="221">
        <v>97.922849999999997</v>
      </c>
      <c r="N191" s="221">
        <v>8.5081529226077848</v>
      </c>
      <c r="O191" s="253">
        <v>8.7837424485786677</v>
      </c>
      <c r="P191" s="253">
        <v>8.5109999999999992</v>
      </c>
    </row>
    <row r="192" spans="1:16">
      <c r="A192" s="100">
        <v>45474</v>
      </c>
      <c r="B192" s="101">
        <v>330000000</v>
      </c>
      <c r="C192" s="15">
        <v>45478</v>
      </c>
      <c r="D192" s="15">
        <v>45569</v>
      </c>
      <c r="E192" s="35">
        <v>493440000</v>
      </c>
      <c r="F192" s="35">
        <v>163440000</v>
      </c>
      <c r="G192" s="35">
        <v>330000000</v>
      </c>
      <c r="H192" s="270">
        <f>F192/B192*100</f>
        <v>49.527272727272724</v>
      </c>
      <c r="I192" s="35">
        <v>328860000</v>
      </c>
      <c r="J192" s="35">
        <v>1140000</v>
      </c>
      <c r="K192" s="36">
        <v>4243630000</v>
      </c>
      <c r="L192" s="221">
        <v>8.2978100000000001</v>
      </c>
      <c r="M192" s="221">
        <v>97.931229999999999</v>
      </c>
      <c r="N192" s="221">
        <v>8.473102743898691</v>
      </c>
      <c r="O192" s="253">
        <v>8.7464103564808262</v>
      </c>
      <c r="P192" s="253">
        <v>8.5009999999999994</v>
      </c>
    </row>
    <row r="193" spans="1:16">
      <c r="A193" s="100">
        <v>45474</v>
      </c>
      <c r="B193" s="101">
        <v>330000000</v>
      </c>
      <c r="C193" s="15">
        <v>45485</v>
      </c>
      <c r="D193" s="15">
        <v>45576</v>
      </c>
      <c r="E193" s="35">
        <v>413160000</v>
      </c>
      <c r="F193" s="35">
        <v>83160000</v>
      </c>
      <c r="G193" s="35">
        <v>330000000</v>
      </c>
      <c r="H193" s="270">
        <f t="shared" ref="H193:H195" si="1">F193/B193*100</f>
        <v>25.2</v>
      </c>
      <c r="I193" s="35">
        <v>323630000</v>
      </c>
      <c r="J193" s="35">
        <v>6370000</v>
      </c>
      <c r="K193" s="36">
        <v>4250000000</v>
      </c>
      <c r="L193" s="221">
        <v>8.2940799999999992</v>
      </c>
      <c r="M193" s="221">
        <v>97.932159999999996</v>
      </c>
      <c r="N193" s="221">
        <v>8.4692132967183955</v>
      </c>
      <c r="O193" s="253">
        <v>8.742268282911315</v>
      </c>
      <c r="P193" s="253">
        <v>8.4899000000000004</v>
      </c>
    </row>
    <row r="194" spans="1:16">
      <c r="A194" s="100">
        <v>45474</v>
      </c>
      <c r="B194" s="101">
        <v>330000000</v>
      </c>
      <c r="C194" s="15">
        <v>45492</v>
      </c>
      <c r="D194" s="15">
        <v>45583</v>
      </c>
      <c r="E194" s="35">
        <v>432430000</v>
      </c>
      <c r="F194" s="35">
        <v>102430000</v>
      </c>
      <c r="G194" s="35">
        <v>330000000</v>
      </c>
      <c r="H194" s="270">
        <f t="shared" si="1"/>
        <v>31.039393939393939</v>
      </c>
      <c r="I194" s="35">
        <v>330000000</v>
      </c>
      <c r="J194" s="35">
        <v>0</v>
      </c>
      <c r="K194" s="36">
        <v>4250000000</v>
      </c>
      <c r="L194" s="221">
        <v>8.27956</v>
      </c>
      <c r="M194" s="221">
        <v>97.935779999999994</v>
      </c>
      <c r="N194" s="221">
        <v>8.4540744314935363</v>
      </c>
      <c r="O194" s="253">
        <v>8.7261472495618229</v>
      </c>
      <c r="P194" s="253">
        <v>8.4499999999999993</v>
      </c>
    </row>
    <row r="195" spans="1:16">
      <c r="A195" s="100">
        <v>45474</v>
      </c>
      <c r="B195" s="101">
        <v>330000000</v>
      </c>
      <c r="C195" s="15">
        <v>45499</v>
      </c>
      <c r="D195" s="15">
        <v>45590</v>
      </c>
      <c r="E195" s="35">
        <v>170230000</v>
      </c>
      <c r="F195" s="35">
        <v>-159770000</v>
      </c>
      <c r="G195" s="35">
        <v>170230000</v>
      </c>
      <c r="H195" s="270">
        <f t="shared" si="1"/>
        <v>-48.415151515151514</v>
      </c>
      <c r="I195" s="35">
        <v>330000000</v>
      </c>
      <c r="J195" s="35">
        <v>-159770000</v>
      </c>
      <c r="K195" s="36">
        <v>4090230000</v>
      </c>
      <c r="L195" s="221">
        <v>8.2868999999999993</v>
      </c>
      <c r="M195" s="221">
        <v>97.933949999999996</v>
      </c>
      <c r="N195" s="221">
        <v>8.4617273643653323</v>
      </c>
      <c r="O195" s="253">
        <v>8.7342964595130681</v>
      </c>
      <c r="P195" s="253">
        <v>8.4930000000000003</v>
      </c>
    </row>
    <row r="196" spans="1:16">
      <c r="A196" s="100">
        <v>45505</v>
      </c>
      <c r="B196" s="101">
        <v>320000000</v>
      </c>
      <c r="C196" s="15">
        <v>45506</v>
      </c>
      <c r="D196" s="15">
        <v>45597</v>
      </c>
      <c r="E196" s="35">
        <v>531220000</v>
      </c>
      <c r="F196" s="35">
        <v>211220000</v>
      </c>
      <c r="G196" s="35">
        <v>320000000</v>
      </c>
      <c r="H196" s="270">
        <v>66.006249999999994</v>
      </c>
      <c r="I196" s="35">
        <v>320000000</v>
      </c>
      <c r="J196" s="35">
        <v>0</v>
      </c>
      <c r="K196" s="36">
        <v>4090230000</v>
      </c>
      <c r="L196" s="221">
        <v>8.2766400000000004</v>
      </c>
      <c r="M196" s="221">
        <v>97.936509999999998</v>
      </c>
      <c r="N196" s="221">
        <v>8.4510217020044109</v>
      </c>
      <c r="O196" s="253">
        <v>8.7228966847182399</v>
      </c>
      <c r="P196" s="253">
        <v>8.4600000000000009</v>
      </c>
    </row>
    <row r="197" spans="1:16">
      <c r="A197" s="100">
        <v>45505</v>
      </c>
      <c r="B197" s="101">
        <v>330000000</v>
      </c>
      <c r="C197" s="15">
        <v>45513</v>
      </c>
      <c r="D197" s="15">
        <v>45604</v>
      </c>
      <c r="E197" s="35">
        <v>476560000</v>
      </c>
      <c r="F197" s="35">
        <v>146560000</v>
      </c>
      <c r="G197" s="35">
        <v>330000000</v>
      </c>
      <c r="H197" s="270">
        <v>44.412121212121214</v>
      </c>
      <c r="I197" s="35">
        <v>330000000</v>
      </c>
      <c r="J197" s="35">
        <v>0</v>
      </c>
      <c r="K197" s="36">
        <v>4090230000</v>
      </c>
      <c r="L197" s="221">
        <v>8.2291899999999991</v>
      </c>
      <c r="M197" s="221">
        <v>97.948340000000002</v>
      </c>
      <c r="N197" s="221">
        <v>8.4015571006978842</v>
      </c>
      <c r="O197" s="253">
        <v>8.6702366449690427</v>
      </c>
      <c r="P197" s="253">
        <v>8.4250000000000007</v>
      </c>
    </row>
    <row r="198" spans="1:16">
      <c r="A198" s="100">
        <v>45505</v>
      </c>
      <c r="B198" s="101">
        <v>330000000</v>
      </c>
      <c r="C198" s="15">
        <v>45520</v>
      </c>
      <c r="D198" s="15">
        <v>45611</v>
      </c>
      <c r="E198" s="35">
        <v>680820000</v>
      </c>
      <c r="F198" s="35">
        <v>350820000</v>
      </c>
      <c r="G198" s="35">
        <v>330000000</v>
      </c>
      <c r="H198" s="270">
        <v>106.30909090909091</v>
      </c>
      <c r="I198" s="35">
        <v>330000000</v>
      </c>
      <c r="J198" s="35">
        <v>0</v>
      </c>
      <c r="K198" s="36">
        <v>4090230000</v>
      </c>
      <c r="L198" s="221">
        <v>8.0341299999999993</v>
      </c>
      <c r="M198" s="221">
        <v>97.996970000000005</v>
      </c>
      <c r="N198" s="221">
        <v>8.198346661821585</v>
      </c>
      <c r="O198" s="253">
        <v>8.4540995858318979</v>
      </c>
      <c r="P198" s="253">
        <v>8.2919999999999998</v>
      </c>
    </row>
    <row r="199" spans="1:16">
      <c r="A199" s="100">
        <v>45505</v>
      </c>
      <c r="B199" s="101">
        <v>330000000</v>
      </c>
      <c r="C199" s="15">
        <v>45527</v>
      </c>
      <c r="D199" s="15">
        <v>45618</v>
      </c>
      <c r="E199" s="35">
        <v>626220000</v>
      </c>
      <c r="F199" s="35">
        <v>296220000</v>
      </c>
      <c r="G199" s="35">
        <v>330000000</v>
      </c>
      <c r="H199" s="270">
        <v>89.763636363636365</v>
      </c>
      <c r="I199" s="35">
        <v>330000000</v>
      </c>
      <c r="J199" s="35">
        <v>0</v>
      </c>
      <c r="K199" s="36">
        <v>4090230000</v>
      </c>
      <c r="L199" s="221">
        <v>7.9873599999999998</v>
      </c>
      <c r="M199" s="221">
        <v>98.008629999999997</v>
      </c>
      <c r="N199" s="221">
        <v>8.1496529303727652</v>
      </c>
      <c r="O199" s="253">
        <v>8.4023563134690615</v>
      </c>
      <c r="P199" s="253">
        <v>8.1980000000000004</v>
      </c>
    </row>
    <row r="200" spans="1:16">
      <c r="A200" s="100">
        <v>45505</v>
      </c>
      <c r="B200" s="101">
        <v>330000000</v>
      </c>
      <c r="C200" s="15">
        <v>45534</v>
      </c>
      <c r="D200" s="15">
        <v>45625</v>
      </c>
      <c r="E200" s="35">
        <v>346660000</v>
      </c>
      <c r="F200" s="35">
        <v>16660000</v>
      </c>
      <c r="G200" s="35">
        <v>330000000</v>
      </c>
      <c r="H200" s="270">
        <v>5.0484848484848488</v>
      </c>
      <c r="I200" s="35">
        <v>330000000</v>
      </c>
      <c r="J200" s="35">
        <v>0</v>
      </c>
      <c r="K200" s="36">
        <v>4090230000</v>
      </c>
      <c r="L200" s="221">
        <v>7.9236300000000002</v>
      </c>
      <c r="M200" s="221">
        <v>98.024519999999995</v>
      </c>
      <c r="N200" s="221">
        <v>8.0833127991124964</v>
      </c>
      <c r="O200" s="253">
        <v>8.3318913260039373</v>
      </c>
      <c r="P200" s="253">
        <v>8.1780000000000008</v>
      </c>
    </row>
    <row r="201" spans="1:16">
      <c r="A201" s="100">
        <v>45536</v>
      </c>
      <c r="B201" s="101">
        <v>300000000</v>
      </c>
      <c r="C201" s="15">
        <v>45541</v>
      </c>
      <c r="D201" s="15">
        <v>45632</v>
      </c>
      <c r="E201" s="35">
        <v>314200000</v>
      </c>
      <c r="F201" s="35">
        <v>14200000</v>
      </c>
      <c r="G201" s="35">
        <v>300000000</v>
      </c>
      <c r="H201" s="270">
        <v>4.7333333333333334</v>
      </c>
      <c r="I201" s="35">
        <v>300000000</v>
      </c>
      <c r="J201" s="35">
        <v>0</v>
      </c>
      <c r="K201" s="36">
        <v>4090230000</v>
      </c>
      <c r="L201" s="221">
        <v>7.9352200000000002</v>
      </c>
      <c r="M201" s="221">
        <v>98.021630000000002</v>
      </c>
      <c r="N201" s="221">
        <v>8.0953768363883789</v>
      </c>
      <c r="O201" s="253">
        <v>8.3447029149809495</v>
      </c>
      <c r="P201" s="253">
        <v>8.2311999999999994</v>
      </c>
    </row>
    <row r="202" spans="1:16">
      <c r="A202" s="100">
        <v>45536</v>
      </c>
      <c r="B202" s="101">
        <v>330000000</v>
      </c>
      <c r="C202" s="15">
        <v>45548</v>
      </c>
      <c r="D202" s="15">
        <v>45639</v>
      </c>
      <c r="E202" s="35">
        <v>346030000</v>
      </c>
      <c r="F202" s="35">
        <v>16030000</v>
      </c>
      <c r="G202" s="35">
        <v>330000000</v>
      </c>
      <c r="H202" s="270">
        <v>4.8575757575757574</v>
      </c>
      <c r="I202" s="35">
        <v>330000000</v>
      </c>
      <c r="J202" s="35">
        <v>0</v>
      </c>
      <c r="K202" s="36">
        <v>4090230000</v>
      </c>
      <c r="L202" s="221">
        <v>7.9565599999999996</v>
      </c>
      <c r="M202" s="221">
        <v>98.016310000000004</v>
      </c>
      <c r="N202" s="221">
        <v>8.1175865437178505</v>
      </c>
      <c r="O202" s="253">
        <v>8.3682918278519924</v>
      </c>
      <c r="P202" s="253">
        <v>8.1920000000000002</v>
      </c>
    </row>
    <row r="203" spans="1:16">
      <c r="A203" s="100">
        <v>45536</v>
      </c>
      <c r="B203" s="101">
        <v>330000000</v>
      </c>
      <c r="C203" s="15">
        <v>45555</v>
      </c>
      <c r="D203" s="15">
        <v>45646</v>
      </c>
      <c r="E203" s="35">
        <v>503420000</v>
      </c>
      <c r="F203" s="35">
        <v>173420000</v>
      </c>
      <c r="G203" s="35">
        <v>330000000</v>
      </c>
      <c r="H203" s="270">
        <v>52.551515151515147</v>
      </c>
      <c r="I203" s="35">
        <v>330000000</v>
      </c>
      <c r="J203" s="35">
        <v>0</v>
      </c>
      <c r="K203" s="36">
        <v>4090230000</v>
      </c>
      <c r="L203" s="221">
        <v>7.9074600000000004</v>
      </c>
      <c r="M203" s="221">
        <v>98.028549999999996</v>
      </c>
      <c r="N203" s="221">
        <v>8.0664911249980786</v>
      </c>
      <c r="O203" s="253">
        <v>8.3140291902535246</v>
      </c>
      <c r="P203" s="253">
        <v>8.1240000000000006</v>
      </c>
    </row>
    <row r="204" spans="1:16">
      <c r="A204" s="100">
        <v>45536</v>
      </c>
      <c r="B204" s="101">
        <v>330000000</v>
      </c>
      <c r="C204" s="15">
        <v>45562</v>
      </c>
      <c r="D204" s="15">
        <v>45653</v>
      </c>
      <c r="E204" s="35">
        <v>307170000</v>
      </c>
      <c r="F204" s="35">
        <v>-22830000</v>
      </c>
      <c r="G204" s="35">
        <v>307170000</v>
      </c>
      <c r="H204" s="270">
        <v>-6.918181818181818</v>
      </c>
      <c r="I204" s="35">
        <v>330000000</v>
      </c>
      <c r="J204" s="35">
        <v>-22830000</v>
      </c>
      <c r="K204" s="36">
        <v>4067400000</v>
      </c>
      <c r="L204" s="221">
        <v>7.9218999999999999</v>
      </c>
      <c r="M204" s="221">
        <v>98.024950000000004</v>
      </c>
      <c r="N204" s="221">
        <v>8.0815178647414054</v>
      </c>
      <c r="O204" s="253">
        <v>8.3299852651783866</v>
      </c>
      <c r="P204" s="253">
        <v>8.1422000000000008</v>
      </c>
    </row>
    <row r="205" spans="1:16">
      <c r="A205" s="100">
        <v>45566</v>
      </c>
      <c r="B205" s="101">
        <v>330000000</v>
      </c>
      <c r="C205" s="15">
        <v>45569</v>
      </c>
      <c r="D205" s="15">
        <v>45660</v>
      </c>
      <c r="E205" s="35">
        <v>560750000</v>
      </c>
      <c r="F205" s="35">
        <v>230750000</v>
      </c>
      <c r="G205" s="35">
        <v>330000000</v>
      </c>
      <c r="H205" s="270">
        <v>69.924242424242422</v>
      </c>
      <c r="I205" s="35">
        <v>330000000</v>
      </c>
      <c r="J205" s="35">
        <v>0</v>
      </c>
      <c r="K205" s="36">
        <v>4067400000</v>
      </c>
      <c r="L205" s="221">
        <v>7.9231499999999997</v>
      </c>
      <c r="M205" s="221">
        <v>98.024640000000005</v>
      </c>
      <c r="N205" s="221">
        <v>8.082811885610834</v>
      </c>
      <c r="O205" s="253">
        <v>8.3313593978378453</v>
      </c>
      <c r="P205" s="253">
        <v>8.1</v>
      </c>
    </row>
    <row r="206" spans="1:16">
      <c r="A206" s="100">
        <v>45566</v>
      </c>
      <c r="B206" s="101">
        <v>330000000</v>
      </c>
      <c r="C206" s="15">
        <v>45576</v>
      </c>
      <c r="D206" s="15">
        <v>45667</v>
      </c>
      <c r="E206" s="35">
        <v>324270000</v>
      </c>
      <c r="F206" s="35">
        <v>-5730000</v>
      </c>
      <c r="G206" s="35">
        <v>324270000</v>
      </c>
      <c r="H206" s="270">
        <v>-1.7363636363636363</v>
      </c>
      <c r="I206" s="35">
        <v>330000000</v>
      </c>
      <c r="J206" s="35">
        <v>-5730000</v>
      </c>
      <c r="K206" s="36">
        <v>4061670000</v>
      </c>
      <c r="L206" s="221">
        <v>7.9227100000000004</v>
      </c>
      <c r="M206" s="221">
        <v>98.024749999999997</v>
      </c>
      <c r="N206" s="221">
        <v>8.0823527159784181</v>
      </c>
      <c r="O206" s="253">
        <v>8.3308717998855197</v>
      </c>
      <c r="P206" s="253">
        <v>8.1319999999999997</v>
      </c>
    </row>
    <row r="207" spans="1:16">
      <c r="A207" s="100">
        <v>45566</v>
      </c>
      <c r="B207" s="101">
        <v>340000000</v>
      </c>
      <c r="C207" s="15">
        <v>45583</v>
      </c>
      <c r="D207" s="15">
        <v>45674</v>
      </c>
      <c r="E207" s="35">
        <v>384800000</v>
      </c>
      <c r="F207" s="35">
        <v>44800000</v>
      </c>
      <c r="G207" s="35">
        <v>340000000</v>
      </c>
      <c r="H207" s="270">
        <v>13.176470588235295</v>
      </c>
      <c r="I207" s="35">
        <v>330000000</v>
      </c>
      <c r="J207" s="35">
        <v>10000000</v>
      </c>
      <c r="K207" s="36">
        <v>4071670000</v>
      </c>
      <c r="L207" s="221">
        <v>7.8916199999999996</v>
      </c>
      <c r="M207" s="221">
        <v>98.032499999999999</v>
      </c>
      <c r="N207" s="221">
        <v>8.0500047220267597</v>
      </c>
      <c r="O207" s="253">
        <v>8.2965252083114329</v>
      </c>
      <c r="P207" s="253">
        <v>8.1150000000000002</v>
      </c>
    </row>
    <row r="208" spans="1:16">
      <c r="A208" s="100">
        <v>45566</v>
      </c>
      <c r="B208" s="101">
        <v>330000000</v>
      </c>
      <c r="C208" s="15">
        <v>45590</v>
      </c>
      <c r="D208" s="15">
        <v>45681</v>
      </c>
      <c r="E208" s="35">
        <v>365680000</v>
      </c>
      <c r="F208" s="35">
        <v>35680000</v>
      </c>
      <c r="G208" s="35">
        <v>330000000</v>
      </c>
      <c r="H208" s="270">
        <v>10.812121212121212</v>
      </c>
      <c r="I208" s="35">
        <v>170230000</v>
      </c>
      <c r="J208" s="35">
        <v>159770000</v>
      </c>
      <c r="K208" s="36">
        <v>4231440000</v>
      </c>
      <c r="L208" s="221">
        <v>7.9215400000000002</v>
      </c>
      <c r="M208" s="221">
        <v>98.025040000000004</v>
      </c>
      <c r="N208" s="221">
        <v>8.0811421827961922</v>
      </c>
      <c r="O208" s="253">
        <v>8.3295863275173474</v>
      </c>
      <c r="P208" s="253">
        <v>8.1282999999999994</v>
      </c>
    </row>
    <row r="209" spans="1:16">
      <c r="A209" s="100">
        <v>45597</v>
      </c>
      <c r="B209" s="101">
        <v>330000000</v>
      </c>
      <c r="C209" s="15">
        <v>45597</v>
      </c>
      <c r="D209" s="15">
        <v>45688</v>
      </c>
      <c r="E209" s="35">
        <v>760260000</v>
      </c>
      <c r="F209" s="35">
        <v>430260000</v>
      </c>
      <c r="G209" s="35">
        <v>330000000</v>
      </c>
      <c r="H209" s="270">
        <v>130.38181818181818</v>
      </c>
      <c r="I209" s="35">
        <v>320000000</v>
      </c>
      <c r="J209" s="35">
        <v>10000000</v>
      </c>
      <c r="K209" s="36">
        <v>4241440000</v>
      </c>
      <c r="L209" s="221">
        <v>7.8886500000000002</v>
      </c>
      <c r="M209" s="221">
        <v>98.033240000000006</v>
      </c>
      <c r="N209" s="221">
        <v>8.0469162778387417</v>
      </c>
      <c r="O209" s="253">
        <v>8.2932463743687013</v>
      </c>
      <c r="P209" s="253">
        <v>8.0790000000000006</v>
      </c>
    </row>
    <row r="210" spans="1:16">
      <c r="A210" s="100">
        <v>45597</v>
      </c>
      <c r="B210" s="101">
        <v>330000000</v>
      </c>
      <c r="C210" s="15">
        <v>45604</v>
      </c>
      <c r="D210" s="15">
        <v>45695</v>
      </c>
      <c r="E210" s="35">
        <v>525480000</v>
      </c>
      <c r="F210" s="35">
        <v>195480000</v>
      </c>
      <c r="G210" s="35">
        <v>330000000</v>
      </c>
      <c r="H210" s="270">
        <v>59.236363636363635</v>
      </c>
      <c r="I210" s="35">
        <v>330000000</v>
      </c>
      <c r="J210" s="35">
        <v>0</v>
      </c>
      <c r="K210" s="36">
        <v>4241440000</v>
      </c>
      <c r="L210" s="221">
        <v>7.8881699999999997</v>
      </c>
      <c r="M210" s="221">
        <v>98.033360000000002</v>
      </c>
      <c r="N210" s="221">
        <v>8.0464154534450518</v>
      </c>
      <c r="O210" s="253">
        <v>8.2927146832536991</v>
      </c>
      <c r="P210" s="253">
        <v>8.0709999999999997</v>
      </c>
    </row>
    <row r="211" spans="1:16">
      <c r="A211" s="100">
        <v>45597</v>
      </c>
      <c r="B211" s="101">
        <v>330000000</v>
      </c>
      <c r="C211" s="15">
        <v>45611</v>
      </c>
      <c r="D211" s="15">
        <v>45702</v>
      </c>
      <c r="E211" s="35">
        <v>590130000</v>
      </c>
      <c r="F211" s="35">
        <v>260130000</v>
      </c>
      <c r="G211" s="35">
        <v>330000000</v>
      </c>
      <c r="H211" s="270">
        <v>78.827272727272728</v>
      </c>
      <c r="I211" s="35">
        <v>330000000</v>
      </c>
      <c r="J211" s="35">
        <v>0</v>
      </c>
      <c r="K211" s="36">
        <v>4241440000</v>
      </c>
      <c r="L211" s="221">
        <v>7.8779000000000003</v>
      </c>
      <c r="M211" s="221">
        <v>98.035920000000004</v>
      </c>
      <c r="N211" s="221">
        <v>8.0357314917871729</v>
      </c>
      <c r="O211" s="253">
        <v>8.2813727163390851</v>
      </c>
      <c r="P211" s="253">
        <v>8.0500000000000007</v>
      </c>
    </row>
    <row r="212" spans="1:16">
      <c r="A212" s="100">
        <v>45597</v>
      </c>
      <c r="B212" s="101">
        <v>330000000</v>
      </c>
      <c r="C212" s="15">
        <v>45618</v>
      </c>
      <c r="D212" s="15">
        <v>45709</v>
      </c>
      <c r="E212" s="35">
        <v>508370000</v>
      </c>
      <c r="F212" s="35">
        <v>178370000</v>
      </c>
      <c r="G212" s="35">
        <v>330000000</v>
      </c>
      <c r="H212" s="270">
        <v>54.051515151515147</v>
      </c>
      <c r="I212" s="35">
        <v>330000000</v>
      </c>
      <c r="J212" s="35">
        <v>0</v>
      </c>
      <c r="K212" s="36">
        <v>4241440000</v>
      </c>
      <c r="L212" s="221">
        <v>7.8639900000000003</v>
      </c>
      <c r="M212" s="221">
        <v>98.039389999999997</v>
      </c>
      <c r="N212" s="221">
        <v>8.0212506063483016</v>
      </c>
      <c r="O212" s="253">
        <v>8.2660014036330942</v>
      </c>
      <c r="P212" s="253">
        <v>8.0584500000000006</v>
      </c>
    </row>
    <row r="213" spans="1:16">
      <c r="A213" s="100">
        <v>45597</v>
      </c>
      <c r="B213" s="101">
        <v>330000000</v>
      </c>
      <c r="C213" s="15">
        <v>45625</v>
      </c>
      <c r="D213" s="15">
        <v>45716</v>
      </c>
      <c r="E213" s="35">
        <v>381930000</v>
      </c>
      <c r="F213" s="35">
        <v>51930000</v>
      </c>
      <c r="G213" s="35">
        <v>330000000</v>
      </c>
      <c r="H213" s="270">
        <v>15.736363636363638</v>
      </c>
      <c r="I213" s="35">
        <v>330000000</v>
      </c>
      <c r="J213" s="35">
        <v>0</v>
      </c>
      <c r="K213" s="36">
        <v>4241440000</v>
      </c>
      <c r="L213" s="221">
        <v>7.86808</v>
      </c>
      <c r="M213" s="221">
        <v>98.03837</v>
      </c>
      <c r="N213" s="221">
        <v>8.0255071291233957</v>
      </c>
      <c r="O213" s="253">
        <v>8.2705194893036627</v>
      </c>
      <c r="P213" s="253">
        <v>8.0484500000000008</v>
      </c>
    </row>
    <row r="214" spans="1:16">
      <c r="A214" s="100">
        <v>45627</v>
      </c>
      <c r="B214" s="101">
        <v>330000000</v>
      </c>
      <c r="C214" s="15">
        <v>45632</v>
      </c>
      <c r="D214" s="15">
        <v>45723</v>
      </c>
      <c r="E214" s="35">
        <v>712880000</v>
      </c>
      <c r="F214" s="35">
        <v>382880000</v>
      </c>
      <c r="G214" s="35">
        <v>330000000</v>
      </c>
      <c r="H214" s="378">
        <f>1.16024242424242*100</f>
        <v>116.024242424242</v>
      </c>
      <c r="I214" s="35">
        <v>300000000</v>
      </c>
      <c r="J214" s="35">
        <f>G214-I214</f>
        <v>30000000</v>
      </c>
      <c r="K214" s="36">
        <v>4271440000</v>
      </c>
      <c r="L214" s="221">
        <v>7.79636</v>
      </c>
      <c r="M214" s="221">
        <v>98.056250000000006</v>
      </c>
      <c r="N214" s="221">
        <f>0.0795090561806093*100</f>
        <v>7.9509056180609301</v>
      </c>
      <c r="O214" s="253">
        <f>0.0819135421822887*100</f>
        <v>8.1913542182288701</v>
      </c>
      <c r="P214" s="253">
        <v>8</v>
      </c>
    </row>
    <row r="215" spans="1:16">
      <c r="A215" s="100">
        <v>45627</v>
      </c>
      <c r="B215" s="101">
        <v>330000000</v>
      </c>
      <c r="C215" s="15">
        <v>45639</v>
      </c>
      <c r="D215" s="15">
        <v>45730</v>
      </c>
      <c r="E215" s="35">
        <v>389080000</v>
      </c>
      <c r="F215" s="35">
        <v>59080000</v>
      </c>
      <c r="G215" s="35">
        <v>330000000</v>
      </c>
      <c r="H215" s="378">
        <f>0.179030303030303*100</f>
        <v>17.903030303030302</v>
      </c>
      <c r="I215" s="35">
        <v>330000000</v>
      </c>
      <c r="J215" s="35">
        <f>G215-I215</f>
        <v>0</v>
      </c>
      <c r="K215" s="36">
        <v>4271440000</v>
      </c>
      <c r="L215" s="221">
        <v>7.7930700000000002</v>
      </c>
      <c r="M215" s="221">
        <v>98.057069999999996</v>
      </c>
      <c r="N215" s="221">
        <f>0.0794748494842941*100</f>
        <v>7.9474849484294108</v>
      </c>
      <c r="O215" s="253">
        <f>0.0818772533075534*100</f>
        <v>8.1877253307553399</v>
      </c>
      <c r="P215" s="253">
        <v>8.0679999999999996</v>
      </c>
    </row>
    <row r="216" spans="1:16">
      <c r="A216" s="100">
        <v>45627</v>
      </c>
      <c r="B216" s="101">
        <v>330000000</v>
      </c>
      <c r="C216" s="15">
        <v>45646</v>
      </c>
      <c r="D216" s="15">
        <v>45737</v>
      </c>
      <c r="E216" s="35">
        <v>323820000</v>
      </c>
      <c r="F216" s="35">
        <v>-6180000</v>
      </c>
      <c r="G216" s="35">
        <v>273820000</v>
      </c>
      <c r="H216" s="378">
        <f>-0.0187272727272727*100</f>
        <v>-1.8727272727272699</v>
      </c>
      <c r="I216" s="35">
        <v>330000000</v>
      </c>
      <c r="J216" s="35">
        <f>G216-I216</f>
        <v>-56180000</v>
      </c>
      <c r="K216" s="36">
        <v>4215260000</v>
      </c>
      <c r="L216" s="221">
        <v>7.79291</v>
      </c>
      <c r="M216" s="221">
        <v>98.057109999999994</v>
      </c>
      <c r="N216" s="221">
        <f>0.0794731808795962*100</f>
        <v>7.947318087959621</v>
      </c>
      <c r="O216" s="253">
        <f>0.0818754831574395*100</f>
        <v>8.1875483157439497</v>
      </c>
      <c r="P216" s="253">
        <v>8.0789500000000007</v>
      </c>
    </row>
    <row r="217" spans="1:16">
      <c r="A217" s="100">
        <v>45627</v>
      </c>
      <c r="B217" s="101">
        <v>330000000</v>
      </c>
      <c r="C217" s="15">
        <v>45653</v>
      </c>
      <c r="D217" s="15">
        <v>45743</v>
      </c>
      <c r="E217" s="35">
        <v>531000000</v>
      </c>
      <c r="F217" s="35">
        <v>201000000</v>
      </c>
      <c r="G217" s="35">
        <v>330000000</v>
      </c>
      <c r="H217" s="378">
        <f>0.609090909090909*100</f>
        <v>60.909090909090899</v>
      </c>
      <c r="I217" s="35">
        <v>307170000</v>
      </c>
      <c r="J217" s="35">
        <f>G217-I217</f>
        <v>22830000</v>
      </c>
      <c r="K217" s="36">
        <v>4238090000</v>
      </c>
      <c r="L217" s="221">
        <v>7.9086299999999996</v>
      </c>
      <c r="M217" s="221">
        <v>98.028260000000003</v>
      </c>
      <c r="N217" s="221">
        <f>0.0806770157149322*100</f>
        <v>8.0677015714932203</v>
      </c>
      <c r="O217" s="253">
        <f>0.083153144319946*100</f>
        <v>8.3153144319945991</v>
      </c>
      <c r="P217" s="253">
        <v>8.0939999999999994</v>
      </c>
    </row>
    <row r="218" spans="1:16">
      <c r="A218" s="100">
        <v>45658</v>
      </c>
      <c r="B218" s="101">
        <v>300000000</v>
      </c>
      <c r="C218" s="15">
        <v>45660</v>
      </c>
      <c r="D218" s="15">
        <v>45751</v>
      </c>
      <c r="E218" s="35">
        <v>422000000</v>
      </c>
      <c r="F218" s="35">
        <v>122000000</v>
      </c>
      <c r="G218" s="35">
        <v>300000000</v>
      </c>
      <c r="H218" s="378">
        <v>40.666666666666664</v>
      </c>
      <c r="I218" s="35">
        <v>330000000</v>
      </c>
      <c r="J218" s="35">
        <v>-30000000</v>
      </c>
      <c r="K218" s="36">
        <v>4208090000</v>
      </c>
      <c r="L218" s="221">
        <v>7.8531599999999999</v>
      </c>
      <c r="M218" s="221">
        <v>98.042090000000002</v>
      </c>
      <c r="N218" s="221">
        <v>8.0099837676914962</v>
      </c>
      <c r="O218" s="253">
        <v>8.2540429020072636</v>
      </c>
      <c r="P218" s="253">
        <v>8.01</v>
      </c>
    </row>
    <row r="219" spans="1:16">
      <c r="A219" s="100">
        <v>45658</v>
      </c>
      <c r="B219" s="101">
        <v>340000000</v>
      </c>
      <c r="C219" s="15">
        <v>45667</v>
      </c>
      <c r="D219" s="15">
        <v>45758</v>
      </c>
      <c r="E219" s="35">
        <v>828470000</v>
      </c>
      <c r="F219" s="35">
        <v>488470000</v>
      </c>
      <c r="G219" s="35">
        <v>340000000</v>
      </c>
      <c r="H219" s="378">
        <v>143.66764705882355</v>
      </c>
      <c r="I219" s="35">
        <v>324270000</v>
      </c>
      <c r="J219" s="35">
        <v>15730000</v>
      </c>
      <c r="K219" s="36">
        <v>4223820000</v>
      </c>
      <c r="L219" s="221">
        <v>7.8032599999999999</v>
      </c>
      <c r="M219" s="221">
        <v>98.05453</v>
      </c>
      <c r="N219" s="221">
        <v>7.9580808670530496</v>
      </c>
      <c r="O219" s="253">
        <v>8.1989665250128407</v>
      </c>
      <c r="P219" s="253">
        <v>7.98</v>
      </c>
    </row>
    <row r="220" spans="1:16">
      <c r="A220" s="100">
        <v>45658</v>
      </c>
      <c r="B220" s="101">
        <v>340000000</v>
      </c>
      <c r="C220" s="15">
        <v>45674</v>
      </c>
      <c r="D220" s="15">
        <v>45764</v>
      </c>
      <c r="E220" s="35">
        <v>569870000</v>
      </c>
      <c r="F220" s="35">
        <v>229870000</v>
      </c>
      <c r="G220" s="35">
        <v>340000000</v>
      </c>
      <c r="H220" s="378">
        <v>67.608823529411765</v>
      </c>
      <c r="I220" s="35">
        <v>340000000</v>
      </c>
      <c r="J220" s="35">
        <v>0</v>
      </c>
      <c r="K220" s="36">
        <v>4223820000</v>
      </c>
      <c r="L220" s="221">
        <v>7.68377</v>
      </c>
      <c r="M220" s="221">
        <v>98.084320000000005</v>
      </c>
      <c r="N220" s="221">
        <v>7.8338427880943726</v>
      </c>
      <c r="O220" s="253">
        <v>8.0672176492719405</v>
      </c>
      <c r="P220" s="253">
        <v>7.9550000000000001</v>
      </c>
    </row>
    <row r="221" spans="1:16">
      <c r="A221" s="100">
        <v>45658</v>
      </c>
      <c r="B221" s="101">
        <v>340000000</v>
      </c>
      <c r="C221" s="15">
        <v>45681</v>
      </c>
      <c r="D221" s="15">
        <v>45771</v>
      </c>
      <c r="E221" s="35">
        <v>822705000</v>
      </c>
      <c r="F221" s="35">
        <v>482705000</v>
      </c>
      <c r="G221" s="35">
        <v>340000000</v>
      </c>
      <c r="H221" s="378">
        <v>141.97205882352941</v>
      </c>
      <c r="I221" s="35">
        <v>330000000</v>
      </c>
      <c r="J221" s="35">
        <v>10000000</v>
      </c>
      <c r="K221" s="36">
        <v>4233820000</v>
      </c>
      <c r="L221" s="221">
        <v>7.87751</v>
      </c>
      <c r="M221" s="221">
        <v>98.073849999999993</v>
      </c>
      <c r="N221" s="221">
        <v>7.8774989291401445</v>
      </c>
      <c r="O221" s="253">
        <v>8.1134992849318124</v>
      </c>
      <c r="P221" s="253">
        <v>7.8810000000000002</v>
      </c>
    </row>
    <row r="222" spans="1:16">
      <c r="A222" s="100">
        <v>45658</v>
      </c>
      <c r="B222" s="101">
        <v>330000000</v>
      </c>
      <c r="C222" s="15">
        <v>45688</v>
      </c>
      <c r="D222" s="15">
        <v>45778</v>
      </c>
      <c r="E222" s="35">
        <v>886675000</v>
      </c>
      <c r="F222" s="35">
        <v>556675000</v>
      </c>
      <c r="G222" s="35">
        <v>330000000</v>
      </c>
      <c r="H222" s="378">
        <v>168.68939393939394</v>
      </c>
      <c r="I222" s="35">
        <v>330000000</v>
      </c>
      <c r="J222" s="35">
        <v>0</v>
      </c>
      <c r="K222" s="36">
        <v>4233820000</v>
      </c>
      <c r="L222" s="221">
        <v>7.6738600000000003</v>
      </c>
      <c r="M222" s="221">
        <v>98.086789999999993</v>
      </c>
      <c r="N222" s="221">
        <v>7.823545133564175</v>
      </c>
      <c r="O222" s="253">
        <v>8.0563028586550409</v>
      </c>
      <c r="P222" s="253">
        <v>7.8278999999999996</v>
      </c>
    </row>
    <row r="223" spans="1:16">
      <c r="A223" s="100">
        <v>45689</v>
      </c>
      <c r="B223" s="101">
        <v>340000000</v>
      </c>
      <c r="C223" s="15">
        <v>45695</v>
      </c>
      <c r="D223" s="15">
        <v>45785</v>
      </c>
      <c r="E223" s="35">
        <v>920030000</v>
      </c>
      <c r="F223" s="35">
        <v>580030000</v>
      </c>
      <c r="G223" s="35">
        <v>340000000</v>
      </c>
      <c r="H223" s="378">
        <v>170.59705882352941</v>
      </c>
      <c r="I223" s="35">
        <v>330000000</v>
      </c>
      <c r="J223" s="35">
        <v>10000000</v>
      </c>
      <c r="K223" s="36">
        <v>4243820000</v>
      </c>
      <c r="L223" s="221">
        <v>7.6123000000000003</v>
      </c>
      <c r="M223" s="221">
        <v>98.102099999999993</v>
      </c>
      <c r="N223" s="221">
        <v>7.7595999999999998</v>
      </c>
      <c r="O223" s="253">
        <v>7.99</v>
      </c>
      <c r="P223" s="253">
        <v>7.7690000000000001</v>
      </c>
    </row>
    <row r="224" spans="1:16">
      <c r="A224" s="100">
        <v>45689</v>
      </c>
      <c r="B224" s="101">
        <v>330000000</v>
      </c>
      <c r="C224" s="15">
        <v>45702</v>
      </c>
      <c r="D224" s="15">
        <v>45792</v>
      </c>
      <c r="E224" s="35">
        <v>609210000</v>
      </c>
      <c r="F224" s="35">
        <v>279210000</v>
      </c>
      <c r="G224" s="35">
        <v>330000000</v>
      </c>
      <c r="H224" s="378">
        <v>84.609090909090909</v>
      </c>
      <c r="I224" s="35">
        <v>330000000</v>
      </c>
      <c r="J224" s="35">
        <v>0</v>
      </c>
      <c r="K224" s="36">
        <v>4243820000</v>
      </c>
      <c r="L224" s="221">
        <v>7.5102000000000002</v>
      </c>
      <c r="M224" s="221">
        <v>98.127600000000001</v>
      </c>
      <c r="N224" s="221">
        <v>7.6534800000000001</v>
      </c>
      <c r="O224" s="253">
        <v>7.88</v>
      </c>
      <c r="P224" s="253">
        <v>7.6550000000000002</v>
      </c>
    </row>
    <row r="225" spans="1:16">
      <c r="A225" s="100">
        <v>45689</v>
      </c>
      <c r="B225" s="101">
        <v>340000000</v>
      </c>
      <c r="C225" s="15">
        <v>45709</v>
      </c>
      <c r="D225" s="15">
        <v>45799</v>
      </c>
      <c r="E225" s="35">
        <v>696490000</v>
      </c>
      <c r="F225" s="35">
        <v>356490000</v>
      </c>
      <c r="G225" s="35">
        <v>340000000</v>
      </c>
      <c r="H225" s="378">
        <v>104.85</v>
      </c>
      <c r="I225" s="35">
        <v>330000000</v>
      </c>
      <c r="J225" s="35">
        <v>10000000</v>
      </c>
      <c r="K225" s="36">
        <v>4253820000</v>
      </c>
      <c r="L225" s="221">
        <v>7.4141000000000004</v>
      </c>
      <c r="M225" s="221">
        <v>98.151600000000002</v>
      </c>
      <c r="N225" s="221">
        <v>7.5537400000000003</v>
      </c>
      <c r="O225" s="253">
        <v>7.7700000000000005</v>
      </c>
      <c r="P225" s="253">
        <v>7.5540000000000003</v>
      </c>
    </row>
    <row r="226" spans="1:16">
      <c r="A226" s="100">
        <v>45689</v>
      </c>
      <c r="B226" s="101">
        <v>330000000</v>
      </c>
      <c r="C226" s="15">
        <v>45716</v>
      </c>
      <c r="D226" s="15">
        <v>45806</v>
      </c>
      <c r="E226" s="35">
        <v>472200000</v>
      </c>
      <c r="F226" s="35">
        <v>142200000</v>
      </c>
      <c r="G226" s="35">
        <v>330000000</v>
      </c>
      <c r="H226" s="378">
        <v>43.090909090909093</v>
      </c>
      <c r="I226" s="35">
        <v>330000000</v>
      </c>
      <c r="J226" s="35">
        <v>0</v>
      </c>
      <c r="K226" s="36">
        <v>4253820000</v>
      </c>
      <c r="L226" s="221">
        <v>7.3779000000000003</v>
      </c>
      <c r="M226" s="221">
        <v>98.160600000000002</v>
      </c>
      <c r="N226" s="221">
        <v>7.5161500000000006</v>
      </c>
      <c r="O226" s="253">
        <v>7.7299999999999995</v>
      </c>
      <c r="P226" s="253">
        <v>7.5490000000000004</v>
      </c>
    </row>
    <row r="227" spans="1:16">
      <c r="A227" s="100">
        <v>45717</v>
      </c>
      <c r="B227" s="101">
        <v>340000000</v>
      </c>
      <c r="C227" s="15">
        <v>45723</v>
      </c>
      <c r="D227" s="15">
        <v>45814</v>
      </c>
      <c r="E227" s="35">
        <v>491360000</v>
      </c>
      <c r="F227" s="35">
        <v>151360000</v>
      </c>
      <c r="G227" s="35">
        <v>340000000</v>
      </c>
      <c r="H227" s="378">
        <v>44.517647058823528</v>
      </c>
      <c r="I227" s="35">
        <v>330000000</v>
      </c>
      <c r="J227" s="35">
        <v>10000000</v>
      </c>
      <c r="K227" s="36">
        <v>4263820000</v>
      </c>
      <c r="L227" s="221">
        <v>7.3570000000000002</v>
      </c>
      <c r="M227" s="221">
        <v>98.165790000000001</v>
      </c>
      <c r="N227" s="221">
        <v>7.4944602940048135</v>
      </c>
      <c r="O227" s="253">
        <v>7.7079316210084015</v>
      </c>
      <c r="P227" s="253">
        <v>7.5190000000000001</v>
      </c>
    </row>
    <row r="228" spans="1:16">
      <c r="A228" s="100">
        <v>45717</v>
      </c>
      <c r="B228" s="101">
        <v>330000000</v>
      </c>
      <c r="C228" s="15">
        <v>45730</v>
      </c>
      <c r="D228" s="15">
        <v>45821</v>
      </c>
      <c r="E228" s="35">
        <v>288670000</v>
      </c>
      <c r="F228" s="35">
        <v>-41330000</v>
      </c>
      <c r="G228" s="35">
        <v>288670000</v>
      </c>
      <c r="H228" s="378">
        <v>-12.524242424242424</v>
      </c>
      <c r="I228" s="35">
        <v>330000000</v>
      </c>
      <c r="J228" s="35">
        <v>-41330000</v>
      </c>
      <c r="K228" s="36">
        <v>4222490000</v>
      </c>
      <c r="L228" s="221">
        <v>7.3596399999999997</v>
      </c>
      <c r="M228" s="221">
        <v>98.165130000000005</v>
      </c>
      <c r="N228" s="221">
        <v>7.4972074163130911</v>
      </c>
      <c r="O228" s="253">
        <v>7.7108362471621561</v>
      </c>
      <c r="P228" s="253">
        <v>7.51</v>
      </c>
    </row>
    <row r="229" spans="1:16">
      <c r="A229" s="100">
        <v>45717</v>
      </c>
      <c r="B229" s="101">
        <v>330000000</v>
      </c>
      <c r="C229" s="15">
        <v>45736</v>
      </c>
      <c r="D229" s="15">
        <v>45827</v>
      </c>
      <c r="E229" s="35">
        <v>351750000</v>
      </c>
      <c r="F229" s="35">
        <v>21750000</v>
      </c>
      <c r="G229" s="35">
        <v>330000000</v>
      </c>
      <c r="H229" s="378">
        <v>6.5909090909090899</v>
      </c>
      <c r="I229" s="35">
        <v>273820000</v>
      </c>
      <c r="J229" s="35">
        <v>56180000</v>
      </c>
      <c r="K229" s="36">
        <v>4278670000</v>
      </c>
      <c r="L229" s="221">
        <v>7.3666900000000002</v>
      </c>
      <c r="M229" s="221">
        <v>98.143190000000004</v>
      </c>
      <c r="N229" s="221">
        <v>7.5885494505471938</v>
      </c>
      <c r="O229" s="253">
        <v>7.8074487836279127</v>
      </c>
      <c r="P229" s="253">
        <v>7.56</v>
      </c>
    </row>
    <row r="230" spans="1:16">
      <c r="A230" s="100">
        <v>45717</v>
      </c>
      <c r="B230" s="101">
        <v>330000000</v>
      </c>
      <c r="C230" s="15">
        <v>45744</v>
      </c>
      <c r="D230" s="15">
        <v>45835</v>
      </c>
      <c r="E230" s="35">
        <v>194910000</v>
      </c>
      <c r="F230" s="35">
        <v>-135090000</v>
      </c>
      <c r="G230" s="35">
        <v>194910000</v>
      </c>
      <c r="H230" s="378">
        <v>-40.936363636363637</v>
      </c>
      <c r="I230" s="35">
        <v>330000000</v>
      </c>
      <c r="J230" s="35">
        <v>-135090000</v>
      </c>
      <c r="K230" s="36">
        <v>4143580000</v>
      </c>
      <c r="L230" s="221">
        <v>7.3753299999999999</v>
      </c>
      <c r="M230" s="221">
        <v>98.16122</v>
      </c>
      <c r="N230" s="221">
        <v>7.5134827925186469</v>
      </c>
      <c r="O230" s="253">
        <v>7.7280459639454957</v>
      </c>
      <c r="P230" s="253">
        <v>7.65</v>
      </c>
    </row>
    <row r="231" spans="1:16">
      <c r="A231" s="100">
        <v>45748</v>
      </c>
      <c r="B231" s="101">
        <v>320000000</v>
      </c>
      <c r="C231" s="15">
        <v>45751</v>
      </c>
      <c r="D231" s="15">
        <v>45842</v>
      </c>
      <c r="E231" s="35">
        <v>430350000</v>
      </c>
      <c r="F231" s="35">
        <v>110350000</v>
      </c>
      <c r="G231" s="35">
        <v>320000000</v>
      </c>
      <c r="H231" s="378">
        <v>34.484375</v>
      </c>
      <c r="I231" s="35">
        <v>300000000</v>
      </c>
      <c r="J231" s="35">
        <v>20000000</v>
      </c>
      <c r="K231" s="36">
        <v>4163580000</v>
      </c>
      <c r="L231" s="221">
        <v>7.4017600000000003</v>
      </c>
      <c r="M231" s="221">
        <v>98.154629999999997</v>
      </c>
      <c r="N231" s="221">
        <v>7.5409166039429847</v>
      </c>
      <c r="O231" s="253">
        <v>7.7570593739926474</v>
      </c>
      <c r="P231" s="253">
        <v>7.5430000000000001</v>
      </c>
    </row>
    <row r="232" spans="1:16">
      <c r="A232" s="100">
        <v>45748</v>
      </c>
      <c r="B232" s="101">
        <v>360000000</v>
      </c>
      <c r="C232" s="15">
        <v>45758</v>
      </c>
      <c r="D232" s="15">
        <v>45849</v>
      </c>
      <c r="E232" s="35">
        <v>456650000</v>
      </c>
      <c r="F232" s="35">
        <v>96650000</v>
      </c>
      <c r="G232" s="35">
        <v>360000000</v>
      </c>
      <c r="H232" s="378">
        <v>26.847222222222221</v>
      </c>
      <c r="I232" s="35">
        <v>340000000</v>
      </c>
      <c r="J232" s="35">
        <v>20000000</v>
      </c>
      <c r="K232" s="36">
        <v>4183580000</v>
      </c>
      <c r="L232" s="221">
        <v>7.3737599999999999</v>
      </c>
      <c r="M232" s="221">
        <v>98.161609999999996</v>
      </c>
      <c r="N232" s="221">
        <v>7.5118593591854328</v>
      </c>
      <c r="O232" s="253">
        <v>7.7263292395013394</v>
      </c>
      <c r="P232" s="253">
        <v>7.56</v>
      </c>
    </row>
    <row r="233" spans="1:16">
      <c r="A233" s="100">
        <v>45748</v>
      </c>
      <c r="B233" s="101">
        <v>365000000</v>
      </c>
      <c r="C233" s="15">
        <v>45764</v>
      </c>
      <c r="D233" s="15">
        <v>45855</v>
      </c>
      <c r="E233" s="35">
        <v>386820000</v>
      </c>
      <c r="F233" s="35">
        <v>21820000</v>
      </c>
      <c r="G233" s="35">
        <v>336820000</v>
      </c>
      <c r="H233" s="378">
        <v>5.978082191780822</v>
      </c>
      <c r="I233" s="35">
        <v>340000000</v>
      </c>
      <c r="J233" s="35">
        <v>-3180000</v>
      </c>
      <c r="K233" s="36">
        <v>4180400000</v>
      </c>
      <c r="L233" s="221">
        <v>7.4394999999999998</v>
      </c>
      <c r="M233" s="221">
        <v>98.145219999999995</v>
      </c>
      <c r="N233" s="221">
        <v>7.580096308105702</v>
      </c>
      <c r="O233" s="253">
        <v>7.7985051581925147</v>
      </c>
      <c r="P233" s="253">
        <v>7.69</v>
      </c>
    </row>
    <row r="234" spans="1:16">
      <c r="A234" s="100">
        <v>45748</v>
      </c>
      <c r="B234" s="101">
        <v>365000000</v>
      </c>
      <c r="C234" s="15">
        <v>45772</v>
      </c>
      <c r="D234" s="15">
        <v>45863</v>
      </c>
      <c r="E234" s="35">
        <v>675440000</v>
      </c>
      <c r="F234" s="35">
        <v>310440000</v>
      </c>
      <c r="G234" s="35">
        <v>365000000</v>
      </c>
      <c r="H234" s="378">
        <v>85.052054794520544</v>
      </c>
      <c r="I234" s="35">
        <v>340000000</v>
      </c>
      <c r="J234" s="35">
        <v>25000000</v>
      </c>
      <c r="K234" s="36">
        <v>4205400000</v>
      </c>
      <c r="L234" s="221">
        <v>7.4921699999999998</v>
      </c>
      <c r="M234" s="221">
        <v>98.132090000000005</v>
      </c>
      <c r="N234" s="221">
        <v>7.6347772512706715</v>
      </c>
      <c r="O234" s="253">
        <v>7.8563687474145105</v>
      </c>
      <c r="P234" s="253">
        <v>7.67</v>
      </c>
    </row>
    <row r="235" spans="1:16">
      <c r="A235" s="100">
        <v>45778</v>
      </c>
      <c r="B235" s="101">
        <v>355000000</v>
      </c>
      <c r="C235" s="15">
        <v>45779</v>
      </c>
      <c r="D235" s="15">
        <v>45870</v>
      </c>
      <c r="E235" s="35">
        <v>922320000</v>
      </c>
      <c r="F235" s="35">
        <v>567320000</v>
      </c>
      <c r="G235" s="35">
        <v>355000000</v>
      </c>
      <c r="H235" s="378">
        <v>159.80845070422535</v>
      </c>
      <c r="I235" s="35">
        <v>330000000</v>
      </c>
      <c r="J235" s="35">
        <v>25000000</v>
      </c>
      <c r="K235" s="36">
        <v>4230400000</v>
      </c>
      <c r="L235" s="221">
        <v>7.4576700000000002</v>
      </c>
      <c r="M235" s="221">
        <v>98.140690000000006</v>
      </c>
      <c r="N235" s="221">
        <v>7.5989602050097176</v>
      </c>
      <c r="O235" s="253">
        <v>7.8184643745090376</v>
      </c>
      <c r="P235" s="253">
        <v>7.5990000000000002</v>
      </c>
    </row>
    <row r="236" spans="1:16">
      <c r="A236" s="100">
        <v>45778</v>
      </c>
      <c r="B236" s="101">
        <v>365000000</v>
      </c>
      <c r="C236" s="15">
        <v>45786</v>
      </c>
      <c r="D236" s="15">
        <v>45877</v>
      </c>
      <c r="E236" s="35">
        <v>1253880000</v>
      </c>
      <c r="F236" s="35">
        <v>888880000</v>
      </c>
      <c r="G236" s="35">
        <v>365000000</v>
      </c>
      <c r="H236" s="378">
        <v>243.52876712328765</v>
      </c>
      <c r="I236" s="35">
        <v>340000000</v>
      </c>
      <c r="J236" s="35">
        <v>25000000</v>
      </c>
      <c r="K236" s="36">
        <v>4255400000</v>
      </c>
      <c r="L236" s="221">
        <v>7.4285100000000002</v>
      </c>
      <c r="M236" s="221">
        <v>98.147959999999998</v>
      </c>
      <c r="N236" s="221">
        <v>7.5686872023749618</v>
      </c>
      <c r="O236" s="253">
        <v>7.7864349365986518</v>
      </c>
      <c r="P236" s="253">
        <v>7.569</v>
      </c>
    </row>
    <row r="237" spans="1:16">
      <c r="A237" s="100">
        <v>45778</v>
      </c>
      <c r="B237" s="101">
        <v>355000000</v>
      </c>
      <c r="C237" s="15">
        <v>45793</v>
      </c>
      <c r="D237" s="15">
        <v>45884</v>
      </c>
      <c r="E237" s="35">
        <v>404020000</v>
      </c>
      <c r="F237" s="35">
        <v>49020000</v>
      </c>
      <c r="G237" s="35">
        <v>355000000</v>
      </c>
      <c r="H237" s="378">
        <v>13.808450704225352</v>
      </c>
      <c r="I237" s="35">
        <v>330000000</v>
      </c>
      <c r="J237" s="35">
        <v>25000000</v>
      </c>
      <c r="K237" s="36">
        <v>4280400000</v>
      </c>
      <c r="L237" s="221">
        <v>7.4325999999999999</v>
      </c>
      <c r="M237" s="221">
        <v>98.146940000000001</v>
      </c>
      <c r="N237" s="221">
        <v>7.5729343132891289</v>
      </c>
      <c r="O237" s="253">
        <v>7.7909280334770958</v>
      </c>
      <c r="P237" s="253">
        <v>7.5990000000000002</v>
      </c>
    </row>
    <row r="238" spans="1:16">
      <c r="A238" s="100">
        <v>45778</v>
      </c>
      <c r="B238" s="101">
        <v>365000000</v>
      </c>
      <c r="C238" s="15">
        <v>45800</v>
      </c>
      <c r="D238" s="15">
        <v>45891</v>
      </c>
      <c r="E238" s="35">
        <v>704320000</v>
      </c>
      <c r="F238" s="35">
        <v>339320000</v>
      </c>
      <c r="G238" s="35">
        <v>365000000</v>
      </c>
      <c r="H238" s="378">
        <v>92.964383561643842</v>
      </c>
      <c r="I238" s="35">
        <v>340000000</v>
      </c>
      <c r="J238" s="35">
        <v>25000000</v>
      </c>
      <c r="K238" s="36">
        <v>4305400000</v>
      </c>
      <c r="L238" s="221">
        <v>7.4200100000000004</v>
      </c>
      <c r="M238" s="221">
        <v>98.150080000000003</v>
      </c>
      <c r="N238" s="221">
        <v>7.5598601562105499</v>
      </c>
      <c r="O238" s="253">
        <v>7.7770970916045234</v>
      </c>
      <c r="P238" s="253">
        <v>7.5880000000000001</v>
      </c>
    </row>
    <row r="239" spans="1:16">
      <c r="A239" s="100">
        <v>45778</v>
      </c>
      <c r="B239" s="101">
        <v>355000000</v>
      </c>
      <c r="C239" s="15">
        <v>45807</v>
      </c>
      <c r="D239" s="15">
        <v>45898</v>
      </c>
      <c r="E239" s="35">
        <v>432720000</v>
      </c>
      <c r="F239" s="35">
        <v>77720000</v>
      </c>
      <c r="G239" s="35">
        <v>397450000</v>
      </c>
      <c r="H239" s="378">
        <v>21.892957746478871</v>
      </c>
      <c r="I239" s="35">
        <v>330000000</v>
      </c>
      <c r="J239" s="35">
        <v>67450000</v>
      </c>
      <c r="K239" s="36">
        <v>4372850000</v>
      </c>
      <c r="L239" s="221">
        <v>7.4346899999999998</v>
      </c>
      <c r="M239" s="221">
        <v>98.146420000000006</v>
      </c>
      <c r="N239" s="221">
        <v>7.5750995410622064</v>
      </c>
      <c r="O239" s="253">
        <v>7.7932187219377003</v>
      </c>
      <c r="P239" s="253">
        <v>7.6379999999999999</v>
      </c>
    </row>
    <row r="240" spans="1:16">
      <c r="A240" s="100">
        <v>45809</v>
      </c>
      <c r="B240" s="101">
        <v>365000000</v>
      </c>
      <c r="C240" s="15">
        <v>45814</v>
      </c>
      <c r="D240" s="15">
        <v>45905</v>
      </c>
      <c r="E240" s="35">
        <v>1054539000</v>
      </c>
      <c r="F240" s="35">
        <v>689539000</v>
      </c>
      <c r="G240" s="35">
        <v>365000000</v>
      </c>
      <c r="H240" s="378">
        <v>188.91479452054793</v>
      </c>
      <c r="I240" s="35">
        <v>340000000</v>
      </c>
      <c r="J240" s="35">
        <v>25000000</v>
      </c>
      <c r="K240" s="36">
        <v>4397850000</v>
      </c>
      <c r="L240" s="221">
        <v>7.41167</v>
      </c>
      <c r="M240" s="221">
        <v>98.152159999999995</v>
      </c>
      <c r="N240" s="221">
        <v>7.5512000286758374</v>
      </c>
      <c r="O240" s="253">
        <v>7.6803403110207835</v>
      </c>
      <c r="P240" s="253">
        <v>7.59</v>
      </c>
    </row>
    <row r="241" spans="1:16">
      <c r="A241" s="100">
        <v>45809</v>
      </c>
      <c r="B241" s="101">
        <v>314000000</v>
      </c>
      <c r="C241" s="15">
        <v>45821</v>
      </c>
      <c r="D241" s="15">
        <v>45912</v>
      </c>
      <c r="E241" s="35">
        <v>617010000</v>
      </c>
      <c r="F241" s="35">
        <v>303010000</v>
      </c>
      <c r="G241" s="35">
        <v>314000000</v>
      </c>
      <c r="H241" s="378">
        <v>96.5</v>
      </c>
      <c r="I241" s="35">
        <v>288670000</v>
      </c>
      <c r="J241" s="35">
        <v>25330000</v>
      </c>
      <c r="K241" s="36">
        <v>4423180000</v>
      </c>
      <c r="L241" s="221">
        <v>7.3973899999999997</v>
      </c>
      <c r="M241" s="221">
        <v>98.155720000000002</v>
      </c>
      <c r="N241" s="221">
        <v>7.5363787389943289</v>
      </c>
      <c r="O241" s="253">
        <v>7.6648467063277881</v>
      </c>
      <c r="P241" s="253">
        <v>7.5549999999999997</v>
      </c>
    </row>
    <row r="242" spans="1:16">
      <c r="A242" s="100">
        <v>45809</v>
      </c>
      <c r="B242" s="101">
        <v>355000000</v>
      </c>
      <c r="C242" s="15">
        <v>45828</v>
      </c>
      <c r="D242" s="15">
        <v>45919</v>
      </c>
      <c r="E242" s="35">
        <v>496270000</v>
      </c>
      <c r="F242" s="35">
        <v>141270000</v>
      </c>
      <c r="G242" s="35">
        <v>355000000</v>
      </c>
      <c r="H242" s="378">
        <v>39.794366197183102</v>
      </c>
      <c r="I242" s="35">
        <v>330000000</v>
      </c>
      <c r="J242" s="35">
        <v>25000000</v>
      </c>
      <c r="K242" s="36">
        <v>4448180000</v>
      </c>
      <c r="L242" s="221">
        <v>7.37364</v>
      </c>
      <c r="M242" s="221">
        <v>98.161640000000006</v>
      </c>
      <c r="N242" s="221">
        <v>7.5117344802325388</v>
      </c>
      <c r="O242" s="253">
        <v>7.6390882398505555</v>
      </c>
      <c r="P242" s="253">
        <v>7.5359999999999996</v>
      </c>
    </row>
    <row r="243" spans="1:16">
      <c r="A243" s="100">
        <v>45809</v>
      </c>
      <c r="B243" s="101">
        <v>300000000</v>
      </c>
      <c r="C243" s="15">
        <v>45835</v>
      </c>
      <c r="D243" s="15">
        <v>45926</v>
      </c>
      <c r="E243" s="35">
        <v>309420000</v>
      </c>
      <c r="F243" s="35">
        <v>9420000</v>
      </c>
      <c r="G243" s="35">
        <v>259420000</v>
      </c>
      <c r="H243" s="378">
        <v>3.1399999999999997</v>
      </c>
      <c r="I243" s="35">
        <v>194910000</v>
      </c>
      <c r="J243" s="35">
        <v>64510000</v>
      </c>
      <c r="K243" s="36">
        <v>4512690000</v>
      </c>
      <c r="L243" s="221">
        <v>7.3978599999999997</v>
      </c>
      <c r="M243" s="221">
        <v>98.155600000000007</v>
      </c>
      <c r="N243" s="221">
        <v>7.5368783155195462</v>
      </c>
      <c r="O243" s="253">
        <v>7.6653689172068828</v>
      </c>
      <c r="P243" s="253">
        <v>7.64</v>
      </c>
    </row>
    <row r="244" spans="1:16">
      <c r="A244" s="100">
        <v>45839</v>
      </c>
      <c r="B244" s="101">
        <v>355000000</v>
      </c>
      <c r="C244" s="15">
        <v>45842</v>
      </c>
      <c r="D244" s="15">
        <v>45933</v>
      </c>
      <c r="E244" s="35">
        <v>441490000</v>
      </c>
      <c r="F244" s="35">
        <v>86490000</v>
      </c>
      <c r="G244" s="35">
        <v>355000000</v>
      </c>
      <c r="H244" s="378">
        <v>24.363380281690141</v>
      </c>
      <c r="I244" s="35">
        <v>320000000</v>
      </c>
      <c r="J244" s="35">
        <v>35000000</v>
      </c>
      <c r="K244" s="36">
        <v>4547690000</v>
      </c>
      <c r="L244" s="221">
        <v>7.4092200000000004</v>
      </c>
      <c r="M244" s="221">
        <v>98.152769281408453</v>
      </c>
      <c r="N244" s="221">
        <v>7.5486633411121105</v>
      </c>
      <c r="O244" s="253">
        <v>7.6776884373850329</v>
      </c>
      <c r="P244" s="253">
        <v>7.6</v>
      </c>
    </row>
    <row r="245" spans="1:16">
      <c r="A245" s="100">
        <v>45839</v>
      </c>
      <c r="B245" s="101">
        <v>375000000</v>
      </c>
      <c r="C245" s="15">
        <v>45849</v>
      </c>
      <c r="D245" s="15">
        <v>45940</v>
      </c>
      <c r="E245" s="35">
        <v>500260000</v>
      </c>
      <c r="F245" s="35">
        <v>125260000</v>
      </c>
      <c r="G245" s="35">
        <v>375000000</v>
      </c>
      <c r="H245" s="378">
        <v>33.402666666666669</v>
      </c>
      <c r="I245" s="35">
        <v>360000000</v>
      </c>
      <c r="J245" s="35">
        <v>15000000</v>
      </c>
      <c r="K245" s="36">
        <v>4562690000</v>
      </c>
      <c r="L245" s="221">
        <v>7.4052699999999998</v>
      </c>
      <c r="M245" s="221">
        <v>98.153754278933334</v>
      </c>
      <c r="N245" s="221">
        <v>7.5445624603818819</v>
      </c>
      <c r="O245" s="253">
        <v>7.673401446913708</v>
      </c>
      <c r="P245" s="253">
        <v>7.61</v>
      </c>
    </row>
    <row r="246" spans="1:16">
      <c r="A246" s="100">
        <v>45839</v>
      </c>
      <c r="B246" s="101">
        <v>362000000</v>
      </c>
      <c r="C246" s="15">
        <v>45856</v>
      </c>
      <c r="D246" s="15">
        <v>45947</v>
      </c>
      <c r="E246" s="35">
        <v>863510000</v>
      </c>
      <c r="F246" s="35">
        <v>501510000</v>
      </c>
      <c r="G246" s="35">
        <v>362000000</v>
      </c>
      <c r="H246" s="378">
        <v>138.53867403314916</v>
      </c>
      <c r="I246" s="35">
        <v>336820000</v>
      </c>
      <c r="J246" s="35">
        <v>25180000</v>
      </c>
      <c r="K246" s="36">
        <v>4587870000</v>
      </c>
      <c r="L246" s="221">
        <v>7.3623399999999997</v>
      </c>
      <c r="M246" s="221">
        <v>98.164457999999996</v>
      </c>
      <c r="N246" s="221">
        <v>7.5000045242533773</v>
      </c>
      <c r="O246" s="253">
        <v>7.6268295723494806</v>
      </c>
      <c r="P246" s="253">
        <v>7.52</v>
      </c>
    </row>
    <row r="247" spans="1:16">
      <c r="A247" s="100">
        <v>45839</v>
      </c>
      <c r="B247" s="101">
        <v>380000000</v>
      </c>
      <c r="C247" s="15">
        <v>45863</v>
      </c>
      <c r="D247" s="15">
        <v>45954</v>
      </c>
      <c r="E247" s="35">
        <v>713820000</v>
      </c>
      <c r="F247" s="35">
        <v>333820000</v>
      </c>
      <c r="G247" s="35">
        <v>380000000</v>
      </c>
      <c r="H247" s="378">
        <v>87.847368421052636</v>
      </c>
      <c r="I247" s="35">
        <v>365000000</v>
      </c>
      <c r="J247" s="35">
        <v>15000000</v>
      </c>
      <c r="K247" s="36">
        <v>4602870000</v>
      </c>
      <c r="L247" s="221">
        <v>7.33371</v>
      </c>
      <c r="M247" s="221">
        <v>98.17159593684211</v>
      </c>
      <c r="N247" s="221">
        <v>7.4702957968535388</v>
      </c>
      <c r="O247" s="253">
        <v>7.5957864366722694</v>
      </c>
      <c r="P247" s="253">
        <v>7.4850000000000003</v>
      </c>
    </row>
    <row r="248" spans="1:16">
      <c r="A248" s="100">
        <v>45870</v>
      </c>
      <c r="B248" s="101">
        <v>380000000</v>
      </c>
      <c r="C248" s="15">
        <v>45870</v>
      </c>
      <c r="D248" s="15">
        <v>45961</v>
      </c>
      <c r="E248" s="35">
        <v>918950000</v>
      </c>
      <c r="F248" s="35">
        <v>538950000</v>
      </c>
      <c r="G248" s="35">
        <v>380000000</v>
      </c>
      <c r="H248" s="378">
        <v>141.82894736842104</v>
      </c>
      <c r="I248" s="35">
        <v>355000000</v>
      </c>
      <c r="J248" s="35">
        <v>25000000</v>
      </c>
      <c r="K248" s="36">
        <v>4627870000</v>
      </c>
      <c r="L248" s="221">
        <v>7.3068999999999997</v>
      </c>
      <c r="M248" s="221">
        <v>98.178280000000001</v>
      </c>
      <c r="N248" s="221">
        <v>7.4424800486409994</v>
      </c>
      <c r="O248" s="253">
        <v>7.5667273769188803</v>
      </c>
      <c r="P248" s="253">
        <v>7.4450000000000003</v>
      </c>
    </row>
    <row r="249" spans="1:16">
      <c r="A249" s="100">
        <v>45870</v>
      </c>
      <c r="B249" s="101">
        <v>375000000</v>
      </c>
      <c r="C249" s="15">
        <v>45877</v>
      </c>
      <c r="D249" s="15">
        <v>45968</v>
      </c>
      <c r="E249" s="35">
        <v>688480000</v>
      </c>
      <c r="F249" s="35">
        <v>313480000</v>
      </c>
      <c r="G249" s="35">
        <v>375000000</v>
      </c>
      <c r="H249" s="378">
        <v>83.594666666666654</v>
      </c>
      <c r="I249" s="35">
        <v>365000000</v>
      </c>
      <c r="J249" s="35">
        <v>10000000</v>
      </c>
      <c r="K249" s="36">
        <v>4637870000</v>
      </c>
      <c r="L249" s="221">
        <v>7.2561099999999996</v>
      </c>
      <c r="M249" s="221">
        <v>98.190941359999997</v>
      </c>
      <c r="N249" s="221">
        <v>7.3898001432448428</v>
      </c>
      <c r="O249" s="253">
        <v>7.5117088652855379</v>
      </c>
      <c r="P249" s="253">
        <v>7.39</v>
      </c>
    </row>
    <row r="250" spans="1:16">
      <c r="A250" s="100">
        <v>45870</v>
      </c>
      <c r="B250" s="101">
        <v>370000000</v>
      </c>
      <c r="C250" s="15">
        <v>45884</v>
      </c>
      <c r="D250" s="15">
        <v>45975</v>
      </c>
      <c r="E250" s="35">
        <v>831220000</v>
      </c>
      <c r="F250" s="35">
        <v>461220000</v>
      </c>
      <c r="G250" s="35">
        <v>370000000</v>
      </c>
      <c r="H250" s="378">
        <v>124.65405405405406</v>
      </c>
      <c r="I250" s="35">
        <v>355000000</v>
      </c>
      <c r="J250" s="35">
        <v>15000000</v>
      </c>
      <c r="K250" s="36">
        <v>4652870000</v>
      </c>
      <c r="L250" s="221">
        <v>7.2200199999999999</v>
      </c>
      <c r="M250" s="221">
        <v>98.199940629729724</v>
      </c>
      <c r="N250" s="221">
        <v>7.352365293687396</v>
      </c>
      <c r="O250" s="253">
        <v>7.4726249741922324</v>
      </c>
      <c r="P250" s="253">
        <v>7.36</v>
      </c>
    </row>
    <row r="251" spans="1:16">
      <c r="A251" s="100">
        <v>45870</v>
      </c>
      <c r="B251" s="101">
        <v>370000000</v>
      </c>
      <c r="C251" s="15">
        <v>45891</v>
      </c>
      <c r="D251" s="15">
        <v>45982</v>
      </c>
      <c r="E251" s="35">
        <v>492820000</v>
      </c>
      <c r="F251" s="35">
        <v>122820000</v>
      </c>
      <c r="G251" s="35">
        <v>370000000</v>
      </c>
      <c r="H251" s="378">
        <v>33.194594594594598</v>
      </c>
      <c r="I251" s="35">
        <v>365000000</v>
      </c>
      <c r="J251" s="35">
        <v>5000000</v>
      </c>
      <c r="K251" s="36">
        <v>4657870000</v>
      </c>
      <c r="L251" s="221">
        <v>7.2061799999999998</v>
      </c>
      <c r="M251" s="221">
        <v>98.203389999999999</v>
      </c>
      <c r="N251" s="221">
        <v>7.3380185419596735</v>
      </c>
      <c r="O251" s="253">
        <v>7.4576490512614724</v>
      </c>
      <c r="P251" s="253">
        <v>7.36</v>
      </c>
    </row>
    <row r="252" spans="1:16">
      <c r="A252" s="100">
        <v>45870</v>
      </c>
      <c r="B252" s="101">
        <v>412000000</v>
      </c>
      <c r="C252" s="15">
        <v>45898</v>
      </c>
      <c r="D252" s="15">
        <v>45989</v>
      </c>
      <c r="E252" s="35">
        <v>547450000</v>
      </c>
      <c r="F252" s="35">
        <v>135450000</v>
      </c>
      <c r="G252" s="35">
        <v>397450000</v>
      </c>
      <c r="H252" s="378">
        <v>32.876213592233015</v>
      </c>
      <c r="I252" s="35">
        <v>397450000</v>
      </c>
      <c r="J252" s="35">
        <v>0</v>
      </c>
      <c r="K252" s="36">
        <v>4657870000</v>
      </c>
      <c r="L252" s="221">
        <v>7.1965700000000004</v>
      </c>
      <c r="M252" s="221">
        <v>98.20578767392125</v>
      </c>
      <c r="N252" s="221">
        <v>7.3280466393468577</v>
      </c>
      <c r="O252" s="253">
        <v>7.4472407542606645</v>
      </c>
      <c r="P252" s="253">
        <v>7.35</v>
      </c>
    </row>
    <row r="253" spans="1:16">
      <c r="A253" s="100">
        <v>45901</v>
      </c>
      <c r="B253" s="101">
        <v>370000000</v>
      </c>
      <c r="C253" s="15">
        <v>45905</v>
      </c>
      <c r="D253" s="15">
        <v>45996</v>
      </c>
      <c r="E253" s="35">
        <v>555820000</v>
      </c>
      <c r="F253" s="35">
        <v>185820000</v>
      </c>
      <c r="G253" s="35">
        <v>370000000</v>
      </c>
      <c r="H253" s="378">
        <v>50.221621621621622</v>
      </c>
      <c r="I253" s="35">
        <v>365000000</v>
      </c>
      <c r="J253" s="35">
        <v>5000000</v>
      </c>
      <c r="K253" s="36">
        <v>4662870000</v>
      </c>
      <c r="L253" s="221">
        <v>7.1905200000000002</v>
      </c>
      <c r="M253" s="221">
        <v>98.207294941621612</v>
      </c>
      <c r="N253" s="221">
        <v>7.321778176839576</v>
      </c>
      <c r="O253" s="253">
        <v>7.4406983547812944</v>
      </c>
      <c r="P253" s="253">
        <v>7.34</v>
      </c>
    </row>
    <row r="254" spans="1:16">
      <c r="A254" s="100">
        <v>45901</v>
      </c>
      <c r="B254" s="101">
        <v>350000000</v>
      </c>
      <c r="C254" s="15">
        <v>45912</v>
      </c>
      <c r="D254" s="15">
        <v>46003</v>
      </c>
      <c r="E254" s="35">
        <v>396490000</v>
      </c>
      <c r="F254" s="35">
        <v>46490000</v>
      </c>
      <c r="G254" s="35">
        <v>346490000</v>
      </c>
      <c r="H254" s="378">
        <v>13.282857142857143</v>
      </c>
      <c r="I254" s="35">
        <v>314000000</v>
      </c>
      <c r="J254" s="35">
        <v>32490000</v>
      </c>
      <c r="K254" s="36">
        <v>4695360000</v>
      </c>
      <c r="L254" s="221">
        <v>7.1950900000000004</v>
      </c>
      <c r="M254" s="221">
        <v>98.206154643135449</v>
      </c>
      <c r="N254" s="221">
        <v>7.3265204609050532</v>
      </c>
      <c r="O254" s="253">
        <v>7.4456478531232939</v>
      </c>
      <c r="P254" s="253">
        <v>7.36</v>
      </c>
    </row>
    <row r="255" spans="1:16">
      <c r="A255" s="100">
        <v>45901</v>
      </c>
      <c r="B255" s="101">
        <v>355000000</v>
      </c>
      <c r="C255" s="15">
        <v>45919</v>
      </c>
      <c r="D255" s="15">
        <v>46010</v>
      </c>
      <c r="E255" s="35">
        <v>437000000</v>
      </c>
      <c r="F255" s="35">
        <v>82000000</v>
      </c>
      <c r="G255" s="35">
        <v>287000000</v>
      </c>
      <c r="H255" s="378">
        <v>23.098591549295776</v>
      </c>
      <c r="I255" s="35">
        <v>355000000</v>
      </c>
      <c r="J255" s="35">
        <v>-68000000</v>
      </c>
      <c r="K255" s="36">
        <v>4627360000</v>
      </c>
      <c r="L255" s="221">
        <v>7.1888699999999996</v>
      </c>
      <c r="M255" s="221">
        <v>98.207707320557489</v>
      </c>
      <c r="N255" s="221">
        <v>7.3200631985582865</v>
      </c>
      <c r="O255" s="253">
        <v>7.438908482447748</v>
      </c>
      <c r="P255" s="253">
        <v>7.3495999999999997</v>
      </c>
    </row>
    <row r="256" spans="1:16">
      <c r="A256" s="100">
        <v>45901</v>
      </c>
      <c r="B256" s="101">
        <v>264000000</v>
      </c>
      <c r="C256" s="15">
        <v>45926</v>
      </c>
      <c r="D256" s="15">
        <v>46015</v>
      </c>
      <c r="E256" s="35">
        <v>455830000</v>
      </c>
      <c r="F256" s="35">
        <v>191830000</v>
      </c>
      <c r="G256" s="35">
        <v>264000000</v>
      </c>
      <c r="H256" s="378">
        <v>72.662878787878796</v>
      </c>
      <c r="I256" s="35">
        <v>259420000</v>
      </c>
      <c r="J256" s="35">
        <v>4580000</v>
      </c>
      <c r="K256" s="36">
        <v>4631940000</v>
      </c>
      <c r="L256" s="221">
        <v>7.1922899999999998</v>
      </c>
      <c r="M256" s="221">
        <v>98.246263527272717</v>
      </c>
      <c r="N256" s="221">
        <v>7.1597814183814679</v>
      </c>
      <c r="O256" s="253">
        <v>7.2717255272139347</v>
      </c>
      <c r="P256" s="253">
        <v>7.35</v>
      </c>
    </row>
    <row r="257" spans="1:16">
      <c r="A257" s="100">
        <v>45931</v>
      </c>
      <c r="B257" s="101">
        <v>365000000</v>
      </c>
      <c r="C257" s="15">
        <v>45933</v>
      </c>
      <c r="D257" s="15">
        <v>46024</v>
      </c>
      <c r="E257" s="35">
        <v>759900000</v>
      </c>
      <c r="F257" s="35">
        <v>394900000</v>
      </c>
      <c r="G257" s="35">
        <v>365000000</v>
      </c>
      <c r="H257" s="117">
        <v>108.1917808219178</v>
      </c>
      <c r="I257" s="35">
        <v>355000000</v>
      </c>
      <c r="J257" s="35">
        <v>10000000</v>
      </c>
      <c r="K257" s="36">
        <v>4641940000</v>
      </c>
      <c r="L257" s="221">
        <v>7.17936</v>
      </c>
      <c r="M257" s="221">
        <v>98.210078489041095</v>
      </c>
      <c r="N257" s="221">
        <v>7.3102023961727438</v>
      </c>
      <c r="O257" s="253">
        <v>7.4286174861249332</v>
      </c>
      <c r="P257" s="253">
        <v>7.3250000000000002</v>
      </c>
    </row>
    <row r="258" spans="1:16">
      <c r="A258" s="100">
        <v>45931</v>
      </c>
      <c r="B258" s="101">
        <v>375000000</v>
      </c>
      <c r="C258" s="15">
        <v>45940</v>
      </c>
      <c r="D258" s="15">
        <v>46031</v>
      </c>
      <c r="E258" s="35">
        <v>389160000</v>
      </c>
      <c r="F258" s="35">
        <v>14160000</v>
      </c>
      <c r="G258" s="35">
        <v>375000000</v>
      </c>
      <c r="H258" s="117">
        <v>3.7760000000000002</v>
      </c>
      <c r="I258" s="35">
        <v>375000000</v>
      </c>
      <c r="J258" s="35">
        <v>0</v>
      </c>
      <c r="K258" s="36">
        <v>4641940000</v>
      </c>
      <c r="L258" s="221">
        <v>7.1822600000000003</v>
      </c>
      <c r="M258" s="221">
        <v>98.209355164000002</v>
      </c>
      <c r="N258" s="221">
        <v>7.3132103838647033</v>
      </c>
      <c r="O258" s="253">
        <v>7.4317566241421273</v>
      </c>
      <c r="P258" s="253">
        <v>7.34</v>
      </c>
    </row>
    <row r="259" spans="1:16">
      <c r="A259" s="100">
        <v>45931</v>
      </c>
      <c r="B259" s="101">
        <v>387000000</v>
      </c>
      <c r="C259" s="15">
        <v>45947</v>
      </c>
      <c r="D259" s="15">
        <v>46038</v>
      </c>
      <c r="E259" s="35">
        <v>696810000</v>
      </c>
      <c r="F259" s="35">
        <v>309810000</v>
      </c>
      <c r="G259" s="35">
        <v>387000000</v>
      </c>
      <c r="H259" s="117">
        <v>80.054263565891475</v>
      </c>
      <c r="I259" s="35">
        <v>362000000</v>
      </c>
      <c r="J259" s="35">
        <v>25000000</v>
      </c>
      <c r="K259" s="36">
        <v>4666940000</v>
      </c>
      <c r="L259" s="221">
        <v>7.1461300000000003</v>
      </c>
      <c r="M259" s="221">
        <v>98.218360920155035</v>
      </c>
      <c r="N259" s="221">
        <v>7.2757626006567708</v>
      </c>
      <c r="O259" s="253">
        <v>7.3926809811852179</v>
      </c>
      <c r="P259" s="253">
        <v>7.3</v>
      </c>
    </row>
    <row r="260" spans="1:16">
      <c r="A260" s="100">
        <v>45931</v>
      </c>
      <c r="B260" s="101">
        <v>405000000</v>
      </c>
      <c r="C260" s="15">
        <v>45954</v>
      </c>
      <c r="D260" s="15">
        <v>46045</v>
      </c>
      <c r="E260" s="35">
        <v>443750000</v>
      </c>
      <c r="F260" s="35">
        <v>38750000</v>
      </c>
      <c r="G260" s="35">
        <v>388750000</v>
      </c>
      <c r="H260" s="117">
        <v>9.5679012345679002</v>
      </c>
      <c r="I260" s="35">
        <v>380000000</v>
      </c>
      <c r="J260" s="35">
        <v>8750000</v>
      </c>
      <c r="K260" s="36">
        <v>4675690000</v>
      </c>
      <c r="L260" s="221">
        <v>7.1451000000000002</v>
      </c>
      <c r="M260" s="221">
        <v>98.218619909967842</v>
      </c>
      <c r="N260" s="221">
        <v>7.2746857694224971</v>
      </c>
      <c r="O260" s="253">
        <v>7.391557497224488</v>
      </c>
      <c r="P260" s="253">
        <v>7.3150000000000004</v>
      </c>
    </row>
    <row r="261" spans="1:16" ht="11.45" customHeight="1">
      <c r="A261" s="100">
        <v>45931</v>
      </c>
      <c r="B261" s="101">
        <v>395000000</v>
      </c>
      <c r="C261" s="15">
        <v>45961</v>
      </c>
      <c r="D261" s="15">
        <v>46052</v>
      </c>
      <c r="E261" s="35">
        <v>456570000</v>
      </c>
      <c r="F261" s="35">
        <v>61570000</v>
      </c>
      <c r="G261" s="35">
        <v>356570000</v>
      </c>
      <c r="H261" s="117">
        <v>15.5873417721519</v>
      </c>
      <c r="I261" s="35">
        <v>380000000</v>
      </c>
      <c r="J261" s="35">
        <v>-23430000</v>
      </c>
      <c r="K261" s="36">
        <v>4652260000</v>
      </c>
      <c r="L261" s="221">
        <v>7.1520000000000001</v>
      </c>
      <c r="M261" s="221">
        <v>98.216898638416026</v>
      </c>
      <c r="N261" s="221">
        <v>7.2818426013662245</v>
      </c>
      <c r="O261" s="253">
        <v>7.3990245572969515</v>
      </c>
      <c r="P261" s="253">
        <v>7.32</v>
      </c>
    </row>
    <row r="262" spans="1:16">
      <c r="A262" s="100">
        <v>45962</v>
      </c>
      <c r="B262" s="101">
        <v>380000000</v>
      </c>
      <c r="C262" s="15">
        <v>45968.423715405093</v>
      </c>
      <c r="D262" s="15">
        <v>46059.423715405093</v>
      </c>
      <c r="E262" s="35">
        <v>213280000</v>
      </c>
      <c r="F262" s="35">
        <v>-166720000</v>
      </c>
      <c r="G262" s="35">
        <v>213280000</v>
      </c>
      <c r="H262" s="117">
        <v>-43.873684210526314</v>
      </c>
      <c r="I262" s="35">
        <v>375000000</v>
      </c>
      <c r="J262" s="35">
        <v>-161720000</v>
      </c>
      <c r="K262" s="36">
        <v>4490540000</v>
      </c>
      <c r="L262" s="221">
        <v>7.2443600000000004</v>
      </c>
      <c r="M262" s="221">
        <v>98.213720324456105</v>
      </c>
      <c r="N262" s="221">
        <v>7.2950582927622705</v>
      </c>
      <c r="O262" s="253">
        <v>7.4128141316006646</v>
      </c>
      <c r="P262" s="253">
        <v>7.3378500000000004</v>
      </c>
    </row>
    <row r="263" spans="1:16">
      <c r="A263" s="100">
        <v>45962</v>
      </c>
      <c r="B263" s="101">
        <v>385000000</v>
      </c>
      <c r="C263" s="15">
        <v>45975.38447211805</v>
      </c>
      <c r="D263" s="15">
        <v>46066.38447211805</v>
      </c>
      <c r="E263" s="35">
        <v>741000000</v>
      </c>
      <c r="F263" s="35">
        <v>356000000</v>
      </c>
      <c r="G263" s="35">
        <v>385000000</v>
      </c>
      <c r="H263" s="117">
        <v>92.467532467532465</v>
      </c>
      <c r="I263" s="35">
        <v>370000000</v>
      </c>
      <c r="J263" s="35">
        <v>15000000</v>
      </c>
      <c r="K263" s="36">
        <v>4505540000</v>
      </c>
      <c r="L263" s="221">
        <v>7.2623800000000003</v>
      </c>
      <c r="M263" s="221">
        <v>98.209275919480518</v>
      </c>
      <c r="N263" s="221">
        <v>7.313539929329961</v>
      </c>
      <c r="O263" s="253">
        <v>7.432100542185438</v>
      </c>
      <c r="P263" s="253">
        <v>7.34</v>
      </c>
    </row>
    <row r="264" spans="1:16">
      <c r="A264" s="100">
        <v>45962</v>
      </c>
      <c r="B264" s="101">
        <v>430000000</v>
      </c>
      <c r="C264" s="15">
        <v>45982</v>
      </c>
      <c r="D264" s="15">
        <v>46073</v>
      </c>
      <c r="E264" s="35">
        <v>462810000</v>
      </c>
      <c r="F264" s="35">
        <v>32810000</v>
      </c>
      <c r="G264" s="35">
        <v>462810000</v>
      </c>
      <c r="H264" s="117">
        <v>7.6302325581395349</v>
      </c>
      <c r="I264" s="35">
        <v>370000000</v>
      </c>
      <c r="J264" s="35">
        <v>92810000</v>
      </c>
      <c r="K264" s="36">
        <v>4598350000</v>
      </c>
      <c r="L264" s="221">
        <v>7.2080099999999998</v>
      </c>
      <c r="M264" s="221">
        <v>98.202934995354454</v>
      </c>
      <c r="N264" s="221">
        <v>7.3399109568437853</v>
      </c>
      <c r="O264" s="253">
        <v>7.4596243678937357</v>
      </c>
      <c r="P264" s="253">
        <v>7.3789999999999996</v>
      </c>
    </row>
    <row r="265" spans="1:16">
      <c r="A265" s="100">
        <v>45962</v>
      </c>
      <c r="B265" s="101">
        <v>413000000</v>
      </c>
      <c r="C265" s="15">
        <v>45989</v>
      </c>
      <c r="D265" s="15">
        <v>46080</v>
      </c>
      <c r="E265" s="35">
        <v>358540000</v>
      </c>
      <c r="F265" s="35">
        <v>-54460000</v>
      </c>
      <c r="G265" s="35">
        <v>358540000</v>
      </c>
      <c r="H265" s="117">
        <v>13.200000000000001</v>
      </c>
      <c r="I265" s="35">
        <v>397450000</v>
      </c>
      <c r="J265" s="35">
        <v>-38910000</v>
      </c>
      <c r="K265" s="36">
        <v>4559440000</v>
      </c>
      <c r="L265" s="221">
        <v>7.2198399999999996</v>
      </c>
      <c r="M265" s="221">
        <v>98.199985802978759</v>
      </c>
      <c r="N265" s="221">
        <v>7.3521774008824785</v>
      </c>
      <c r="O265" s="253">
        <v>7.4724288313337883</v>
      </c>
      <c r="P265" s="253">
        <v>7.3845499999999999</v>
      </c>
    </row>
    <row r="266" spans="1:16">
      <c r="A266" s="100">
        <v>45992</v>
      </c>
      <c r="B266" s="101">
        <v>395000000</v>
      </c>
      <c r="C266" s="15">
        <v>45996</v>
      </c>
      <c r="D266" s="15">
        <v>46087</v>
      </c>
      <c r="E266" s="35">
        <v>611820000</v>
      </c>
      <c r="F266" s="35">
        <v>216820000</v>
      </c>
      <c r="G266" s="35">
        <v>395000000</v>
      </c>
      <c r="H266" s="117">
        <v>54.891139240506327</v>
      </c>
      <c r="I266" s="35">
        <v>370000000</v>
      </c>
      <c r="J266" s="35">
        <v>25000000</v>
      </c>
      <c r="K266" s="36">
        <v>4584440000</v>
      </c>
      <c r="L266" s="221">
        <v>7.2270099999999999</v>
      </c>
      <c r="M266" s="221">
        <v>98.1981964</v>
      </c>
      <c r="N266" s="221">
        <v>7.359620343862483</v>
      </c>
      <c r="O266" s="253">
        <v>7.4801987860460217</v>
      </c>
      <c r="P266" s="253">
        <v>7.3680000000000003</v>
      </c>
    </row>
    <row r="267" spans="1:16">
      <c r="A267" s="100">
        <v>45992</v>
      </c>
      <c r="B267" s="101">
        <v>381000000</v>
      </c>
      <c r="C267" s="15">
        <v>46003</v>
      </c>
      <c r="D267" s="15">
        <v>46094</v>
      </c>
      <c r="E267" s="35">
        <v>545370000</v>
      </c>
      <c r="F267" s="35">
        <v>164370000</v>
      </c>
      <c r="G267" s="35">
        <v>381000000</v>
      </c>
      <c r="H267" s="117">
        <v>43.14173228346457</v>
      </c>
      <c r="I267" s="35">
        <v>346490000</v>
      </c>
      <c r="J267" s="35">
        <v>34510000</v>
      </c>
      <c r="K267" s="36">
        <v>4618950000</v>
      </c>
      <c r="L267" s="221">
        <v>7.2220599999999999</v>
      </c>
      <c r="M267" s="221">
        <v>98.199431777427819</v>
      </c>
      <c r="N267" s="221">
        <v>7.3544818168012061</v>
      </c>
      <c r="O267" s="253">
        <v>7.4748344487308493</v>
      </c>
      <c r="P267" s="253">
        <v>7.37</v>
      </c>
    </row>
    <row r="268" spans="1:16">
      <c r="A268" s="100">
        <v>45992</v>
      </c>
      <c r="B268" s="101">
        <v>312000000</v>
      </c>
      <c r="C268" s="15">
        <v>46010</v>
      </c>
      <c r="D268" s="15">
        <v>46101</v>
      </c>
      <c r="E268" s="35">
        <v>386040000</v>
      </c>
      <c r="F268" s="35">
        <v>74040000</v>
      </c>
      <c r="G268" s="35">
        <v>325040000</v>
      </c>
      <c r="H268" s="117">
        <v>23.73076923076923</v>
      </c>
      <c r="I268" s="35">
        <v>287000000</v>
      </c>
      <c r="J268" s="35">
        <v>38040000</v>
      </c>
      <c r="K268" s="36">
        <v>4656990000</v>
      </c>
      <c r="L268" s="221">
        <v>7.2185800000000002</v>
      </c>
      <c r="M268" s="221">
        <v>98.200298057580511</v>
      </c>
      <c r="N268" s="221">
        <v>7.3508786193983582</v>
      </c>
      <c r="O268" s="253">
        <v>7.4710730298856332</v>
      </c>
      <c r="P268" s="253">
        <v>7.37</v>
      </c>
    </row>
    <row r="269" spans="1:16">
      <c r="A269" s="122">
        <v>45992</v>
      </c>
      <c r="B269" s="110">
        <v>319000000</v>
      </c>
      <c r="C269" s="22">
        <v>46015</v>
      </c>
      <c r="D269" s="22">
        <v>46108</v>
      </c>
      <c r="E269" s="37">
        <v>367400000</v>
      </c>
      <c r="F269" s="37">
        <v>48400000</v>
      </c>
      <c r="G269" s="37">
        <v>313400000</v>
      </c>
      <c r="H269" s="118">
        <v>15.172413793103448</v>
      </c>
      <c r="I269" s="37">
        <v>264000000</v>
      </c>
      <c r="J269" s="37">
        <v>49400000</v>
      </c>
      <c r="K269" s="47">
        <v>4706390000</v>
      </c>
      <c r="L269" s="222">
        <v>7.2565600000000003</v>
      </c>
      <c r="M269" s="222">
        <v>98.1510681885769</v>
      </c>
      <c r="N269" s="222">
        <v>7.5557457647202249</v>
      </c>
      <c r="O269" s="389">
        <v>7.6850925823397587</v>
      </c>
      <c r="P269" s="389">
        <v>7.43</v>
      </c>
    </row>
    <row r="270" spans="1:16">
      <c r="A270" s="100">
        <v>46023</v>
      </c>
      <c r="B270" s="101">
        <v>380000000</v>
      </c>
      <c r="C270" s="15">
        <v>46024</v>
      </c>
      <c r="D270" s="15">
        <v>46115</v>
      </c>
      <c r="E270" s="35">
        <v>461620000</v>
      </c>
      <c r="F270" s="35">
        <v>81620000</v>
      </c>
      <c r="G270" s="35">
        <v>380000000</v>
      </c>
      <c r="H270" s="117">
        <v>21.478947368421053</v>
      </c>
      <c r="I270" s="35">
        <v>365000000</v>
      </c>
      <c r="J270" s="35">
        <v>15000000</v>
      </c>
      <c r="K270" s="36">
        <v>4721390000</v>
      </c>
      <c r="L270" s="221">
        <v>7.2883199999999997</v>
      </c>
      <c r="M270" s="221">
        <v>98.202879999999993</v>
      </c>
      <c r="N270" s="221">
        <v>7.3401396898223332</v>
      </c>
      <c r="O270" s="253">
        <v>7.4598631229057188</v>
      </c>
      <c r="P270" s="253">
        <v>7.4249999999999998</v>
      </c>
    </row>
    <row r="271" spans="1:16">
      <c r="A271" s="100">
        <v>46023</v>
      </c>
      <c r="B271" s="101">
        <v>390000000</v>
      </c>
      <c r="C271" s="15">
        <v>46031</v>
      </c>
      <c r="D271" s="15">
        <v>46122</v>
      </c>
      <c r="E271" s="35">
        <v>602160000</v>
      </c>
      <c r="F271" s="35">
        <v>212160000</v>
      </c>
      <c r="G271" s="35">
        <v>401370000</v>
      </c>
      <c r="H271" s="117">
        <v>54.400000000000006</v>
      </c>
      <c r="I271" s="35">
        <v>375000000</v>
      </c>
      <c r="J271" s="35">
        <v>26370000</v>
      </c>
      <c r="K271" s="36">
        <v>4747760000</v>
      </c>
      <c r="L271" s="221">
        <v>7.2772699999999997</v>
      </c>
      <c r="M271" s="221">
        <v>98.185666530000006</v>
      </c>
      <c r="N271" s="221">
        <v>7.4117453877201225</v>
      </c>
      <c r="O271" s="253">
        <v>7.5346257612773915</v>
      </c>
      <c r="P271" s="253">
        <v>7.42</v>
      </c>
    </row>
    <row r="272" spans="1:16">
      <c r="A272" s="100">
        <v>46023</v>
      </c>
      <c r="B272" s="101">
        <v>377000000</v>
      </c>
      <c r="C272" s="15">
        <v>46038</v>
      </c>
      <c r="D272" s="15">
        <v>46129</v>
      </c>
      <c r="E272" s="35">
        <v>341080000</v>
      </c>
      <c r="F272" s="35">
        <v>-35920000</v>
      </c>
      <c r="G272" s="35">
        <v>340080000</v>
      </c>
      <c r="H272" s="117">
        <v>-9.5278514588859409</v>
      </c>
      <c r="I272" s="35">
        <v>387000000</v>
      </c>
      <c r="J272" s="35">
        <v>-46920000</v>
      </c>
      <c r="K272" s="36">
        <v>4700840000</v>
      </c>
      <c r="L272" s="221">
        <v>7.2720599999999997</v>
      </c>
      <c r="M272" s="221">
        <v>98.186970000000002</v>
      </c>
      <c r="N272" s="221">
        <v>7.4063222508988682</v>
      </c>
      <c r="O272" s="253">
        <v>7.5289621688424679</v>
      </c>
      <c r="P272" s="253">
        <v>7.4390000000000001</v>
      </c>
    </row>
    <row r="273" spans="1:16">
      <c r="A273" s="100">
        <v>46023</v>
      </c>
      <c r="B273" s="101">
        <v>389000000</v>
      </c>
      <c r="C273" s="15">
        <v>46045</v>
      </c>
      <c r="D273" s="15">
        <v>46136</v>
      </c>
      <c r="E273" s="35">
        <v>351830000</v>
      </c>
      <c r="F273" s="35">
        <v>-37170000</v>
      </c>
      <c r="G273" s="35">
        <v>350830000</v>
      </c>
      <c r="H273" s="117">
        <v>-9.5552699228791766</v>
      </c>
      <c r="I273" s="35">
        <v>388750000</v>
      </c>
      <c r="J273" s="35">
        <v>-37920000</v>
      </c>
      <c r="K273" s="36">
        <v>4662920000</v>
      </c>
      <c r="L273" s="221">
        <v>7.2894800000000002</v>
      </c>
      <c r="M273" s="221">
        <v>98.182622335889192</v>
      </c>
      <c r="N273" s="221">
        <v>7.4244114346707217</v>
      </c>
      <c r="O273" s="253">
        <v>7.5478542751723277</v>
      </c>
      <c r="P273" s="253">
        <v>7.4640000000000004</v>
      </c>
    </row>
    <row r="274" spans="1:16">
      <c r="A274" s="100">
        <v>46023</v>
      </c>
      <c r="B274" s="101">
        <v>352000000</v>
      </c>
      <c r="C274" s="15">
        <v>46052</v>
      </c>
      <c r="D274" s="15">
        <v>46142</v>
      </c>
      <c r="E274" s="35">
        <v>516440000</v>
      </c>
      <c r="F274" s="35">
        <v>164440000</v>
      </c>
      <c r="G274" s="35">
        <v>352000000</v>
      </c>
      <c r="H274" s="117">
        <v>46.715909090909093</v>
      </c>
      <c r="I274" s="35">
        <v>356570000</v>
      </c>
      <c r="J274" s="35">
        <v>-4570000</v>
      </c>
      <c r="K274" s="36">
        <v>4658350000</v>
      </c>
      <c r="L274" s="221">
        <v>7.3004600000000002</v>
      </c>
      <c r="M274" s="221">
        <v>98.199886398579551</v>
      </c>
      <c r="N274" s="221">
        <v>7.3525908619928027</v>
      </c>
      <c r="O274" s="253">
        <v>7.4728604471719029</v>
      </c>
      <c r="P274" s="253">
        <v>7.44</v>
      </c>
    </row>
  </sheetData>
  <phoneticPr fontId="0" type="noConversion"/>
  <printOptions horizontalCentered="1" verticalCentered="1"/>
  <pageMargins left="0.75" right="0.75" top="1" bottom="1" header="0.5" footer="0.5"/>
  <pageSetup paperSize="9" scale="43" orientation="landscape" horizontalDpi="1200" verticalDpi="1200" r:id="rId1"/>
  <headerFooter alignWithMargins="0">
    <oddFooter>&amp;L_x000D_&amp;1#&amp;"Calibri"&amp;10&amp;K000000 Public</oddFooter>
  </headerFooter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E29-6940-4F13-B368-A7C5993CB7BF}">
  <dimension ref="A1:N99"/>
  <sheetViews>
    <sheetView workbookViewId="0">
      <pane ySplit="3" topLeftCell="A84" activePane="bottomLeft" state="frozen"/>
      <selection pane="bottomLeft" activeCell="A98" sqref="A98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1.21875" customWidth="1"/>
    <col min="15" max="15" width="13.5546875" bestFit="1" customWidth="1"/>
  </cols>
  <sheetData>
    <row r="1" spans="1:14" ht="16.5" thickBot="1">
      <c r="A1" s="9"/>
      <c r="B1" s="9" t="s">
        <v>72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>
      <c r="A4" s="26">
        <v>44348</v>
      </c>
      <c r="B4" s="277">
        <v>100000000</v>
      </c>
      <c r="C4" s="15">
        <v>44350</v>
      </c>
      <c r="D4" s="15">
        <v>46675</v>
      </c>
      <c r="E4" s="17">
        <v>219790000</v>
      </c>
      <c r="F4" s="43">
        <v>119790000</v>
      </c>
      <c r="G4" s="17">
        <v>100000000</v>
      </c>
      <c r="H4" s="117">
        <v>119.78999999999999</v>
      </c>
      <c r="I4" s="108">
        <v>0</v>
      </c>
      <c r="J4" s="43">
        <v>100000000</v>
      </c>
      <c r="K4" s="44">
        <v>100000000</v>
      </c>
      <c r="L4" s="107">
        <v>94.641249999999999</v>
      </c>
      <c r="M4" s="107">
        <v>4.9917899999999999</v>
      </c>
      <c r="N4" s="107">
        <v>4.5</v>
      </c>
    </row>
    <row r="5" spans="1:14">
      <c r="A5" s="26">
        <v>44378</v>
      </c>
      <c r="B5" s="105">
        <v>25000000</v>
      </c>
      <c r="C5" s="15">
        <v>44399</v>
      </c>
      <c r="D5" s="15">
        <v>46675</v>
      </c>
      <c r="E5" s="17">
        <v>112670000</v>
      </c>
      <c r="F5" s="43">
        <v>87670000</v>
      </c>
      <c r="G5" s="17">
        <v>25000000</v>
      </c>
      <c r="H5" s="117">
        <v>350.68</v>
      </c>
      <c r="I5" s="108">
        <v>0</v>
      </c>
      <c r="J5" s="43">
        <v>25000000</v>
      </c>
      <c r="K5" s="44">
        <v>125000000</v>
      </c>
      <c r="L5" s="107">
        <v>95.078659999999999</v>
      </c>
      <c r="M5" s="107">
        <v>4.9249499999999999</v>
      </c>
      <c r="N5" s="107">
        <v>4.7889999999999997</v>
      </c>
    </row>
    <row r="6" spans="1:14">
      <c r="A6" s="26">
        <v>44409</v>
      </c>
      <c r="B6" s="105">
        <v>25000000</v>
      </c>
      <c r="C6" s="15">
        <v>44433</v>
      </c>
      <c r="D6" s="15">
        <v>46675</v>
      </c>
      <c r="E6" s="17">
        <v>124320000</v>
      </c>
      <c r="F6" s="43">
        <v>99320000</v>
      </c>
      <c r="G6" s="17">
        <v>25000000</v>
      </c>
      <c r="H6" s="117">
        <v>397.28</v>
      </c>
      <c r="I6" s="108">
        <v>0</v>
      </c>
      <c r="J6" s="43">
        <v>25000000</v>
      </c>
      <c r="K6" s="44">
        <v>150000000</v>
      </c>
      <c r="L6" s="107">
        <v>95.739400000000003</v>
      </c>
      <c r="M6" s="107">
        <v>4.8080299999999996</v>
      </c>
      <c r="N6" s="107">
        <v>4.91</v>
      </c>
    </row>
    <row r="7" spans="1:14">
      <c r="A7" s="26">
        <v>44440</v>
      </c>
      <c r="B7" s="105">
        <v>100000000</v>
      </c>
      <c r="C7" s="15">
        <v>44441</v>
      </c>
      <c r="D7" s="15">
        <v>46675</v>
      </c>
      <c r="E7" s="17">
        <v>202710000</v>
      </c>
      <c r="F7" s="43">
        <v>102710000</v>
      </c>
      <c r="G7" s="17">
        <v>100000000</v>
      </c>
      <c r="H7" s="117">
        <v>102.71</v>
      </c>
      <c r="I7" s="108">
        <v>0</v>
      </c>
      <c r="J7" s="43">
        <v>100000000</v>
      </c>
      <c r="K7" s="44">
        <v>250000000</v>
      </c>
      <c r="L7" s="107">
        <v>95.794309999999996</v>
      </c>
      <c r="M7" s="107">
        <v>4.7999000000000001</v>
      </c>
      <c r="N7" s="107">
        <v>4.82</v>
      </c>
    </row>
    <row r="8" spans="1:14">
      <c r="A8" s="26">
        <v>44470</v>
      </c>
      <c r="B8" s="105">
        <v>100000000</v>
      </c>
      <c r="C8" s="15">
        <v>44490</v>
      </c>
      <c r="D8" s="15">
        <v>46675</v>
      </c>
      <c r="E8" s="17">
        <v>251280000</v>
      </c>
      <c r="F8" s="43">
        <v>151280000</v>
      </c>
      <c r="G8" s="17">
        <v>100000000</v>
      </c>
      <c r="H8" s="117">
        <v>151.28</v>
      </c>
      <c r="I8" s="108">
        <v>0</v>
      </c>
      <c r="J8" s="43">
        <v>100000000</v>
      </c>
      <c r="K8" s="44">
        <v>350000000</v>
      </c>
      <c r="L8" s="107">
        <v>95.651330000000002</v>
      </c>
      <c r="M8" s="107">
        <v>4.8458199999999998</v>
      </c>
      <c r="N8" s="107">
        <v>4.6900000000000004</v>
      </c>
    </row>
    <row r="9" spans="1:14">
      <c r="A9" s="276">
        <v>44470</v>
      </c>
      <c r="B9" s="17">
        <v>175860000</v>
      </c>
      <c r="C9" s="15">
        <v>44497</v>
      </c>
      <c r="D9" s="15">
        <v>46675</v>
      </c>
      <c r="E9" s="17">
        <v>175860000</v>
      </c>
      <c r="F9" s="17">
        <v>0</v>
      </c>
      <c r="G9" s="17">
        <v>175860000</v>
      </c>
      <c r="H9" s="128">
        <v>0</v>
      </c>
      <c r="I9" s="17">
        <v>0</v>
      </c>
      <c r="J9" s="17">
        <v>175860000</v>
      </c>
      <c r="K9" s="18">
        <v>525860000</v>
      </c>
      <c r="L9" s="29">
        <v>94.753579999999999</v>
      </c>
      <c r="M9" s="29">
        <v>5.05769</v>
      </c>
      <c r="N9" s="29">
        <v>4.95</v>
      </c>
    </row>
    <row r="10" spans="1:14">
      <c r="A10" s="19">
        <v>44501</v>
      </c>
      <c r="B10" s="17">
        <v>25000000</v>
      </c>
      <c r="C10" s="15">
        <v>44525</v>
      </c>
      <c r="D10" s="15">
        <v>46675</v>
      </c>
      <c r="E10" s="17">
        <v>48780000</v>
      </c>
      <c r="F10" s="17">
        <v>23780000</v>
      </c>
      <c r="G10" s="17">
        <v>25000000</v>
      </c>
      <c r="H10" s="128">
        <v>95.12</v>
      </c>
      <c r="I10" s="17">
        <v>0</v>
      </c>
      <c r="J10" s="17">
        <v>25000000</v>
      </c>
      <c r="K10" s="18">
        <v>550860000</v>
      </c>
      <c r="L10" s="29">
        <v>94.396649999999994</v>
      </c>
      <c r="M10" s="29">
        <v>5.1135999999999999</v>
      </c>
      <c r="N10" s="29">
        <v>5.0199999999999996</v>
      </c>
    </row>
    <row r="11" spans="1:14">
      <c r="A11" s="21">
        <v>44531</v>
      </c>
      <c r="B11" s="24">
        <v>25000000</v>
      </c>
      <c r="C11" s="22">
        <v>44538</v>
      </c>
      <c r="D11" s="22">
        <v>46675</v>
      </c>
      <c r="E11" s="24">
        <v>65790000</v>
      </c>
      <c r="F11" s="24">
        <v>40790000</v>
      </c>
      <c r="G11" s="24">
        <v>35000000</v>
      </c>
      <c r="H11" s="129">
        <v>163.19999999999999</v>
      </c>
      <c r="I11" s="24"/>
      <c r="J11" s="24">
        <v>35000000</v>
      </c>
      <c r="K11" s="25">
        <v>585860000</v>
      </c>
      <c r="L11" s="30">
        <v>94.321839999999995</v>
      </c>
      <c r="M11" s="30">
        <v>5.1350100000000003</v>
      </c>
      <c r="N11" s="30">
        <v>5.0999999999999996</v>
      </c>
    </row>
    <row r="12" spans="1:14">
      <c r="A12" s="19">
        <v>44562</v>
      </c>
      <c r="B12" s="17">
        <v>25000000</v>
      </c>
      <c r="C12" s="15">
        <v>44581</v>
      </c>
      <c r="D12" s="15">
        <v>46675</v>
      </c>
      <c r="E12" s="17">
        <v>45280000</v>
      </c>
      <c r="F12" s="17">
        <v>20280000</v>
      </c>
      <c r="G12" s="17">
        <v>25000000</v>
      </c>
      <c r="H12" s="144">
        <v>81.12</v>
      </c>
      <c r="I12" s="17"/>
      <c r="J12" s="17">
        <v>25000000</v>
      </c>
      <c r="K12" s="18">
        <v>610860000</v>
      </c>
      <c r="L12" s="29">
        <v>94.754159999999999</v>
      </c>
      <c r="M12" s="29">
        <v>5.0650000000000004</v>
      </c>
      <c r="N12" s="29">
        <v>5.0350000000000001</v>
      </c>
    </row>
    <row r="13" spans="1:14">
      <c r="A13" s="106">
        <v>44593</v>
      </c>
      <c r="B13" s="121">
        <v>25000000</v>
      </c>
      <c r="C13" s="15">
        <v>44609</v>
      </c>
      <c r="D13" s="15">
        <v>46675</v>
      </c>
      <c r="E13" s="17">
        <v>105610000</v>
      </c>
      <c r="F13" s="43">
        <v>80610000</v>
      </c>
      <c r="G13" s="17">
        <v>25000000</v>
      </c>
      <c r="H13" s="117">
        <v>322.44</v>
      </c>
      <c r="I13" s="108"/>
      <c r="J13" s="43">
        <v>25000000</v>
      </c>
      <c r="K13" s="44">
        <v>635860000</v>
      </c>
      <c r="L13" s="107">
        <v>95.397599999999997</v>
      </c>
      <c r="M13" s="107">
        <v>4.9423000000000004</v>
      </c>
      <c r="N13" s="107">
        <v>5.0149999999999997</v>
      </c>
    </row>
    <row r="14" spans="1:14">
      <c r="A14" s="26">
        <v>44621</v>
      </c>
      <c r="B14" s="141">
        <v>25000000</v>
      </c>
      <c r="C14" s="116">
        <v>44637</v>
      </c>
      <c r="D14" s="116">
        <v>46675</v>
      </c>
      <c r="E14" s="42">
        <v>103830000</v>
      </c>
      <c r="F14" s="176">
        <v>78830000</v>
      </c>
      <c r="G14" s="42">
        <v>25000000</v>
      </c>
      <c r="H14" s="297">
        <v>315.32</v>
      </c>
      <c r="I14" s="298">
        <v>0</v>
      </c>
      <c r="J14" s="176">
        <v>25000000</v>
      </c>
      <c r="K14" s="178">
        <v>660860000</v>
      </c>
      <c r="L14" s="258">
        <v>96.847620000000006</v>
      </c>
      <c r="M14" s="258">
        <v>4.6482200000000002</v>
      </c>
      <c r="N14" s="107">
        <v>4.67</v>
      </c>
    </row>
    <row r="15" spans="1:14">
      <c r="A15" s="26">
        <v>44652</v>
      </c>
      <c r="B15" s="141">
        <v>20000000</v>
      </c>
      <c r="C15" s="116">
        <v>44672</v>
      </c>
      <c r="D15" s="116">
        <v>46675</v>
      </c>
      <c r="E15" s="42">
        <v>106460000</v>
      </c>
      <c r="F15" s="176">
        <v>86460000</v>
      </c>
      <c r="G15" s="42">
        <v>20000000</v>
      </c>
      <c r="H15" s="297">
        <v>432.30000000000007</v>
      </c>
      <c r="I15" s="298">
        <v>0</v>
      </c>
      <c r="J15" s="176">
        <v>20000000</v>
      </c>
      <c r="K15" s="178">
        <v>680860000</v>
      </c>
      <c r="L15" s="258">
        <v>97.978920000000002</v>
      </c>
      <c r="M15" s="258">
        <v>4.4188799999999997</v>
      </c>
      <c r="N15" s="107">
        <v>4.58</v>
      </c>
    </row>
    <row r="16" spans="1:14">
      <c r="A16" s="26">
        <v>44682</v>
      </c>
      <c r="B16" s="141">
        <v>10000000</v>
      </c>
      <c r="C16" s="116">
        <v>44693</v>
      </c>
      <c r="D16" s="116">
        <v>46675</v>
      </c>
      <c r="E16" s="42">
        <v>36250000</v>
      </c>
      <c r="F16" s="176">
        <v>26250000</v>
      </c>
      <c r="G16" s="42">
        <v>10000000</v>
      </c>
      <c r="H16" s="297">
        <v>262.5</v>
      </c>
      <c r="I16" s="298">
        <v>0</v>
      </c>
      <c r="J16" s="176">
        <v>10000000</v>
      </c>
      <c r="K16" s="178">
        <v>690860000</v>
      </c>
      <c r="L16" s="258">
        <v>98.653440000000003</v>
      </c>
      <c r="M16" s="258">
        <v>4.28</v>
      </c>
      <c r="N16" s="107">
        <v>4.28</v>
      </c>
    </row>
    <row r="17" spans="1:14">
      <c r="A17" s="26">
        <v>44682</v>
      </c>
      <c r="B17" s="141">
        <v>10000000</v>
      </c>
      <c r="C17" s="116">
        <v>44705</v>
      </c>
      <c r="D17" s="116">
        <v>46675</v>
      </c>
      <c r="E17" s="42">
        <v>45260000</v>
      </c>
      <c r="F17" s="176">
        <v>35260000</v>
      </c>
      <c r="G17" s="42">
        <v>10000000</v>
      </c>
      <c r="H17" s="297">
        <v>352.59999999999997</v>
      </c>
      <c r="I17" s="298">
        <v>0</v>
      </c>
      <c r="J17" s="176">
        <v>10000000</v>
      </c>
      <c r="K17" s="178">
        <v>700860000</v>
      </c>
      <c r="L17" s="258">
        <v>99.995519999999999</v>
      </c>
      <c r="M17" s="258">
        <v>4</v>
      </c>
      <c r="N17" s="107">
        <v>4</v>
      </c>
    </row>
    <row r="18" spans="1:14">
      <c r="A18" s="26">
        <v>44713</v>
      </c>
      <c r="B18" s="105">
        <v>10000000</v>
      </c>
      <c r="C18" s="50">
        <v>44721</v>
      </c>
      <c r="D18" s="15">
        <v>46675</v>
      </c>
      <c r="E18" s="115">
        <v>38310000</v>
      </c>
      <c r="F18" s="43">
        <v>28310000</v>
      </c>
      <c r="G18" s="115">
        <v>10000000</v>
      </c>
      <c r="H18" s="117">
        <v>283.10000000000002</v>
      </c>
      <c r="I18" s="245">
        <v>0</v>
      </c>
      <c r="J18" s="43">
        <v>10000000</v>
      </c>
      <c r="K18" s="273">
        <v>710860000</v>
      </c>
      <c r="L18" s="107">
        <v>100.21160999999999</v>
      </c>
      <c r="M18" s="199">
        <v>3.95452</v>
      </c>
      <c r="N18" s="107">
        <v>3.9889999999999999</v>
      </c>
    </row>
    <row r="19" spans="1:14">
      <c r="A19" s="26">
        <v>44713</v>
      </c>
      <c r="B19" s="105">
        <v>10000000</v>
      </c>
      <c r="C19" s="50">
        <v>44735</v>
      </c>
      <c r="D19" s="15">
        <v>46675</v>
      </c>
      <c r="E19" s="115">
        <v>22850000</v>
      </c>
      <c r="F19" s="43">
        <v>12850000</v>
      </c>
      <c r="G19" s="115">
        <v>10000000</v>
      </c>
      <c r="H19" s="117">
        <v>128.5</v>
      </c>
      <c r="I19" s="245">
        <v>0</v>
      </c>
      <c r="J19" s="43">
        <v>10000000</v>
      </c>
      <c r="K19" s="273">
        <v>720860000</v>
      </c>
      <c r="L19" s="107">
        <v>100.14404</v>
      </c>
      <c r="M19" s="199">
        <v>3.97</v>
      </c>
      <c r="N19" s="107">
        <v>3.97</v>
      </c>
    </row>
    <row r="20" spans="1:14">
      <c r="A20" s="26">
        <v>44743</v>
      </c>
      <c r="B20" s="105">
        <v>20000000</v>
      </c>
      <c r="C20" s="50">
        <v>44761</v>
      </c>
      <c r="D20" s="15">
        <v>46675</v>
      </c>
      <c r="E20" s="115">
        <v>42190000</v>
      </c>
      <c r="F20" s="43">
        <v>22190000</v>
      </c>
      <c r="G20" s="115">
        <v>30000000</v>
      </c>
      <c r="H20" s="117">
        <v>110.94999999999999</v>
      </c>
      <c r="I20" s="245">
        <v>0</v>
      </c>
      <c r="J20" s="43">
        <v>30000000</v>
      </c>
      <c r="K20" s="273">
        <v>750860000</v>
      </c>
      <c r="L20" s="107">
        <v>100.04205</v>
      </c>
      <c r="M20" s="199">
        <v>3.97</v>
      </c>
      <c r="N20" s="107">
        <v>4.2</v>
      </c>
    </row>
    <row r="21" spans="1:14">
      <c r="A21" s="106">
        <v>44774</v>
      </c>
      <c r="B21" s="105">
        <v>10000000</v>
      </c>
      <c r="C21" s="15">
        <v>44784</v>
      </c>
      <c r="D21" s="15">
        <v>46675</v>
      </c>
      <c r="E21" s="17">
        <v>12000000</v>
      </c>
      <c r="F21" s="43">
        <v>2000000</v>
      </c>
      <c r="G21" s="17">
        <v>7000000</v>
      </c>
      <c r="H21" s="117">
        <v>20</v>
      </c>
      <c r="I21" s="108">
        <v>0</v>
      </c>
      <c r="J21" s="43">
        <v>7000000</v>
      </c>
      <c r="K21" s="44">
        <v>757860000</v>
      </c>
      <c r="L21" s="107">
        <v>99.991929999999996</v>
      </c>
      <c r="M21" s="107">
        <v>4</v>
      </c>
      <c r="N21" s="107">
        <v>4</v>
      </c>
    </row>
    <row r="22" spans="1:14">
      <c r="A22" s="106">
        <v>44774</v>
      </c>
      <c r="B22" s="105">
        <v>10000000</v>
      </c>
      <c r="C22" s="15">
        <v>44797</v>
      </c>
      <c r="D22" s="15">
        <v>46675</v>
      </c>
      <c r="E22" s="17">
        <v>30000000</v>
      </c>
      <c r="F22" s="43">
        <v>20000000</v>
      </c>
      <c r="G22" s="17">
        <v>10000000</v>
      </c>
      <c r="H22" s="117">
        <v>200</v>
      </c>
      <c r="I22" s="108">
        <v>0</v>
      </c>
      <c r="J22" s="43">
        <v>10000000</v>
      </c>
      <c r="K22" s="44">
        <v>767860000</v>
      </c>
      <c r="L22" s="107">
        <v>101.7373</v>
      </c>
      <c r="M22" s="107">
        <v>3.625</v>
      </c>
      <c r="N22" s="107">
        <v>3.65</v>
      </c>
    </row>
    <row r="23" spans="1:14">
      <c r="A23" s="106">
        <v>44805</v>
      </c>
      <c r="B23" s="105">
        <v>10000000</v>
      </c>
      <c r="C23" s="15">
        <v>44812</v>
      </c>
      <c r="D23" s="15">
        <v>46675</v>
      </c>
      <c r="E23" s="17">
        <v>18900000</v>
      </c>
      <c r="F23" s="43">
        <v>8900000</v>
      </c>
      <c r="G23" s="17">
        <v>10000000</v>
      </c>
      <c r="H23" s="117">
        <v>89</v>
      </c>
      <c r="I23" s="108">
        <v>0</v>
      </c>
      <c r="J23" s="43">
        <v>10000000</v>
      </c>
      <c r="K23" s="44">
        <v>777860000</v>
      </c>
      <c r="L23" s="107">
        <v>102.26322</v>
      </c>
      <c r="M23" s="107">
        <v>3.51</v>
      </c>
      <c r="N23" s="107">
        <v>3.51</v>
      </c>
    </row>
    <row r="24" spans="1:14">
      <c r="A24" s="106">
        <v>44805</v>
      </c>
      <c r="B24" s="105">
        <v>10000000</v>
      </c>
      <c r="C24" s="15">
        <v>44833</v>
      </c>
      <c r="D24" s="15">
        <v>46675</v>
      </c>
      <c r="E24" s="17">
        <v>18900000</v>
      </c>
      <c r="F24" s="43">
        <v>8900000</v>
      </c>
      <c r="G24" s="17">
        <v>10000000</v>
      </c>
      <c r="H24" s="117">
        <v>89</v>
      </c>
      <c r="I24" s="108">
        <v>0</v>
      </c>
      <c r="J24" s="43">
        <v>10000000</v>
      </c>
      <c r="K24" s="44">
        <v>787860000</v>
      </c>
      <c r="L24" s="107">
        <v>102.64488</v>
      </c>
      <c r="M24" s="107">
        <v>3.4249999999999998</v>
      </c>
      <c r="N24" s="107">
        <v>3.45</v>
      </c>
    </row>
    <row r="25" spans="1:14">
      <c r="A25" s="106">
        <v>44835</v>
      </c>
      <c r="B25" s="105">
        <v>300000000</v>
      </c>
      <c r="C25" s="15">
        <v>44851</v>
      </c>
      <c r="D25" s="15">
        <v>46675</v>
      </c>
      <c r="E25" s="17">
        <v>68520000</v>
      </c>
      <c r="F25" s="43">
        <v>-231480000</v>
      </c>
      <c r="G25" s="17">
        <v>18520000</v>
      </c>
      <c r="H25" s="117">
        <v>-77.16</v>
      </c>
      <c r="I25" s="108">
        <v>0</v>
      </c>
      <c r="J25" s="43">
        <v>18520000</v>
      </c>
      <c r="K25" s="44">
        <v>806380000</v>
      </c>
      <c r="L25" s="107">
        <v>100.67661</v>
      </c>
      <c r="M25" s="107">
        <v>3.8497599999999998</v>
      </c>
      <c r="N25" s="107">
        <v>4.04</v>
      </c>
    </row>
    <row r="26" spans="1:14">
      <c r="A26" s="106">
        <v>44835</v>
      </c>
      <c r="B26" s="105">
        <v>10000000</v>
      </c>
      <c r="C26" s="15">
        <v>44861</v>
      </c>
      <c r="D26" s="15">
        <v>46675</v>
      </c>
      <c r="E26" s="17">
        <v>16000000</v>
      </c>
      <c r="F26" s="43">
        <v>6000000</v>
      </c>
      <c r="G26" s="17">
        <v>10000000</v>
      </c>
      <c r="H26" s="117">
        <v>60</v>
      </c>
      <c r="I26" s="108">
        <v>0</v>
      </c>
      <c r="J26" s="43">
        <v>10000000</v>
      </c>
      <c r="K26" s="44">
        <v>816380000</v>
      </c>
      <c r="L26" s="107">
        <v>100.28985</v>
      </c>
      <c r="M26" s="107">
        <v>3.9350000000000001</v>
      </c>
      <c r="N26" s="107">
        <v>4.01</v>
      </c>
    </row>
    <row r="27" spans="1:14">
      <c r="A27" s="106">
        <v>44866</v>
      </c>
      <c r="B27" s="105">
        <v>10000000</v>
      </c>
      <c r="C27" s="15">
        <v>44868</v>
      </c>
      <c r="D27" s="15">
        <v>46675</v>
      </c>
      <c r="E27" s="17">
        <v>25200000</v>
      </c>
      <c r="F27" s="43">
        <v>15200000</v>
      </c>
      <c r="G27" s="17">
        <v>10000000</v>
      </c>
      <c r="H27" s="117">
        <v>152</v>
      </c>
      <c r="I27" s="108">
        <v>0</v>
      </c>
      <c r="J27" s="43">
        <v>10000000</v>
      </c>
      <c r="K27" s="44">
        <v>826380000</v>
      </c>
      <c r="L27" s="107">
        <v>100.28842</v>
      </c>
      <c r="M27" s="107">
        <v>3.9350000000000001</v>
      </c>
      <c r="N27" s="107">
        <v>3.9350000000000001</v>
      </c>
    </row>
    <row r="28" spans="1:14">
      <c r="A28" s="106">
        <v>44866</v>
      </c>
      <c r="B28" s="105">
        <v>10000000</v>
      </c>
      <c r="C28" s="15">
        <v>44889</v>
      </c>
      <c r="D28" s="15">
        <v>46675</v>
      </c>
      <c r="E28" s="17">
        <v>10680000</v>
      </c>
      <c r="F28" s="43">
        <v>680000</v>
      </c>
      <c r="G28" s="17">
        <v>680000</v>
      </c>
      <c r="H28" s="117">
        <v>6.8000000000000007</v>
      </c>
      <c r="I28" s="108">
        <v>0</v>
      </c>
      <c r="J28" s="43">
        <v>680000</v>
      </c>
      <c r="K28" s="44">
        <v>827060000</v>
      </c>
      <c r="L28" s="107">
        <v>100.29617</v>
      </c>
      <c r="M28" s="107">
        <v>3.9323600000000001</v>
      </c>
      <c r="N28" s="107">
        <v>3.95</v>
      </c>
    </row>
    <row r="29" spans="1:14">
      <c r="A29" s="106">
        <v>44896</v>
      </c>
      <c r="B29" s="105">
        <v>10000000</v>
      </c>
      <c r="C29" s="15">
        <v>44896</v>
      </c>
      <c r="D29" s="15">
        <v>46675</v>
      </c>
      <c r="E29" s="17">
        <v>8700000</v>
      </c>
      <c r="F29" s="43">
        <v>-1300000</v>
      </c>
      <c r="G29" s="17">
        <v>1000000</v>
      </c>
      <c r="H29" s="117">
        <v>-13</v>
      </c>
      <c r="I29" s="108">
        <v>0</v>
      </c>
      <c r="J29" s="43">
        <v>1000000</v>
      </c>
      <c r="K29" s="44">
        <v>828060000</v>
      </c>
      <c r="L29" s="107">
        <v>86.805260000000004</v>
      </c>
      <c r="M29" s="107">
        <v>6.2470600000000003</v>
      </c>
      <c r="N29" s="107">
        <v>3.95</v>
      </c>
    </row>
    <row r="30" spans="1:14">
      <c r="A30" s="106">
        <v>44896</v>
      </c>
      <c r="B30" s="105">
        <v>10000000</v>
      </c>
      <c r="C30" s="15">
        <v>44903</v>
      </c>
      <c r="D30" s="15">
        <v>46675</v>
      </c>
      <c r="E30" s="17">
        <v>11500000</v>
      </c>
      <c r="F30" s="43">
        <v>1500000</v>
      </c>
      <c r="G30" s="17">
        <v>1500000</v>
      </c>
      <c r="H30" s="117">
        <v>15</v>
      </c>
      <c r="I30" s="108">
        <v>0</v>
      </c>
      <c r="J30" s="43">
        <v>1500000</v>
      </c>
      <c r="K30" s="44">
        <v>829560000</v>
      </c>
      <c r="L30" s="107">
        <v>99.081180000000003</v>
      </c>
      <c r="M30" s="107">
        <v>4.2107400000000004</v>
      </c>
      <c r="N30" s="107">
        <v>3.9489999999999998</v>
      </c>
    </row>
    <row r="31" spans="1:14">
      <c r="A31" s="106">
        <v>44927</v>
      </c>
      <c r="B31" s="105">
        <v>30000000</v>
      </c>
      <c r="C31" s="15">
        <v>44942</v>
      </c>
      <c r="D31" s="15">
        <v>46675</v>
      </c>
      <c r="E31" s="17">
        <v>23600000</v>
      </c>
      <c r="F31" s="43">
        <v>-6400000</v>
      </c>
      <c r="G31" s="17">
        <v>3600000</v>
      </c>
      <c r="H31" s="117">
        <v>-21.333333333333336</v>
      </c>
      <c r="I31" s="108">
        <v>0</v>
      </c>
      <c r="J31" s="43">
        <v>3600000</v>
      </c>
      <c r="K31" s="44">
        <v>833160000</v>
      </c>
      <c r="L31" s="107">
        <v>101.03677999999999</v>
      </c>
      <c r="M31" s="107">
        <v>4.5882300000000003</v>
      </c>
      <c r="N31" s="107">
        <v>3.8969999999999998</v>
      </c>
    </row>
    <row r="32" spans="1:14">
      <c r="A32" s="106">
        <v>44958</v>
      </c>
      <c r="B32" s="105">
        <v>10000000</v>
      </c>
      <c r="C32" s="15">
        <v>44959</v>
      </c>
      <c r="D32" s="15">
        <v>46675</v>
      </c>
      <c r="E32" s="17">
        <v>10400000</v>
      </c>
      <c r="F32" s="43">
        <v>400000</v>
      </c>
      <c r="G32" s="17">
        <v>5400000</v>
      </c>
      <c r="H32" s="117">
        <v>4</v>
      </c>
      <c r="I32" s="108">
        <v>0</v>
      </c>
      <c r="J32" s="43">
        <v>5400000</v>
      </c>
      <c r="K32" s="44">
        <v>838560000</v>
      </c>
      <c r="L32" s="107">
        <v>100.98699000000001</v>
      </c>
      <c r="M32" s="107">
        <v>3.7685200000000001</v>
      </c>
      <c r="N32" s="107">
        <v>3.8</v>
      </c>
    </row>
    <row r="33" spans="1:14">
      <c r="A33" s="106">
        <v>44958</v>
      </c>
      <c r="B33" s="105">
        <v>10000000</v>
      </c>
      <c r="C33" s="15">
        <v>44973</v>
      </c>
      <c r="D33" s="15">
        <v>46675</v>
      </c>
      <c r="E33" s="17">
        <v>14570000</v>
      </c>
      <c r="F33" s="43">
        <v>4570000</v>
      </c>
      <c r="G33" s="17">
        <v>4570000</v>
      </c>
      <c r="H33" s="117">
        <v>45.7</v>
      </c>
      <c r="I33" s="108">
        <v>0</v>
      </c>
      <c r="J33" s="43">
        <v>4570000</v>
      </c>
      <c r="K33" s="44">
        <v>843130000</v>
      </c>
      <c r="L33" s="107">
        <v>101.17941999999999</v>
      </c>
      <c r="M33" s="107">
        <v>3.3740000000000001</v>
      </c>
      <c r="N33" s="107">
        <v>3.75</v>
      </c>
    </row>
    <row r="34" spans="1:14">
      <c r="A34" s="106">
        <v>44986</v>
      </c>
      <c r="B34" s="105">
        <v>10000000</v>
      </c>
      <c r="C34" s="15">
        <v>45008</v>
      </c>
      <c r="D34" s="15">
        <v>46675</v>
      </c>
      <c r="E34" s="17">
        <v>20000000</v>
      </c>
      <c r="F34" s="43">
        <v>10000000</v>
      </c>
      <c r="G34" s="17">
        <v>10000000</v>
      </c>
      <c r="H34" s="117">
        <v>100</v>
      </c>
      <c r="I34" s="108">
        <v>0</v>
      </c>
      <c r="J34" s="43">
        <v>10000000</v>
      </c>
      <c r="K34" s="44">
        <v>853130000</v>
      </c>
      <c r="L34" s="107">
        <v>101.2929</v>
      </c>
      <c r="M34" s="107">
        <v>3.69</v>
      </c>
      <c r="N34" s="107">
        <v>3.7</v>
      </c>
    </row>
    <row r="35" spans="1:14">
      <c r="A35" s="106">
        <v>45017</v>
      </c>
      <c r="B35" s="105">
        <v>30000000</v>
      </c>
      <c r="C35" s="15">
        <v>45033</v>
      </c>
      <c r="D35" s="15">
        <v>46675</v>
      </c>
      <c r="E35" s="17">
        <v>7640000</v>
      </c>
      <c r="F35" s="43">
        <v>-22360000</v>
      </c>
      <c r="G35" s="17">
        <v>2640000</v>
      </c>
      <c r="H35" s="117">
        <v>-74.533333333333331</v>
      </c>
      <c r="I35" s="108">
        <v>0</v>
      </c>
      <c r="J35" s="43">
        <v>2640000</v>
      </c>
      <c r="K35" s="44">
        <v>855770000</v>
      </c>
      <c r="L35" s="107"/>
      <c r="M35" s="107"/>
      <c r="N35" s="107"/>
    </row>
    <row r="36" spans="1:14">
      <c r="A36" s="106">
        <v>45017</v>
      </c>
      <c r="B36" s="105">
        <v>10000000</v>
      </c>
      <c r="C36" s="15">
        <v>45043</v>
      </c>
      <c r="D36" s="15">
        <v>46675</v>
      </c>
      <c r="E36" s="17">
        <v>11870000</v>
      </c>
      <c r="F36" s="43">
        <v>1870000</v>
      </c>
      <c r="G36" s="17">
        <v>1870000</v>
      </c>
      <c r="H36" s="117">
        <v>18.7</v>
      </c>
      <c r="I36" s="108"/>
      <c r="J36" s="43">
        <v>1870000</v>
      </c>
      <c r="K36" s="44">
        <v>857640000</v>
      </c>
      <c r="L36" s="107">
        <v>101.67913</v>
      </c>
      <c r="M36" s="107">
        <v>3.5893999999999999</v>
      </c>
      <c r="N36" s="107">
        <v>3.59</v>
      </c>
    </row>
    <row r="37" spans="1:14">
      <c r="A37" s="106">
        <v>45047</v>
      </c>
      <c r="B37" s="105">
        <v>10000000</v>
      </c>
      <c r="C37" s="15">
        <v>45057</v>
      </c>
      <c r="D37" s="15">
        <v>46675</v>
      </c>
      <c r="E37" s="17">
        <v>10600000</v>
      </c>
      <c r="F37" s="43">
        <v>600000</v>
      </c>
      <c r="G37" s="17">
        <v>600000</v>
      </c>
      <c r="H37" s="117">
        <v>6</v>
      </c>
      <c r="I37" s="108"/>
      <c r="J37" s="43">
        <v>600000</v>
      </c>
      <c r="K37" s="44">
        <v>858240000</v>
      </c>
      <c r="L37" s="107">
        <v>101.25302000000001</v>
      </c>
      <c r="M37" s="107">
        <v>3.69</v>
      </c>
      <c r="N37" s="107">
        <v>3.69</v>
      </c>
    </row>
    <row r="38" spans="1:14">
      <c r="A38" s="106">
        <v>45047</v>
      </c>
      <c r="B38" s="105">
        <v>10000000</v>
      </c>
      <c r="C38" s="15">
        <v>45070</v>
      </c>
      <c r="D38" s="15">
        <v>46675</v>
      </c>
      <c r="E38" s="17">
        <v>11070000</v>
      </c>
      <c r="F38" s="43">
        <v>1070000</v>
      </c>
      <c r="G38" s="17">
        <v>10000000</v>
      </c>
      <c r="H38" s="117">
        <v>10.7</v>
      </c>
      <c r="I38" s="108"/>
      <c r="J38" s="43">
        <v>10000000</v>
      </c>
      <c r="K38" s="44">
        <v>868240000</v>
      </c>
      <c r="L38" s="107">
        <v>100.49572000000001</v>
      </c>
      <c r="M38" s="107">
        <v>3.8751099999999998</v>
      </c>
      <c r="N38" s="107">
        <v>3.8980000000000001</v>
      </c>
    </row>
    <row r="39" spans="1:14">
      <c r="A39" s="106">
        <v>45078</v>
      </c>
      <c r="B39" s="105">
        <v>10000000</v>
      </c>
      <c r="C39" s="15">
        <v>45099</v>
      </c>
      <c r="D39" s="15">
        <v>46675</v>
      </c>
      <c r="E39" s="17">
        <v>20070000</v>
      </c>
      <c r="F39" s="43">
        <v>10070000</v>
      </c>
      <c r="G39" s="17">
        <v>10000000</v>
      </c>
      <c r="H39" s="117">
        <v>100.69999999999999</v>
      </c>
      <c r="I39" s="108"/>
      <c r="J39" s="43">
        <v>10000000</v>
      </c>
      <c r="K39" s="44">
        <v>878240000</v>
      </c>
      <c r="L39" s="107">
        <v>97.133899999999997</v>
      </c>
      <c r="M39" s="107">
        <v>3.948</v>
      </c>
      <c r="N39" s="107">
        <v>3.948</v>
      </c>
    </row>
    <row r="40" spans="1:14">
      <c r="A40" s="106">
        <v>45078</v>
      </c>
      <c r="B40" s="105">
        <v>10000000</v>
      </c>
      <c r="C40" s="15">
        <v>45106</v>
      </c>
      <c r="D40" s="15">
        <v>46675</v>
      </c>
      <c r="E40" s="17">
        <v>10000000</v>
      </c>
      <c r="F40" s="43">
        <v>0</v>
      </c>
      <c r="G40" s="17">
        <v>10000000</v>
      </c>
      <c r="H40" s="117">
        <v>0</v>
      </c>
      <c r="I40" s="108"/>
      <c r="J40" s="43">
        <v>10000000</v>
      </c>
      <c r="K40" s="44">
        <v>888240000</v>
      </c>
      <c r="L40" s="107">
        <v>100.1104</v>
      </c>
      <c r="M40" s="107">
        <v>3.97</v>
      </c>
      <c r="N40" s="107">
        <v>3.97</v>
      </c>
    </row>
    <row r="41" spans="1:14">
      <c r="A41" s="106">
        <v>45108</v>
      </c>
      <c r="B41" s="105">
        <v>20000000</v>
      </c>
      <c r="C41" s="15">
        <v>45124</v>
      </c>
      <c r="D41" s="15">
        <v>46675</v>
      </c>
      <c r="E41" s="17">
        <v>10720000</v>
      </c>
      <c r="F41" s="43">
        <v>-9280000</v>
      </c>
      <c r="G41" s="17">
        <v>10720000</v>
      </c>
      <c r="H41" s="117">
        <v>-46.400000000000006</v>
      </c>
      <c r="I41" s="108"/>
      <c r="J41" s="43">
        <v>10720000</v>
      </c>
      <c r="K41" s="44">
        <v>898960000</v>
      </c>
      <c r="L41" s="107">
        <v>99.475309999999993</v>
      </c>
      <c r="M41" s="107">
        <v>4.1339600000000001</v>
      </c>
      <c r="N41" s="107">
        <v>4.1900000000000004</v>
      </c>
    </row>
    <row r="42" spans="1:14">
      <c r="A42" s="106">
        <v>45108</v>
      </c>
      <c r="B42" s="105">
        <v>10000000</v>
      </c>
      <c r="C42" s="15">
        <v>45134</v>
      </c>
      <c r="D42" s="15">
        <v>46675</v>
      </c>
      <c r="E42" s="17">
        <v>8100000</v>
      </c>
      <c r="F42" s="43">
        <v>-1900000</v>
      </c>
      <c r="G42" s="17">
        <v>8100000</v>
      </c>
      <c r="H42" s="117">
        <v>-19</v>
      </c>
      <c r="I42" s="108"/>
      <c r="J42" s="43">
        <v>8100000</v>
      </c>
      <c r="K42" s="44">
        <v>907060000</v>
      </c>
      <c r="L42" s="107">
        <v>99.010599999999997</v>
      </c>
      <c r="M42" s="107">
        <v>4.2565400000000002</v>
      </c>
      <c r="N42" s="107">
        <v>4.298</v>
      </c>
    </row>
    <row r="43" spans="1:14">
      <c r="A43" s="106">
        <v>45139</v>
      </c>
      <c r="B43" s="105">
        <v>10000000</v>
      </c>
      <c r="C43" s="15">
        <v>45141</v>
      </c>
      <c r="D43" s="15">
        <v>46675</v>
      </c>
      <c r="E43" s="17">
        <v>7400000</v>
      </c>
      <c r="F43" s="43">
        <v>-2600000</v>
      </c>
      <c r="G43" s="17">
        <v>2400000</v>
      </c>
      <c r="H43" s="117">
        <v>-26</v>
      </c>
      <c r="I43" s="108"/>
      <c r="J43" s="43">
        <v>2400000</v>
      </c>
      <c r="K43" s="44">
        <v>909460000</v>
      </c>
      <c r="L43" s="107">
        <v>98.891720000000007</v>
      </c>
      <c r="M43" s="107">
        <v>4.2889999999999997</v>
      </c>
      <c r="N43" s="107">
        <v>4.2889999999999997</v>
      </c>
    </row>
    <row r="44" spans="1:14">
      <c r="A44" s="106">
        <v>45139</v>
      </c>
      <c r="B44" s="105">
        <v>10000000</v>
      </c>
      <c r="C44" s="15">
        <v>45155</v>
      </c>
      <c r="D44" s="15">
        <v>46675</v>
      </c>
      <c r="E44" s="17">
        <v>11500000</v>
      </c>
      <c r="F44" s="43">
        <v>1500000</v>
      </c>
      <c r="G44" s="17">
        <v>10000000</v>
      </c>
      <c r="H44" s="117">
        <v>15</v>
      </c>
      <c r="I44" s="108"/>
      <c r="J44" s="43">
        <v>10000000</v>
      </c>
      <c r="K44" s="44">
        <v>919460000</v>
      </c>
      <c r="L44" s="107">
        <v>98.522909999999996</v>
      </c>
      <c r="M44" s="107">
        <v>4.3899999999999997</v>
      </c>
      <c r="N44" s="107">
        <v>4.3899999999999997</v>
      </c>
    </row>
    <row r="45" spans="1:14">
      <c r="A45" s="106">
        <v>45170</v>
      </c>
      <c r="B45" s="105">
        <v>10000000</v>
      </c>
      <c r="C45" s="15">
        <v>45176</v>
      </c>
      <c r="D45" s="15">
        <v>46675</v>
      </c>
      <c r="E45" s="17">
        <v>13360000</v>
      </c>
      <c r="F45" s="43">
        <v>3360000</v>
      </c>
      <c r="G45" s="17">
        <v>10000000</v>
      </c>
      <c r="H45" s="117">
        <v>33.6</v>
      </c>
      <c r="I45" s="108"/>
      <c r="J45" s="43">
        <v>10000000</v>
      </c>
      <c r="K45" s="44">
        <v>929460000</v>
      </c>
      <c r="L45" s="107">
        <v>98.368600000000001</v>
      </c>
      <c r="M45" s="107">
        <v>4.4370599999999998</v>
      </c>
      <c r="N45" s="107">
        <v>4.45</v>
      </c>
    </row>
    <row r="46" spans="1:14">
      <c r="A46" s="106">
        <v>45170</v>
      </c>
      <c r="B46" s="105">
        <v>10000000</v>
      </c>
      <c r="C46" s="15">
        <v>45190</v>
      </c>
      <c r="D46" s="15">
        <v>46675</v>
      </c>
      <c r="E46" s="17">
        <v>10330000</v>
      </c>
      <c r="F46" s="43">
        <v>330000</v>
      </c>
      <c r="G46" s="17">
        <v>330000</v>
      </c>
      <c r="H46" s="117">
        <f>F46/B46*100</f>
        <v>3.3000000000000003</v>
      </c>
      <c r="I46" s="108"/>
      <c r="J46" s="43">
        <v>330000</v>
      </c>
      <c r="K46" s="44">
        <v>929790000</v>
      </c>
      <c r="L46" s="107">
        <v>98.383619999999993</v>
      </c>
      <c r="M46" s="107">
        <v>4.44001</v>
      </c>
      <c r="N46" s="107">
        <v>4.4400000000000004</v>
      </c>
    </row>
    <row r="47" spans="1:14">
      <c r="A47" s="106">
        <v>45200</v>
      </c>
      <c r="B47" s="105">
        <v>20000000</v>
      </c>
      <c r="C47" s="15">
        <v>45204</v>
      </c>
      <c r="D47" s="15">
        <v>46675</v>
      </c>
      <c r="E47" s="17">
        <v>20000000</v>
      </c>
      <c r="F47" s="43">
        <v>0</v>
      </c>
      <c r="G47" s="17">
        <v>20000000</v>
      </c>
      <c r="H47" s="117">
        <v>0</v>
      </c>
      <c r="I47" s="108"/>
      <c r="J47" s="43">
        <v>20000000</v>
      </c>
      <c r="K47" s="44">
        <v>949790000</v>
      </c>
      <c r="L47" s="107">
        <v>98.032830000000004</v>
      </c>
      <c r="M47" s="107">
        <v>4.51</v>
      </c>
      <c r="N47" s="107">
        <v>4.51</v>
      </c>
    </row>
    <row r="48" spans="1:14">
      <c r="A48" s="106">
        <v>45201</v>
      </c>
      <c r="B48" s="105">
        <v>40000000</v>
      </c>
      <c r="C48" s="15">
        <v>45215</v>
      </c>
      <c r="D48" s="15">
        <v>46675</v>
      </c>
      <c r="E48" s="17">
        <v>16720000</v>
      </c>
      <c r="F48" s="43">
        <v>-23280000</v>
      </c>
      <c r="G48" s="17">
        <v>15360000</v>
      </c>
      <c r="H48" s="117">
        <v>-58.199999999999996</v>
      </c>
      <c r="I48" s="108"/>
      <c r="J48" s="43">
        <v>15360000</v>
      </c>
      <c r="K48" s="44">
        <v>965150000</v>
      </c>
      <c r="L48" s="107">
        <v>97.554630000000003</v>
      </c>
      <c r="M48" s="107">
        <v>4.6778000000000004</v>
      </c>
      <c r="N48" s="107">
        <v>4.6470000000000002</v>
      </c>
    </row>
    <row r="49" spans="1:14">
      <c r="A49" s="106">
        <v>45201</v>
      </c>
      <c r="B49" s="105">
        <v>40000000</v>
      </c>
      <c r="C49" s="15">
        <v>45218</v>
      </c>
      <c r="D49" s="15">
        <v>46675</v>
      </c>
      <c r="E49" s="17">
        <v>52610000</v>
      </c>
      <c r="F49" s="43">
        <v>12610000</v>
      </c>
      <c r="G49" s="17">
        <v>40000000</v>
      </c>
      <c r="H49" s="117">
        <v>31.524999999999999</v>
      </c>
      <c r="I49" s="108"/>
      <c r="J49" s="43">
        <v>40000000</v>
      </c>
      <c r="K49" s="44">
        <v>1005150000</v>
      </c>
      <c r="L49" s="107">
        <v>97.444540000000003</v>
      </c>
      <c r="M49" s="107">
        <v>4.71</v>
      </c>
      <c r="N49" s="107">
        <v>4.72</v>
      </c>
    </row>
    <row r="50" spans="1:14">
      <c r="A50" s="106">
        <v>45231</v>
      </c>
      <c r="B50" s="105">
        <v>10000000</v>
      </c>
      <c r="C50" s="15">
        <v>45239</v>
      </c>
      <c r="D50" s="15">
        <v>46675</v>
      </c>
      <c r="E50" s="17">
        <v>15010000</v>
      </c>
      <c r="F50" s="43">
        <v>5010000</v>
      </c>
      <c r="G50" s="42">
        <v>10000000</v>
      </c>
      <c r="H50" s="128">
        <v>50.1</v>
      </c>
      <c r="I50" s="209"/>
      <c r="J50" s="43">
        <v>10000000</v>
      </c>
      <c r="K50" s="44">
        <v>1015150000</v>
      </c>
      <c r="L50" s="107">
        <v>97.374560000000002</v>
      </c>
      <c r="M50" s="107">
        <v>4.7387699999999997</v>
      </c>
      <c r="N50" s="107">
        <v>4.7510000000000003</v>
      </c>
    </row>
    <row r="51" spans="1:14">
      <c r="A51" s="106">
        <v>45231</v>
      </c>
      <c r="B51" s="105">
        <v>10000000</v>
      </c>
      <c r="C51" s="15">
        <v>45253</v>
      </c>
      <c r="D51" s="15">
        <v>46675</v>
      </c>
      <c r="E51" s="17">
        <v>13680000</v>
      </c>
      <c r="F51" s="43">
        <v>3680000</v>
      </c>
      <c r="G51" s="42">
        <v>12930000</v>
      </c>
      <c r="H51" s="128">
        <v>36.799999999999997</v>
      </c>
      <c r="I51" s="209">
        <v>0</v>
      </c>
      <c r="J51" s="43">
        <v>12930000</v>
      </c>
      <c r="K51" s="44">
        <v>1028080000</v>
      </c>
      <c r="L51" s="107">
        <v>97.378079999999997</v>
      </c>
      <c r="M51" s="107">
        <v>4.7440100000000003</v>
      </c>
      <c r="N51" s="107">
        <v>4.76</v>
      </c>
    </row>
    <row r="52" spans="1:14">
      <c r="A52" s="106">
        <v>45261</v>
      </c>
      <c r="B52" s="105">
        <v>20000000</v>
      </c>
      <c r="C52" s="15">
        <v>45267</v>
      </c>
      <c r="D52" s="15">
        <f t="shared" ref="D52" si="0">D51</f>
        <v>46675</v>
      </c>
      <c r="E52" s="17">
        <v>43510000</v>
      </c>
      <c r="F52" s="43">
        <f t="shared" ref="F52" si="1">E52-B52</f>
        <v>23510000</v>
      </c>
      <c r="G52" s="42">
        <v>39510000</v>
      </c>
      <c r="H52" s="128">
        <v>117.55</v>
      </c>
      <c r="J52" s="43">
        <v>39510000</v>
      </c>
      <c r="K52" s="44">
        <v>1067590000</v>
      </c>
      <c r="L52" s="107">
        <v>97.472729999999999</v>
      </c>
      <c r="M52" s="107">
        <v>4.7229099999999997</v>
      </c>
      <c r="N52" s="107">
        <v>4.75</v>
      </c>
    </row>
    <row r="53" spans="1:14">
      <c r="A53" s="19">
        <v>45292</v>
      </c>
      <c r="B53" s="17">
        <v>40000000</v>
      </c>
      <c r="C53" s="15">
        <v>45306</v>
      </c>
      <c r="D53" s="15">
        <v>46675</v>
      </c>
      <c r="E53" s="17">
        <v>54700000</v>
      </c>
      <c r="F53" s="17">
        <v>14700000</v>
      </c>
      <c r="G53" s="42">
        <v>52300000</v>
      </c>
      <c r="H53" s="128">
        <v>36.75</v>
      </c>
      <c r="I53" s="98"/>
      <c r="J53" s="17">
        <v>52300000</v>
      </c>
      <c r="K53" s="18">
        <v>1119890000</v>
      </c>
      <c r="L53" s="29">
        <v>97.628069999999994</v>
      </c>
      <c r="M53" s="29">
        <v>4.6949199999999998</v>
      </c>
      <c r="N53" s="29">
        <v>4.7</v>
      </c>
    </row>
    <row r="54" spans="1:14">
      <c r="A54" s="19">
        <v>45292</v>
      </c>
      <c r="B54" s="17">
        <v>10000000</v>
      </c>
      <c r="C54" s="15">
        <v>45316</v>
      </c>
      <c r="D54" s="15">
        <v>46675</v>
      </c>
      <c r="E54" s="17">
        <v>35500000</v>
      </c>
      <c r="F54" s="17">
        <v>25500000</v>
      </c>
      <c r="G54" s="42">
        <v>10000000</v>
      </c>
      <c r="H54" s="128">
        <v>254.99999999999997</v>
      </c>
      <c r="I54" s="98"/>
      <c r="J54" s="17">
        <v>10000000</v>
      </c>
      <c r="K54" s="18">
        <v>1129890000</v>
      </c>
      <c r="L54" s="29">
        <v>97.766249999999999</v>
      </c>
      <c r="M54" s="29">
        <v>4.65815</v>
      </c>
      <c r="N54" s="29">
        <v>4.67</v>
      </c>
    </row>
    <row r="55" spans="1:14">
      <c r="A55" s="19">
        <v>45323</v>
      </c>
      <c r="B55" s="17">
        <v>10000000</v>
      </c>
      <c r="C55" s="15">
        <v>45323</v>
      </c>
      <c r="D55" s="15">
        <v>46675</v>
      </c>
      <c r="E55" s="17">
        <v>31910000</v>
      </c>
      <c r="F55" s="17">
        <v>21910000</v>
      </c>
      <c r="G55" s="42">
        <v>10000000</v>
      </c>
      <c r="H55" s="128">
        <v>219.1</v>
      </c>
      <c r="I55" s="98"/>
      <c r="J55" s="17">
        <v>10000000</v>
      </c>
      <c r="K55" s="18">
        <v>1139890000</v>
      </c>
      <c r="L55" s="29">
        <v>97.826660000000004</v>
      </c>
      <c r="M55" s="29">
        <v>4.6430999999999996</v>
      </c>
      <c r="N55" s="29">
        <v>4.6624999999999996</v>
      </c>
    </row>
    <row r="56" spans="1:14">
      <c r="A56" s="19">
        <v>45323</v>
      </c>
      <c r="B56" s="17">
        <v>10000000</v>
      </c>
      <c r="C56" s="15">
        <v>45337</v>
      </c>
      <c r="D56" s="15">
        <v>46675</v>
      </c>
      <c r="E56" s="17">
        <v>65750000</v>
      </c>
      <c r="F56" s="17">
        <v>55750000</v>
      </c>
      <c r="G56" s="42">
        <v>10000000</v>
      </c>
      <c r="H56" s="128">
        <v>557.5</v>
      </c>
      <c r="I56" s="98"/>
      <c r="J56" s="17">
        <v>10000000</v>
      </c>
      <c r="K56" s="18">
        <v>1149890000</v>
      </c>
      <c r="L56" s="29">
        <v>98.005759999999995</v>
      </c>
      <c r="M56" s="29">
        <v>4.5949999999999998</v>
      </c>
      <c r="N56" s="29">
        <v>4.5999999999999996</v>
      </c>
    </row>
    <row r="57" spans="1:14">
      <c r="A57" s="19">
        <v>45352</v>
      </c>
      <c r="B57" s="17">
        <v>10000000</v>
      </c>
      <c r="C57" s="15">
        <v>45358</v>
      </c>
      <c r="D57" s="15">
        <v>46675</v>
      </c>
      <c r="E57" s="17">
        <v>48160000</v>
      </c>
      <c r="F57" s="17">
        <v>38160000</v>
      </c>
      <c r="G57" s="42">
        <v>10000000</v>
      </c>
      <c r="H57" s="128">
        <v>381.59999999999997</v>
      </c>
      <c r="I57" s="98">
        <v>0</v>
      </c>
      <c r="J57" s="17">
        <v>10000000</v>
      </c>
      <c r="K57" s="18">
        <v>1159890000</v>
      </c>
      <c r="L57" s="29">
        <v>98.128309999999999</v>
      </c>
      <c r="M57" s="29">
        <v>4.5663</v>
      </c>
      <c r="N57" s="29">
        <v>4.57</v>
      </c>
    </row>
    <row r="58" spans="1:14">
      <c r="A58" s="19">
        <v>45352</v>
      </c>
      <c r="B58" s="17">
        <v>10000000</v>
      </c>
      <c r="C58" s="15">
        <v>45371</v>
      </c>
      <c r="D58" s="15">
        <v>46675</v>
      </c>
      <c r="E58" s="17">
        <v>25470000</v>
      </c>
      <c r="F58" s="17">
        <v>15470000</v>
      </c>
      <c r="G58" s="42">
        <v>10040000</v>
      </c>
      <c r="H58" s="128">
        <v>154.69999999999999</v>
      </c>
      <c r="I58" s="98">
        <v>0</v>
      </c>
      <c r="J58" s="17">
        <v>10040000</v>
      </c>
      <c r="K58" s="18">
        <v>1169930000</v>
      </c>
      <c r="L58" s="29">
        <v>98.304360000000003</v>
      </c>
      <c r="M58" s="29">
        <v>4.5208700000000004</v>
      </c>
      <c r="N58" s="29">
        <v>4.55</v>
      </c>
    </row>
    <row r="59" spans="1:14">
      <c r="A59" s="381">
        <v>45383</v>
      </c>
      <c r="B59" s="17">
        <v>20000000</v>
      </c>
      <c r="C59" s="15">
        <v>45397</v>
      </c>
      <c r="D59" s="15">
        <v>46675</v>
      </c>
      <c r="E59" s="17">
        <v>41670000</v>
      </c>
      <c r="F59" s="17">
        <v>21670000</v>
      </c>
      <c r="G59" s="382">
        <v>20000000</v>
      </c>
      <c r="H59" s="128">
        <v>108.35</v>
      </c>
      <c r="I59" s="98">
        <v>0</v>
      </c>
      <c r="J59" s="17">
        <v>20000000</v>
      </c>
      <c r="K59" s="18">
        <v>1189930000</v>
      </c>
      <c r="L59" s="29">
        <v>98.301469999999995</v>
      </c>
      <c r="M59" s="29">
        <v>4.5302499999999997</v>
      </c>
      <c r="N59" s="29">
        <v>4.5599999999999996</v>
      </c>
    </row>
    <row r="60" spans="1:14">
      <c r="A60" s="381">
        <v>45383</v>
      </c>
      <c r="B60" s="17">
        <v>15000000</v>
      </c>
      <c r="C60" s="15">
        <v>45400</v>
      </c>
      <c r="D60" s="15">
        <v>46675</v>
      </c>
      <c r="E60" s="17">
        <v>21350000</v>
      </c>
      <c r="F60" s="17">
        <v>6350000</v>
      </c>
      <c r="G60" s="382">
        <v>15000000</v>
      </c>
      <c r="H60" s="128">
        <v>42.333333333333336</v>
      </c>
      <c r="I60" s="98">
        <v>0</v>
      </c>
      <c r="J60" s="17">
        <v>15000000</v>
      </c>
      <c r="K60" s="18">
        <v>1204930000</v>
      </c>
      <c r="L60" s="29">
        <v>98.087890000000002</v>
      </c>
      <c r="M60" s="29">
        <v>4.5988600000000002</v>
      </c>
      <c r="N60" s="29">
        <v>4.63</v>
      </c>
    </row>
    <row r="61" spans="1:14">
      <c r="A61" s="19">
        <v>45413</v>
      </c>
      <c r="B61" s="17">
        <v>10000000</v>
      </c>
      <c r="C61" s="15">
        <v>45420</v>
      </c>
      <c r="D61" s="15">
        <v>46675</v>
      </c>
      <c r="E61" s="17">
        <v>27700000</v>
      </c>
      <c r="F61" s="17">
        <v>17700000</v>
      </c>
      <c r="G61" s="42">
        <v>10000000</v>
      </c>
      <c r="H61" s="128">
        <v>177</v>
      </c>
      <c r="I61" s="98">
        <v>0</v>
      </c>
      <c r="J61" s="17">
        <v>10000000</v>
      </c>
      <c r="K61" s="18">
        <v>1214930000</v>
      </c>
      <c r="L61" s="29">
        <v>98.125119999999995</v>
      </c>
      <c r="M61" s="29">
        <v>4.5949</v>
      </c>
      <c r="N61" s="29">
        <v>4.6500000000000004</v>
      </c>
    </row>
    <row r="62" spans="1:14">
      <c r="A62" s="19">
        <v>45413</v>
      </c>
      <c r="B62" s="17">
        <v>10000000</v>
      </c>
      <c r="C62" s="15">
        <v>45435</v>
      </c>
      <c r="D62" s="15">
        <v>46675</v>
      </c>
      <c r="E62" s="17">
        <v>16460000</v>
      </c>
      <c r="F62" s="17">
        <v>6460000</v>
      </c>
      <c r="G62" s="42">
        <v>10000000</v>
      </c>
      <c r="H62" s="128">
        <v>64.600000000000009</v>
      </c>
      <c r="I62" s="98">
        <v>0</v>
      </c>
      <c r="J62" s="17">
        <v>10000000</v>
      </c>
      <c r="K62" s="18">
        <v>1224930000</v>
      </c>
      <c r="L62" s="29">
        <v>98.010940000000005</v>
      </c>
      <c r="M62" s="29">
        <v>4.6381899999999998</v>
      </c>
      <c r="N62" s="29">
        <v>4.6890000000000001</v>
      </c>
    </row>
    <row r="63" spans="1:14">
      <c r="A63" s="19">
        <v>45444</v>
      </c>
      <c r="B63" s="17">
        <v>10000000</v>
      </c>
      <c r="C63" s="15">
        <v>45463</v>
      </c>
      <c r="D63" s="15">
        <v>46675</v>
      </c>
      <c r="E63" s="17">
        <v>31200000</v>
      </c>
      <c r="F63" s="17">
        <v>21200000</v>
      </c>
      <c r="G63" s="42">
        <v>10000000</v>
      </c>
      <c r="H63" s="117">
        <v>212</v>
      </c>
      <c r="I63" s="98">
        <v>0</v>
      </c>
      <c r="J63" s="17">
        <v>10000000</v>
      </c>
      <c r="K63" s="18">
        <v>1234930000</v>
      </c>
      <c r="L63" s="29">
        <v>98.079560000000001</v>
      </c>
      <c r="M63" s="29">
        <v>4.6283599999999998</v>
      </c>
      <c r="N63" s="29">
        <v>4.6500000000000004</v>
      </c>
    </row>
    <row r="64" spans="1:14">
      <c r="A64" s="19">
        <v>45444</v>
      </c>
      <c r="B64" s="17">
        <v>10000000</v>
      </c>
      <c r="C64" s="15">
        <v>45470</v>
      </c>
      <c r="D64" s="15">
        <v>46675</v>
      </c>
      <c r="E64" s="17">
        <v>23790000</v>
      </c>
      <c r="F64" s="17">
        <v>13790000</v>
      </c>
      <c r="G64" s="42">
        <v>10000000</v>
      </c>
      <c r="H64" s="117">
        <v>137.9</v>
      </c>
      <c r="I64" s="98">
        <v>0</v>
      </c>
      <c r="J64" s="17">
        <v>10000000</v>
      </c>
      <c r="K64" s="18">
        <v>1244930000</v>
      </c>
      <c r="L64" s="29">
        <v>98.194630000000004</v>
      </c>
      <c r="M64" s="29">
        <v>4.5932300000000001</v>
      </c>
      <c r="N64" s="29">
        <v>4.5970000000000004</v>
      </c>
    </row>
    <row r="65" spans="1:14">
      <c r="A65" s="19">
        <v>45474</v>
      </c>
      <c r="B65" s="17">
        <v>20000000</v>
      </c>
      <c r="C65" s="15">
        <v>45488</v>
      </c>
      <c r="D65" s="15">
        <v>46675</v>
      </c>
      <c r="E65" s="17">
        <v>35090000</v>
      </c>
      <c r="F65" s="17">
        <v>15090000</v>
      </c>
      <c r="G65" s="42">
        <v>20000000</v>
      </c>
      <c r="H65" s="117">
        <v>75.449999999999989</v>
      </c>
      <c r="I65" s="98">
        <v>0</v>
      </c>
      <c r="J65" s="17">
        <v>20000000</v>
      </c>
      <c r="K65" s="18">
        <v>1264930000</v>
      </c>
      <c r="L65" s="29">
        <v>98.178759999999997</v>
      </c>
      <c r="M65" s="29">
        <v>4.6067400000000003</v>
      </c>
      <c r="N65" s="29">
        <v>4.63</v>
      </c>
    </row>
    <row r="66" spans="1:14">
      <c r="A66" s="19">
        <v>45474</v>
      </c>
      <c r="B66" s="17">
        <v>10000000</v>
      </c>
      <c r="C66" s="15">
        <v>45498</v>
      </c>
      <c r="D66" s="15">
        <v>46675</v>
      </c>
      <c r="E66" s="17">
        <v>23200000</v>
      </c>
      <c r="F66" s="17">
        <v>13200000</v>
      </c>
      <c r="G66" s="42">
        <v>10000000</v>
      </c>
      <c r="H66" s="117">
        <v>132</v>
      </c>
      <c r="I66" s="98"/>
      <c r="J66" s="17">
        <v>10000000</v>
      </c>
      <c r="K66" s="18">
        <v>1274930000</v>
      </c>
      <c r="L66" s="29">
        <v>98.266949999999994</v>
      </c>
      <c r="M66" s="29">
        <v>4.5814300000000001</v>
      </c>
      <c r="N66" s="29">
        <v>4.6100000000000003</v>
      </c>
    </row>
    <row r="67" spans="1:14">
      <c r="A67" s="19">
        <v>45505</v>
      </c>
      <c r="B67" s="17">
        <v>10000000</v>
      </c>
      <c r="C67" s="15">
        <v>45512</v>
      </c>
      <c r="D67" s="15">
        <v>46675</v>
      </c>
      <c r="E67" s="17">
        <v>16330000</v>
      </c>
      <c r="F67" s="17">
        <v>6330000</v>
      </c>
      <c r="G67" s="42">
        <v>10000000</v>
      </c>
      <c r="H67" s="117">
        <v>63.3</v>
      </c>
      <c r="I67" s="98">
        <v>0</v>
      </c>
      <c r="J67" s="17">
        <v>10000000</v>
      </c>
      <c r="K67" s="18">
        <v>1284930000</v>
      </c>
      <c r="L67" s="29">
        <v>98.322109999999995</v>
      </c>
      <c r="M67" s="29">
        <v>4.5689500000000001</v>
      </c>
      <c r="N67" s="29">
        <v>4.59</v>
      </c>
    </row>
    <row r="68" spans="1:14">
      <c r="A68" s="19">
        <v>45505</v>
      </c>
      <c r="B68" s="17">
        <v>10000000</v>
      </c>
      <c r="C68" s="15">
        <v>45526</v>
      </c>
      <c r="D68" s="15">
        <v>46675</v>
      </c>
      <c r="E68" s="17">
        <v>29140000</v>
      </c>
      <c r="F68" s="17">
        <v>19140000</v>
      </c>
      <c r="G68" s="42">
        <v>10000000</v>
      </c>
      <c r="H68" s="117">
        <v>191.4</v>
      </c>
      <c r="I68" s="98">
        <v>0</v>
      </c>
      <c r="J68" s="17">
        <v>10000000</v>
      </c>
      <c r="K68" s="18">
        <v>1294930000</v>
      </c>
      <c r="L68" s="29">
        <v>98.510459999999995</v>
      </c>
      <c r="M68" s="29">
        <v>4.51</v>
      </c>
      <c r="N68" s="29">
        <v>4.5199999999999996</v>
      </c>
    </row>
    <row r="69" spans="1:14">
      <c r="A69" s="19">
        <v>45536</v>
      </c>
      <c r="B69" s="17">
        <v>10000000</v>
      </c>
      <c r="C69" s="15">
        <v>45540</v>
      </c>
      <c r="D69" s="15">
        <v>46675</v>
      </c>
      <c r="E69" s="17">
        <v>36300000</v>
      </c>
      <c r="F69" s="17">
        <v>26300000</v>
      </c>
      <c r="G69" s="42">
        <v>10000000</v>
      </c>
      <c r="H69" s="117">
        <v>263</v>
      </c>
      <c r="I69" s="98">
        <v>0</v>
      </c>
      <c r="J69" s="17">
        <v>10000000</v>
      </c>
      <c r="K69" s="18">
        <v>1304930000</v>
      </c>
      <c r="L69" s="29">
        <v>98.62039</v>
      </c>
      <c r="M69" s="29">
        <v>4.4774399999999996</v>
      </c>
      <c r="N69" s="29">
        <v>4.5</v>
      </c>
    </row>
    <row r="70" spans="1:14">
      <c r="A70" s="19">
        <v>45536</v>
      </c>
      <c r="B70" s="17">
        <v>10000000</v>
      </c>
      <c r="C70" s="15">
        <v>45554</v>
      </c>
      <c r="D70" s="15">
        <v>46675</v>
      </c>
      <c r="E70" s="17">
        <v>15120000</v>
      </c>
      <c r="F70" s="17">
        <v>5120000</v>
      </c>
      <c r="G70" s="42">
        <v>10000000</v>
      </c>
      <c r="H70" s="117">
        <v>51.2</v>
      </c>
      <c r="I70" s="98">
        <v>0</v>
      </c>
      <c r="J70" s="17">
        <v>10000000</v>
      </c>
      <c r="K70" s="18">
        <v>1314930000</v>
      </c>
      <c r="L70" s="29">
        <v>98.683539999999994</v>
      </c>
      <c r="M70" s="29">
        <v>4.46502</v>
      </c>
      <c r="N70" s="29">
        <v>4.4969999999999999</v>
      </c>
    </row>
    <row r="71" spans="1:14">
      <c r="A71" s="19">
        <v>45566</v>
      </c>
      <c r="B71" s="17">
        <v>10000000</v>
      </c>
      <c r="C71" s="15">
        <v>45568</v>
      </c>
      <c r="D71" s="15">
        <v>46675</v>
      </c>
      <c r="E71" s="17">
        <v>8550000</v>
      </c>
      <c r="F71" s="17">
        <v>-1450000</v>
      </c>
      <c r="G71" s="42">
        <v>2040000</v>
      </c>
      <c r="H71" s="117">
        <v>-14.499999999999998</v>
      </c>
      <c r="I71" s="98">
        <v>0</v>
      </c>
      <c r="J71" s="17">
        <v>2040000</v>
      </c>
      <c r="K71" s="18">
        <v>1316970000</v>
      </c>
      <c r="L71" s="29">
        <v>98.68168</v>
      </c>
      <c r="M71" s="29">
        <v>4.4703299999999997</v>
      </c>
      <c r="N71" s="29">
        <v>4.4969999999999999</v>
      </c>
    </row>
    <row r="72" spans="1:14">
      <c r="A72" s="19">
        <v>45566</v>
      </c>
      <c r="B72" s="17">
        <v>20000000</v>
      </c>
      <c r="C72" s="15">
        <v>45580</v>
      </c>
      <c r="D72" s="15">
        <v>46675</v>
      </c>
      <c r="E72" s="17">
        <v>15560000</v>
      </c>
      <c r="F72" s="17">
        <v>-4440000</v>
      </c>
      <c r="G72" s="42">
        <v>5460000</v>
      </c>
      <c r="H72" s="117">
        <v>-22.2</v>
      </c>
      <c r="I72" s="98">
        <v>0</v>
      </c>
      <c r="J72" s="17">
        <v>5460000</v>
      </c>
      <c r="K72" s="18">
        <v>1322430000</v>
      </c>
      <c r="L72" s="29">
        <v>98.62791</v>
      </c>
      <c r="M72" s="29">
        <v>4.4939999999999998</v>
      </c>
      <c r="N72" s="29">
        <v>4.5419999999999998</v>
      </c>
    </row>
    <row r="73" spans="1:14">
      <c r="A73" s="19">
        <v>45566</v>
      </c>
      <c r="B73" s="17">
        <v>15000000</v>
      </c>
      <c r="C73" s="15">
        <v>45596</v>
      </c>
      <c r="D73" s="15">
        <v>46675</v>
      </c>
      <c r="E73" s="17">
        <v>19610000</v>
      </c>
      <c r="F73" s="17">
        <v>4610000</v>
      </c>
      <c r="G73" s="42">
        <v>12930000</v>
      </c>
      <c r="H73" s="117">
        <v>30.733333333333334</v>
      </c>
      <c r="I73" s="98">
        <v>0</v>
      </c>
      <c r="J73" s="17">
        <v>12930000</v>
      </c>
      <c r="K73" s="18">
        <v>1335360000</v>
      </c>
      <c r="L73" s="29">
        <v>98.624390000000005</v>
      </c>
      <c r="M73" s="29">
        <v>4.5017399999999999</v>
      </c>
      <c r="N73" s="29">
        <v>4.53</v>
      </c>
    </row>
    <row r="74" spans="1:14">
      <c r="A74" s="19">
        <v>45597</v>
      </c>
      <c r="B74" s="17">
        <v>10000000</v>
      </c>
      <c r="C74" s="15">
        <v>45610</v>
      </c>
      <c r="D74" s="15">
        <v>46675</v>
      </c>
      <c r="E74" s="17">
        <v>17810000</v>
      </c>
      <c r="F74" s="17">
        <v>7810000</v>
      </c>
      <c r="G74" s="42">
        <v>10000000</v>
      </c>
      <c r="H74" s="117">
        <v>78.100000000000009</v>
      </c>
      <c r="I74" s="98">
        <v>0</v>
      </c>
      <c r="J74" s="17">
        <v>10000000</v>
      </c>
      <c r="K74" s="18">
        <v>1345360000</v>
      </c>
      <c r="L74" s="29">
        <v>98.698059999999998</v>
      </c>
      <c r="M74" s="29">
        <v>4.4802200000000001</v>
      </c>
      <c r="N74" s="29">
        <v>4.5</v>
      </c>
    </row>
    <row r="75" spans="1:14">
      <c r="A75" s="319">
        <v>45627</v>
      </c>
      <c r="B75" s="17">
        <v>20000000</v>
      </c>
      <c r="C75" s="15">
        <v>45631</v>
      </c>
      <c r="D75" s="15">
        <v>46675</v>
      </c>
      <c r="E75" s="17">
        <v>30100000</v>
      </c>
      <c r="F75" s="17">
        <v>10100000</v>
      </c>
      <c r="G75" s="42">
        <v>25100000</v>
      </c>
      <c r="H75" s="117">
        <v>50.5</v>
      </c>
      <c r="I75" s="98">
        <v>0</v>
      </c>
      <c r="J75" s="17">
        <v>25100000</v>
      </c>
      <c r="K75" s="18">
        <v>1370460000</v>
      </c>
      <c r="L75" s="29">
        <v>98.690860000000001</v>
      </c>
      <c r="M75" s="29">
        <v>4.4917999999999996</v>
      </c>
      <c r="N75" s="29">
        <v>4.5170000000000003</v>
      </c>
    </row>
    <row r="76" spans="1:14">
      <c r="A76" s="319">
        <v>45658</v>
      </c>
      <c r="B76" s="17">
        <v>20000000</v>
      </c>
      <c r="C76" s="15">
        <v>45672</v>
      </c>
      <c r="D76" s="15">
        <v>46675</v>
      </c>
      <c r="E76" s="17">
        <v>7500000</v>
      </c>
      <c r="F76" s="17">
        <v>-12500000</v>
      </c>
      <c r="G76" s="42">
        <v>6500000</v>
      </c>
      <c r="H76" s="117">
        <v>-62.5</v>
      </c>
      <c r="I76" s="98">
        <v>0</v>
      </c>
      <c r="J76" s="17">
        <v>6500000</v>
      </c>
      <c r="K76" s="18">
        <v>1376960000</v>
      </c>
      <c r="L76" s="29">
        <v>98.481449999999995</v>
      </c>
      <c r="M76" s="29">
        <v>4.59354</v>
      </c>
      <c r="N76" s="29">
        <v>4.5999999999999996</v>
      </c>
    </row>
    <row r="77" spans="1:14">
      <c r="A77" s="319">
        <v>45658</v>
      </c>
      <c r="B77" s="17">
        <v>10000000</v>
      </c>
      <c r="C77" s="15">
        <v>45680</v>
      </c>
      <c r="D77" s="15">
        <v>46675</v>
      </c>
      <c r="E77" s="17">
        <v>5070000</v>
      </c>
      <c r="F77" s="17">
        <v>-4930000</v>
      </c>
      <c r="G77" s="42">
        <v>5070000</v>
      </c>
      <c r="H77" s="117">
        <v>-49.3</v>
      </c>
      <c r="I77" s="98">
        <v>0</v>
      </c>
      <c r="J77" s="17">
        <v>5070000</v>
      </c>
      <c r="K77" s="18">
        <v>1382030000</v>
      </c>
      <c r="L77" s="29">
        <v>98.353499999999997</v>
      </c>
      <c r="M77" s="29">
        <v>4.6491699999999998</v>
      </c>
      <c r="N77" s="29">
        <v>4.6500000000000004</v>
      </c>
    </row>
    <row r="78" spans="1:14">
      <c r="A78" s="319">
        <v>45689</v>
      </c>
      <c r="B78" s="17">
        <v>10000000</v>
      </c>
      <c r="C78" s="15">
        <v>45694</v>
      </c>
      <c r="D78" s="15">
        <v>46675</v>
      </c>
      <c r="E78" s="17">
        <v>11000000</v>
      </c>
      <c r="F78" s="17">
        <v>1000000</v>
      </c>
      <c r="G78" s="42">
        <v>6000000</v>
      </c>
      <c r="H78" s="117">
        <v>10</v>
      </c>
      <c r="I78" s="98">
        <v>0</v>
      </c>
      <c r="J78" s="17">
        <v>6000000</v>
      </c>
      <c r="K78" s="18">
        <v>1388030000</v>
      </c>
      <c r="L78" s="29">
        <v>98.385999999999996</v>
      </c>
      <c r="M78" s="29">
        <v>4.6449999999999996</v>
      </c>
      <c r="N78" s="29">
        <v>4.66</v>
      </c>
    </row>
    <row r="79" spans="1:14">
      <c r="A79" s="319">
        <v>45689</v>
      </c>
      <c r="B79" s="17">
        <v>10000000</v>
      </c>
      <c r="C79" s="15">
        <v>45708</v>
      </c>
      <c r="D79" s="15">
        <v>46675</v>
      </c>
      <c r="E79" s="17">
        <v>22770000</v>
      </c>
      <c r="F79" s="17">
        <v>12770000</v>
      </c>
      <c r="G79" s="42">
        <v>10000000</v>
      </c>
      <c r="H79" s="117">
        <v>127.69999999999999</v>
      </c>
      <c r="I79" s="98">
        <v>0</v>
      </c>
      <c r="J79" s="17">
        <v>10000000</v>
      </c>
      <c r="K79" s="18">
        <v>1398030000</v>
      </c>
      <c r="L79" s="29">
        <v>98.409000000000006</v>
      </c>
      <c r="M79" s="29">
        <v>4.6449999999999996</v>
      </c>
      <c r="N79" s="29">
        <v>4.6500000000000004</v>
      </c>
    </row>
    <row r="80" spans="1:14">
      <c r="A80" s="319">
        <v>45717</v>
      </c>
      <c r="B80" s="17">
        <v>10000000</v>
      </c>
      <c r="C80" s="15">
        <v>45722</v>
      </c>
      <c r="D80" s="15">
        <v>46675</v>
      </c>
      <c r="E80" s="17">
        <v>6300000</v>
      </c>
      <c r="F80" s="17">
        <v>-3700000</v>
      </c>
      <c r="G80" s="42">
        <v>5000000</v>
      </c>
      <c r="H80" s="117">
        <v>-37</v>
      </c>
      <c r="I80" s="98">
        <v>0</v>
      </c>
      <c r="J80" s="17">
        <v>5000000</v>
      </c>
      <c r="K80" s="18">
        <v>1403030000</v>
      </c>
      <c r="L80" s="29">
        <v>98.444100000000006</v>
      </c>
      <c r="M80" s="29">
        <v>4.6399999999999997</v>
      </c>
      <c r="N80" s="29">
        <v>4.6399999999999997</v>
      </c>
    </row>
    <row r="81" spans="1:14">
      <c r="A81" s="319">
        <v>45717</v>
      </c>
      <c r="B81" s="17">
        <v>20000000</v>
      </c>
      <c r="C81" s="15">
        <v>45743</v>
      </c>
      <c r="D81" s="15">
        <v>46675</v>
      </c>
      <c r="E81" s="17">
        <v>16710000</v>
      </c>
      <c r="F81" s="17">
        <v>-3290000</v>
      </c>
      <c r="G81" s="42">
        <v>10100000</v>
      </c>
      <c r="H81" s="117">
        <v>-16.45</v>
      </c>
      <c r="I81" s="98">
        <v>0</v>
      </c>
      <c r="J81" s="17">
        <v>10100000</v>
      </c>
      <c r="K81" s="18">
        <v>1413130000</v>
      </c>
      <c r="L81" s="29">
        <v>98.445459999999997</v>
      </c>
      <c r="M81" s="29">
        <v>4.6539099999999998</v>
      </c>
      <c r="N81" s="29">
        <v>4.6920000000000002</v>
      </c>
    </row>
    <row r="82" spans="1:14">
      <c r="A82" s="319">
        <v>45748</v>
      </c>
      <c r="B82" s="17">
        <v>45000000</v>
      </c>
      <c r="C82" s="15">
        <v>45762</v>
      </c>
      <c r="D82" s="15">
        <v>46675</v>
      </c>
      <c r="E82" s="17">
        <v>31270000</v>
      </c>
      <c r="F82" s="17">
        <v>-13730000</v>
      </c>
      <c r="G82" s="42">
        <v>23360000</v>
      </c>
      <c r="H82" s="117">
        <v>-30.511111111111113</v>
      </c>
      <c r="I82" s="98">
        <v>0</v>
      </c>
      <c r="J82" s="17">
        <v>23360000</v>
      </c>
      <c r="K82" s="18">
        <v>1436490000</v>
      </c>
      <c r="L82" s="29">
        <v>98.541210000000007</v>
      </c>
      <c r="M82" s="29">
        <v>4.6246099999999997</v>
      </c>
      <c r="N82" s="29">
        <v>4.6550000000000002</v>
      </c>
    </row>
    <row r="83" spans="1:14">
      <c r="A83" s="319">
        <v>45748</v>
      </c>
      <c r="B83" s="17">
        <v>15000000</v>
      </c>
      <c r="C83" s="15">
        <v>45771</v>
      </c>
      <c r="D83" s="15">
        <v>46675</v>
      </c>
      <c r="E83" s="17">
        <v>23470000</v>
      </c>
      <c r="F83" s="17">
        <v>8470000</v>
      </c>
      <c r="G83" s="42">
        <v>15000000</v>
      </c>
      <c r="H83" s="117">
        <v>56.466666666666669</v>
      </c>
      <c r="I83" s="98">
        <v>0</v>
      </c>
      <c r="J83" s="17">
        <v>15000000</v>
      </c>
      <c r="K83" s="18">
        <v>1451490000</v>
      </c>
      <c r="L83" s="29">
        <v>98.515640000000005</v>
      </c>
      <c r="M83" s="29">
        <v>4.6410900000000002</v>
      </c>
      <c r="N83" s="29">
        <v>4.6669999999999998</v>
      </c>
    </row>
    <row r="84" spans="1:14">
      <c r="A84" s="319">
        <v>45778</v>
      </c>
      <c r="B84" s="17">
        <v>10000000</v>
      </c>
      <c r="C84" s="15">
        <v>45785</v>
      </c>
      <c r="D84" s="15">
        <v>46675</v>
      </c>
      <c r="E84" s="17">
        <v>15820000</v>
      </c>
      <c r="F84" s="17">
        <v>5820000</v>
      </c>
      <c r="G84" s="42">
        <v>10000000</v>
      </c>
      <c r="H84" s="117">
        <v>58.199999999999996</v>
      </c>
      <c r="I84" s="98">
        <v>0</v>
      </c>
      <c r="J84" s="17">
        <v>10000000</v>
      </c>
      <c r="K84" s="18">
        <v>1461490000</v>
      </c>
      <c r="L84" s="29">
        <v>98.54298</v>
      </c>
      <c r="M84" s="29">
        <v>4.6377499999999996</v>
      </c>
      <c r="N84" s="29">
        <v>4.7</v>
      </c>
    </row>
    <row r="85" spans="1:14">
      <c r="A85" s="319">
        <v>45778</v>
      </c>
      <c r="B85" s="17">
        <v>10000000</v>
      </c>
      <c r="C85" s="15">
        <v>45792</v>
      </c>
      <c r="D85" s="15">
        <v>46675</v>
      </c>
      <c r="E85" s="17">
        <v>16740000</v>
      </c>
      <c r="F85" s="17">
        <v>6740000</v>
      </c>
      <c r="G85" s="42">
        <v>12000000</v>
      </c>
      <c r="H85" s="117">
        <v>67.400000000000006</v>
      </c>
      <c r="I85" s="98">
        <v>0</v>
      </c>
      <c r="J85" s="17">
        <v>12000000</v>
      </c>
      <c r="K85" s="18">
        <v>1473490000</v>
      </c>
      <c r="L85" s="29">
        <v>98.528270000000006</v>
      </c>
      <c r="M85" s="29">
        <v>4.6487499999999997</v>
      </c>
      <c r="N85" s="29">
        <v>4.67</v>
      </c>
    </row>
    <row r="86" spans="1:14">
      <c r="A86" s="319">
        <v>45809</v>
      </c>
      <c r="B86" s="17">
        <v>10000000</v>
      </c>
      <c r="C86" s="15">
        <v>45827</v>
      </c>
      <c r="D86" s="15">
        <v>46675</v>
      </c>
      <c r="E86" s="17">
        <v>31550000</v>
      </c>
      <c r="F86" s="17">
        <v>21550000</v>
      </c>
      <c r="G86" s="42">
        <v>10000000</v>
      </c>
      <c r="H86" s="117">
        <f>F86/B86*100</f>
        <v>215.49999999999997</v>
      </c>
      <c r="I86" s="98">
        <v>0</v>
      </c>
      <c r="J86" s="17">
        <v>10000000</v>
      </c>
      <c r="K86" s="18">
        <v>1483490000</v>
      </c>
      <c r="L86" s="29">
        <v>98.624930000000006</v>
      </c>
      <c r="M86" s="29">
        <v>4.6280000000000001</v>
      </c>
      <c r="N86" s="29">
        <v>4.63</v>
      </c>
    </row>
    <row r="87" spans="1:14">
      <c r="A87" s="319">
        <v>45809</v>
      </c>
      <c r="B87" s="17">
        <v>10000000</v>
      </c>
      <c r="C87" s="15">
        <v>45834</v>
      </c>
      <c r="D87" s="15">
        <v>46675</v>
      </c>
      <c r="E87" s="17">
        <v>27740000</v>
      </c>
      <c r="F87" s="17">
        <v>17740000</v>
      </c>
      <c r="G87" s="42">
        <v>10000000</v>
      </c>
      <c r="H87" s="117">
        <f>F87/B87*100</f>
        <v>177.4</v>
      </c>
      <c r="I87" s="98">
        <v>0</v>
      </c>
      <c r="J87" s="17">
        <v>10000000</v>
      </c>
      <c r="K87" s="18">
        <v>1493490000</v>
      </c>
      <c r="L87" s="29">
        <v>98.990809999999996</v>
      </c>
      <c r="M87" s="29">
        <v>4.4625000000000004</v>
      </c>
      <c r="N87" s="29">
        <v>4.4640000000000004</v>
      </c>
    </row>
    <row r="88" spans="1:14">
      <c r="A88" s="319">
        <v>45839</v>
      </c>
      <c r="B88" s="17">
        <v>10000000</v>
      </c>
      <c r="C88" s="15">
        <v>45848</v>
      </c>
      <c r="D88" s="15">
        <v>46675</v>
      </c>
      <c r="E88" s="17">
        <v>27840000</v>
      </c>
      <c r="F88" s="17">
        <v>17840000</v>
      </c>
      <c r="G88" s="42">
        <v>17850000</v>
      </c>
      <c r="H88" s="117">
        <v>178.4</v>
      </c>
      <c r="I88" s="98">
        <v>0</v>
      </c>
      <c r="J88" s="17">
        <v>17850000</v>
      </c>
      <c r="K88" s="18">
        <v>1511340000</v>
      </c>
      <c r="L88" s="29">
        <v>98.906468599439776</v>
      </c>
      <c r="M88" s="29">
        <v>4.5094957983193273</v>
      </c>
      <c r="N88" s="29">
        <v>4.55</v>
      </c>
    </row>
    <row r="89" spans="1:14">
      <c r="A89" s="319">
        <v>45839</v>
      </c>
      <c r="B89" s="17">
        <v>80000000</v>
      </c>
      <c r="C89" s="15">
        <v>45853</v>
      </c>
      <c r="D89" s="15">
        <v>46675</v>
      </c>
      <c r="E89" s="17">
        <v>73760000</v>
      </c>
      <c r="F89" s="17">
        <v>-6240000</v>
      </c>
      <c r="G89" s="42">
        <v>72160000</v>
      </c>
      <c r="H89" s="117">
        <v>-7.8</v>
      </c>
      <c r="I89" s="98">
        <v>0</v>
      </c>
      <c r="J89" s="17">
        <v>72160000</v>
      </c>
      <c r="K89" s="18">
        <v>1583500000</v>
      </c>
      <c r="L89" s="29">
        <v>98.666120753880264</v>
      </c>
      <c r="M89" s="29">
        <v>4.6267322616407984</v>
      </c>
      <c r="N89" s="29">
        <v>4.6500000000000004</v>
      </c>
    </row>
    <row r="90" spans="1:14">
      <c r="A90" s="319">
        <v>45870</v>
      </c>
      <c r="B90" s="17">
        <v>10000000</v>
      </c>
      <c r="C90" s="15">
        <v>45876</v>
      </c>
      <c r="D90" s="15">
        <v>46675</v>
      </c>
      <c r="E90" s="17">
        <v>34520000</v>
      </c>
      <c r="F90" s="17">
        <v>24520000</v>
      </c>
      <c r="G90" s="42">
        <v>10000000</v>
      </c>
      <c r="H90" s="117">
        <v>245.2</v>
      </c>
      <c r="I90" s="98">
        <v>0</v>
      </c>
      <c r="J90" s="17">
        <v>10000000</v>
      </c>
      <c r="K90" s="18">
        <v>1593500000</v>
      </c>
      <c r="L90" s="29">
        <v>99.126559620000009</v>
      </c>
      <c r="M90" s="29">
        <v>4.4189600000000002</v>
      </c>
      <c r="N90" s="29">
        <v>4.4400000000000004</v>
      </c>
    </row>
    <row r="91" spans="1:14">
      <c r="A91" s="319">
        <v>45870</v>
      </c>
      <c r="B91" s="17">
        <v>95000000</v>
      </c>
      <c r="C91" s="15">
        <v>45897</v>
      </c>
      <c r="D91" s="15">
        <v>46675</v>
      </c>
      <c r="E91" s="17">
        <v>18880000</v>
      </c>
      <c r="F91" s="17">
        <v>-76120000</v>
      </c>
      <c r="G91" s="42">
        <v>0</v>
      </c>
      <c r="H91" s="117">
        <v>-80.126315789473679</v>
      </c>
      <c r="I91" s="98">
        <v>0</v>
      </c>
      <c r="J91" s="17">
        <v>0</v>
      </c>
      <c r="K91" s="18">
        <v>1593500000</v>
      </c>
      <c r="L91" s="29">
        <v>0</v>
      </c>
      <c r="M91" s="29">
        <v>0</v>
      </c>
      <c r="N91" s="29">
        <v>0</v>
      </c>
    </row>
    <row r="92" spans="1:14">
      <c r="A92" s="319">
        <v>45901</v>
      </c>
      <c r="B92" s="17">
        <v>10000000</v>
      </c>
      <c r="C92" s="15">
        <v>45904</v>
      </c>
      <c r="D92" s="15">
        <v>46675</v>
      </c>
      <c r="E92" s="17">
        <v>16060000</v>
      </c>
      <c r="F92" s="17">
        <v>6060000</v>
      </c>
      <c r="G92" s="42">
        <v>0</v>
      </c>
      <c r="H92" s="117">
        <v>60.6</v>
      </c>
      <c r="I92" s="98">
        <v>0</v>
      </c>
      <c r="J92" s="17">
        <v>0</v>
      </c>
      <c r="K92" s="18">
        <v>1593500000</v>
      </c>
      <c r="L92" s="29">
        <v>0</v>
      </c>
      <c r="M92" s="29">
        <v>0</v>
      </c>
      <c r="N92" s="29">
        <v>0</v>
      </c>
    </row>
    <row r="93" spans="1:14">
      <c r="A93" s="319">
        <v>45901</v>
      </c>
      <c r="B93" s="17">
        <v>10000000</v>
      </c>
      <c r="C93" s="15">
        <v>45918</v>
      </c>
      <c r="D93" s="15">
        <v>46675</v>
      </c>
      <c r="E93" s="17">
        <v>19660000</v>
      </c>
      <c r="F93" s="17">
        <v>9660000</v>
      </c>
      <c r="G93" s="42">
        <v>3480000</v>
      </c>
      <c r="H93" s="117">
        <v>96.6</v>
      </c>
      <c r="I93" s="98">
        <v>0</v>
      </c>
      <c r="J93" s="17">
        <v>3480000</v>
      </c>
      <c r="K93" s="18">
        <v>1596980000</v>
      </c>
      <c r="L93" s="29">
        <v>99.085051206896566</v>
      </c>
      <c r="M93" s="29">
        <v>4.4691896551724142</v>
      </c>
      <c r="N93" s="29">
        <v>4.49</v>
      </c>
    </row>
    <row r="94" spans="1:14">
      <c r="A94" s="319">
        <v>45931</v>
      </c>
      <c r="B94" s="17">
        <v>10000000</v>
      </c>
      <c r="C94" s="15">
        <v>45932</v>
      </c>
      <c r="D94" s="15">
        <v>46675</v>
      </c>
      <c r="E94" s="17">
        <v>8140000</v>
      </c>
      <c r="F94" s="17">
        <v>-1860000</v>
      </c>
      <c r="G94" s="42">
        <v>1500000</v>
      </c>
      <c r="H94" s="117">
        <v>-18.600000000000001</v>
      </c>
      <c r="I94" s="98">
        <v>0</v>
      </c>
      <c r="J94" s="17">
        <v>1500000</v>
      </c>
      <c r="K94" s="18">
        <v>1598480000</v>
      </c>
      <c r="L94" s="29">
        <v>99.127849999999995</v>
      </c>
      <c r="M94" s="29">
        <v>4.4539999999999997</v>
      </c>
      <c r="N94" s="29">
        <v>4.4539999999999997</v>
      </c>
    </row>
    <row r="95" spans="1:14">
      <c r="A95" s="319">
        <v>45931</v>
      </c>
      <c r="B95" s="17">
        <v>30000000</v>
      </c>
      <c r="C95" s="15">
        <v>45945</v>
      </c>
      <c r="D95" s="15">
        <v>46675</v>
      </c>
      <c r="E95" s="17">
        <v>10660000</v>
      </c>
      <c r="F95" s="17">
        <v>-19340000</v>
      </c>
      <c r="G95" s="42">
        <v>10330000</v>
      </c>
      <c r="H95" s="117">
        <v>-64.466666666666669</v>
      </c>
      <c r="I95" s="98">
        <v>0</v>
      </c>
      <c r="J95" s="17">
        <v>10330000</v>
      </c>
      <c r="K95" s="18">
        <v>1608810000</v>
      </c>
      <c r="L95" s="29">
        <v>98.999091839303006</v>
      </c>
      <c r="M95" s="29">
        <v>4.5291055179090032</v>
      </c>
      <c r="N95" s="29">
        <v>4.53</v>
      </c>
    </row>
    <row r="96" spans="1:14">
      <c r="A96" s="319">
        <v>45962</v>
      </c>
      <c r="B96" s="17">
        <v>20000000</v>
      </c>
      <c r="C96" s="15">
        <v>45974</v>
      </c>
      <c r="D96" s="15">
        <v>46675</v>
      </c>
      <c r="E96" s="17">
        <v>25110000</v>
      </c>
      <c r="F96" s="17">
        <v>5110000</v>
      </c>
      <c r="G96" s="42">
        <v>25060000</v>
      </c>
      <c r="H96" s="117">
        <v>25.55</v>
      </c>
      <c r="I96" s="98">
        <v>0</v>
      </c>
      <c r="J96" s="17">
        <v>25060000</v>
      </c>
      <c r="K96" s="18">
        <v>1633870000</v>
      </c>
      <c r="L96" s="29">
        <v>99.033534333599363</v>
      </c>
      <c r="M96" s="29">
        <v>4.5299976057462086</v>
      </c>
      <c r="N96" s="29">
        <v>4.53</v>
      </c>
    </row>
    <row r="97" spans="1:14">
      <c r="A97" s="319">
        <v>45992</v>
      </c>
      <c r="B97" s="17">
        <v>20000000</v>
      </c>
      <c r="C97" s="15">
        <v>45995</v>
      </c>
      <c r="D97" s="15">
        <v>46675</v>
      </c>
      <c r="E97" s="17">
        <v>10000000</v>
      </c>
      <c r="F97" s="17">
        <v>-10000000</v>
      </c>
      <c r="G97" s="42">
        <v>10000000</v>
      </c>
      <c r="H97" s="293">
        <v>-50</v>
      </c>
      <c r="I97" s="98">
        <v>0</v>
      </c>
      <c r="J97" s="17">
        <v>10000000</v>
      </c>
      <c r="K97" s="18">
        <v>1643870000</v>
      </c>
      <c r="L97" s="29">
        <v>99.02534</v>
      </c>
      <c r="M97" s="29">
        <v>4.55</v>
      </c>
      <c r="N97" s="29">
        <v>4.55</v>
      </c>
    </row>
    <row r="98" spans="1:14">
      <c r="A98" s="319">
        <v>46023</v>
      </c>
      <c r="B98" s="17">
        <v>55000000</v>
      </c>
      <c r="C98" s="15">
        <v>46037</v>
      </c>
      <c r="D98" s="15">
        <v>46675</v>
      </c>
      <c r="E98" s="17">
        <v>5000000</v>
      </c>
      <c r="F98" s="17">
        <v>-50000000</v>
      </c>
      <c r="G98" s="42">
        <v>5000000</v>
      </c>
      <c r="H98" s="293">
        <v>-90.909090909090907</v>
      </c>
      <c r="I98" s="98">
        <v>0</v>
      </c>
      <c r="J98" s="17">
        <v>5000000</v>
      </c>
      <c r="K98" s="18">
        <v>1648870000</v>
      </c>
      <c r="L98" s="29">
        <v>99.000720000000001</v>
      </c>
      <c r="M98" s="29">
        <v>4.5999999999999996</v>
      </c>
      <c r="N98" s="29">
        <v>4.5999999999999996</v>
      </c>
    </row>
    <row r="99" spans="1:14">
      <c r="A99" s="319"/>
      <c r="B99" s="17"/>
      <c r="C99" s="15"/>
      <c r="D99" s="15"/>
      <c r="E99" s="17"/>
      <c r="F99" s="17"/>
      <c r="G99" s="42"/>
      <c r="H99" s="293"/>
      <c r="I99" s="98"/>
      <c r="J99" s="17"/>
      <c r="K99" s="18"/>
      <c r="L99" s="29"/>
      <c r="M99" s="29"/>
      <c r="N99" s="29"/>
    </row>
  </sheetData>
  <conditionalFormatting sqref="L4:N99">
    <cfRule type="cellIs" dxfId="129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3"/>
  <sheetViews>
    <sheetView workbookViewId="0">
      <pane ySplit="3" topLeftCell="A128" activePane="bottomLeft" state="frozen"/>
      <selection pane="bottomLeft" activeCell="A142" sqref="A142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0.109375" customWidth="1"/>
    <col min="15" max="15" width="13.5546875" bestFit="1" customWidth="1"/>
  </cols>
  <sheetData>
    <row r="1" spans="1:14" ht="16.5" thickBot="1">
      <c r="A1" s="9"/>
      <c r="B1" s="268" t="s">
        <v>71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263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267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 s="8" customFormat="1" ht="16.5" customHeight="1">
      <c r="A4" s="102">
        <v>42887</v>
      </c>
      <c r="B4" s="16">
        <v>25000000</v>
      </c>
      <c r="C4" s="15">
        <v>42887</v>
      </c>
      <c r="D4" s="15">
        <v>47133</v>
      </c>
      <c r="E4" s="17">
        <v>79290000</v>
      </c>
      <c r="F4" s="17">
        <v>54290000</v>
      </c>
      <c r="G4" s="17">
        <v>25000000</v>
      </c>
      <c r="H4" s="17">
        <v>217.16000000000003</v>
      </c>
      <c r="I4" s="128">
        <v>0</v>
      </c>
      <c r="J4" s="17">
        <v>25000000</v>
      </c>
      <c r="K4" s="18">
        <v>25000000</v>
      </c>
      <c r="L4" s="90">
        <v>96.318619999999996</v>
      </c>
      <c r="M4" s="90">
        <v>4.9379999999999997</v>
      </c>
      <c r="N4" s="90">
        <v>4.96</v>
      </c>
    </row>
    <row r="5" spans="1:14" s="8" customFormat="1" ht="15" customHeight="1">
      <c r="A5" s="102">
        <v>42887</v>
      </c>
      <c r="B5" s="16">
        <v>25000000</v>
      </c>
      <c r="C5" s="15">
        <v>42915</v>
      </c>
      <c r="D5" s="15">
        <v>47133</v>
      </c>
      <c r="E5" s="17">
        <v>58500000</v>
      </c>
      <c r="F5" s="17">
        <v>33500000</v>
      </c>
      <c r="G5" s="17">
        <v>25000000</v>
      </c>
      <c r="H5" s="17">
        <v>134</v>
      </c>
      <c r="I5" s="128">
        <v>0</v>
      </c>
      <c r="J5" s="17">
        <v>25000000</v>
      </c>
      <c r="K5" s="18">
        <v>50000000</v>
      </c>
      <c r="L5" s="90">
        <v>96.516959999999997</v>
      </c>
      <c r="M5" s="90">
        <v>4.899</v>
      </c>
      <c r="N5" s="90">
        <v>4.91</v>
      </c>
    </row>
    <row r="6" spans="1:14">
      <c r="A6" s="102">
        <v>42917</v>
      </c>
      <c r="B6" s="16">
        <v>25000000</v>
      </c>
      <c r="C6" s="15">
        <v>42943</v>
      </c>
      <c r="D6" s="15">
        <v>47133</v>
      </c>
      <c r="E6" s="17">
        <v>95900000</v>
      </c>
      <c r="F6" s="17">
        <v>70900000</v>
      </c>
      <c r="G6" s="17">
        <v>25000000</v>
      </c>
      <c r="H6" s="17">
        <v>283.59999999999997</v>
      </c>
      <c r="I6" s="128">
        <v>0</v>
      </c>
      <c r="J6" s="17">
        <v>25000000</v>
      </c>
      <c r="K6" s="18">
        <v>75000000</v>
      </c>
      <c r="L6" s="90">
        <v>96.894850000000005</v>
      </c>
      <c r="M6" s="90">
        <v>4.8559999999999999</v>
      </c>
      <c r="N6" s="90">
        <v>4.8899999999999997</v>
      </c>
    </row>
    <row r="7" spans="1:14">
      <c r="A7" s="102">
        <v>42948</v>
      </c>
      <c r="B7" s="16">
        <v>25000000</v>
      </c>
      <c r="C7" s="15">
        <v>42970</v>
      </c>
      <c r="D7" s="15">
        <v>47133</v>
      </c>
      <c r="E7" s="17">
        <v>88400000</v>
      </c>
      <c r="F7" s="17">
        <v>63400000</v>
      </c>
      <c r="G7" s="17">
        <v>25000000</v>
      </c>
      <c r="H7" s="17">
        <v>253.6</v>
      </c>
      <c r="I7" s="128">
        <v>0</v>
      </c>
      <c r="J7" s="17">
        <v>25000000</v>
      </c>
      <c r="K7" s="18">
        <v>100000000</v>
      </c>
      <c r="L7" s="90">
        <v>97.178659999999994</v>
      </c>
      <c r="M7" s="90">
        <v>4.8238399999999997</v>
      </c>
      <c r="N7" s="90">
        <v>4.83</v>
      </c>
    </row>
    <row r="8" spans="1:14">
      <c r="A8" s="26">
        <v>42979</v>
      </c>
      <c r="B8" s="17">
        <v>25000000</v>
      </c>
      <c r="C8" s="15">
        <v>43006</v>
      </c>
      <c r="D8" s="15">
        <v>47133</v>
      </c>
      <c r="E8" s="17">
        <v>77000000</v>
      </c>
      <c r="F8" s="17">
        <v>52000000</v>
      </c>
      <c r="G8" s="17">
        <v>25000000</v>
      </c>
      <c r="H8" s="135">
        <v>208</v>
      </c>
      <c r="I8" s="17">
        <v>0</v>
      </c>
      <c r="J8" s="17">
        <v>25000000</v>
      </c>
      <c r="K8" s="18">
        <v>125000000</v>
      </c>
      <c r="L8" s="29">
        <v>98.334670000000003</v>
      </c>
      <c r="M8" s="107">
        <v>4.6900000000000004</v>
      </c>
      <c r="N8" s="107">
        <v>4.6900000000000004</v>
      </c>
    </row>
    <row r="9" spans="1:14">
      <c r="A9" s="26">
        <v>43009</v>
      </c>
      <c r="B9" s="17">
        <v>105000000</v>
      </c>
      <c r="C9" s="15">
        <v>43024</v>
      </c>
      <c r="D9" s="15">
        <v>47133</v>
      </c>
      <c r="E9" s="17">
        <v>217400000</v>
      </c>
      <c r="F9" s="17">
        <v>112400000</v>
      </c>
      <c r="G9" s="17">
        <v>105000000</v>
      </c>
      <c r="H9" s="135">
        <v>107.04761904761907</v>
      </c>
      <c r="I9" s="17">
        <v>0</v>
      </c>
      <c r="J9" s="17">
        <v>105000000</v>
      </c>
      <c r="K9" s="18">
        <v>230000000</v>
      </c>
      <c r="L9" s="29"/>
      <c r="M9" s="107"/>
      <c r="N9" s="107"/>
    </row>
    <row r="10" spans="1:14">
      <c r="A10" s="26">
        <v>43040</v>
      </c>
      <c r="B10" s="17">
        <v>30000000</v>
      </c>
      <c r="C10" s="103">
        <v>43055</v>
      </c>
      <c r="D10" s="103">
        <v>47133</v>
      </c>
      <c r="E10" s="98">
        <v>47000000</v>
      </c>
      <c r="F10" s="98">
        <v>17000000</v>
      </c>
      <c r="G10" s="98">
        <v>30000000</v>
      </c>
      <c r="H10" s="217">
        <v>56.666666666666664</v>
      </c>
      <c r="I10" s="98">
        <v>0</v>
      </c>
      <c r="J10" s="98">
        <v>30000000</v>
      </c>
      <c r="K10" s="147">
        <v>260000000</v>
      </c>
      <c r="L10" s="104">
        <v>99.064359999999994</v>
      </c>
      <c r="M10" s="158">
        <v>4.6057100000000002</v>
      </c>
      <c r="N10" s="158">
        <v>4.5599999999999996</v>
      </c>
    </row>
    <row r="11" spans="1:14">
      <c r="A11" s="123">
        <v>43086</v>
      </c>
      <c r="B11" s="24">
        <v>30000000</v>
      </c>
      <c r="C11" s="146">
        <v>43076</v>
      </c>
      <c r="D11" s="146">
        <v>47134</v>
      </c>
      <c r="E11" s="99">
        <v>0</v>
      </c>
      <c r="F11" s="99">
        <v>-30000000</v>
      </c>
      <c r="G11" s="99">
        <v>0</v>
      </c>
      <c r="H11" s="218">
        <v>-100</v>
      </c>
      <c r="I11" s="99">
        <v>0</v>
      </c>
      <c r="J11" s="99">
        <v>0</v>
      </c>
      <c r="K11" s="214">
        <v>260000000</v>
      </c>
      <c r="L11" s="213"/>
      <c r="M11" s="212"/>
      <c r="N11" s="212"/>
    </row>
    <row r="12" spans="1:14">
      <c r="A12" s="26">
        <v>43132</v>
      </c>
      <c r="B12" s="17">
        <v>30000000</v>
      </c>
      <c r="C12" s="103">
        <v>43132</v>
      </c>
      <c r="D12" s="103">
        <v>47133</v>
      </c>
      <c r="E12" s="98">
        <v>8620000</v>
      </c>
      <c r="F12" s="98">
        <v>-21380000</v>
      </c>
      <c r="G12" s="98">
        <v>8620000</v>
      </c>
      <c r="H12" s="217">
        <v>-71.266666666666666</v>
      </c>
      <c r="I12" s="98">
        <v>0</v>
      </c>
      <c r="J12" s="98">
        <v>8620000</v>
      </c>
      <c r="K12" s="147">
        <v>268620000</v>
      </c>
      <c r="L12" s="104">
        <v>99.116119999999995</v>
      </c>
      <c r="M12" s="158">
        <v>4.6036000000000001</v>
      </c>
      <c r="N12" s="158">
        <v>4.57</v>
      </c>
    </row>
    <row r="13" spans="1:14">
      <c r="A13" s="26">
        <v>43160</v>
      </c>
      <c r="B13" s="17">
        <v>30000000</v>
      </c>
      <c r="C13" s="103">
        <v>43160</v>
      </c>
      <c r="D13" s="103">
        <v>47133</v>
      </c>
      <c r="E13" s="98">
        <v>27000000</v>
      </c>
      <c r="F13" s="98">
        <v>-3000000</v>
      </c>
      <c r="G13" s="98">
        <v>27000000</v>
      </c>
      <c r="H13" s="217">
        <v>-10</v>
      </c>
      <c r="I13" s="98">
        <v>0</v>
      </c>
      <c r="J13" s="98">
        <v>27000000</v>
      </c>
      <c r="K13" s="147">
        <v>295620000</v>
      </c>
      <c r="L13" s="104">
        <v>98.646730000000005</v>
      </c>
      <c r="M13" s="158">
        <v>4.66</v>
      </c>
      <c r="N13" s="158">
        <v>4.67</v>
      </c>
    </row>
    <row r="14" spans="1:14">
      <c r="A14" s="26">
        <v>43160</v>
      </c>
      <c r="B14" s="17">
        <v>30000000</v>
      </c>
      <c r="C14" s="103">
        <v>43188</v>
      </c>
      <c r="D14" s="103">
        <v>47133</v>
      </c>
      <c r="E14" s="98">
        <v>14500000</v>
      </c>
      <c r="F14" s="98">
        <v>-15500000</v>
      </c>
      <c r="G14" s="98">
        <v>14500000</v>
      </c>
      <c r="H14" s="217">
        <v>-51.666666666666671</v>
      </c>
      <c r="I14" s="98">
        <v>0</v>
      </c>
      <c r="J14" s="98">
        <v>14500000</v>
      </c>
      <c r="K14" s="147">
        <v>310120000</v>
      </c>
      <c r="L14" s="104">
        <v>98.656790000000001</v>
      </c>
      <c r="M14" s="158">
        <v>4.6598600000000001</v>
      </c>
      <c r="N14" s="158">
        <v>4.68</v>
      </c>
    </row>
    <row r="15" spans="1:14">
      <c r="A15" s="26">
        <v>43191</v>
      </c>
      <c r="B15" s="17">
        <v>25000000</v>
      </c>
      <c r="C15" s="103">
        <v>43202</v>
      </c>
      <c r="D15" s="103">
        <v>47133</v>
      </c>
      <c r="E15" s="98">
        <v>5000000</v>
      </c>
      <c r="F15" s="98">
        <v>-20000000</v>
      </c>
      <c r="G15" s="98">
        <v>5000000</v>
      </c>
      <c r="H15" s="217">
        <v>-80</v>
      </c>
      <c r="I15" s="98">
        <v>0</v>
      </c>
      <c r="J15" s="98">
        <v>5000000</v>
      </c>
      <c r="K15" s="147">
        <v>315120000</v>
      </c>
      <c r="L15" s="104">
        <v>96.282870000000003</v>
      </c>
      <c r="M15" s="158">
        <v>4.95</v>
      </c>
      <c r="N15" s="158">
        <v>4.95</v>
      </c>
    </row>
    <row r="16" spans="1:14">
      <c r="A16" s="26">
        <v>43221</v>
      </c>
      <c r="B16" s="17">
        <v>25000000</v>
      </c>
      <c r="C16" s="103">
        <v>43251</v>
      </c>
      <c r="D16" s="103">
        <v>47133</v>
      </c>
      <c r="E16" s="98">
        <v>30000000</v>
      </c>
      <c r="F16" s="98">
        <v>5000000</v>
      </c>
      <c r="G16" s="98">
        <v>25000000</v>
      </c>
      <c r="H16" s="217">
        <v>20</v>
      </c>
      <c r="I16" s="98">
        <v>0</v>
      </c>
      <c r="J16" s="98">
        <v>25000000</v>
      </c>
      <c r="K16" s="147">
        <v>340120000</v>
      </c>
      <c r="L16" s="104">
        <v>95.798810000000003</v>
      </c>
      <c r="M16" s="158">
        <v>5.016</v>
      </c>
      <c r="N16" s="158">
        <v>5.19</v>
      </c>
    </row>
    <row r="17" spans="1:14">
      <c r="A17" s="26">
        <v>43282</v>
      </c>
      <c r="B17" s="17">
        <v>80000000</v>
      </c>
      <c r="C17" s="103">
        <v>43297</v>
      </c>
      <c r="D17" s="103">
        <v>47133</v>
      </c>
      <c r="E17" s="98">
        <v>10000000</v>
      </c>
      <c r="F17" s="98">
        <v>-70000000</v>
      </c>
      <c r="G17" s="98">
        <v>10000000</v>
      </c>
      <c r="H17" s="217">
        <v>-87.5</v>
      </c>
      <c r="I17" s="98">
        <v>0</v>
      </c>
      <c r="J17" s="98">
        <v>10000000</v>
      </c>
      <c r="K17" s="147">
        <v>350120000</v>
      </c>
      <c r="L17" s="104">
        <v>90.617410000000007</v>
      </c>
      <c r="M17" s="158">
        <v>5.7</v>
      </c>
      <c r="N17" s="158">
        <v>5.95</v>
      </c>
    </row>
    <row r="18" spans="1:14">
      <c r="A18" s="26">
        <v>43313</v>
      </c>
      <c r="B18" s="17">
        <v>25000000</v>
      </c>
      <c r="C18" s="103">
        <v>43335</v>
      </c>
      <c r="D18" s="103">
        <v>47133</v>
      </c>
      <c r="E18" s="98">
        <v>56000000</v>
      </c>
      <c r="F18" s="98">
        <v>31000000</v>
      </c>
      <c r="G18" s="98">
        <v>25000000</v>
      </c>
      <c r="H18" s="135">
        <v>124</v>
      </c>
      <c r="I18" s="98">
        <v>0</v>
      </c>
      <c r="J18" s="98">
        <v>25000000</v>
      </c>
      <c r="K18" s="147">
        <v>375120000</v>
      </c>
      <c r="L18" s="104">
        <v>91.441069999999996</v>
      </c>
      <c r="M18" s="158">
        <v>5.5960000000000001</v>
      </c>
      <c r="N18" s="158">
        <v>5.78</v>
      </c>
    </row>
    <row r="19" spans="1:14">
      <c r="A19" s="26">
        <v>43344</v>
      </c>
      <c r="B19" s="17">
        <v>25000000</v>
      </c>
      <c r="C19" s="103">
        <v>43370</v>
      </c>
      <c r="D19" s="103">
        <v>47133</v>
      </c>
      <c r="E19" s="98">
        <v>42000000</v>
      </c>
      <c r="F19" s="98">
        <v>17000000</v>
      </c>
      <c r="G19" s="98">
        <v>25000000</v>
      </c>
      <c r="H19" s="135">
        <v>68</v>
      </c>
      <c r="I19" s="98">
        <v>0</v>
      </c>
      <c r="J19" s="98">
        <v>25000000</v>
      </c>
      <c r="K19" s="147">
        <v>400120000</v>
      </c>
      <c r="L19" s="104">
        <v>91.610929999999996</v>
      </c>
      <c r="M19" s="158">
        <v>5.58</v>
      </c>
      <c r="N19" s="158">
        <v>5.6</v>
      </c>
    </row>
    <row r="20" spans="1:14">
      <c r="A20" s="26">
        <v>43374</v>
      </c>
      <c r="B20" s="17">
        <v>30000000</v>
      </c>
      <c r="C20" s="103">
        <v>43398</v>
      </c>
      <c r="D20" s="103">
        <v>47133</v>
      </c>
      <c r="E20" s="98">
        <v>21000000</v>
      </c>
      <c r="F20" s="98">
        <v>-9000000</v>
      </c>
      <c r="G20" s="98">
        <v>21000000</v>
      </c>
      <c r="H20" s="135">
        <v>-30</v>
      </c>
      <c r="I20" s="98">
        <v>0</v>
      </c>
      <c r="J20" s="98">
        <v>21000000</v>
      </c>
      <c r="K20" s="147">
        <v>421120000</v>
      </c>
      <c r="L20" s="104">
        <v>91.455659999999995</v>
      </c>
      <c r="M20" s="158">
        <v>5.6071400000000002</v>
      </c>
      <c r="N20" s="158">
        <v>5.7</v>
      </c>
    </row>
    <row r="21" spans="1:14">
      <c r="A21" s="26">
        <v>43405</v>
      </c>
      <c r="B21" s="17">
        <v>80000000</v>
      </c>
      <c r="C21" s="103">
        <v>43405</v>
      </c>
      <c r="D21" s="103">
        <v>47133</v>
      </c>
      <c r="E21" s="98">
        <v>75400000</v>
      </c>
      <c r="F21" s="98">
        <v>-4600000</v>
      </c>
      <c r="G21" s="98">
        <v>75400000</v>
      </c>
      <c r="H21" s="135">
        <v>-5.75</v>
      </c>
      <c r="I21" s="98">
        <v>0</v>
      </c>
      <c r="J21" s="98">
        <v>75400000</v>
      </c>
      <c r="K21" s="147">
        <v>496520000</v>
      </c>
      <c r="L21" s="104">
        <v>91.314189999999996</v>
      </c>
      <c r="M21" s="158">
        <v>5.62812</v>
      </c>
      <c r="N21" s="158">
        <v>5.9</v>
      </c>
    </row>
    <row r="22" spans="1:14">
      <c r="A22" s="26">
        <v>43405</v>
      </c>
      <c r="B22" s="17">
        <v>30000000</v>
      </c>
      <c r="C22" s="103">
        <v>43419</v>
      </c>
      <c r="D22" s="103">
        <v>47133</v>
      </c>
      <c r="E22" s="98">
        <v>20000000</v>
      </c>
      <c r="F22" s="98">
        <v>-10000000</v>
      </c>
      <c r="G22" s="98">
        <v>20000000</v>
      </c>
      <c r="H22" s="135">
        <v>-33.333333333333329</v>
      </c>
      <c r="I22" s="98">
        <v>0</v>
      </c>
      <c r="J22" s="98">
        <v>20000000</v>
      </c>
      <c r="K22" s="147">
        <v>516520000</v>
      </c>
      <c r="L22" s="104">
        <v>90.462000000000003</v>
      </c>
      <c r="M22" s="158">
        <v>5.7495000000000003</v>
      </c>
      <c r="N22" s="158">
        <v>5.89</v>
      </c>
    </row>
    <row r="23" spans="1:14">
      <c r="A23" s="123">
        <v>43435</v>
      </c>
      <c r="B23" s="24">
        <v>20000000</v>
      </c>
      <c r="C23" s="146">
        <v>43440</v>
      </c>
      <c r="D23" s="146">
        <v>47133</v>
      </c>
      <c r="E23" s="99">
        <v>5000000</v>
      </c>
      <c r="F23" s="99">
        <v>-15000000</v>
      </c>
      <c r="G23" s="99">
        <v>5000000</v>
      </c>
      <c r="H23" s="150">
        <v>-75</v>
      </c>
      <c r="I23" s="99">
        <v>0</v>
      </c>
      <c r="J23" s="99">
        <v>5000000</v>
      </c>
      <c r="K23" s="214">
        <v>521520000</v>
      </c>
      <c r="L23" s="213">
        <v>89.082620000000006</v>
      </c>
      <c r="M23" s="212">
        <v>5.95</v>
      </c>
      <c r="N23" s="212">
        <v>5.95</v>
      </c>
    </row>
    <row r="24" spans="1:14">
      <c r="A24" s="26">
        <v>43466</v>
      </c>
      <c r="B24" s="17">
        <v>10000000</v>
      </c>
      <c r="C24" s="103">
        <v>43496</v>
      </c>
      <c r="D24" s="103">
        <v>47133</v>
      </c>
      <c r="E24" s="98">
        <v>13000000</v>
      </c>
      <c r="F24" s="98">
        <v>3000000</v>
      </c>
      <c r="G24" s="98">
        <v>10000000</v>
      </c>
      <c r="H24" s="135">
        <v>30</v>
      </c>
      <c r="I24" s="98">
        <v>0</v>
      </c>
      <c r="J24" s="98">
        <v>10000000</v>
      </c>
      <c r="K24" s="147">
        <v>531520000</v>
      </c>
      <c r="L24" s="104">
        <v>89.919799999999995</v>
      </c>
      <c r="M24" s="158">
        <v>5.85</v>
      </c>
      <c r="N24" s="158">
        <v>5.85</v>
      </c>
    </row>
    <row r="25" spans="1:14">
      <c r="A25" s="26">
        <v>43497</v>
      </c>
      <c r="B25" s="17">
        <v>10000000</v>
      </c>
      <c r="C25" s="103">
        <v>43517</v>
      </c>
      <c r="D25" s="103">
        <v>47133</v>
      </c>
      <c r="E25" s="98">
        <v>30100000</v>
      </c>
      <c r="F25" s="98">
        <v>20100000</v>
      </c>
      <c r="G25" s="98">
        <v>10000000</v>
      </c>
      <c r="H25" s="135">
        <v>200.99999999999997</v>
      </c>
      <c r="I25" s="98">
        <v>0</v>
      </c>
      <c r="J25" s="98">
        <v>10000000</v>
      </c>
      <c r="K25" s="147">
        <v>541520000</v>
      </c>
      <c r="L25" s="104">
        <v>90.5411</v>
      </c>
      <c r="M25" s="158">
        <v>5.7674000000000003</v>
      </c>
      <c r="N25" s="158">
        <v>5.79</v>
      </c>
    </row>
    <row r="26" spans="1:14">
      <c r="A26" s="26">
        <v>43555</v>
      </c>
      <c r="B26" s="17">
        <v>10000000</v>
      </c>
      <c r="C26" s="103">
        <v>43544</v>
      </c>
      <c r="D26" s="103">
        <v>47133</v>
      </c>
      <c r="E26" s="98">
        <v>25000000</v>
      </c>
      <c r="F26" s="98">
        <v>15000000</v>
      </c>
      <c r="G26" s="98">
        <v>10000000</v>
      </c>
      <c r="H26" s="135">
        <v>150</v>
      </c>
      <c r="I26" s="98">
        <v>0</v>
      </c>
      <c r="J26" s="98">
        <v>10000000</v>
      </c>
      <c r="K26" s="147">
        <v>551520000</v>
      </c>
      <c r="L26" s="104">
        <v>90.869489999999999</v>
      </c>
      <c r="M26" s="158">
        <v>5.7282000000000002</v>
      </c>
      <c r="N26" s="158">
        <v>5.7469999999999999</v>
      </c>
    </row>
    <row r="27" spans="1:14">
      <c r="A27" s="26">
        <v>43585</v>
      </c>
      <c r="B27" s="17">
        <v>35000000</v>
      </c>
      <c r="C27" s="103">
        <v>43566</v>
      </c>
      <c r="D27" s="103">
        <v>47133</v>
      </c>
      <c r="E27" s="98">
        <v>30000000</v>
      </c>
      <c r="F27" s="98">
        <v>-5000000</v>
      </c>
      <c r="G27" s="98">
        <v>30000000</v>
      </c>
      <c r="H27" s="135">
        <v>-14.285714285714285</v>
      </c>
      <c r="I27" s="98">
        <v>0</v>
      </c>
      <c r="J27" s="98">
        <v>30000000</v>
      </c>
      <c r="K27" s="147">
        <v>581520000</v>
      </c>
      <c r="L27" s="104">
        <v>90.912490000000005</v>
      </c>
      <c r="M27" s="158">
        <v>5.7283299999999997</v>
      </c>
      <c r="N27" s="158">
        <v>5.9</v>
      </c>
    </row>
    <row r="28" spans="1:14">
      <c r="A28" s="26">
        <v>43616</v>
      </c>
      <c r="B28" s="17">
        <v>35000000</v>
      </c>
      <c r="C28" s="103">
        <v>43616</v>
      </c>
      <c r="D28" s="103">
        <v>47133</v>
      </c>
      <c r="E28" s="98">
        <v>0</v>
      </c>
      <c r="F28" s="98">
        <v>-35000000</v>
      </c>
      <c r="G28" s="98">
        <v>0</v>
      </c>
      <c r="H28" s="135">
        <v>-100</v>
      </c>
      <c r="I28" s="98"/>
      <c r="J28" s="98">
        <v>0</v>
      </c>
      <c r="K28" s="147">
        <v>581520000</v>
      </c>
      <c r="L28" s="104">
        <v>83.585340000000002</v>
      </c>
      <c r="M28" s="158">
        <v>6.29</v>
      </c>
      <c r="N28" s="158">
        <v>6.29</v>
      </c>
    </row>
    <row r="29" spans="1:14">
      <c r="A29" s="26">
        <v>43646</v>
      </c>
      <c r="B29" s="17">
        <v>35000000</v>
      </c>
      <c r="C29" s="103">
        <v>43643</v>
      </c>
      <c r="D29" s="103">
        <v>47133</v>
      </c>
      <c r="E29" s="98">
        <v>55000000</v>
      </c>
      <c r="F29" s="98">
        <v>20000000</v>
      </c>
      <c r="G29" s="98">
        <v>35000000</v>
      </c>
      <c r="H29" s="135">
        <v>57.142857142857139</v>
      </c>
      <c r="I29" s="98">
        <v>0</v>
      </c>
      <c r="J29" s="98">
        <v>35000000</v>
      </c>
      <c r="K29" s="147">
        <v>616520000</v>
      </c>
      <c r="L29" s="104">
        <v>89.947249999999997</v>
      </c>
      <c r="M29" s="158">
        <v>5.8917099999999998</v>
      </c>
      <c r="N29" s="158">
        <v>6</v>
      </c>
    </row>
    <row r="30" spans="1:14">
      <c r="A30" s="26">
        <v>43677</v>
      </c>
      <c r="B30" s="17">
        <v>35000000</v>
      </c>
      <c r="C30" s="103">
        <v>43671</v>
      </c>
      <c r="D30" s="103">
        <v>47133</v>
      </c>
      <c r="E30" s="98">
        <v>96100000</v>
      </c>
      <c r="F30" s="98">
        <v>61100000</v>
      </c>
      <c r="G30" s="98">
        <v>35000000</v>
      </c>
      <c r="H30" s="135">
        <v>174.57142857142858</v>
      </c>
      <c r="I30" s="98">
        <v>0</v>
      </c>
      <c r="J30" s="98">
        <v>35000000</v>
      </c>
      <c r="K30" s="147">
        <v>651520000</v>
      </c>
      <c r="L30" s="104">
        <v>90.443100000000001</v>
      </c>
      <c r="M30" s="158">
        <v>5.8266799999999996</v>
      </c>
      <c r="N30" s="158">
        <v>5.85</v>
      </c>
    </row>
    <row r="31" spans="1:14">
      <c r="A31" s="26">
        <v>43696</v>
      </c>
      <c r="B31" s="17">
        <v>35000000</v>
      </c>
      <c r="C31" s="103">
        <v>43705</v>
      </c>
      <c r="D31" s="103">
        <v>47133</v>
      </c>
      <c r="E31" s="98">
        <v>77500000</v>
      </c>
      <c r="F31" s="98">
        <v>42500000</v>
      </c>
      <c r="G31" s="98">
        <v>35000000</v>
      </c>
      <c r="H31" s="117">
        <v>121.42857142857142</v>
      </c>
      <c r="I31" s="98">
        <v>0</v>
      </c>
      <c r="J31" s="98">
        <v>35000000</v>
      </c>
      <c r="K31" s="147">
        <v>686520000</v>
      </c>
      <c r="L31" s="104">
        <v>91.112819999999999</v>
      </c>
      <c r="M31" s="158">
        <v>5.7371400000000001</v>
      </c>
      <c r="N31" s="158">
        <v>5.75</v>
      </c>
    </row>
    <row r="32" spans="1:14">
      <c r="A32" s="26">
        <v>43727</v>
      </c>
      <c r="B32" s="17">
        <v>35000000</v>
      </c>
      <c r="C32" s="103">
        <v>43734</v>
      </c>
      <c r="D32" s="103">
        <v>47133</v>
      </c>
      <c r="E32" s="98">
        <v>121810000</v>
      </c>
      <c r="F32" s="98">
        <v>86810000</v>
      </c>
      <c r="G32" s="98">
        <v>35000000</v>
      </c>
      <c r="H32" s="117">
        <v>248.02857142857144</v>
      </c>
      <c r="I32" s="98">
        <v>0</v>
      </c>
      <c r="J32" s="98">
        <v>35000000</v>
      </c>
      <c r="K32" s="147">
        <v>721520000</v>
      </c>
      <c r="L32" s="104">
        <v>92.045140000000004</v>
      </c>
      <c r="M32" s="158">
        <v>5.6071400000000002</v>
      </c>
      <c r="N32" s="158">
        <v>5.7</v>
      </c>
    </row>
    <row r="33" spans="1:14">
      <c r="A33" s="26">
        <v>43757</v>
      </c>
      <c r="B33" s="17">
        <v>35000000</v>
      </c>
      <c r="C33" s="103">
        <v>43762</v>
      </c>
      <c r="D33" s="103">
        <v>47133</v>
      </c>
      <c r="E33" s="98">
        <v>101500000</v>
      </c>
      <c r="F33" s="98">
        <v>66500000</v>
      </c>
      <c r="G33" s="98">
        <v>35000000</v>
      </c>
      <c r="H33" s="117">
        <v>190</v>
      </c>
      <c r="I33" s="98">
        <v>0</v>
      </c>
      <c r="J33" s="98">
        <v>35000000</v>
      </c>
      <c r="K33" s="147">
        <v>756520000</v>
      </c>
      <c r="L33" s="104">
        <v>92.061779999999999</v>
      </c>
      <c r="M33" s="158">
        <v>5.6115700000000004</v>
      </c>
      <c r="N33" s="158">
        <v>5.64</v>
      </c>
    </row>
    <row r="34" spans="1:14">
      <c r="A34" s="26">
        <v>43788</v>
      </c>
      <c r="B34" s="17">
        <v>40000000</v>
      </c>
      <c r="C34" s="103">
        <v>43783</v>
      </c>
      <c r="D34" s="103">
        <v>47133</v>
      </c>
      <c r="E34" s="98">
        <v>139000000</v>
      </c>
      <c r="F34" s="98">
        <v>99000000</v>
      </c>
      <c r="G34" s="98">
        <v>40000000</v>
      </c>
      <c r="H34" s="117">
        <v>247.5</v>
      </c>
      <c r="I34" s="98">
        <v>0</v>
      </c>
      <c r="J34" s="98">
        <v>40000000</v>
      </c>
      <c r="K34" s="147">
        <v>796520000</v>
      </c>
      <c r="L34" s="104">
        <v>92.485119999999995</v>
      </c>
      <c r="M34" s="158">
        <v>5.5543800000000001</v>
      </c>
      <c r="N34" s="158">
        <v>5.61</v>
      </c>
    </row>
    <row r="35" spans="1:14">
      <c r="A35" s="123">
        <v>43818</v>
      </c>
      <c r="B35" s="24">
        <v>110000000</v>
      </c>
      <c r="C35" s="146">
        <v>43804</v>
      </c>
      <c r="D35" s="146">
        <v>47133</v>
      </c>
      <c r="E35" s="99">
        <v>33000000</v>
      </c>
      <c r="F35" s="99">
        <v>-77000000</v>
      </c>
      <c r="G35" s="99">
        <v>33000000</v>
      </c>
      <c r="H35" s="118">
        <v>-70</v>
      </c>
      <c r="I35" s="99">
        <v>0</v>
      </c>
      <c r="J35" s="99">
        <v>33000000</v>
      </c>
      <c r="K35" s="214">
        <v>829520000</v>
      </c>
      <c r="L35" s="213">
        <v>91.433729999999997</v>
      </c>
      <c r="M35" s="212">
        <v>5.7164200000000003</v>
      </c>
      <c r="N35" s="212">
        <v>5.6740000000000004</v>
      </c>
    </row>
    <row r="36" spans="1:14">
      <c r="A36" s="26">
        <v>43849</v>
      </c>
      <c r="B36" s="17">
        <v>40000000</v>
      </c>
      <c r="C36" s="103">
        <v>43860</v>
      </c>
      <c r="D36" s="103">
        <v>47133</v>
      </c>
      <c r="E36" s="98">
        <v>46300000</v>
      </c>
      <c r="F36" s="98">
        <v>6300000</v>
      </c>
      <c r="G36" s="98">
        <v>40000000</v>
      </c>
      <c r="H36" s="117">
        <v>15.75</v>
      </c>
      <c r="I36" s="98">
        <v>0</v>
      </c>
      <c r="J36" s="98">
        <v>40000000</v>
      </c>
      <c r="K36" s="147">
        <v>869520000</v>
      </c>
      <c r="L36" s="104">
        <v>91.106200000000001</v>
      </c>
      <c r="M36" s="158">
        <v>5.7858700000000001</v>
      </c>
      <c r="N36" s="158">
        <v>5.95</v>
      </c>
    </row>
    <row r="37" spans="1:14">
      <c r="A37" s="26">
        <v>43862</v>
      </c>
      <c r="B37" s="17">
        <v>40000000</v>
      </c>
      <c r="C37" s="103">
        <v>43881</v>
      </c>
      <c r="D37" s="103">
        <v>47133</v>
      </c>
      <c r="E37" s="98">
        <v>1000000</v>
      </c>
      <c r="F37" s="98">
        <v>-39000000</v>
      </c>
      <c r="G37" s="98">
        <v>1000000</v>
      </c>
      <c r="H37" s="117">
        <v>-97.5</v>
      </c>
      <c r="I37" s="98">
        <v>0</v>
      </c>
      <c r="J37" s="98">
        <v>1000000</v>
      </c>
      <c r="K37" s="147">
        <v>870520000</v>
      </c>
      <c r="L37" s="104">
        <v>89.926900000000003</v>
      </c>
      <c r="M37" s="158">
        <v>5.9749999999999996</v>
      </c>
      <c r="N37" s="158">
        <v>6.05</v>
      </c>
    </row>
    <row r="38" spans="1:14">
      <c r="A38" s="26">
        <v>43891</v>
      </c>
      <c r="B38" s="17">
        <v>40000000</v>
      </c>
      <c r="C38" s="103">
        <v>43908</v>
      </c>
      <c r="D38" s="103">
        <v>47133</v>
      </c>
      <c r="E38" s="98">
        <v>3000000</v>
      </c>
      <c r="F38" s="98">
        <v>-37000000</v>
      </c>
      <c r="G38" s="98">
        <v>0</v>
      </c>
      <c r="H38" s="117">
        <v>-92.5</v>
      </c>
      <c r="I38" s="98">
        <v>0</v>
      </c>
      <c r="J38" s="98">
        <v>0</v>
      </c>
      <c r="K38" s="147">
        <v>870520000</v>
      </c>
      <c r="L38" s="104"/>
      <c r="M38" s="158"/>
      <c r="N38" s="158"/>
    </row>
    <row r="39" spans="1:14">
      <c r="A39" s="26">
        <v>44044</v>
      </c>
      <c r="B39" s="17">
        <v>15000000</v>
      </c>
      <c r="C39" s="103">
        <v>44070</v>
      </c>
      <c r="D39" s="103">
        <v>47133</v>
      </c>
      <c r="E39" s="98">
        <v>12000000</v>
      </c>
      <c r="F39" s="98">
        <v>-3000000</v>
      </c>
      <c r="G39" s="98">
        <v>5000000</v>
      </c>
      <c r="H39" s="117">
        <v>-20</v>
      </c>
      <c r="I39" s="98">
        <v>0</v>
      </c>
      <c r="J39" s="98">
        <v>5000000</v>
      </c>
      <c r="K39" s="147">
        <v>875520000</v>
      </c>
      <c r="L39" s="104">
        <v>90.342600000000004</v>
      </c>
      <c r="M39" s="158">
        <v>5.98</v>
      </c>
      <c r="N39" s="158">
        <v>5.98</v>
      </c>
    </row>
    <row r="40" spans="1:14">
      <c r="A40" s="26">
        <v>44075</v>
      </c>
      <c r="B40" s="17">
        <v>15000000</v>
      </c>
      <c r="C40" s="103">
        <v>44099</v>
      </c>
      <c r="D40" s="103">
        <v>47133</v>
      </c>
      <c r="E40" s="98">
        <v>47500000</v>
      </c>
      <c r="F40" s="98">
        <v>32500000</v>
      </c>
      <c r="G40" s="98">
        <v>15000000</v>
      </c>
      <c r="H40" s="117">
        <v>216.66666666666666</v>
      </c>
      <c r="I40" s="98">
        <v>0</v>
      </c>
      <c r="J40" s="98">
        <v>15000000</v>
      </c>
      <c r="K40" s="147">
        <v>890520000</v>
      </c>
      <c r="L40" s="104">
        <v>90.772329999999997</v>
      </c>
      <c r="M40" s="158">
        <v>5.92</v>
      </c>
      <c r="N40" s="158">
        <v>5.92</v>
      </c>
    </row>
    <row r="41" spans="1:14">
      <c r="A41" s="26">
        <v>44105</v>
      </c>
      <c r="B41" s="17">
        <v>15000000</v>
      </c>
      <c r="C41" s="103">
        <v>44126</v>
      </c>
      <c r="D41" s="103">
        <v>47133</v>
      </c>
      <c r="E41" s="98">
        <v>47000000</v>
      </c>
      <c r="F41" s="98">
        <v>32000000</v>
      </c>
      <c r="G41" s="98">
        <v>15000000</v>
      </c>
      <c r="H41" s="117">
        <v>213.3</v>
      </c>
      <c r="I41" s="98">
        <v>0</v>
      </c>
      <c r="J41" s="98">
        <v>15000000</v>
      </c>
      <c r="K41" s="147">
        <v>905520000</v>
      </c>
      <c r="L41" s="104">
        <v>93.997690000000006</v>
      </c>
      <c r="M41" s="158">
        <v>5.4106399999999999</v>
      </c>
      <c r="N41" s="158">
        <v>4.3600000000000003</v>
      </c>
    </row>
    <row r="42" spans="1:14">
      <c r="A42" s="26">
        <v>44136</v>
      </c>
      <c r="B42" s="17">
        <v>15000000</v>
      </c>
      <c r="C42" s="103">
        <v>44161</v>
      </c>
      <c r="D42" s="103">
        <v>47133</v>
      </c>
      <c r="E42" s="98">
        <v>28500000</v>
      </c>
      <c r="F42" s="98">
        <v>13500000</v>
      </c>
      <c r="G42" s="98">
        <v>15000000</v>
      </c>
      <c r="H42" s="117">
        <v>90</v>
      </c>
      <c r="I42" s="98">
        <v>0</v>
      </c>
      <c r="J42" s="98">
        <v>15000000</v>
      </c>
      <c r="K42" s="147">
        <v>920520000</v>
      </c>
      <c r="L42" s="104">
        <v>94.117750000000001</v>
      </c>
      <c r="M42" s="158">
        <v>5.4</v>
      </c>
      <c r="N42" s="158">
        <v>5.4</v>
      </c>
    </row>
    <row r="43" spans="1:14">
      <c r="A43" s="123">
        <v>44166</v>
      </c>
      <c r="B43" s="24">
        <v>15000000</v>
      </c>
      <c r="C43" s="146">
        <v>44168</v>
      </c>
      <c r="D43" s="146">
        <v>47133</v>
      </c>
      <c r="E43" s="99">
        <v>21500000</v>
      </c>
      <c r="F43" s="99">
        <v>6500000</v>
      </c>
      <c r="G43" s="99">
        <v>15000000</v>
      </c>
      <c r="H43" s="118">
        <v>43.333333333333336</v>
      </c>
      <c r="I43" s="99">
        <v>0</v>
      </c>
      <c r="J43" s="99">
        <v>15000000</v>
      </c>
      <c r="K43" s="214">
        <v>935520000</v>
      </c>
      <c r="L43" s="213">
        <v>92.756039999999999</v>
      </c>
      <c r="M43" s="212">
        <v>5.6206699999999996</v>
      </c>
      <c r="N43" s="212">
        <v>5.9</v>
      </c>
    </row>
    <row r="44" spans="1:14">
      <c r="A44" s="26">
        <v>44197</v>
      </c>
      <c r="B44" s="17">
        <v>15000000</v>
      </c>
      <c r="C44" s="103">
        <v>44224</v>
      </c>
      <c r="D44" s="103">
        <v>47133</v>
      </c>
      <c r="E44" s="98">
        <v>41500000</v>
      </c>
      <c r="F44" s="98">
        <v>26500000</v>
      </c>
      <c r="G44" s="98">
        <v>15000000</v>
      </c>
      <c r="H44" s="117">
        <v>176.66666666666666</v>
      </c>
      <c r="I44" s="98">
        <v>0</v>
      </c>
      <c r="J44" s="98">
        <v>15000000</v>
      </c>
      <c r="K44" s="147">
        <v>950520000</v>
      </c>
      <c r="L44" s="104">
        <v>92.245660000000001</v>
      </c>
      <c r="M44" s="158">
        <v>5.726</v>
      </c>
      <c r="N44" s="158">
        <v>5.65</v>
      </c>
    </row>
    <row r="45" spans="1:14">
      <c r="A45" s="26">
        <v>44228</v>
      </c>
      <c r="B45" s="17">
        <v>15000000</v>
      </c>
      <c r="C45" s="103">
        <v>44245</v>
      </c>
      <c r="D45" s="103">
        <v>47133</v>
      </c>
      <c r="E45" s="98">
        <v>24550000</v>
      </c>
      <c r="F45" s="98">
        <v>9550000</v>
      </c>
      <c r="G45" s="98">
        <v>15000000</v>
      </c>
      <c r="H45" s="117">
        <v>63.666666666666671</v>
      </c>
      <c r="I45" s="98">
        <v>0</v>
      </c>
      <c r="J45" s="98">
        <v>15000000</v>
      </c>
      <c r="K45" s="147">
        <v>965520000</v>
      </c>
      <c r="L45" s="104">
        <v>92.536090000000002</v>
      </c>
      <c r="M45" s="158">
        <v>5.6849999999999996</v>
      </c>
      <c r="N45" s="158">
        <v>5.6849999999999996</v>
      </c>
    </row>
    <row r="46" spans="1:14">
      <c r="A46" s="26">
        <v>44256</v>
      </c>
      <c r="B46" s="17">
        <v>15000000</v>
      </c>
      <c r="C46" s="103">
        <v>44273</v>
      </c>
      <c r="D46" s="103">
        <v>47133</v>
      </c>
      <c r="E46" s="98">
        <v>51110000</v>
      </c>
      <c r="F46" s="98">
        <v>36110000</v>
      </c>
      <c r="G46" s="98">
        <v>15000000</v>
      </c>
      <c r="H46" s="117">
        <v>240.73333333333332</v>
      </c>
      <c r="I46" s="98">
        <v>0</v>
      </c>
      <c r="J46" s="98">
        <v>15000000</v>
      </c>
      <c r="K46" s="147">
        <v>980520000</v>
      </c>
      <c r="L46" s="104">
        <v>92.346410000000006</v>
      </c>
      <c r="M46" s="158">
        <v>5.7266700000000004</v>
      </c>
      <c r="N46" s="158">
        <v>5.75</v>
      </c>
    </row>
    <row r="47" spans="1:14">
      <c r="A47" s="26">
        <v>44287</v>
      </c>
      <c r="B47" s="17">
        <v>25000000</v>
      </c>
      <c r="C47" s="103">
        <v>44308</v>
      </c>
      <c r="D47" s="103">
        <v>47133</v>
      </c>
      <c r="E47" s="98">
        <v>55680000</v>
      </c>
      <c r="F47" s="98">
        <v>30680000</v>
      </c>
      <c r="G47" s="98">
        <v>25000000</v>
      </c>
      <c r="H47" s="255">
        <v>122.72000000000001</v>
      </c>
      <c r="I47" s="98">
        <v>0</v>
      </c>
      <c r="J47" s="98">
        <v>25000000</v>
      </c>
      <c r="K47" s="147">
        <v>1005520000</v>
      </c>
      <c r="L47" s="104">
        <v>92.642039999999994</v>
      </c>
      <c r="M47" s="158">
        <v>5.6898400000000002</v>
      </c>
      <c r="N47" s="158">
        <v>5.69</v>
      </c>
    </row>
    <row r="48" spans="1:14">
      <c r="A48" s="26">
        <v>44317</v>
      </c>
      <c r="B48" s="17">
        <v>25000000</v>
      </c>
      <c r="C48" s="103">
        <v>44343</v>
      </c>
      <c r="D48" s="103">
        <v>47133</v>
      </c>
      <c r="E48" s="98">
        <v>62440000</v>
      </c>
      <c r="F48" s="98">
        <v>37440000</v>
      </c>
      <c r="G48" s="98">
        <v>35000000</v>
      </c>
      <c r="H48" s="255">
        <v>149.76</v>
      </c>
      <c r="I48" s="98">
        <v>0</v>
      </c>
      <c r="J48" s="98">
        <v>35000000</v>
      </c>
      <c r="K48" s="147">
        <v>1040520000</v>
      </c>
      <c r="L48" s="104">
        <v>93.007000000000005</v>
      </c>
      <c r="M48" s="158">
        <v>5.641</v>
      </c>
      <c r="N48" s="158">
        <v>5.69</v>
      </c>
    </row>
    <row r="49" spans="1:14">
      <c r="A49" s="26">
        <v>44348</v>
      </c>
      <c r="B49" s="17">
        <v>100000000</v>
      </c>
      <c r="C49" s="103">
        <v>44350</v>
      </c>
      <c r="D49" s="103">
        <v>47133</v>
      </c>
      <c r="E49" s="98">
        <v>43330000</v>
      </c>
      <c r="F49" s="98">
        <v>-56670000</v>
      </c>
      <c r="G49" s="98">
        <v>43330000</v>
      </c>
      <c r="H49" s="255">
        <v>-56.67</v>
      </c>
      <c r="I49" s="98">
        <v>0</v>
      </c>
      <c r="J49" s="98">
        <v>43330000</v>
      </c>
      <c r="K49" s="147">
        <v>1083850000</v>
      </c>
      <c r="L49" s="104">
        <v>90.467179999999999</v>
      </c>
      <c r="M49" s="158">
        <v>6.0839499999999997</v>
      </c>
      <c r="N49" s="158">
        <v>5.69</v>
      </c>
    </row>
    <row r="50" spans="1:14">
      <c r="A50" s="26">
        <v>44378</v>
      </c>
      <c r="B50" s="17">
        <v>25000000</v>
      </c>
      <c r="C50" s="103">
        <v>44399</v>
      </c>
      <c r="D50" s="103">
        <v>47133</v>
      </c>
      <c r="E50" s="98">
        <v>64090000</v>
      </c>
      <c r="F50" s="98">
        <v>39090000</v>
      </c>
      <c r="G50" s="98">
        <v>25000000</v>
      </c>
      <c r="H50" s="255">
        <v>156.36000000000001</v>
      </c>
      <c r="I50" s="98">
        <v>0</v>
      </c>
      <c r="J50" s="98">
        <v>25000000</v>
      </c>
      <c r="K50" s="147">
        <v>1108850000</v>
      </c>
      <c r="L50" s="104">
        <v>89.997460000000004</v>
      </c>
      <c r="M50" s="158">
        <v>6.1903699999999997</v>
      </c>
      <c r="N50" s="158">
        <v>6.08</v>
      </c>
    </row>
    <row r="51" spans="1:14">
      <c r="A51" s="26">
        <v>44409</v>
      </c>
      <c r="B51" s="17">
        <v>25000000</v>
      </c>
      <c r="C51" s="103">
        <v>44433</v>
      </c>
      <c r="D51" s="103">
        <v>47133</v>
      </c>
      <c r="E51" s="98">
        <v>59710000</v>
      </c>
      <c r="F51" s="98">
        <v>34710000</v>
      </c>
      <c r="G51" s="98">
        <v>25000000</v>
      </c>
      <c r="H51" s="255">
        <v>138.84</v>
      </c>
      <c r="I51" s="98">
        <v>0</v>
      </c>
      <c r="J51" s="98">
        <v>25000000</v>
      </c>
      <c r="K51" s="147">
        <v>1133850000</v>
      </c>
      <c r="L51" s="104">
        <v>90.47175</v>
      </c>
      <c r="M51" s="158">
        <v>6.1207000000000003</v>
      </c>
      <c r="N51" s="158">
        <v>6.16</v>
      </c>
    </row>
    <row r="52" spans="1:14">
      <c r="A52" s="26">
        <v>44440</v>
      </c>
      <c r="B52" s="17">
        <v>100000000</v>
      </c>
      <c r="C52" s="103">
        <v>44441</v>
      </c>
      <c r="D52" s="103">
        <v>47133</v>
      </c>
      <c r="E52" s="98">
        <v>186050000</v>
      </c>
      <c r="F52" s="98">
        <v>86050000</v>
      </c>
      <c r="G52" s="98">
        <v>100000000</v>
      </c>
      <c r="H52" s="255">
        <v>86.050000000000011</v>
      </c>
      <c r="I52" s="98">
        <v>0</v>
      </c>
      <c r="J52" s="98">
        <v>100000000</v>
      </c>
      <c r="K52" s="147">
        <v>1233850000</v>
      </c>
      <c r="L52" s="104">
        <v>90.271019999999993</v>
      </c>
      <c r="M52" s="158">
        <v>6.1608499999999999</v>
      </c>
      <c r="N52" s="158">
        <v>6.18</v>
      </c>
    </row>
    <row r="53" spans="1:14">
      <c r="A53" s="26">
        <v>44470</v>
      </c>
      <c r="B53" s="17">
        <v>100000000</v>
      </c>
      <c r="C53" s="103">
        <v>44490</v>
      </c>
      <c r="D53" s="103">
        <v>47133</v>
      </c>
      <c r="E53" s="98">
        <v>224410000</v>
      </c>
      <c r="F53" s="98">
        <v>124410000</v>
      </c>
      <c r="G53" s="98">
        <v>100000000</v>
      </c>
      <c r="H53" s="255">
        <f>F53/B53*100</f>
        <v>124.41</v>
      </c>
      <c r="I53" s="98">
        <v>0</v>
      </c>
      <c r="J53" s="98">
        <v>100000000</v>
      </c>
      <c r="K53" s="147">
        <v>1333850000</v>
      </c>
      <c r="L53" s="104">
        <v>91.130139999999997</v>
      </c>
      <c r="M53" s="158">
        <v>6.0278499999999999</v>
      </c>
      <c r="N53" s="158">
        <v>6</v>
      </c>
    </row>
    <row r="54" spans="1:14">
      <c r="A54" s="19">
        <v>44470</v>
      </c>
      <c r="B54" s="17"/>
      <c r="C54" s="15">
        <v>44497</v>
      </c>
      <c r="D54" s="15"/>
      <c r="E54" s="17"/>
      <c r="F54" s="17">
        <v>0</v>
      </c>
      <c r="G54" s="17">
        <v>61680000</v>
      </c>
      <c r="H54" s="128"/>
      <c r="I54" s="17">
        <v>0</v>
      </c>
      <c r="J54" s="17">
        <v>61680000</v>
      </c>
      <c r="K54" s="18">
        <v>1395530000</v>
      </c>
      <c r="L54" s="29">
        <v>91.506140000000002</v>
      </c>
      <c r="M54" s="29">
        <v>6.2</v>
      </c>
      <c r="N54" s="29">
        <v>6.2</v>
      </c>
    </row>
    <row r="55" spans="1:14">
      <c r="A55" s="19">
        <v>44501</v>
      </c>
      <c r="B55" s="17">
        <v>25000000</v>
      </c>
      <c r="C55" s="15">
        <v>44525</v>
      </c>
      <c r="D55" s="15">
        <v>47133</v>
      </c>
      <c r="E55" s="17">
        <v>26210000</v>
      </c>
      <c r="F55" s="17">
        <v>1210000</v>
      </c>
      <c r="G55" s="17">
        <v>25000000</v>
      </c>
      <c r="H55" s="128">
        <v>4.84</v>
      </c>
      <c r="I55" s="17"/>
      <c r="J55" s="17">
        <v>25000000</v>
      </c>
      <c r="K55" s="18">
        <v>1420530000</v>
      </c>
      <c r="L55" s="29">
        <v>91.431439999999995</v>
      </c>
      <c r="M55" s="29">
        <v>5.9892700000000003</v>
      </c>
      <c r="N55" s="29">
        <v>5.95</v>
      </c>
    </row>
    <row r="56" spans="1:14">
      <c r="A56" s="21">
        <v>44531</v>
      </c>
      <c r="B56" s="24">
        <v>25000000</v>
      </c>
      <c r="C56" s="22">
        <v>44538</v>
      </c>
      <c r="D56" s="22">
        <v>47133</v>
      </c>
      <c r="E56" s="24">
        <v>11320000</v>
      </c>
      <c r="F56" s="24">
        <v>-13680000</v>
      </c>
      <c r="G56" s="24">
        <v>11320000</v>
      </c>
      <c r="H56" s="129">
        <v>-54.72</v>
      </c>
      <c r="I56" s="24">
        <v>0</v>
      </c>
      <c r="J56" s="24">
        <v>11320000</v>
      </c>
      <c r="K56" s="25">
        <v>1431850000</v>
      </c>
      <c r="L56" s="30">
        <v>91.414159999999995</v>
      </c>
      <c r="M56" s="30">
        <v>5.9987199999999996</v>
      </c>
      <c r="N56" s="30">
        <v>5.99</v>
      </c>
    </row>
    <row r="57" spans="1:14">
      <c r="A57" s="26">
        <v>44562</v>
      </c>
      <c r="B57" s="17">
        <v>25000000</v>
      </c>
      <c r="C57" s="103">
        <v>44581</v>
      </c>
      <c r="D57" s="103">
        <v>47133</v>
      </c>
      <c r="E57" s="98">
        <v>35970000</v>
      </c>
      <c r="F57" s="98">
        <v>10970000</v>
      </c>
      <c r="G57" s="98">
        <v>25000000</v>
      </c>
      <c r="H57" s="144">
        <v>43.88</v>
      </c>
      <c r="I57" s="98">
        <v>0</v>
      </c>
      <c r="J57" s="98">
        <v>25000000</v>
      </c>
      <c r="K57" s="147">
        <v>1456850000</v>
      </c>
      <c r="L57" s="104">
        <v>91.913989999999998</v>
      </c>
      <c r="M57" s="158">
        <v>91.913989999999998</v>
      </c>
      <c r="N57" s="158">
        <v>5.9</v>
      </c>
    </row>
    <row r="58" spans="1:14">
      <c r="A58" s="106">
        <v>44593</v>
      </c>
      <c r="B58" s="17">
        <v>25000000</v>
      </c>
      <c r="C58" s="15">
        <v>44609</v>
      </c>
      <c r="D58" s="15">
        <v>47133</v>
      </c>
      <c r="E58" s="17">
        <v>62920000</v>
      </c>
      <c r="F58" s="17">
        <v>37920000</v>
      </c>
      <c r="G58" s="17">
        <v>25000000</v>
      </c>
      <c r="H58" s="117">
        <v>151.69999999999999</v>
      </c>
      <c r="I58" s="17">
        <v>0</v>
      </c>
      <c r="J58" s="17">
        <v>25000000</v>
      </c>
      <c r="K58" s="18">
        <v>1481850000</v>
      </c>
      <c r="L58" s="29">
        <v>92.297989999999999</v>
      </c>
      <c r="M58" s="107">
        <v>5.8719900000000003</v>
      </c>
      <c r="N58" s="107">
        <v>5.9</v>
      </c>
    </row>
    <row r="59" spans="1:14">
      <c r="A59" s="26">
        <v>44621</v>
      </c>
      <c r="B59" s="17">
        <v>25000000</v>
      </c>
      <c r="C59" s="50">
        <v>44637</v>
      </c>
      <c r="D59" s="116">
        <v>47133</v>
      </c>
      <c r="E59" s="42">
        <v>73160000</v>
      </c>
      <c r="F59" s="42">
        <v>48160000</v>
      </c>
      <c r="G59" s="42">
        <v>25000000</v>
      </c>
      <c r="H59" s="297">
        <v>192.64</v>
      </c>
      <c r="I59" s="42">
        <v>0</v>
      </c>
      <c r="J59" s="42">
        <v>25000000</v>
      </c>
      <c r="K59" s="296">
        <v>1506850000</v>
      </c>
      <c r="L59" s="265">
        <v>93.146640000000005</v>
      </c>
      <c r="M59" s="258">
        <v>5.72614</v>
      </c>
      <c r="N59" s="107">
        <v>5.76</v>
      </c>
    </row>
    <row r="60" spans="1:14">
      <c r="A60" s="26">
        <v>44652</v>
      </c>
      <c r="B60" s="17">
        <v>20000000</v>
      </c>
      <c r="C60" s="103">
        <v>44672</v>
      </c>
      <c r="D60" s="103">
        <v>47133</v>
      </c>
      <c r="E60" s="98">
        <v>68280000</v>
      </c>
      <c r="F60" s="98">
        <v>48280000</v>
      </c>
      <c r="G60" s="98">
        <v>19030000</v>
      </c>
      <c r="H60" s="255">
        <v>241.4</v>
      </c>
      <c r="I60" s="98">
        <v>0</v>
      </c>
      <c r="J60" s="98">
        <v>19030000</v>
      </c>
      <c r="K60" s="147">
        <v>1525880000</v>
      </c>
      <c r="L60" s="104">
        <v>94.316800000000001</v>
      </c>
      <c r="M60" s="158">
        <v>5.5223399999999998</v>
      </c>
      <c r="N60" s="158">
        <v>5.59</v>
      </c>
    </row>
    <row r="61" spans="1:14">
      <c r="A61" s="26">
        <v>44682</v>
      </c>
      <c r="B61" s="17">
        <v>10000000</v>
      </c>
      <c r="C61" s="103">
        <v>44693</v>
      </c>
      <c r="D61" s="103">
        <v>47133</v>
      </c>
      <c r="E61" s="98">
        <v>42050000</v>
      </c>
      <c r="F61" s="98">
        <v>32050000</v>
      </c>
      <c r="G61" s="98">
        <v>10000000</v>
      </c>
      <c r="H61" s="255">
        <v>320.5</v>
      </c>
      <c r="I61" s="98">
        <v>0</v>
      </c>
      <c r="J61" s="98">
        <v>10000000</v>
      </c>
      <c r="K61" s="147">
        <v>1535880000</v>
      </c>
      <c r="L61" s="104">
        <v>95.398610000000005</v>
      </c>
      <c r="M61" s="158">
        <v>5.3289999999999997</v>
      </c>
      <c r="N61" s="158">
        <v>5.3289999999999997</v>
      </c>
    </row>
    <row r="62" spans="1:14">
      <c r="A62" s="26">
        <v>44682</v>
      </c>
      <c r="B62" s="17">
        <v>10000000</v>
      </c>
      <c r="C62" s="103">
        <v>44705</v>
      </c>
      <c r="D62" s="103">
        <v>47133</v>
      </c>
      <c r="E62" s="98">
        <v>35710000</v>
      </c>
      <c r="F62" s="98">
        <v>25710000</v>
      </c>
      <c r="G62" s="98">
        <v>10000000</v>
      </c>
      <c r="H62" s="255">
        <v>257.10000000000002</v>
      </c>
      <c r="I62" s="98">
        <v>0</v>
      </c>
      <c r="J62" s="98">
        <v>10000000</v>
      </c>
      <c r="K62" s="147">
        <v>1545880000</v>
      </c>
      <c r="L62" s="104">
        <v>96.171459999999996</v>
      </c>
      <c r="M62" s="158">
        <v>5.59</v>
      </c>
      <c r="N62" s="158">
        <v>5.19</v>
      </c>
    </row>
    <row r="63" spans="1:14">
      <c r="A63" s="26">
        <v>44713</v>
      </c>
      <c r="B63" s="17">
        <v>10000000</v>
      </c>
      <c r="C63" s="50">
        <v>44721</v>
      </c>
      <c r="D63" s="15">
        <v>47133</v>
      </c>
      <c r="E63" s="115">
        <v>50790000</v>
      </c>
      <c r="F63" s="17">
        <v>40790000</v>
      </c>
      <c r="G63" s="115">
        <v>10000000</v>
      </c>
      <c r="H63" s="117">
        <v>407.9</v>
      </c>
      <c r="I63" s="115">
        <v>0</v>
      </c>
      <c r="J63" s="17">
        <v>10000000</v>
      </c>
      <c r="K63" s="197">
        <v>1555880000</v>
      </c>
      <c r="L63" s="29">
        <v>97.585489999999993</v>
      </c>
      <c r="M63" s="199">
        <v>4.9349999999999996</v>
      </c>
      <c r="N63" s="107">
        <v>4.88</v>
      </c>
    </row>
    <row r="64" spans="1:14">
      <c r="A64" s="26">
        <v>44713</v>
      </c>
      <c r="B64" s="17">
        <v>10000000</v>
      </c>
      <c r="C64" s="50">
        <v>44735</v>
      </c>
      <c r="D64" s="15">
        <v>47133</v>
      </c>
      <c r="E64" s="115">
        <v>17950000</v>
      </c>
      <c r="F64" s="17">
        <v>7950000</v>
      </c>
      <c r="G64" s="115">
        <v>10000000</v>
      </c>
      <c r="H64" s="117">
        <v>79.5</v>
      </c>
      <c r="I64" s="115">
        <v>0</v>
      </c>
      <c r="J64" s="17">
        <v>10000000</v>
      </c>
      <c r="K64" s="197">
        <v>1565880000</v>
      </c>
      <c r="L64" s="29">
        <v>97.689729999999997</v>
      </c>
      <c r="M64" s="199">
        <v>4.9165000000000001</v>
      </c>
      <c r="N64" s="107">
        <v>5.05</v>
      </c>
    </row>
    <row r="65" spans="1:14">
      <c r="A65" s="106">
        <v>44743</v>
      </c>
      <c r="B65" s="98">
        <v>20000000</v>
      </c>
      <c r="C65" s="50">
        <v>44761</v>
      </c>
      <c r="D65" s="15">
        <v>47133</v>
      </c>
      <c r="E65" s="115">
        <v>19380000</v>
      </c>
      <c r="F65" s="17">
        <v>-620000</v>
      </c>
      <c r="G65" s="115">
        <v>14380000</v>
      </c>
      <c r="H65" s="117">
        <v>-3.1</v>
      </c>
      <c r="I65" s="17">
        <v>0</v>
      </c>
      <c r="J65" s="17">
        <v>14380000</v>
      </c>
      <c r="K65" s="18">
        <v>1580260000</v>
      </c>
      <c r="L65" s="104">
        <v>98.04674</v>
      </c>
      <c r="M65" s="199">
        <v>4.85433</v>
      </c>
      <c r="N65" s="107">
        <v>4.899</v>
      </c>
    </row>
    <row r="66" spans="1:14">
      <c r="A66" s="114">
        <v>44774</v>
      </c>
      <c r="B66" s="17">
        <v>10000000</v>
      </c>
      <c r="C66" s="15">
        <v>44784</v>
      </c>
      <c r="D66" s="15">
        <v>47133</v>
      </c>
      <c r="E66" s="17">
        <v>12000000</v>
      </c>
      <c r="F66" s="17">
        <v>2000000</v>
      </c>
      <c r="G66" s="115">
        <v>7000000</v>
      </c>
      <c r="H66" s="117">
        <v>20</v>
      </c>
      <c r="I66" s="17">
        <v>0</v>
      </c>
      <c r="J66" s="17">
        <v>7000000</v>
      </c>
      <c r="K66" s="18">
        <v>1587260000</v>
      </c>
      <c r="L66" s="29">
        <v>98.081090000000003</v>
      </c>
      <c r="M66" s="29">
        <v>4.8499999999999996</v>
      </c>
      <c r="N66" s="29">
        <v>4.8499999999999996</v>
      </c>
    </row>
    <row r="67" spans="1:14">
      <c r="A67" s="114">
        <v>44774</v>
      </c>
      <c r="B67" s="17">
        <v>10000000</v>
      </c>
      <c r="C67" s="15">
        <v>44797</v>
      </c>
      <c r="D67" s="15">
        <v>47133</v>
      </c>
      <c r="E67" s="17">
        <v>25000000</v>
      </c>
      <c r="F67" s="17">
        <v>15000000</v>
      </c>
      <c r="G67" s="115">
        <v>10000000</v>
      </c>
      <c r="H67" s="117">
        <v>150</v>
      </c>
      <c r="I67" s="17">
        <v>0</v>
      </c>
      <c r="J67" s="17">
        <v>10000000</v>
      </c>
      <c r="K67" s="18">
        <v>1597260000</v>
      </c>
      <c r="L67" s="29">
        <v>98.464969999999994</v>
      </c>
      <c r="M67" s="29">
        <v>4.78</v>
      </c>
      <c r="N67" s="29">
        <v>4.78</v>
      </c>
    </row>
    <row r="68" spans="1:14">
      <c r="A68" s="114">
        <v>44805</v>
      </c>
      <c r="B68" s="17">
        <v>10000000</v>
      </c>
      <c r="C68" s="15">
        <v>44812</v>
      </c>
      <c r="D68" s="15">
        <v>47133</v>
      </c>
      <c r="E68" s="17">
        <v>12580000</v>
      </c>
      <c r="F68" s="17">
        <v>2580000</v>
      </c>
      <c r="G68" s="115">
        <v>5080000</v>
      </c>
      <c r="H68" s="117">
        <v>25.8</v>
      </c>
      <c r="I68" s="17">
        <v>0</v>
      </c>
      <c r="J68" s="17">
        <v>5080000</v>
      </c>
      <c r="K68" s="18">
        <v>1602340000</v>
      </c>
      <c r="L68" s="29">
        <v>98.730270000000004</v>
      </c>
      <c r="M68" s="29">
        <v>4.7317900000000002</v>
      </c>
      <c r="N68" s="29">
        <v>4.7798999999999996</v>
      </c>
    </row>
    <row r="69" spans="1:14">
      <c r="A69" s="114">
        <v>44805</v>
      </c>
      <c r="B69" s="17">
        <v>10000000</v>
      </c>
      <c r="C69" s="15">
        <v>44833</v>
      </c>
      <c r="D69" s="15">
        <v>47133</v>
      </c>
      <c r="E69" s="17">
        <v>9180000</v>
      </c>
      <c r="F69" s="17">
        <v>-820000</v>
      </c>
      <c r="G69" s="115">
        <v>4180000</v>
      </c>
      <c r="H69" s="117">
        <v>-8.2000000000000011</v>
      </c>
      <c r="I69" s="17">
        <v>0</v>
      </c>
      <c r="J69" s="17">
        <v>4180000</v>
      </c>
      <c r="K69" s="18">
        <v>1606520000</v>
      </c>
      <c r="L69" s="29">
        <v>98.823790000000002</v>
      </c>
      <c r="M69" s="29">
        <v>4.7155800000000001</v>
      </c>
      <c r="N69" s="29">
        <v>4.78</v>
      </c>
    </row>
    <row r="70" spans="1:14">
      <c r="A70" s="114">
        <v>44835</v>
      </c>
      <c r="B70" s="17">
        <v>300000000</v>
      </c>
      <c r="C70" s="15">
        <v>44851</v>
      </c>
      <c r="D70" s="15">
        <v>47133</v>
      </c>
      <c r="E70" s="17">
        <v>188300000</v>
      </c>
      <c r="F70" s="17">
        <v>-111700000</v>
      </c>
      <c r="G70" s="115">
        <v>137050000</v>
      </c>
      <c r="H70" s="117">
        <v>-37.233333333333334</v>
      </c>
      <c r="I70" s="17"/>
      <c r="J70" s="17">
        <v>137050000</v>
      </c>
      <c r="K70" s="18">
        <v>1743570000</v>
      </c>
      <c r="L70" s="29">
        <v>98.265720000000002</v>
      </c>
      <c r="M70" s="29">
        <v>4.8219200000000004</v>
      </c>
      <c r="N70" s="29">
        <v>5.15</v>
      </c>
    </row>
    <row r="71" spans="1:14">
      <c r="A71" s="114">
        <v>44835</v>
      </c>
      <c r="B71" s="17">
        <v>10000000</v>
      </c>
      <c r="C71" s="15">
        <v>44861</v>
      </c>
      <c r="D71" s="15">
        <v>47133</v>
      </c>
      <c r="E71" s="17">
        <v>1660000</v>
      </c>
      <c r="F71" s="17">
        <v>-8340000</v>
      </c>
      <c r="G71" s="115">
        <v>1660000</v>
      </c>
      <c r="H71" s="117">
        <v>-83.399999999999991</v>
      </c>
      <c r="I71" s="17"/>
      <c r="J71" s="17">
        <v>1660000</v>
      </c>
      <c r="K71" s="18">
        <v>1745230000</v>
      </c>
      <c r="L71" s="29">
        <v>96.314359999999994</v>
      </c>
      <c r="M71" s="29">
        <v>5.1980000000000004</v>
      </c>
      <c r="N71" s="29">
        <v>5.1980000000000004</v>
      </c>
    </row>
    <row r="72" spans="1:14">
      <c r="A72" s="114">
        <v>44866</v>
      </c>
      <c r="B72" s="17">
        <v>10000000</v>
      </c>
      <c r="C72" s="15">
        <v>44868</v>
      </c>
      <c r="D72" s="15">
        <v>47133</v>
      </c>
      <c r="E72" s="17">
        <v>20000000</v>
      </c>
      <c r="F72" s="17">
        <v>10000000</v>
      </c>
      <c r="G72" s="115">
        <v>10000000</v>
      </c>
      <c r="H72" s="117">
        <v>100</v>
      </c>
      <c r="I72" s="17"/>
      <c r="J72" s="17">
        <v>10000000</v>
      </c>
      <c r="K72" s="18">
        <v>1755230000</v>
      </c>
      <c r="L72" s="29">
        <v>96.390079999999998</v>
      </c>
      <c r="M72" s="29">
        <v>5.1849999999999996</v>
      </c>
      <c r="N72" s="29">
        <v>5.21</v>
      </c>
    </row>
    <row r="73" spans="1:14">
      <c r="A73" s="114">
        <v>44866</v>
      </c>
      <c r="B73" s="17">
        <v>10000000</v>
      </c>
      <c r="C73" s="15">
        <v>44889</v>
      </c>
      <c r="D73" s="15">
        <v>47133</v>
      </c>
      <c r="E73" s="17">
        <v>36710000</v>
      </c>
      <c r="F73" s="17">
        <v>26710000</v>
      </c>
      <c r="G73" s="115">
        <v>10000000</v>
      </c>
      <c r="H73" s="117">
        <v>267.09999999999997</v>
      </c>
      <c r="I73" s="17"/>
      <c r="J73" s="17">
        <v>10000000</v>
      </c>
      <c r="K73" s="18">
        <v>1765230000</v>
      </c>
      <c r="L73" s="29">
        <v>96.72336</v>
      </c>
      <c r="M73" s="29">
        <v>5.1250099999999996</v>
      </c>
      <c r="N73" s="29">
        <v>5.15</v>
      </c>
    </row>
    <row r="74" spans="1:14">
      <c r="A74" s="114">
        <v>44896</v>
      </c>
      <c r="B74" s="17">
        <v>10000000</v>
      </c>
      <c r="C74" s="15">
        <v>44896</v>
      </c>
      <c r="D74" s="15">
        <v>47133</v>
      </c>
      <c r="E74" s="17">
        <v>16010000</v>
      </c>
      <c r="F74" s="17">
        <v>6010000</v>
      </c>
      <c r="G74" s="115">
        <v>3510000</v>
      </c>
      <c r="H74" s="117">
        <v>60.099999999999994</v>
      </c>
      <c r="I74" s="17"/>
      <c r="J74" s="17">
        <v>3510000</v>
      </c>
      <c r="K74" s="18">
        <v>1768740000</v>
      </c>
      <c r="L74" s="29">
        <v>96.444919999999996</v>
      </c>
      <c r="M74" s="29">
        <v>5.1813500000000001</v>
      </c>
      <c r="N74" s="29">
        <v>5.1970000000000001</v>
      </c>
    </row>
    <row r="75" spans="1:14">
      <c r="A75" s="114">
        <v>44896</v>
      </c>
      <c r="B75" s="17">
        <v>10000000</v>
      </c>
      <c r="C75" s="15">
        <v>44903</v>
      </c>
      <c r="D75" s="15">
        <v>47133</v>
      </c>
      <c r="E75" s="17">
        <v>63420000</v>
      </c>
      <c r="F75" s="17">
        <v>53420000</v>
      </c>
      <c r="G75" s="115">
        <v>32600000</v>
      </c>
      <c r="H75" s="117">
        <v>534.19999999999993</v>
      </c>
      <c r="I75" s="17"/>
      <c r="J75" s="17">
        <v>32600000</v>
      </c>
      <c r="K75" s="18">
        <v>1801340000</v>
      </c>
      <c r="L75" s="29">
        <v>96.372209999999995</v>
      </c>
      <c r="M75" s="29">
        <v>5.1975300000000004</v>
      </c>
      <c r="N75" s="29">
        <v>5.2</v>
      </c>
    </row>
    <row r="76" spans="1:14">
      <c r="A76" s="114">
        <v>44927</v>
      </c>
      <c r="B76" s="17">
        <v>30000000</v>
      </c>
      <c r="C76" s="15">
        <v>44939</v>
      </c>
      <c r="D76" s="15">
        <v>47133</v>
      </c>
      <c r="E76" s="17">
        <v>48840000</v>
      </c>
      <c r="F76" s="17">
        <v>18840000</v>
      </c>
      <c r="G76" s="115">
        <v>11540000</v>
      </c>
      <c r="H76" s="117">
        <v>62.8</v>
      </c>
      <c r="I76" s="17"/>
      <c r="J76" s="17">
        <v>11540000</v>
      </c>
      <c r="K76" s="18">
        <v>1812880000</v>
      </c>
      <c r="L76" s="29">
        <v>96.465149999999994</v>
      </c>
      <c r="M76" s="29">
        <v>5.1935099999999998</v>
      </c>
      <c r="N76" s="29">
        <v>5.27</v>
      </c>
    </row>
    <row r="77" spans="1:14">
      <c r="A77" s="114">
        <v>44958</v>
      </c>
      <c r="B77" s="17">
        <v>10000000</v>
      </c>
      <c r="C77" s="15">
        <v>44959</v>
      </c>
      <c r="D77" s="15">
        <v>47133</v>
      </c>
      <c r="E77" s="17">
        <v>23790000</v>
      </c>
      <c r="F77" s="17">
        <v>13790000</v>
      </c>
      <c r="G77" s="115">
        <v>10000000</v>
      </c>
      <c r="H77" s="117">
        <v>137.9</v>
      </c>
      <c r="I77" s="17"/>
      <c r="J77" s="17">
        <v>10000000</v>
      </c>
      <c r="K77" s="18">
        <v>1822880000</v>
      </c>
      <c r="L77" s="29">
        <v>96.212540000000004</v>
      </c>
      <c r="M77" s="29">
        <v>5.2491899999999996</v>
      </c>
      <c r="N77" s="29">
        <v>5.3</v>
      </c>
    </row>
    <row r="78" spans="1:14">
      <c r="A78" s="114">
        <v>44958</v>
      </c>
      <c r="B78" s="17">
        <v>10000000</v>
      </c>
      <c r="C78" s="15">
        <v>44973</v>
      </c>
      <c r="D78" s="15">
        <v>47133</v>
      </c>
      <c r="E78" s="17">
        <v>29950000</v>
      </c>
      <c r="F78" s="17">
        <v>19950000</v>
      </c>
      <c r="G78" s="115">
        <v>10000000</v>
      </c>
      <c r="H78" s="117">
        <v>199.5</v>
      </c>
      <c r="I78" s="17"/>
      <c r="J78" s="17">
        <v>10000000</v>
      </c>
      <c r="K78" s="18">
        <v>1832880000</v>
      </c>
      <c r="L78" s="29">
        <v>96.206050000000005</v>
      </c>
      <c r="M78" s="29">
        <v>5.2547499999999996</v>
      </c>
      <c r="N78" s="29">
        <v>5.3</v>
      </c>
    </row>
    <row r="79" spans="1:14">
      <c r="A79" s="114">
        <v>44986</v>
      </c>
      <c r="B79" s="17">
        <v>10000000</v>
      </c>
      <c r="C79" s="15">
        <v>45008</v>
      </c>
      <c r="D79" s="15">
        <v>47133</v>
      </c>
      <c r="E79" s="17">
        <v>35340000</v>
      </c>
      <c r="F79" s="17">
        <v>25340000</v>
      </c>
      <c r="G79" s="115">
        <v>10040000</v>
      </c>
      <c r="H79" s="117">
        <v>253.39999999999998</v>
      </c>
      <c r="I79" s="17"/>
      <c r="J79" s="17">
        <v>10040000</v>
      </c>
      <c r="K79" s="18">
        <v>1842920000</v>
      </c>
      <c r="L79" s="29">
        <v>96.28425</v>
      </c>
      <c r="M79" s="29">
        <v>5.24979</v>
      </c>
      <c r="N79" s="29">
        <v>5.26</v>
      </c>
    </row>
    <row r="80" spans="1:14">
      <c r="A80" s="114">
        <v>45017</v>
      </c>
      <c r="B80" s="17">
        <v>30000000</v>
      </c>
      <c r="C80" s="15">
        <v>45033</v>
      </c>
      <c r="D80" s="15">
        <v>47133</v>
      </c>
      <c r="E80" s="17">
        <v>16190000</v>
      </c>
      <c r="F80" s="17">
        <v>-13810000</v>
      </c>
      <c r="G80" s="115">
        <v>11180000</v>
      </c>
      <c r="H80" s="117">
        <v>-46.033333333333331</v>
      </c>
      <c r="I80" s="17"/>
      <c r="J80" s="17">
        <v>11180000</v>
      </c>
      <c r="K80" s="18">
        <v>1854100000</v>
      </c>
      <c r="L80" s="29">
        <v>96.747420000000005</v>
      </c>
      <c r="M80" s="29">
        <v>5.1618399999999998</v>
      </c>
      <c r="N80" s="29">
        <v>5.26</v>
      </c>
    </row>
    <row r="81" spans="1:14">
      <c r="A81" s="114">
        <v>45017</v>
      </c>
      <c r="B81" s="17">
        <v>10000000</v>
      </c>
      <c r="C81" s="15">
        <v>45043</v>
      </c>
      <c r="D81" s="15">
        <v>47133</v>
      </c>
      <c r="E81" s="17">
        <v>36180000</v>
      </c>
      <c r="F81" s="17">
        <v>26180000</v>
      </c>
      <c r="G81" s="115">
        <v>12980000</v>
      </c>
      <c r="H81" s="117">
        <v>261.8</v>
      </c>
      <c r="I81" s="17"/>
      <c r="J81" s="17">
        <v>12980000</v>
      </c>
      <c r="K81" s="18">
        <v>1867080000</v>
      </c>
      <c r="L81" s="29">
        <v>96.947519999999997</v>
      </c>
      <c r="M81" s="29">
        <v>5.1232800000000003</v>
      </c>
      <c r="N81" s="29">
        <v>5.15</v>
      </c>
    </row>
    <row r="82" spans="1:14">
      <c r="A82" s="114">
        <v>45047</v>
      </c>
      <c r="B82" s="17">
        <v>10000000</v>
      </c>
      <c r="C82" s="15">
        <v>45056</v>
      </c>
      <c r="D82" s="15">
        <v>47133</v>
      </c>
      <c r="E82" s="17">
        <v>40200000</v>
      </c>
      <c r="F82" s="17">
        <v>30200000</v>
      </c>
      <c r="G82" s="115">
        <v>10000000</v>
      </c>
      <c r="H82" s="117">
        <v>302</v>
      </c>
      <c r="I82" s="17"/>
      <c r="J82" s="17">
        <v>10000000</v>
      </c>
      <c r="K82" s="18">
        <v>1877080000</v>
      </c>
      <c r="L82" s="29">
        <v>97.320049999999995</v>
      </c>
      <c r="M82" s="29">
        <v>4.95</v>
      </c>
      <c r="N82" s="29">
        <v>5.0999999999999996</v>
      </c>
    </row>
    <row r="83" spans="1:14">
      <c r="A83" s="114">
        <v>45047</v>
      </c>
      <c r="B83" s="17">
        <v>10000000</v>
      </c>
      <c r="C83" s="15">
        <v>45070</v>
      </c>
      <c r="D83" s="15">
        <v>47133</v>
      </c>
      <c r="E83" s="17">
        <v>31820000</v>
      </c>
      <c r="F83" s="17">
        <v>21820000</v>
      </c>
      <c r="G83" s="115">
        <v>10000000</v>
      </c>
      <c r="H83" s="117">
        <v>218.2</v>
      </c>
      <c r="I83" s="17"/>
      <c r="J83" s="17">
        <v>10000000</v>
      </c>
      <c r="K83" s="18">
        <v>1887080000</v>
      </c>
      <c r="L83" s="29">
        <v>97.336070000000007</v>
      </c>
      <c r="M83" s="29">
        <v>5.0499000000000001</v>
      </c>
      <c r="N83" s="29">
        <v>5.04</v>
      </c>
    </row>
    <row r="84" spans="1:14">
      <c r="A84" s="114">
        <v>45078</v>
      </c>
      <c r="B84" s="17">
        <v>10000000</v>
      </c>
      <c r="C84" s="15">
        <v>45099</v>
      </c>
      <c r="D84" s="15">
        <v>47133</v>
      </c>
      <c r="E84" s="17">
        <v>25830000</v>
      </c>
      <c r="F84" s="17">
        <v>15830000</v>
      </c>
      <c r="G84" s="115">
        <v>10000000</v>
      </c>
      <c r="H84" s="117">
        <v>158.29999999999998</v>
      </c>
      <c r="I84" s="17"/>
      <c r="J84" s="17">
        <v>10000000</v>
      </c>
      <c r="K84" s="18">
        <v>1897080000</v>
      </c>
      <c r="L84" s="29">
        <v>97.300830000000005</v>
      </c>
      <c r="M84" s="29">
        <v>5.06311</v>
      </c>
      <c r="N84" s="29">
        <v>5.13</v>
      </c>
    </row>
    <row r="85" spans="1:14">
      <c r="A85" s="114">
        <v>45078</v>
      </c>
      <c r="B85" s="17">
        <v>10000000</v>
      </c>
      <c r="C85" s="15">
        <v>45106</v>
      </c>
      <c r="D85" s="15">
        <v>47133</v>
      </c>
      <c r="E85" s="17">
        <v>12000000</v>
      </c>
      <c r="F85" s="17">
        <v>2000000</v>
      </c>
      <c r="G85" s="115">
        <v>10000000</v>
      </c>
      <c r="H85" s="117">
        <v>20</v>
      </c>
      <c r="I85" s="17"/>
      <c r="J85" s="17">
        <v>10000000</v>
      </c>
      <c r="K85" s="18">
        <v>1907080000</v>
      </c>
      <c r="L85" s="29">
        <v>97.134979999999999</v>
      </c>
      <c r="M85" s="29">
        <v>5.0999999999999996</v>
      </c>
      <c r="N85" s="29">
        <v>5.0999999999999996</v>
      </c>
    </row>
    <row r="86" spans="1:14">
      <c r="A86" s="114">
        <v>45108</v>
      </c>
      <c r="B86" s="17">
        <v>20000000</v>
      </c>
      <c r="C86" s="15">
        <v>45124</v>
      </c>
      <c r="D86" s="15">
        <v>47133</v>
      </c>
      <c r="E86" s="17">
        <v>48470000</v>
      </c>
      <c r="F86" s="17">
        <v>28470000</v>
      </c>
      <c r="G86" s="115">
        <v>24420000</v>
      </c>
      <c r="H86" s="117">
        <v>142.35</v>
      </c>
      <c r="I86" s="17"/>
      <c r="J86" s="17">
        <v>24420000</v>
      </c>
      <c r="K86" s="18">
        <v>1931500000</v>
      </c>
      <c r="L86" s="29">
        <v>97.448419999999999</v>
      </c>
      <c r="M86" s="29">
        <v>5.0372000000000003</v>
      </c>
      <c r="N86" s="29">
        <v>5.05</v>
      </c>
    </row>
    <row r="87" spans="1:14">
      <c r="A87" s="114">
        <v>45108</v>
      </c>
      <c r="B87" s="17">
        <v>10000000</v>
      </c>
      <c r="C87" s="15">
        <v>45134</v>
      </c>
      <c r="D87" s="15">
        <v>47133</v>
      </c>
      <c r="E87" s="17">
        <v>28730000</v>
      </c>
      <c r="F87" s="17">
        <v>18730000</v>
      </c>
      <c r="G87" s="115">
        <v>10000000</v>
      </c>
      <c r="H87" s="117">
        <v>187.3</v>
      </c>
      <c r="I87" s="17"/>
      <c r="J87" s="17">
        <v>10000000</v>
      </c>
      <c r="K87" s="18">
        <v>1941500000</v>
      </c>
      <c r="L87" s="29">
        <v>97.724230000000006</v>
      </c>
      <c r="M87" s="29">
        <v>4.9800000000000004</v>
      </c>
      <c r="N87" s="29">
        <v>4.9800000000000004</v>
      </c>
    </row>
    <row r="88" spans="1:14">
      <c r="A88" s="114">
        <v>45139</v>
      </c>
      <c r="B88" s="17">
        <v>10000000</v>
      </c>
      <c r="C88" s="15">
        <v>45141</v>
      </c>
      <c r="D88" s="15">
        <v>47133</v>
      </c>
      <c r="E88" s="17">
        <v>32740000</v>
      </c>
      <c r="F88" s="17">
        <v>22740000</v>
      </c>
      <c r="G88" s="115">
        <v>10000000</v>
      </c>
      <c r="H88" s="117">
        <v>227.4</v>
      </c>
      <c r="I88" s="17"/>
      <c r="J88" s="17">
        <v>10000000</v>
      </c>
      <c r="K88" s="18">
        <v>1951500000</v>
      </c>
      <c r="L88" s="29">
        <v>98.009510000000006</v>
      </c>
      <c r="M88" s="29">
        <v>4.92</v>
      </c>
      <c r="N88" s="29">
        <v>4.93</v>
      </c>
    </row>
    <row r="89" spans="1:14">
      <c r="A89" s="114">
        <v>45139</v>
      </c>
      <c r="B89" s="17">
        <v>10000000</v>
      </c>
      <c r="C89" s="15">
        <v>45155</v>
      </c>
      <c r="D89" s="15">
        <v>47133</v>
      </c>
      <c r="E89" s="17">
        <v>23370000</v>
      </c>
      <c r="F89" s="17">
        <v>13370000</v>
      </c>
      <c r="G89" s="115">
        <v>10000000</v>
      </c>
      <c r="H89" s="117">
        <v>133.69999999999999</v>
      </c>
      <c r="I89" s="17"/>
      <c r="J89" s="17">
        <v>10000000</v>
      </c>
      <c r="K89" s="18">
        <v>1961500000</v>
      </c>
      <c r="L89" s="29">
        <v>97.54956</v>
      </c>
      <c r="M89" s="29">
        <v>5</v>
      </c>
      <c r="N89" s="29">
        <v>5.0469999999999997</v>
      </c>
    </row>
    <row r="90" spans="1:14">
      <c r="A90" s="114">
        <v>45170</v>
      </c>
      <c r="B90" s="17">
        <v>10000000</v>
      </c>
      <c r="C90" s="15">
        <v>45176</v>
      </c>
      <c r="D90" s="15">
        <v>47133</v>
      </c>
      <c r="E90" s="17">
        <v>24120000</v>
      </c>
      <c r="F90" s="17">
        <v>14120000</v>
      </c>
      <c r="G90" s="115">
        <v>10000000</v>
      </c>
      <c r="H90" s="117">
        <f>F90/B90*100</f>
        <v>141.19999999999999</v>
      </c>
      <c r="I90" s="17"/>
      <c r="J90" s="17">
        <v>10000000</v>
      </c>
      <c r="K90" s="18">
        <v>1971500000</v>
      </c>
      <c r="L90" s="29">
        <v>97.52167</v>
      </c>
      <c r="M90" s="29">
        <v>5.0314500000000004</v>
      </c>
      <c r="N90" s="29">
        <v>5.05</v>
      </c>
    </row>
    <row r="91" spans="1:14">
      <c r="A91" s="114">
        <v>45170</v>
      </c>
      <c r="B91" s="17">
        <v>15000000</v>
      </c>
      <c r="C91" s="15">
        <v>45190</v>
      </c>
      <c r="D91" s="15">
        <v>47133</v>
      </c>
      <c r="E91" s="17">
        <v>20310000</v>
      </c>
      <c r="F91" s="17">
        <v>5310000</v>
      </c>
      <c r="G91" s="115">
        <v>12810000</v>
      </c>
      <c r="H91" s="117">
        <f>F91/B91*100</f>
        <v>35.4</v>
      </c>
      <c r="I91" s="17"/>
      <c r="J91" s="17">
        <v>12810000</v>
      </c>
      <c r="K91" s="18">
        <v>1984310000</v>
      </c>
      <c r="L91" s="29">
        <v>97.250919999999994</v>
      </c>
      <c r="M91" s="29">
        <v>5.0939899999999998</v>
      </c>
      <c r="N91" s="29">
        <v>5.0999999999999996</v>
      </c>
    </row>
    <row r="92" spans="1:14">
      <c r="A92" s="114">
        <v>45200</v>
      </c>
      <c r="B92" s="17">
        <v>20000000</v>
      </c>
      <c r="C92" s="15">
        <v>45204</v>
      </c>
      <c r="D92" s="15">
        <v>47133</v>
      </c>
      <c r="E92" s="17">
        <v>39120000</v>
      </c>
      <c r="F92" s="17">
        <v>19120000</v>
      </c>
      <c r="G92" s="115">
        <v>20000000</v>
      </c>
      <c r="H92" s="117">
        <v>95.6</v>
      </c>
      <c r="I92" s="17"/>
      <c r="J92" s="17">
        <v>20000000</v>
      </c>
      <c r="K92" s="18">
        <v>2004310000</v>
      </c>
      <c r="L92" s="29">
        <v>97.211579999999998</v>
      </c>
      <c r="M92" s="29">
        <v>5.1061199999999998</v>
      </c>
      <c r="N92" s="29">
        <v>5.13</v>
      </c>
    </row>
    <row r="93" spans="1:14">
      <c r="A93" s="114">
        <v>45201</v>
      </c>
      <c r="B93" s="17">
        <v>40000000</v>
      </c>
      <c r="C93" s="15">
        <v>45215</v>
      </c>
      <c r="D93" s="15">
        <v>47133</v>
      </c>
      <c r="E93" s="17">
        <v>18440000</v>
      </c>
      <c r="F93" s="17">
        <v>-21560000</v>
      </c>
      <c r="G93" s="115">
        <v>7640000</v>
      </c>
      <c r="H93" s="117">
        <v>-53.900000000000006</v>
      </c>
      <c r="I93" s="17"/>
      <c r="J93" s="17">
        <v>7640000</v>
      </c>
      <c r="K93" s="18">
        <v>2011950000</v>
      </c>
      <c r="L93" s="29">
        <v>90.552199999999999</v>
      </c>
      <c r="M93" s="29">
        <v>5.8082599999999998</v>
      </c>
      <c r="N93" s="29">
        <v>5.23</v>
      </c>
    </row>
    <row r="94" spans="1:14">
      <c r="A94" s="114">
        <v>45201</v>
      </c>
      <c r="B94" s="17">
        <v>40000000</v>
      </c>
      <c r="C94" s="15">
        <v>45218</v>
      </c>
      <c r="D94" s="15">
        <v>47133</v>
      </c>
      <c r="E94" s="17">
        <v>14650000</v>
      </c>
      <c r="F94" s="17">
        <v>-25350000</v>
      </c>
      <c r="G94" s="115">
        <v>620000</v>
      </c>
      <c r="H94" s="117">
        <v>-63.375</v>
      </c>
      <c r="I94" s="17"/>
      <c r="J94" s="17">
        <v>620000</v>
      </c>
      <c r="K94" s="18">
        <v>2012570000</v>
      </c>
      <c r="L94" s="29">
        <v>97.992189999999994</v>
      </c>
      <c r="M94" s="29">
        <v>5.2</v>
      </c>
      <c r="N94" s="29">
        <v>5.2</v>
      </c>
    </row>
    <row r="95" spans="1:14">
      <c r="A95" s="114">
        <v>45231</v>
      </c>
      <c r="B95" s="17">
        <v>10000000</v>
      </c>
      <c r="C95" s="15">
        <v>45239</v>
      </c>
      <c r="D95" s="15">
        <v>47133</v>
      </c>
      <c r="E95" s="17">
        <v>30620000</v>
      </c>
      <c r="F95" s="17">
        <v>20620000</v>
      </c>
      <c r="G95" s="115">
        <v>10000000</v>
      </c>
      <c r="H95" s="295">
        <v>206.2</v>
      </c>
      <c r="I95" s="17"/>
      <c r="J95" s="17">
        <v>10000000</v>
      </c>
      <c r="K95" s="18">
        <v>2022570000</v>
      </c>
      <c r="L95" s="29">
        <v>96.943680000000001</v>
      </c>
      <c r="M95" s="29">
        <v>5.1758699999999997</v>
      </c>
      <c r="N95" s="29">
        <v>5.1970000000000001</v>
      </c>
    </row>
    <row r="96" spans="1:14">
      <c r="A96" s="114">
        <v>45231</v>
      </c>
      <c r="B96" s="17">
        <v>10000000</v>
      </c>
      <c r="C96" s="15">
        <v>45253</v>
      </c>
      <c r="D96" s="15">
        <v>47133</v>
      </c>
      <c r="E96" s="17">
        <v>20880000</v>
      </c>
      <c r="F96" s="17">
        <v>10880000</v>
      </c>
      <c r="G96" s="115">
        <v>15300000</v>
      </c>
      <c r="H96" s="128">
        <v>108.80000000000001</v>
      </c>
      <c r="I96" s="98"/>
      <c r="J96" s="17">
        <v>15300000</v>
      </c>
      <c r="K96" s="18">
        <v>2037870000</v>
      </c>
      <c r="L96" s="29">
        <v>96.994129999999998</v>
      </c>
      <c r="M96" s="29">
        <v>5.1686699999999997</v>
      </c>
      <c r="N96" s="29">
        <v>5.1909999999999998</v>
      </c>
    </row>
    <row r="97" spans="1:14">
      <c r="A97" s="114">
        <v>45261</v>
      </c>
      <c r="B97" s="17">
        <v>20000000</v>
      </c>
      <c r="C97" s="15">
        <v>45267</v>
      </c>
      <c r="D97" s="15">
        <f t="shared" ref="D97" si="0">D96</f>
        <v>47133</v>
      </c>
      <c r="E97" s="17">
        <v>52640000</v>
      </c>
      <c r="F97" s="17">
        <f t="shared" ref="F97" si="1">E97-B97</f>
        <v>32640000</v>
      </c>
      <c r="G97" s="115">
        <v>20120000</v>
      </c>
      <c r="H97" s="128">
        <v>163.19999999999999</v>
      </c>
      <c r="J97" s="17">
        <v>20120000</v>
      </c>
      <c r="K97" s="18">
        <v>2057990000</v>
      </c>
      <c r="L97" s="29">
        <v>97.192880000000002</v>
      </c>
      <c r="M97" s="29">
        <v>5.1275000000000004</v>
      </c>
      <c r="N97" s="29">
        <v>5.1970000000000001</v>
      </c>
    </row>
    <row r="98" spans="1:14">
      <c r="A98" s="19">
        <v>45292</v>
      </c>
      <c r="B98" s="17">
        <v>10000000</v>
      </c>
      <c r="C98" s="15">
        <v>45316</v>
      </c>
      <c r="D98" s="15">
        <v>47133</v>
      </c>
      <c r="E98" s="17">
        <v>34000000</v>
      </c>
      <c r="F98" s="17">
        <v>24000000</v>
      </c>
      <c r="G98" s="42">
        <v>10000000</v>
      </c>
      <c r="H98" s="128">
        <v>240</v>
      </c>
      <c r="I98" s="98"/>
      <c r="J98" s="17">
        <v>10000000</v>
      </c>
      <c r="K98" s="18">
        <v>2105180000</v>
      </c>
      <c r="L98" s="29">
        <v>97.444029999999998</v>
      </c>
      <c r="M98" s="29">
        <v>5.0880000000000001</v>
      </c>
      <c r="N98" s="29">
        <v>5.0949999999999998</v>
      </c>
    </row>
    <row r="99" spans="1:14">
      <c r="A99" s="19">
        <v>45323</v>
      </c>
      <c r="B99" s="17">
        <v>10000000</v>
      </c>
      <c r="C99" s="15">
        <v>45323</v>
      </c>
      <c r="D99" s="15">
        <v>47133</v>
      </c>
      <c r="E99" s="17">
        <v>30420000</v>
      </c>
      <c r="F99" s="17">
        <v>20420000</v>
      </c>
      <c r="G99" s="17">
        <v>10000000</v>
      </c>
      <c r="H99" s="128">
        <v>204.2</v>
      </c>
      <c r="I99" s="17"/>
      <c r="J99" s="17">
        <v>10000000</v>
      </c>
      <c r="K99" s="18">
        <v>2115180000</v>
      </c>
      <c r="L99" s="29">
        <v>97.515789999999996</v>
      </c>
      <c r="M99" s="29">
        <v>5.0730599999999999</v>
      </c>
      <c r="N99" s="29">
        <v>5.0949999999999998</v>
      </c>
    </row>
    <row r="100" spans="1:14">
      <c r="A100" s="19">
        <v>45323</v>
      </c>
      <c r="B100" s="17">
        <v>10000000</v>
      </c>
      <c r="C100" s="15">
        <v>45337</v>
      </c>
      <c r="D100" s="15">
        <v>47133</v>
      </c>
      <c r="E100" s="17">
        <v>61280000</v>
      </c>
      <c r="F100" s="17">
        <v>51280000</v>
      </c>
      <c r="G100" s="17">
        <v>10000000</v>
      </c>
      <c r="H100" s="128">
        <v>512.79999999999995</v>
      </c>
      <c r="I100" s="17"/>
      <c r="J100" s="17">
        <v>10000000</v>
      </c>
      <c r="K100" s="18">
        <v>2125180000</v>
      </c>
      <c r="L100" s="29">
        <v>97.72054</v>
      </c>
      <c r="M100" s="29">
        <v>5.0285700000000002</v>
      </c>
      <c r="N100" s="29">
        <v>5.03</v>
      </c>
    </row>
    <row r="101" spans="1:14">
      <c r="A101" s="19">
        <v>45352</v>
      </c>
      <c r="B101" s="17">
        <v>10000000</v>
      </c>
      <c r="C101" s="15">
        <v>45358</v>
      </c>
      <c r="D101" s="15">
        <v>47133</v>
      </c>
      <c r="E101" s="17">
        <v>54340000</v>
      </c>
      <c r="F101" s="17">
        <v>44340000</v>
      </c>
      <c r="G101" s="17">
        <v>10000000</v>
      </c>
      <c r="H101" s="128">
        <v>443.40000000000003</v>
      </c>
      <c r="I101" s="17"/>
      <c r="J101" s="17">
        <v>10000000</v>
      </c>
      <c r="K101" s="18">
        <v>2135180000</v>
      </c>
      <c r="L101" s="29">
        <v>97.916870000000003</v>
      </c>
      <c r="M101" s="29">
        <v>4.9873099999999999</v>
      </c>
      <c r="N101" s="29">
        <v>5</v>
      </c>
    </row>
    <row r="102" spans="1:14">
      <c r="A102" s="19">
        <v>45352</v>
      </c>
      <c r="B102" s="17">
        <v>10000000</v>
      </c>
      <c r="C102" s="15">
        <v>45371</v>
      </c>
      <c r="D102" s="15">
        <v>47133</v>
      </c>
      <c r="E102" s="17">
        <v>43300000</v>
      </c>
      <c r="F102" s="17">
        <v>33300000</v>
      </c>
      <c r="G102" s="17">
        <v>10000000</v>
      </c>
      <c r="H102" s="128">
        <v>333</v>
      </c>
      <c r="I102" s="17"/>
      <c r="J102" s="17">
        <v>10000000</v>
      </c>
      <c r="K102" s="18">
        <v>2145180000</v>
      </c>
      <c r="L102" s="29">
        <v>98.129260000000002</v>
      </c>
      <c r="M102" s="29">
        <v>4.9398299999999997</v>
      </c>
      <c r="N102" s="29">
        <v>4.9400000000000004</v>
      </c>
    </row>
    <row r="103" spans="1:14">
      <c r="A103" s="19">
        <v>45383</v>
      </c>
      <c r="B103" s="17">
        <v>20000000</v>
      </c>
      <c r="C103" s="15">
        <v>45397</v>
      </c>
      <c r="D103" s="15">
        <v>47133</v>
      </c>
      <c r="E103" s="17">
        <v>50230000</v>
      </c>
      <c r="F103" s="17">
        <v>30230000</v>
      </c>
      <c r="G103" s="17">
        <v>20000000</v>
      </c>
      <c r="H103" s="128">
        <v>151.15</v>
      </c>
      <c r="I103" s="17"/>
      <c r="J103" s="17">
        <v>20000000</v>
      </c>
      <c r="K103" s="18">
        <v>2165180000</v>
      </c>
      <c r="L103" s="29">
        <v>98.274690000000007</v>
      </c>
      <c r="M103" s="29">
        <v>4.9107599999999998</v>
      </c>
      <c r="N103" s="29">
        <v>4.95</v>
      </c>
    </row>
    <row r="104" spans="1:14">
      <c r="A104" s="19">
        <v>45383</v>
      </c>
      <c r="B104" s="17">
        <v>15000000</v>
      </c>
      <c r="C104" s="15">
        <v>45400</v>
      </c>
      <c r="D104" s="15">
        <v>47133</v>
      </c>
      <c r="E104" s="17">
        <v>24630000</v>
      </c>
      <c r="F104" s="17">
        <v>9630000</v>
      </c>
      <c r="G104" s="17">
        <v>17000000</v>
      </c>
      <c r="H104" s="128">
        <v>64.2</v>
      </c>
      <c r="I104" s="17"/>
      <c r="J104" s="17">
        <v>17000000</v>
      </c>
      <c r="K104" s="18">
        <v>2182180000</v>
      </c>
      <c r="L104" s="29">
        <v>98.030609999999996</v>
      </c>
      <c r="M104" s="29">
        <v>4.9704199999999998</v>
      </c>
      <c r="N104" s="29">
        <v>4.415</v>
      </c>
    </row>
    <row r="105" spans="1:14">
      <c r="A105" s="19">
        <v>45413</v>
      </c>
      <c r="B105" s="17">
        <v>10000000</v>
      </c>
      <c r="C105" s="15">
        <v>45420</v>
      </c>
      <c r="D105" s="15">
        <v>47133</v>
      </c>
      <c r="E105" s="17">
        <v>29170000</v>
      </c>
      <c r="F105" s="17">
        <v>19170000</v>
      </c>
      <c r="G105" s="17">
        <v>10000000</v>
      </c>
      <c r="H105" s="128">
        <v>191.70000000000002</v>
      </c>
      <c r="I105" s="17"/>
      <c r="J105" s="17">
        <v>10000000</v>
      </c>
      <c r="K105" s="18">
        <v>2192180000</v>
      </c>
      <c r="L105" s="29">
        <v>98.043390000000002</v>
      </c>
      <c r="M105" s="29">
        <v>4.9725200000000003</v>
      </c>
      <c r="N105" s="29">
        <v>4.99</v>
      </c>
    </row>
    <row r="106" spans="1:14">
      <c r="A106" s="19">
        <v>45413</v>
      </c>
      <c r="B106" s="17">
        <v>10000000</v>
      </c>
      <c r="C106" s="15">
        <v>45435</v>
      </c>
      <c r="D106" s="15">
        <v>47133</v>
      </c>
      <c r="E106" s="17">
        <v>28750000</v>
      </c>
      <c r="F106" s="17">
        <v>18750000</v>
      </c>
      <c r="G106" s="17">
        <v>10000000</v>
      </c>
      <c r="H106" s="128">
        <v>187.5</v>
      </c>
      <c r="I106" s="17"/>
      <c r="J106" s="17">
        <v>10000000</v>
      </c>
      <c r="K106" s="18">
        <v>2202180000</v>
      </c>
      <c r="L106" s="29">
        <v>98.070170000000005</v>
      </c>
      <c r="M106" s="29">
        <v>4.97</v>
      </c>
      <c r="N106" s="29">
        <v>4.99</v>
      </c>
    </row>
    <row r="107" spans="1:14">
      <c r="A107" s="19">
        <v>45444</v>
      </c>
      <c r="B107" s="17">
        <v>10000000</v>
      </c>
      <c r="C107" s="15">
        <v>45463</v>
      </c>
      <c r="D107" s="15">
        <v>47133</v>
      </c>
      <c r="E107" s="17">
        <v>63560000</v>
      </c>
      <c r="F107" s="17">
        <v>53560000</v>
      </c>
      <c r="G107" s="17">
        <v>10000000</v>
      </c>
      <c r="H107" s="117">
        <v>535.6</v>
      </c>
      <c r="I107" s="17"/>
      <c r="J107" s="17">
        <v>10000000</v>
      </c>
      <c r="K107" s="18">
        <v>2212180000</v>
      </c>
      <c r="L107" s="29">
        <v>98.186490000000006</v>
      </c>
      <c r="M107" s="29">
        <v>4.94923</v>
      </c>
      <c r="N107" s="29">
        <v>4.95</v>
      </c>
    </row>
    <row r="108" spans="1:14">
      <c r="A108" s="19">
        <v>45444</v>
      </c>
      <c r="B108" s="17">
        <v>10000000</v>
      </c>
      <c r="C108" s="15">
        <v>45470</v>
      </c>
      <c r="D108" s="15">
        <v>47133</v>
      </c>
      <c r="E108" s="17">
        <v>50970000</v>
      </c>
      <c r="F108" s="17">
        <v>40970000</v>
      </c>
      <c r="G108" s="17">
        <v>10000000</v>
      </c>
      <c r="H108" s="117">
        <v>409.70000000000005</v>
      </c>
      <c r="I108" s="17"/>
      <c r="J108" s="17">
        <v>10000000</v>
      </c>
      <c r="K108" s="18">
        <v>2222180000</v>
      </c>
      <c r="L108" s="29">
        <v>98.396889999999999</v>
      </c>
      <c r="M108" s="29">
        <v>4.8979499999999998</v>
      </c>
      <c r="N108" s="29">
        <v>4.9000000000000004</v>
      </c>
    </row>
    <row r="109" spans="1:14">
      <c r="A109" s="19">
        <v>45474</v>
      </c>
      <c r="B109" s="17">
        <v>20000000</v>
      </c>
      <c r="C109" s="15">
        <v>45488</v>
      </c>
      <c r="D109" s="15">
        <v>47133</v>
      </c>
      <c r="E109" s="17">
        <v>52640000</v>
      </c>
      <c r="F109" s="17">
        <v>32640000</v>
      </c>
      <c r="G109" s="17">
        <v>20000000</v>
      </c>
      <c r="H109" s="117">
        <v>163.19999999999999</v>
      </c>
      <c r="I109" s="17"/>
      <c r="J109" s="17">
        <v>20000000</v>
      </c>
      <c r="K109" s="17">
        <v>2242180000</v>
      </c>
      <c r="L109" s="29">
        <v>98.489040000000003</v>
      </c>
      <c r="M109" s="29">
        <v>4.8780299999999999</v>
      </c>
      <c r="N109" s="29">
        <v>4.8970000000000002</v>
      </c>
    </row>
    <row r="110" spans="1:14">
      <c r="A110" s="19">
        <v>45474</v>
      </c>
      <c r="B110" s="17">
        <v>10000000</v>
      </c>
      <c r="C110" s="15">
        <v>45498</v>
      </c>
      <c r="D110" s="15">
        <v>47133</v>
      </c>
      <c r="E110" s="17">
        <v>38210000</v>
      </c>
      <c r="F110" s="17">
        <v>28210000</v>
      </c>
      <c r="G110" s="17">
        <v>10000000</v>
      </c>
      <c r="H110" s="117">
        <v>282.10000000000002</v>
      </c>
      <c r="I110" s="17"/>
      <c r="J110" s="17">
        <v>10000000</v>
      </c>
      <c r="K110" s="17">
        <v>2252180000</v>
      </c>
      <c r="L110" s="29">
        <v>98.595129999999997</v>
      </c>
      <c r="M110" s="29">
        <v>4.8525900000000002</v>
      </c>
      <c r="N110" s="29">
        <v>4.8600000000000003</v>
      </c>
    </row>
    <row r="111" spans="1:14">
      <c r="A111" s="19">
        <v>45505</v>
      </c>
      <c r="B111" s="17">
        <v>10000000</v>
      </c>
      <c r="C111" s="15">
        <v>45512</v>
      </c>
      <c r="D111" s="15">
        <v>47133</v>
      </c>
      <c r="E111" s="17">
        <v>39650000</v>
      </c>
      <c r="F111" s="17">
        <v>29650000</v>
      </c>
      <c r="G111" s="17">
        <v>10000000</v>
      </c>
      <c r="H111" s="117">
        <v>296.5</v>
      </c>
      <c r="I111" s="17"/>
      <c r="J111" s="17">
        <v>10000000</v>
      </c>
      <c r="K111" s="18">
        <v>2262180000</v>
      </c>
      <c r="L111" s="29">
        <v>98.731160000000003</v>
      </c>
      <c r="M111" s="29">
        <v>4.81982</v>
      </c>
      <c r="N111" s="29">
        <v>4.82</v>
      </c>
    </row>
    <row r="112" spans="1:14">
      <c r="A112" s="19">
        <v>45505</v>
      </c>
      <c r="B112" s="17">
        <v>10000000</v>
      </c>
      <c r="C112" s="15">
        <v>45526</v>
      </c>
      <c r="D112" s="15">
        <v>47133</v>
      </c>
      <c r="E112" s="17">
        <v>38810000</v>
      </c>
      <c r="F112" s="17">
        <v>28810000</v>
      </c>
      <c r="G112" s="17">
        <v>10000000</v>
      </c>
      <c r="H112" s="117">
        <v>288.09999999999997</v>
      </c>
      <c r="I112" s="17"/>
      <c r="J112" s="17">
        <v>10000000</v>
      </c>
      <c r="K112" s="18">
        <v>2272180000</v>
      </c>
      <c r="L112" s="29">
        <v>99.016319999999993</v>
      </c>
      <c r="M112" s="29">
        <v>4.7484599999999997</v>
      </c>
      <c r="N112" s="29">
        <v>4.7569999999999997</v>
      </c>
    </row>
    <row r="113" spans="1:14">
      <c r="A113" s="19">
        <v>45536</v>
      </c>
      <c r="B113" s="17">
        <v>10000000</v>
      </c>
      <c r="C113" s="15">
        <v>45540</v>
      </c>
      <c r="D113" s="15">
        <v>47133</v>
      </c>
      <c r="E113" s="17">
        <v>48250000</v>
      </c>
      <c r="F113" s="17">
        <v>38250000</v>
      </c>
      <c r="G113" s="17">
        <v>10000000</v>
      </c>
      <c r="H113" s="117">
        <v>382.5</v>
      </c>
      <c r="I113" s="17"/>
      <c r="J113" s="17">
        <v>10000000</v>
      </c>
      <c r="K113" s="18">
        <v>2282180000</v>
      </c>
      <c r="L113" s="29">
        <v>99.278540000000007</v>
      </c>
      <c r="M113" s="29">
        <v>4.68222</v>
      </c>
      <c r="N113" s="29">
        <v>4.6900000000000004</v>
      </c>
    </row>
    <row r="114" spans="1:14">
      <c r="A114" s="19">
        <v>45536</v>
      </c>
      <c r="B114" s="17">
        <v>10000000</v>
      </c>
      <c r="C114" s="15">
        <v>45554</v>
      </c>
      <c r="D114" s="15">
        <v>47133</v>
      </c>
      <c r="E114" s="17">
        <v>19810000</v>
      </c>
      <c r="F114" s="17">
        <v>9810000</v>
      </c>
      <c r="G114" s="17">
        <v>10000000</v>
      </c>
      <c r="H114" s="117">
        <v>98.1</v>
      </c>
      <c r="I114" s="17"/>
      <c r="J114" s="17">
        <v>10000000</v>
      </c>
      <c r="K114" s="18">
        <v>2292180000</v>
      </c>
      <c r="L114" s="29">
        <v>99.483400000000003</v>
      </c>
      <c r="M114" s="29">
        <v>4.6300600000000003</v>
      </c>
      <c r="N114" s="29">
        <v>4.6420000000000003</v>
      </c>
    </row>
    <row r="115" spans="1:14">
      <c r="A115" s="19">
        <v>45566</v>
      </c>
      <c r="B115" s="17">
        <v>10000000</v>
      </c>
      <c r="C115" s="15">
        <v>45568</v>
      </c>
      <c r="D115" s="15">
        <v>47133</v>
      </c>
      <c r="E115" s="17">
        <v>28740000</v>
      </c>
      <c r="F115" s="17">
        <v>18740000</v>
      </c>
      <c r="G115" s="17">
        <v>10000000</v>
      </c>
      <c r="H115" s="117">
        <v>187.4</v>
      </c>
      <c r="I115" s="17"/>
      <c r="J115" s="17">
        <v>10000000</v>
      </c>
      <c r="K115" s="18">
        <v>2302180000</v>
      </c>
      <c r="L115" s="29">
        <v>99.437989999999999</v>
      </c>
      <c r="M115" s="29">
        <v>4.6424799999999999</v>
      </c>
      <c r="N115" s="29">
        <v>4.6500000000000004</v>
      </c>
    </row>
    <row r="116" spans="1:14">
      <c r="A116" s="19">
        <v>45566</v>
      </c>
      <c r="B116" s="17">
        <v>30000000</v>
      </c>
      <c r="C116" s="15">
        <v>45580</v>
      </c>
      <c r="D116" s="15">
        <v>47133</v>
      </c>
      <c r="E116" s="17">
        <v>49700000</v>
      </c>
      <c r="F116" s="17">
        <v>19700000</v>
      </c>
      <c r="G116" s="17">
        <v>30200000</v>
      </c>
      <c r="H116" s="117">
        <v>65.666666666666657</v>
      </c>
      <c r="I116" s="17"/>
      <c r="J116" s="17">
        <v>30200000</v>
      </c>
      <c r="K116" s="18">
        <v>2332380000</v>
      </c>
      <c r="L116" s="29">
        <v>99.422479999999993</v>
      </c>
      <c r="M116" s="29">
        <v>4.6471999999999998</v>
      </c>
      <c r="N116" s="29">
        <v>4.702</v>
      </c>
    </row>
    <row r="117" spans="1:14">
      <c r="A117" s="19">
        <v>45566</v>
      </c>
      <c r="B117" s="17">
        <v>15000000</v>
      </c>
      <c r="C117" s="15">
        <v>45596</v>
      </c>
      <c r="D117" s="15">
        <v>47133</v>
      </c>
      <c r="E117" s="17">
        <v>21610000</v>
      </c>
      <c r="F117" s="17">
        <v>6610000</v>
      </c>
      <c r="G117" s="17">
        <v>10510000</v>
      </c>
      <c r="H117" s="117">
        <v>44.066666666666663</v>
      </c>
      <c r="I117" s="17"/>
      <c r="J117" s="17">
        <v>10510000</v>
      </c>
      <c r="K117" s="18">
        <v>2342890000</v>
      </c>
      <c r="L117" s="29">
        <v>99.352450000000005</v>
      </c>
      <c r="M117" s="29">
        <v>4.6667899999999998</v>
      </c>
      <c r="N117" s="29">
        <v>4.7069999999999999</v>
      </c>
    </row>
    <row r="118" spans="1:14">
      <c r="A118" s="19">
        <v>45597</v>
      </c>
      <c r="B118" s="17">
        <v>10000000</v>
      </c>
      <c r="C118" s="15">
        <v>45610</v>
      </c>
      <c r="D118" s="15">
        <v>47133</v>
      </c>
      <c r="E118" s="17">
        <v>20730000</v>
      </c>
      <c r="F118" s="17">
        <v>10730000</v>
      </c>
      <c r="G118" s="17">
        <v>10000000</v>
      </c>
      <c r="H118" s="117">
        <v>107.3</v>
      </c>
      <c r="I118" s="17"/>
      <c r="J118" s="17">
        <v>10000000</v>
      </c>
      <c r="K118" s="18">
        <v>2352890000</v>
      </c>
      <c r="L118" s="29">
        <v>99.419560000000004</v>
      </c>
      <c r="M118" s="29">
        <v>4.6499699999999997</v>
      </c>
      <c r="N118" s="29">
        <v>4.67</v>
      </c>
    </row>
    <row r="119" spans="1:14">
      <c r="A119" s="319">
        <v>45627</v>
      </c>
      <c r="B119" s="17">
        <v>20000000</v>
      </c>
      <c r="C119" s="15">
        <v>45631</v>
      </c>
      <c r="D119" s="15">
        <v>47133</v>
      </c>
      <c r="E119" s="17">
        <v>31410000</v>
      </c>
      <c r="F119" s="17">
        <v>11410000</v>
      </c>
      <c r="G119" s="17">
        <v>26410000</v>
      </c>
      <c r="H119" s="117">
        <v>57.05</v>
      </c>
      <c r="I119" s="17"/>
      <c r="J119" s="17">
        <v>26410000</v>
      </c>
      <c r="K119" s="18">
        <v>2379300000</v>
      </c>
      <c r="L119" s="29">
        <v>99.417839999999998</v>
      </c>
      <c r="M119" s="29">
        <v>4.6521100000000004</v>
      </c>
      <c r="N119" s="29">
        <v>4.6769999999999996</v>
      </c>
    </row>
    <row r="120" spans="1:14">
      <c r="A120" s="319">
        <v>45658</v>
      </c>
      <c r="B120" s="17">
        <v>20000000</v>
      </c>
      <c r="C120" s="15">
        <v>45672</v>
      </c>
      <c r="D120" s="15">
        <v>47133</v>
      </c>
      <c r="E120" s="17">
        <v>10130000</v>
      </c>
      <c r="F120" s="17">
        <v>-9870000</v>
      </c>
      <c r="G120" s="17">
        <v>7090000</v>
      </c>
      <c r="H120" s="117">
        <v>-49.35</v>
      </c>
      <c r="I120" s="17"/>
      <c r="J120" s="17">
        <v>7090000</v>
      </c>
      <c r="K120" s="18">
        <v>2386390000</v>
      </c>
      <c r="L120" s="29">
        <v>99.166719999999998</v>
      </c>
      <c r="M120" s="29">
        <v>4.7310999999999996</v>
      </c>
      <c r="N120" s="29">
        <v>4.75</v>
      </c>
    </row>
    <row r="121" spans="1:14">
      <c r="A121" s="319">
        <v>45658</v>
      </c>
      <c r="B121" s="17">
        <v>10000000</v>
      </c>
      <c r="C121" s="15">
        <v>45680</v>
      </c>
      <c r="D121" s="15">
        <v>47133</v>
      </c>
      <c r="E121" s="17">
        <v>5820000</v>
      </c>
      <c r="F121" s="17">
        <v>-4180000</v>
      </c>
      <c r="G121" s="17">
        <v>5820000</v>
      </c>
      <c r="H121" s="117">
        <v>-41.8</v>
      </c>
      <c r="I121" s="17"/>
      <c r="J121" s="17">
        <v>5820000</v>
      </c>
      <c r="K121" s="18">
        <v>2392210000</v>
      </c>
      <c r="L121" s="29">
        <v>99.013069999999999</v>
      </c>
      <c r="M121" s="29">
        <v>4.7752699999999999</v>
      </c>
      <c r="N121" s="29">
        <v>4.79</v>
      </c>
    </row>
    <row r="122" spans="1:14">
      <c r="A122" s="319">
        <v>45689</v>
      </c>
      <c r="B122" s="17">
        <v>10000000</v>
      </c>
      <c r="C122" s="15">
        <v>45694</v>
      </c>
      <c r="D122" s="15">
        <v>47133</v>
      </c>
      <c r="E122" s="17">
        <v>10240000</v>
      </c>
      <c r="F122" s="17">
        <v>240000</v>
      </c>
      <c r="G122" s="17">
        <v>5240000</v>
      </c>
      <c r="H122" s="117">
        <v>2.4</v>
      </c>
      <c r="I122" s="17"/>
      <c r="J122" s="17">
        <v>5240000</v>
      </c>
      <c r="K122" s="18">
        <v>2397450000</v>
      </c>
      <c r="L122" s="29">
        <v>99.070999999999998</v>
      </c>
      <c r="M122" s="29">
        <v>4.7610000000000001</v>
      </c>
      <c r="N122" s="29">
        <v>4.7699999999999996</v>
      </c>
    </row>
    <row r="123" spans="1:14">
      <c r="A123" s="319">
        <v>45689</v>
      </c>
      <c r="B123" s="17">
        <v>10000000</v>
      </c>
      <c r="C123" s="15">
        <v>45708</v>
      </c>
      <c r="D123" s="15">
        <v>47133</v>
      </c>
      <c r="E123" s="17">
        <v>15200000</v>
      </c>
      <c r="F123" s="17">
        <v>5200000</v>
      </c>
      <c r="G123" s="17">
        <v>15200000</v>
      </c>
      <c r="H123" s="117">
        <v>52</v>
      </c>
      <c r="I123" s="17"/>
      <c r="J123" s="17">
        <v>15200000</v>
      </c>
      <c r="K123" s="18">
        <v>2412650000</v>
      </c>
      <c r="L123" s="29">
        <v>99.08</v>
      </c>
      <c r="M123" s="29">
        <v>4.7610000000000001</v>
      </c>
      <c r="N123" s="29">
        <v>4.8</v>
      </c>
    </row>
    <row r="124" spans="1:14">
      <c r="A124" s="319">
        <v>45717</v>
      </c>
      <c r="B124" s="17">
        <v>10000000</v>
      </c>
      <c r="C124" s="15">
        <v>45722</v>
      </c>
      <c r="D124" s="15">
        <v>47133</v>
      </c>
      <c r="E124" s="17">
        <v>14650000</v>
      </c>
      <c r="F124" s="17">
        <v>4650000</v>
      </c>
      <c r="G124" s="17">
        <v>10000000</v>
      </c>
      <c r="H124" s="117">
        <v>46.5</v>
      </c>
      <c r="I124" s="17"/>
      <c r="J124" s="17">
        <v>10000000</v>
      </c>
      <c r="K124" s="18">
        <v>2422650000</v>
      </c>
      <c r="L124" s="29">
        <v>98.988320000000002</v>
      </c>
      <c r="M124" s="29">
        <v>4.79</v>
      </c>
      <c r="N124" s="29">
        <v>4.79</v>
      </c>
    </row>
    <row r="125" spans="1:14">
      <c r="A125" s="319">
        <v>45717</v>
      </c>
      <c r="B125" s="17">
        <v>20000000</v>
      </c>
      <c r="C125" s="15">
        <v>45743</v>
      </c>
      <c r="D125" s="15">
        <v>47133</v>
      </c>
      <c r="E125" s="17">
        <v>14280000</v>
      </c>
      <c r="F125" s="17">
        <v>-5720000</v>
      </c>
      <c r="G125" s="17">
        <v>7560000</v>
      </c>
      <c r="H125" s="117">
        <v>-28.599999999999998</v>
      </c>
      <c r="I125" s="17"/>
      <c r="J125" s="17">
        <v>7560000</v>
      </c>
      <c r="K125" s="18">
        <v>2430210000</v>
      </c>
      <c r="L125" s="29">
        <v>99.017330000000001</v>
      </c>
      <c r="M125" s="29">
        <v>4.7858999999999998</v>
      </c>
      <c r="N125" s="29">
        <v>4.8499999999999996</v>
      </c>
    </row>
    <row r="126" spans="1:14">
      <c r="A126" s="319">
        <v>45748</v>
      </c>
      <c r="B126" s="17">
        <v>45000000</v>
      </c>
      <c r="C126" s="15">
        <v>45762</v>
      </c>
      <c r="D126" s="15">
        <v>47133</v>
      </c>
      <c r="E126" s="17">
        <v>21870000</v>
      </c>
      <c r="F126" s="17">
        <v>-23130000</v>
      </c>
      <c r="G126" s="17">
        <v>17220000</v>
      </c>
      <c r="H126" s="117">
        <v>-51.4</v>
      </c>
      <c r="I126" s="17"/>
      <c r="J126" s="17">
        <v>17220000</v>
      </c>
      <c r="K126" s="18">
        <v>2447430000</v>
      </c>
      <c r="L126" s="29">
        <v>99.117829999999998</v>
      </c>
      <c r="M126" s="29">
        <v>4.7603200000000001</v>
      </c>
      <c r="N126" s="29">
        <v>4.7850000000000001</v>
      </c>
    </row>
    <row r="127" spans="1:14">
      <c r="A127" s="319">
        <v>45748</v>
      </c>
      <c r="B127" s="17">
        <v>15000000</v>
      </c>
      <c r="C127" s="15">
        <v>45771</v>
      </c>
      <c r="D127" s="15">
        <v>47133</v>
      </c>
      <c r="E127" s="17">
        <v>24070000</v>
      </c>
      <c r="F127" s="17">
        <v>9070000</v>
      </c>
      <c r="G127" s="17">
        <v>15000000</v>
      </c>
      <c r="H127" s="117">
        <v>60.466666666666669</v>
      </c>
      <c r="I127" s="17"/>
      <c r="J127" s="17">
        <v>15000000</v>
      </c>
      <c r="K127" s="18">
        <v>2462430000</v>
      </c>
      <c r="L127" s="29">
        <v>99.056489999999997</v>
      </c>
      <c r="M127" s="29">
        <v>4.7804599999999997</v>
      </c>
      <c r="N127" s="29">
        <v>4.8</v>
      </c>
    </row>
    <row r="128" spans="1:14">
      <c r="A128" s="319">
        <v>45778</v>
      </c>
      <c r="B128" s="17">
        <v>10000000</v>
      </c>
      <c r="C128" s="15">
        <v>45785</v>
      </c>
      <c r="D128" s="15">
        <v>47133</v>
      </c>
      <c r="E128" s="17">
        <v>11840000</v>
      </c>
      <c r="F128" s="17">
        <v>1840000</v>
      </c>
      <c r="G128" s="17">
        <v>10000000</v>
      </c>
      <c r="H128" s="117">
        <v>18.399999999999999</v>
      </c>
      <c r="I128" s="17"/>
      <c r="J128" s="17">
        <v>10000000</v>
      </c>
      <c r="K128" s="18">
        <v>2472430000</v>
      </c>
      <c r="L128" s="29">
        <v>98.987219999999994</v>
      </c>
      <c r="M128" s="29">
        <v>4.8045299999999997</v>
      </c>
      <c r="N128" s="29">
        <v>4.8499999999999996</v>
      </c>
    </row>
    <row r="129" spans="1:14">
      <c r="A129" s="319">
        <v>45778</v>
      </c>
      <c r="B129" s="17">
        <v>10000000</v>
      </c>
      <c r="C129" s="15">
        <v>45792</v>
      </c>
      <c r="D129" s="15">
        <v>47133</v>
      </c>
      <c r="E129" s="17">
        <v>15350000</v>
      </c>
      <c r="F129" s="17">
        <v>5350000</v>
      </c>
      <c r="G129" s="17">
        <v>14500000</v>
      </c>
      <c r="H129" s="117">
        <v>53.5</v>
      </c>
      <c r="I129" s="17"/>
      <c r="J129" s="17">
        <v>14500000</v>
      </c>
      <c r="K129" s="18">
        <v>2486930000</v>
      </c>
      <c r="L129" s="29">
        <v>98.995559999999998</v>
      </c>
      <c r="M129" s="29">
        <v>4.8037900000000002</v>
      </c>
      <c r="N129" s="29">
        <v>4.83</v>
      </c>
    </row>
    <row r="130" spans="1:14">
      <c r="A130" s="319">
        <v>45809</v>
      </c>
      <c r="B130" s="17">
        <v>10000000</v>
      </c>
      <c r="C130" s="15">
        <v>45827</v>
      </c>
      <c r="D130" s="15">
        <v>47133</v>
      </c>
      <c r="E130" s="17">
        <v>40650000</v>
      </c>
      <c r="F130" s="17">
        <v>30650000</v>
      </c>
      <c r="G130" s="17">
        <v>10000000</v>
      </c>
      <c r="H130" s="117">
        <f>F130/B130*100</f>
        <v>306.5</v>
      </c>
      <c r="I130" s="17"/>
      <c r="J130" s="17">
        <v>10000000</v>
      </c>
      <c r="K130" s="18">
        <v>2496930000</v>
      </c>
      <c r="L130" s="29">
        <v>99.054019999999994</v>
      </c>
      <c r="M130" s="29">
        <v>4.79183</v>
      </c>
      <c r="N130" s="29">
        <v>4.8</v>
      </c>
    </row>
    <row r="131" spans="1:14">
      <c r="A131" s="319">
        <v>45809</v>
      </c>
      <c r="B131" s="17">
        <v>10000000</v>
      </c>
      <c r="C131" s="15">
        <v>45834</v>
      </c>
      <c r="D131" s="15">
        <v>47133</v>
      </c>
      <c r="E131" s="17">
        <v>22640000</v>
      </c>
      <c r="F131" s="17">
        <v>12640000</v>
      </c>
      <c r="G131" s="17">
        <v>20900000</v>
      </c>
      <c r="H131" s="117">
        <f>F131/B131*100</f>
        <v>126.4</v>
      </c>
      <c r="I131" s="17"/>
      <c r="J131" s="17">
        <v>20900000</v>
      </c>
      <c r="K131" s="18">
        <v>2517830000</v>
      </c>
      <c r="L131" s="29">
        <v>98.995459999999994</v>
      </c>
      <c r="M131" s="29">
        <v>4.8113599999999996</v>
      </c>
      <c r="N131" s="29">
        <v>4.84</v>
      </c>
    </row>
    <row r="132" spans="1:14">
      <c r="A132" s="319">
        <v>45839</v>
      </c>
      <c r="B132" s="17">
        <v>10000000</v>
      </c>
      <c r="C132" s="15">
        <v>45848</v>
      </c>
      <c r="D132" s="15">
        <v>47133</v>
      </c>
      <c r="E132" s="17">
        <v>23340000</v>
      </c>
      <c r="F132" s="17">
        <v>13340000</v>
      </c>
      <c r="G132" s="17">
        <v>18230000</v>
      </c>
      <c r="H132" s="117">
        <v>133.4</v>
      </c>
      <c r="I132" s="17"/>
      <c r="J132" s="17">
        <v>18230000</v>
      </c>
      <c r="K132" s="18">
        <v>2536060000</v>
      </c>
      <c r="L132" s="29">
        <v>99.038973417443785</v>
      </c>
      <c r="M132" s="29">
        <v>4.8005545803620402</v>
      </c>
      <c r="N132" s="29">
        <v>4.82</v>
      </c>
    </row>
    <row r="133" spans="1:14">
      <c r="A133" s="319">
        <v>45839</v>
      </c>
      <c r="B133" s="17">
        <v>80000000</v>
      </c>
      <c r="C133" s="15">
        <v>45853</v>
      </c>
      <c r="D133" s="15">
        <v>47133</v>
      </c>
      <c r="E133" s="17">
        <v>71670000</v>
      </c>
      <c r="F133" s="17">
        <v>-8330000</v>
      </c>
      <c r="G133" s="17">
        <v>70230000</v>
      </c>
      <c r="H133" s="117">
        <v>-10.4125</v>
      </c>
      <c r="I133" s="17"/>
      <c r="J133" s="17">
        <v>70230000</v>
      </c>
      <c r="K133" s="18">
        <v>2606290000</v>
      </c>
      <c r="L133" s="29">
        <v>98.635909024633349</v>
      </c>
      <c r="M133" s="29">
        <v>4.9291470881389721</v>
      </c>
      <c r="N133" s="29">
        <v>4.95</v>
      </c>
    </row>
    <row r="134" spans="1:14">
      <c r="A134" s="319">
        <v>45870</v>
      </c>
      <c r="B134" s="17">
        <v>10000000</v>
      </c>
      <c r="C134" s="15">
        <v>45876</v>
      </c>
      <c r="D134" s="15">
        <v>47133</v>
      </c>
      <c r="E134" s="17">
        <v>31960000</v>
      </c>
      <c r="F134" s="17">
        <v>21960000</v>
      </c>
      <c r="G134" s="17">
        <v>10000000</v>
      </c>
      <c r="H134" s="117">
        <v>219.60000000000002</v>
      </c>
      <c r="I134" s="17"/>
      <c r="J134" s="17">
        <v>10000000</v>
      </c>
      <c r="K134" s="18">
        <v>2616290000</v>
      </c>
      <c r="L134" s="29">
        <v>98.906147000000004</v>
      </c>
      <c r="M134" s="29">
        <v>4.84762</v>
      </c>
      <c r="N134" s="29">
        <v>4.87</v>
      </c>
    </row>
    <row r="135" spans="1:14">
      <c r="A135" s="319">
        <v>45870</v>
      </c>
      <c r="B135" s="17">
        <v>90000000</v>
      </c>
      <c r="C135" s="15">
        <v>45897</v>
      </c>
      <c r="D135" s="15">
        <v>47133</v>
      </c>
      <c r="E135" s="17">
        <v>44550000</v>
      </c>
      <c r="F135" s="17">
        <v>-45450000</v>
      </c>
      <c r="G135" s="17">
        <v>25950000</v>
      </c>
      <c r="H135" s="117">
        <v>-50.5</v>
      </c>
      <c r="I135" s="17"/>
      <c r="J135" s="17">
        <v>25950000</v>
      </c>
      <c r="K135" s="18">
        <v>2642240000</v>
      </c>
      <c r="L135" s="29">
        <v>98.782602454720632</v>
      </c>
      <c r="M135" s="29">
        <v>4.8926050096339111</v>
      </c>
      <c r="N135" s="29">
        <v>4.95</v>
      </c>
    </row>
    <row r="136" spans="1:14">
      <c r="A136" s="319">
        <v>45901</v>
      </c>
      <c r="B136" s="17">
        <v>10000000</v>
      </c>
      <c r="C136" s="15">
        <v>45904</v>
      </c>
      <c r="D136" s="15">
        <v>47133</v>
      </c>
      <c r="E136" s="17">
        <v>19610000</v>
      </c>
      <c r="F136" s="17">
        <v>9610000</v>
      </c>
      <c r="G136" s="17">
        <v>18110000</v>
      </c>
      <c r="H136" s="117">
        <v>96.1</v>
      </c>
      <c r="I136" s="17"/>
      <c r="J136" s="17">
        <v>25150664.570000004</v>
      </c>
      <c r="K136" s="18">
        <v>2660350000</v>
      </c>
      <c r="L136" s="29">
        <v>98.67444884594147</v>
      </c>
      <c r="M136" s="29">
        <v>4.9292932081722807</v>
      </c>
      <c r="N136" s="29">
        <v>4.95</v>
      </c>
    </row>
    <row r="137" spans="1:14">
      <c r="A137" s="319">
        <v>45901</v>
      </c>
      <c r="B137" s="17">
        <v>10000000</v>
      </c>
      <c r="C137" s="15">
        <v>45918</v>
      </c>
      <c r="D137" s="15">
        <v>47133</v>
      </c>
      <c r="E137" s="17">
        <v>25000000</v>
      </c>
      <c r="F137" s="17">
        <v>15000000</v>
      </c>
      <c r="G137" s="17">
        <v>10000000</v>
      </c>
      <c r="H137" s="117">
        <v>150</v>
      </c>
      <c r="I137" s="17"/>
      <c r="J137" s="17">
        <v>13908155.4</v>
      </c>
      <c r="K137" s="18">
        <v>2670350000</v>
      </c>
      <c r="L137" s="29">
        <v>98.635875209999995</v>
      </c>
      <c r="M137" s="29">
        <v>4.9459499999999998</v>
      </c>
      <c r="N137" s="29">
        <v>4.96</v>
      </c>
    </row>
    <row r="138" spans="1:14">
      <c r="A138" s="319">
        <v>45931</v>
      </c>
      <c r="B138" s="17">
        <v>10000000</v>
      </c>
      <c r="C138" s="15">
        <v>45932</v>
      </c>
      <c r="D138" s="15">
        <v>47133</v>
      </c>
      <c r="E138" s="17">
        <v>41490000</v>
      </c>
      <c r="F138" s="17">
        <v>31490000</v>
      </c>
      <c r="G138" s="17">
        <v>12000000</v>
      </c>
      <c r="H138" s="117">
        <v>314.89999999999998</v>
      </c>
      <c r="I138" s="17"/>
      <c r="J138" s="17">
        <v>12000000</v>
      </c>
      <c r="K138" s="18">
        <v>2682350000</v>
      </c>
      <c r="L138" s="29">
        <v>98.799994999999996</v>
      </c>
      <c r="M138" s="29">
        <v>4.8949999999999996</v>
      </c>
      <c r="N138" s="29">
        <v>4.91</v>
      </c>
    </row>
    <row r="139" spans="1:14">
      <c r="A139" s="319">
        <v>45931</v>
      </c>
      <c r="B139" s="17">
        <v>30000000</v>
      </c>
      <c r="C139" s="15">
        <v>45945</v>
      </c>
      <c r="D139" s="15">
        <v>47133</v>
      </c>
      <c r="E139" s="17">
        <v>31710000</v>
      </c>
      <c r="F139" s="17">
        <v>1710000</v>
      </c>
      <c r="G139" s="17">
        <v>26550000</v>
      </c>
      <c r="H139" s="117">
        <v>5.7</v>
      </c>
      <c r="I139" s="17"/>
      <c r="J139" s="17">
        <v>26550000</v>
      </c>
      <c r="K139" s="18">
        <v>2708900000</v>
      </c>
      <c r="L139" s="29">
        <v>98.805612372881356</v>
      </c>
      <c r="M139" s="29">
        <v>4.896591337099812</v>
      </c>
      <c r="N139" s="29">
        <v>4.9000000000000004</v>
      </c>
    </row>
    <row r="140" spans="1:14">
      <c r="A140" s="319">
        <v>45962</v>
      </c>
      <c r="B140" s="17">
        <v>35050000</v>
      </c>
      <c r="C140" s="15">
        <v>45974</v>
      </c>
      <c r="D140" s="15">
        <v>47133</v>
      </c>
      <c r="E140" s="17">
        <v>35050000</v>
      </c>
      <c r="F140" s="17">
        <v>0</v>
      </c>
      <c r="G140" s="17">
        <v>20000000</v>
      </c>
      <c r="H140" s="117">
        <v>0</v>
      </c>
      <c r="I140" s="17"/>
      <c r="J140" s="17">
        <v>20000000</v>
      </c>
      <c r="K140" s="18">
        <v>2728900000</v>
      </c>
      <c r="L140" s="29">
        <v>98.820106475000003</v>
      </c>
      <c r="M140" s="29">
        <v>4.8999492499999997</v>
      </c>
      <c r="N140" s="29">
        <v>4.9000000000000004</v>
      </c>
    </row>
    <row r="141" spans="1:14">
      <c r="A141" s="319">
        <v>45992</v>
      </c>
      <c r="B141" s="17">
        <v>20000000</v>
      </c>
      <c r="C141" s="15">
        <v>45995</v>
      </c>
      <c r="D141" s="15">
        <v>47133</v>
      </c>
      <c r="E141" s="17">
        <v>16120000</v>
      </c>
      <c r="F141" s="17">
        <v>-3880000</v>
      </c>
      <c r="G141" s="17">
        <v>16120000</v>
      </c>
      <c r="H141" s="117">
        <v>-19.400000000000002</v>
      </c>
      <c r="J141" s="17">
        <v>16120000</v>
      </c>
      <c r="K141" s="18">
        <v>2745020000</v>
      </c>
      <c r="L141" s="29">
        <v>98.746689801488827</v>
      </c>
      <c r="M141" s="29">
        <v>4.9324069478908186</v>
      </c>
      <c r="N141" s="29">
        <v>4.95</v>
      </c>
    </row>
    <row r="142" spans="1:14">
      <c r="A142" s="319">
        <v>46023</v>
      </c>
      <c r="B142" s="17">
        <v>55000000</v>
      </c>
      <c r="C142" s="15">
        <v>46037</v>
      </c>
      <c r="D142" s="15">
        <v>47133</v>
      </c>
      <c r="E142" s="17">
        <v>14320000</v>
      </c>
      <c r="F142" s="17">
        <v>-40680000</v>
      </c>
      <c r="G142" s="17">
        <v>14320000</v>
      </c>
      <c r="H142" s="117">
        <v>-73.963636363636368</v>
      </c>
      <c r="J142" s="17">
        <v>14320000</v>
      </c>
      <c r="K142" s="18">
        <v>2759340000</v>
      </c>
      <c r="L142" s="29">
        <v>98.748819134078218</v>
      </c>
      <c r="M142" s="29">
        <v>4.953966480446927</v>
      </c>
      <c r="N142" s="29">
        <v>4.99</v>
      </c>
    </row>
    <row r="143" spans="1:14">
      <c r="A143" s="319"/>
      <c r="B143" s="17"/>
      <c r="C143" s="15"/>
      <c r="D143" s="15"/>
      <c r="E143" s="17"/>
      <c r="F143" s="17"/>
      <c r="G143" s="17"/>
      <c r="H143" s="117"/>
      <c r="J143" s="17"/>
      <c r="K143" s="18"/>
      <c r="L143" s="29"/>
      <c r="M143" s="29"/>
      <c r="N143" s="29"/>
    </row>
  </sheetData>
  <conditionalFormatting sqref="L4:N9">
    <cfRule type="cellIs" dxfId="128" priority="1690" stopIfTrue="1" operator="lessThan">
      <formula>0</formula>
    </cfRule>
  </conditionalFormatting>
  <conditionalFormatting sqref="L54:N56">
    <cfRule type="cellIs" dxfId="127" priority="1564" stopIfTrue="1" operator="lessThan">
      <formula>0</formula>
    </cfRule>
  </conditionalFormatting>
  <conditionalFormatting sqref="L66:N143">
    <cfRule type="cellIs" dxfId="126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9E08-CA55-4EAB-A425-39AE697896F0}">
  <dimension ref="A1:N14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4" sqref="A14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133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60</v>
      </c>
      <c r="M3" s="73" t="s">
        <v>11</v>
      </c>
      <c r="N3" s="113" t="s">
        <v>55</v>
      </c>
    </row>
    <row r="4" spans="1:14">
      <c r="A4" s="319"/>
      <c r="B4" s="17"/>
      <c r="C4" s="15"/>
      <c r="D4" s="15"/>
      <c r="E4" s="17"/>
      <c r="F4" s="17"/>
      <c r="G4" s="17"/>
      <c r="H4" s="117"/>
      <c r="I4" s="17"/>
      <c r="J4" s="17"/>
      <c r="K4" s="18"/>
      <c r="L4" s="319"/>
      <c r="M4" s="319"/>
      <c r="N4" s="319"/>
    </row>
    <row r="5" spans="1:14">
      <c r="A5" s="319">
        <v>45839</v>
      </c>
      <c r="B5" s="17">
        <v>100000000</v>
      </c>
      <c r="C5" s="15">
        <v>45853</v>
      </c>
      <c r="D5" s="15">
        <v>48044</v>
      </c>
      <c r="E5" s="17">
        <v>176700000</v>
      </c>
      <c r="F5" s="17">
        <v>76700000</v>
      </c>
      <c r="G5" s="17">
        <v>81700000</v>
      </c>
      <c r="H5" s="117">
        <v>76.7</v>
      </c>
      <c r="I5" s="17"/>
      <c r="J5" s="17">
        <v>81700000</v>
      </c>
      <c r="K5" s="18">
        <v>81700000</v>
      </c>
      <c r="L5" s="29">
        <v>100.2842505997552</v>
      </c>
      <c r="M5" s="29">
        <v>5.1443696450428398</v>
      </c>
      <c r="N5" s="29">
        <v>5.24</v>
      </c>
    </row>
    <row r="6" spans="1:14">
      <c r="A6" s="319">
        <v>45870</v>
      </c>
      <c r="B6" s="17">
        <v>20000000</v>
      </c>
      <c r="C6" s="15">
        <v>45876</v>
      </c>
      <c r="D6" s="15">
        <v>48044</v>
      </c>
      <c r="E6" s="17">
        <v>74890000</v>
      </c>
      <c r="F6" s="17">
        <v>54890000</v>
      </c>
      <c r="G6" s="17">
        <v>20000000</v>
      </c>
      <c r="H6" s="117">
        <v>274.45</v>
      </c>
      <c r="I6" s="17">
        <v>0</v>
      </c>
      <c r="J6" s="17">
        <v>20000000</v>
      </c>
      <c r="K6" s="18">
        <v>101700000</v>
      </c>
      <c r="L6" s="29">
        <v>100.71599231499999</v>
      </c>
      <c r="M6" s="29">
        <v>5.0576759999999998</v>
      </c>
      <c r="N6" s="29">
        <v>5.08</v>
      </c>
    </row>
    <row r="7" spans="1:14">
      <c r="A7" s="319">
        <v>45870</v>
      </c>
      <c r="B7" s="17">
        <v>90000000</v>
      </c>
      <c r="C7" s="15">
        <v>45897</v>
      </c>
      <c r="D7" s="15">
        <v>48044</v>
      </c>
      <c r="E7" s="17">
        <v>185030000</v>
      </c>
      <c r="F7" s="17">
        <v>95030000</v>
      </c>
      <c r="G7" s="17">
        <v>79000000</v>
      </c>
      <c r="H7" s="117">
        <v>105.58888888888889</v>
      </c>
      <c r="I7" s="17">
        <v>0</v>
      </c>
      <c r="J7" s="17">
        <v>79000000</v>
      </c>
      <c r="K7" s="18">
        <v>180700000</v>
      </c>
      <c r="L7" s="29">
        <v>100.4922893670886</v>
      </c>
      <c r="M7" s="29">
        <v>5.0998734177215193</v>
      </c>
      <c r="N7" s="29">
        <v>5.14</v>
      </c>
    </row>
    <row r="8" spans="1:14">
      <c r="A8" s="319">
        <v>45901</v>
      </c>
      <c r="B8" s="17">
        <v>20000000</v>
      </c>
      <c r="C8" s="15">
        <v>45904</v>
      </c>
      <c r="D8" s="15">
        <v>48044</v>
      </c>
      <c r="E8" s="17">
        <v>118520000</v>
      </c>
      <c r="F8" s="17">
        <v>98520000</v>
      </c>
      <c r="G8" s="17">
        <v>27670000</v>
      </c>
      <c r="H8" s="117">
        <v>492.6</v>
      </c>
      <c r="I8" s="17">
        <v>0</v>
      </c>
      <c r="J8" s="17">
        <v>27670000</v>
      </c>
      <c r="K8" s="18">
        <v>208370000</v>
      </c>
      <c r="L8" s="29">
        <v>100.3144836429346</v>
      </c>
      <c r="M8" s="29">
        <v>5.1346946151066133</v>
      </c>
      <c r="N8" s="29">
        <v>5.14</v>
      </c>
    </row>
    <row r="9" spans="1:14">
      <c r="A9" s="319">
        <v>45901</v>
      </c>
      <c r="B9" s="17">
        <v>10000000</v>
      </c>
      <c r="C9" s="15">
        <v>45918</v>
      </c>
      <c r="D9" s="15">
        <v>48044</v>
      </c>
      <c r="E9" s="17">
        <v>41630000</v>
      </c>
      <c r="F9" s="17">
        <v>31630000</v>
      </c>
      <c r="G9" s="17">
        <v>27180000</v>
      </c>
      <c r="H9" s="117">
        <v>316.29999999999995</v>
      </c>
      <c r="I9" s="17">
        <v>0</v>
      </c>
      <c r="J9" s="17">
        <v>27180000</v>
      </c>
      <c r="K9" s="18">
        <v>235550000</v>
      </c>
      <c r="L9" s="29">
        <v>100.28625255334801</v>
      </c>
      <c r="M9" s="29">
        <v>5.1394738778513611</v>
      </c>
      <c r="N9" s="29">
        <v>5.15</v>
      </c>
    </row>
    <row r="10" spans="1:14">
      <c r="A10" s="319">
        <v>45931</v>
      </c>
      <c r="B10" s="17">
        <v>15000000</v>
      </c>
      <c r="C10" s="15">
        <v>45932</v>
      </c>
      <c r="D10" s="15">
        <v>48044</v>
      </c>
      <c r="E10" s="17">
        <v>33220000</v>
      </c>
      <c r="F10" s="17">
        <v>18220000</v>
      </c>
      <c r="G10" s="17">
        <v>17910000</v>
      </c>
      <c r="H10" s="117">
        <v>121.46666666666665</v>
      </c>
      <c r="I10" s="17">
        <v>0</v>
      </c>
      <c r="J10" s="17">
        <v>17910000</v>
      </c>
      <c r="K10" s="18">
        <v>253460000</v>
      </c>
      <c r="L10" s="29">
        <v>100.31108683417089</v>
      </c>
      <c r="M10" s="29">
        <v>5.1336834170854271</v>
      </c>
      <c r="N10" s="29">
        <v>5.1369999999999996</v>
      </c>
    </row>
    <row r="11" spans="1:14">
      <c r="A11" s="319">
        <v>45931</v>
      </c>
      <c r="B11" s="17">
        <v>30000000</v>
      </c>
      <c r="C11" s="15">
        <v>45945</v>
      </c>
      <c r="D11" s="15">
        <v>48044</v>
      </c>
      <c r="E11" s="17">
        <v>48090000</v>
      </c>
      <c r="F11" s="17">
        <v>18090000</v>
      </c>
      <c r="G11" s="17">
        <v>34800000</v>
      </c>
      <c r="H11" s="117">
        <v>60.3</v>
      </c>
      <c r="I11" s="17">
        <v>0</v>
      </c>
      <c r="J11" s="17">
        <v>34800000</v>
      </c>
      <c r="K11" s="18">
        <v>288260000</v>
      </c>
      <c r="L11" s="29">
        <v>100.09930066666669</v>
      </c>
      <c r="M11" s="29">
        <v>5.1759655172413792</v>
      </c>
      <c r="N11" s="29">
        <v>5.19</v>
      </c>
    </row>
    <row r="12" spans="1:14">
      <c r="A12" s="319">
        <v>45962</v>
      </c>
      <c r="B12" s="17">
        <v>30000000</v>
      </c>
      <c r="C12" s="15">
        <v>45974</v>
      </c>
      <c r="D12" s="15">
        <v>48044</v>
      </c>
      <c r="E12" s="17">
        <v>35000000</v>
      </c>
      <c r="F12" s="17">
        <v>5000000</v>
      </c>
      <c r="G12" s="17">
        <v>35000000</v>
      </c>
      <c r="H12" s="117">
        <v>16.666666666666664</v>
      </c>
      <c r="I12" s="17">
        <v>0</v>
      </c>
      <c r="J12" s="17">
        <v>35000000</v>
      </c>
      <c r="K12" s="18">
        <v>323260000</v>
      </c>
      <c r="L12" s="29">
        <v>100.0548242857143</v>
      </c>
      <c r="M12" s="29">
        <v>5.1842857142857142</v>
      </c>
      <c r="N12" s="29">
        <v>5.19</v>
      </c>
    </row>
    <row r="13" spans="1:14">
      <c r="A13" s="319">
        <v>45992</v>
      </c>
      <c r="B13" s="17">
        <v>20000000</v>
      </c>
      <c r="C13" s="15">
        <v>45995</v>
      </c>
      <c r="D13" s="15">
        <v>48044</v>
      </c>
      <c r="E13" s="17">
        <v>19700000</v>
      </c>
      <c r="F13" s="17">
        <v>-300000</v>
      </c>
      <c r="G13" s="17">
        <v>10000000</v>
      </c>
      <c r="H13" s="117">
        <v>-1.5</v>
      </c>
      <c r="I13" s="17">
        <v>0</v>
      </c>
      <c r="J13" s="17">
        <v>10000000</v>
      </c>
      <c r="K13" s="18">
        <v>333260000</v>
      </c>
      <c r="L13" s="29">
        <v>99.833250000000007</v>
      </c>
      <c r="M13" s="29">
        <v>5.23</v>
      </c>
      <c r="N13" s="29">
        <v>5.23</v>
      </c>
    </row>
    <row r="14" spans="1:14">
      <c r="A14" s="319">
        <v>46023</v>
      </c>
      <c r="B14" s="17">
        <v>55000000</v>
      </c>
      <c r="C14" s="15">
        <v>46037</v>
      </c>
      <c r="D14" s="15">
        <v>48044</v>
      </c>
      <c r="E14" s="17">
        <v>100400000</v>
      </c>
      <c r="F14" s="17">
        <v>45400000</v>
      </c>
      <c r="G14" s="17">
        <v>87980000</v>
      </c>
      <c r="H14" s="117">
        <v>82.545454545454547</v>
      </c>
      <c r="I14" s="17">
        <v>0</v>
      </c>
      <c r="J14" s="17">
        <v>87980000</v>
      </c>
      <c r="K14" s="18">
        <v>421240000</v>
      </c>
      <c r="L14" s="29">
        <v>99.788232891566281</v>
      </c>
      <c r="M14" s="29">
        <v>5.2448579222550578</v>
      </c>
      <c r="N14" s="29">
        <v>5.2830000000000004</v>
      </c>
    </row>
  </sheetData>
  <conditionalFormatting sqref="L5:N14">
    <cfRule type="cellIs" dxfId="125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30"/>
  <sheetViews>
    <sheetView zoomScale="98" zoomScaleNormal="98" workbookViewId="0">
      <pane xSplit="1" ySplit="3" topLeftCell="B119" activePane="bottomRight" state="frozen"/>
      <selection pane="topRight" activeCell="B1" sqref="B1"/>
      <selection pane="bottomLeft" activeCell="A4" sqref="A4"/>
      <selection pane="bottomRight" activeCell="A130" sqref="A130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64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60</v>
      </c>
      <c r="M3" s="73" t="s">
        <v>11</v>
      </c>
      <c r="N3" s="113" t="s">
        <v>55</v>
      </c>
    </row>
    <row r="4" spans="1:14" s="8" customFormat="1" ht="16.5" customHeight="1">
      <c r="A4" s="114">
        <v>43252</v>
      </c>
      <c r="B4" s="38">
        <v>20000000</v>
      </c>
      <c r="C4" s="15">
        <v>43279</v>
      </c>
      <c r="D4" s="15">
        <v>48684</v>
      </c>
      <c r="E4" s="17">
        <v>15000000</v>
      </c>
      <c r="F4" s="17">
        <v>-5000000</v>
      </c>
      <c r="G4" s="17">
        <v>0</v>
      </c>
      <c r="H4" s="135">
        <v>-25</v>
      </c>
      <c r="I4" s="128">
        <v>0</v>
      </c>
      <c r="J4" s="17">
        <v>0</v>
      </c>
      <c r="K4" s="18">
        <v>0</v>
      </c>
      <c r="L4" s="90" t="s">
        <v>65</v>
      </c>
      <c r="M4" s="90" t="s">
        <v>65</v>
      </c>
      <c r="N4" s="90" t="s">
        <v>65</v>
      </c>
    </row>
    <row r="5" spans="1:14" s="8" customFormat="1" ht="16.5" customHeight="1">
      <c r="A5" s="114">
        <v>43282</v>
      </c>
      <c r="B5" s="38">
        <v>30000000</v>
      </c>
      <c r="C5" s="15">
        <v>43297</v>
      </c>
      <c r="D5" s="15">
        <v>48684</v>
      </c>
      <c r="E5" s="17">
        <v>5000000</v>
      </c>
      <c r="F5" s="17">
        <v>-25000000</v>
      </c>
      <c r="G5" s="17">
        <v>5000000</v>
      </c>
      <c r="H5" s="135">
        <v>-83.333333333333343</v>
      </c>
      <c r="I5" s="128">
        <v>0</v>
      </c>
      <c r="J5" s="17">
        <v>5000000</v>
      </c>
      <c r="K5" s="18">
        <v>5000000</v>
      </c>
      <c r="L5" s="90">
        <v>85.442449999999994</v>
      </c>
      <c r="M5" s="90">
        <v>6</v>
      </c>
      <c r="N5" s="90">
        <v>4.57</v>
      </c>
    </row>
    <row r="6" spans="1:14" s="8" customFormat="1" ht="16.5" customHeight="1">
      <c r="A6" s="114">
        <v>43313</v>
      </c>
      <c r="B6" s="38">
        <v>20000000</v>
      </c>
      <c r="C6" s="15">
        <v>43335</v>
      </c>
      <c r="D6" s="15">
        <v>48684</v>
      </c>
      <c r="E6" s="17">
        <v>33400000</v>
      </c>
      <c r="F6" s="17">
        <v>13400000</v>
      </c>
      <c r="G6" s="17">
        <v>20000000</v>
      </c>
      <c r="H6" s="135">
        <v>67</v>
      </c>
      <c r="I6" s="128">
        <v>0</v>
      </c>
      <c r="J6" s="17">
        <v>20000000</v>
      </c>
      <c r="K6" s="18">
        <v>25000000</v>
      </c>
      <c r="L6" s="90">
        <v>84.647530000000003</v>
      </c>
      <c r="M6" s="90">
        <v>6.0990000000000002</v>
      </c>
      <c r="N6" s="90">
        <v>6.0990000000000002</v>
      </c>
    </row>
    <row r="7" spans="1:14" s="8" customFormat="1" ht="16.5" customHeight="1">
      <c r="A7" s="114">
        <v>43344</v>
      </c>
      <c r="B7" s="38">
        <v>20000000</v>
      </c>
      <c r="C7" s="15">
        <v>43370</v>
      </c>
      <c r="D7" s="15">
        <v>48684</v>
      </c>
      <c r="E7" s="17">
        <v>42000000</v>
      </c>
      <c r="F7" s="17">
        <v>22000000</v>
      </c>
      <c r="G7" s="17">
        <v>20000000</v>
      </c>
      <c r="H7" s="135">
        <v>110.00000000000001</v>
      </c>
      <c r="I7" s="128">
        <v>0</v>
      </c>
      <c r="J7" s="17">
        <v>20000000</v>
      </c>
      <c r="K7" s="18">
        <v>45000000</v>
      </c>
      <c r="L7" s="90">
        <v>91.610929999999996</v>
      </c>
      <c r="M7" s="90">
        <v>5.58</v>
      </c>
      <c r="N7" s="90">
        <v>5.6</v>
      </c>
    </row>
    <row r="8" spans="1:14" s="8" customFormat="1" ht="16.5" customHeight="1">
      <c r="A8" s="114">
        <v>43374</v>
      </c>
      <c r="B8" s="38">
        <v>20000000</v>
      </c>
      <c r="C8" s="15">
        <v>43398</v>
      </c>
      <c r="D8" s="15">
        <v>48684</v>
      </c>
      <c r="E8" s="17">
        <v>36900000</v>
      </c>
      <c r="F8" s="17">
        <v>16900000</v>
      </c>
      <c r="G8" s="17">
        <v>20000000</v>
      </c>
      <c r="H8" s="135">
        <v>84.5</v>
      </c>
      <c r="I8" s="128">
        <v>0</v>
      </c>
      <c r="J8" s="17">
        <v>20000000</v>
      </c>
      <c r="K8" s="18">
        <v>65000000</v>
      </c>
      <c r="L8" s="90">
        <v>84.861099999999993</v>
      </c>
      <c r="M8" s="90">
        <v>6.0884499999999999</v>
      </c>
      <c r="N8" s="90">
        <v>6.14</v>
      </c>
    </row>
    <row r="9" spans="1:14" s="8" customFormat="1" ht="16.5" customHeight="1">
      <c r="A9" s="114">
        <v>43405</v>
      </c>
      <c r="B9" s="38">
        <v>50000000</v>
      </c>
      <c r="C9" s="103">
        <v>43405</v>
      </c>
      <c r="D9" s="15">
        <v>12159</v>
      </c>
      <c r="E9" s="17">
        <v>25400000</v>
      </c>
      <c r="F9" s="17">
        <v>-24600000</v>
      </c>
      <c r="G9" s="17">
        <v>25400000</v>
      </c>
      <c r="H9" s="135">
        <v>-49.2</v>
      </c>
      <c r="I9" s="128">
        <v>0</v>
      </c>
      <c r="J9" s="17">
        <v>25400000</v>
      </c>
      <c r="K9" s="18">
        <v>90400000</v>
      </c>
      <c r="L9" s="90">
        <v>83.770139999999998</v>
      </c>
      <c r="M9" s="90">
        <v>6.2181100000000002</v>
      </c>
      <c r="N9" s="90">
        <v>6.3</v>
      </c>
    </row>
    <row r="10" spans="1:14">
      <c r="A10" s="26">
        <v>43405</v>
      </c>
      <c r="B10" s="98">
        <v>20000000</v>
      </c>
      <c r="C10" s="103">
        <v>43419</v>
      </c>
      <c r="D10" s="103">
        <v>12159</v>
      </c>
      <c r="E10" s="98">
        <v>10000000</v>
      </c>
      <c r="F10" s="98">
        <v>-10000000</v>
      </c>
      <c r="G10" s="98">
        <v>10000000</v>
      </c>
      <c r="H10" s="135">
        <v>-50</v>
      </c>
      <c r="I10" s="98">
        <v>0</v>
      </c>
      <c r="J10" s="98">
        <v>10000000</v>
      </c>
      <c r="K10" s="147">
        <v>100400000</v>
      </c>
      <c r="L10" s="158">
        <v>81.952960000000004</v>
      </c>
      <c r="M10" s="158">
        <v>6.44</v>
      </c>
      <c r="N10" s="158">
        <v>6.44</v>
      </c>
    </row>
    <row r="11" spans="1:14">
      <c r="A11" s="123">
        <v>43435</v>
      </c>
      <c r="B11" s="99">
        <v>10000000</v>
      </c>
      <c r="C11" s="146">
        <v>43440</v>
      </c>
      <c r="D11" s="146">
        <v>12159</v>
      </c>
      <c r="E11" s="99">
        <v>3000000</v>
      </c>
      <c r="F11" s="99">
        <v>-7000000</v>
      </c>
      <c r="G11" s="99">
        <v>3000000</v>
      </c>
      <c r="H11" s="150">
        <v>-70</v>
      </c>
      <c r="I11" s="99">
        <v>0</v>
      </c>
      <c r="J11" s="99">
        <v>3000000</v>
      </c>
      <c r="K11" s="214">
        <v>103400000</v>
      </c>
      <c r="L11" s="212">
        <v>81.183819999999997</v>
      </c>
      <c r="M11" s="212">
        <v>6.54</v>
      </c>
      <c r="N11" s="212">
        <v>6.54</v>
      </c>
    </row>
    <row r="12" spans="1:14">
      <c r="A12" s="26">
        <v>43466</v>
      </c>
      <c r="B12" s="98">
        <v>10000000</v>
      </c>
      <c r="C12" s="103">
        <v>43496</v>
      </c>
      <c r="D12" s="103">
        <v>12159</v>
      </c>
      <c r="E12" s="98">
        <v>22000000</v>
      </c>
      <c r="F12" s="98">
        <v>12000000</v>
      </c>
      <c r="G12" s="98">
        <v>10000000</v>
      </c>
      <c r="H12" s="135">
        <v>120</v>
      </c>
      <c r="I12" s="98">
        <v>0</v>
      </c>
      <c r="J12" s="98">
        <v>10000000</v>
      </c>
      <c r="K12" s="147">
        <v>113400000</v>
      </c>
      <c r="L12" s="158">
        <v>81.710030000000003</v>
      </c>
      <c r="M12" s="158">
        <v>6.49</v>
      </c>
      <c r="N12" s="158">
        <v>6.49</v>
      </c>
    </row>
    <row r="13" spans="1:14">
      <c r="A13" s="26">
        <v>43497</v>
      </c>
      <c r="B13" s="98">
        <v>10000000</v>
      </c>
      <c r="C13" s="103">
        <v>43517</v>
      </c>
      <c r="D13" s="103">
        <v>12159</v>
      </c>
      <c r="E13" s="98">
        <v>45000000</v>
      </c>
      <c r="F13" s="98">
        <v>35000000</v>
      </c>
      <c r="G13" s="98">
        <v>10000000</v>
      </c>
      <c r="H13" s="135">
        <v>350</v>
      </c>
      <c r="I13" s="98">
        <v>0</v>
      </c>
      <c r="J13" s="98">
        <v>10000000</v>
      </c>
      <c r="K13" s="147">
        <v>123400000</v>
      </c>
      <c r="L13" s="158">
        <v>82.568600000000004</v>
      </c>
      <c r="M13" s="158">
        <v>6.39</v>
      </c>
      <c r="N13" s="158">
        <v>6.39</v>
      </c>
    </row>
    <row r="14" spans="1:14">
      <c r="A14" s="26">
        <v>43555</v>
      </c>
      <c r="B14" s="98">
        <v>10000000</v>
      </c>
      <c r="C14" s="103">
        <v>43544</v>
      </c>
      <c r="D14" s="103">
        <v>12159</v>
      </c>
      <c r="E14" s="98">
        <v>25000000</v>
      </c>
      <c r="F14" s="98">
        <v>15000000</v>
      </c>
      <c r="G14" s="98">
        <v>10000000</v>
      </c>
      <c r="H14" s="135">
        <v>150</v>
      </c>
      <c r="I14" s="98">
        <v>0</v>
      </c>
      <c r="J14" s="98">
        <v>10000000</v>
      </c>
      <c r="K14" s="147">
        <v>133400000</v>
      </c>
      <c r="L14" s="158">
        <v>83.123239999999996</v>
      </c>
      <c r="M14" s="158">
        <v>6.33</v>
      </c>
      <c r="N14" s="158">
        <v>6.35</v>
      </c>
    </row>
    <row r="15" spans="1:14">
      <c r="A15" s="26">
        <v>43585</v>
      </c>
      <c r="B15" s="98">
        <v>35000000</v>
      </c>
      <c r="C15" s="103">
        <v>43566</v>
      </c>
      <c r="D15" s="103">
        <v>12159</v>
      </c>
      <c r="E15" s="98">
        <v>31650000</v>
      </c>
      <c r="F15" s="98">
        <v>-3350000</v>
      </c>
      <c r="G15" s="98">
        <v>31650000</v>
      </c>
      <c r="H15" s="135">
        <v>-9.5714285714285712</v>
      </c>
      <c r="I15" s="98">
        <v>0</v>
      </c>
      <c r="J15" s="98">
        <v>31650000</v>
      </c>
      <c r="K15" s="147">
        <v>165050000</v>
      </c>
      <c r="L15" s="158">
        <v>82.639070000000004</v>
      </c>
      <c r="M15" s="158">
        <v>6.3944900000000002</v>
      </c>
      <c r="N15" s="158">
        <v>6.5</v>
      </c>
    </row>
    <row r="16" spans="1:14">
      <c r="A16" s="26">
        <v>43616</v>
      </c>
      <c r="B16" s="98">
        <v>35000000</v>
      </c>
      <c r="C16" s="103">
        <v>43616</v>
      </c>
      <c r="D16" s="103">
        <v>47133</v>
      </c>
      <c r="E16" s="98">
        <v>20000000</v>
      </c>
      <c r="F16" s="98">
        <v>-15000000</v>
      </c>
      <c r="G16" s="98">
        <v>20000000</v>
      </c>
      <c r="H16" s="135">
        <v>-42.857142857142854</v>
      </c>
      <c r="I16" s="98"/>
      <c r="J16" s="98">
        <v>20000000</v>
      </c>
      <c r="K16" s="147">
        <v>185050000</v>
      </c>
      <c r="L16" s="158">
        <v>83.585340000000002</v>
      </c>
      <c r="M16" s="158">
        <v>6.29</v>
      </c>
      <c r="N16" s="158">
        <v>6.29</v>
      </c>
    </row>
    <row r="17" spans="1:14">
      <c r="A17" s="26">
        <v>43646</v>
      </c>
      <c r="B17" s="98">
        <v>35000000</v>
      </c>
      <c r="C17" s="103">
        <v>43643</v>
      </c>
      <c r="D17" s="103">
        <v>12159</v>
      </c>
      <c r="E17" s="98">
        <v>25000000</v>
      </c>
      <c r="F17" s="98">
        <v>-10000000</v>
      </c>
      <c r="G17" s="98">
        <v>25000000</v>
      </c>
      <c r="H17" s="135">
        <v>-28.571428571428569</v>
      </c>
      <c r="I17" s="98">
        <v>0</v>
      </c>
      <c r="J17" s="98">
        <v>25000000</v>
      </c>
      <c r="K17" s="147">
        <v>210050000</v>
      </c>
      <c r="L17" s="158">
        <v>82.972359999999995</v>
      </c>
      <c r="M17" s="158">
        <v>6.3719999999999999</v>
      </c>
      <c r="N17" s="158">
        <v>6.39</v>
      </c>
    </row>
    <row r="18" spans="1:14">
      <c r="A18" s="26">
        <v>43677</v>
      </c>
      <c r="B18" s="98">
        <v>35000000</v>
      </c>
      <c r="C18" s="103">
        <v>43671</v>
      </c>
      <c r="D18" s="103">
        <v>12159</v>
      </c>
      <c r="E18" s="98">
        <v>40000000</v>
      </c>
      <c r="F18" s="98">
        <v>5000000</v>
      </c>
      <c r="G18" s="98">
        <v>35000000</v>
      </c>
      <c r="H18" s="135">
        <v>14.285714285714285</v>
      </c>
      <c r="I18" s="98">
        <v>0</v>
      </c>
      <c r="J18" s="98">
        <v>35000000</v>
      </c>
      <c r="K18" s="147">
        <v>245050000</v>
      </c>
      <c r="L18" s="158">
        <v>82.954729999999998</v>
      </c>
      <c r="M18" s="158">
        <v>6.3814299999999999</v>
      </c>
      <c r="N18" s="158">
        <v>6.4</v>
      </c>
    </row>
    <row r="19" spans="1:14">
      <c r="A19" s="26">
        <v>43696</v>
      </c>
      <c r="B19" s="98">
        <v>35000000</v>
      </c>
      <c r="C19" s="103">
        <v>43705</v>
      </c>
      <c r="D19" s="103">
        <v>12159</v>
      </c>
      <c r="E19" s="98">
        <v>64000000</v>
      </c>
      <c r="F19" s="98">
        <v>29000000</v>
      </c>
      <c r="G19" s="98">
        <v>35000000</v>
      </c>
      <c r="H19" s="135">
        <v>82.857142857142861</v>
      </c>
      <c r="I19" s="98">
        <v>0</v>
      </c>
      <c r="J19" s="98">
        <v>35000000</v>
      </c>
      <c r="K19" s="147">
        <v>280050000</v>
      </c>
      <c r="L19" s="158">
        <v>83.295199999999994</v>
      </c>
      <c r="M19" s="158">
        <v>6.3484600000000002</v>
      </c>
      <c r="N19" s="158">
        <v>6.4</v>
      </c>
    </row>
    <row r="20" spans="1:14">
      <c r="A20" s="26">
        <v>43727</v>
      </c>
      <c r="B20" s="98">
        <v>35000000</v>
      </c>
      <c r="C20" s="103">
        <v>43734</v>
      </c>
      <c r="D20" s="103">
        <v>12159</v>
      </c>
      <c r="E20" s="98">
        <v>114720000</v>
      </c>
      <c r="F20" s="98">
        <v>79720000</v>
      </c>
      <c r="G20" s="98">
        <v>35000000</v>
      </c>
      <c r="H20" s="117">
        <v>227.77142857142854</v>
      </c>
      <c r="I20" s="98">
        <v>0</v>
      </c>
      <c r="J20" s="98">
        <v>35000000</v>
      </c>
      <c r="K20" s="147">
        <v>315050000</v>
      </c>
      <c r="L20" s="158">
        <v>84.653499999999994</v>
      </c>
      <c r="M20" s="158">
        <v>6.19</v>
      </c>
      <c r="N20" s="158">
        <v>6.19</v>
      </c>
    </row>
    <row r="21" spans="1:14">
      <c r="A21" s="26">
        <v>43769</v>
      </c>
      <c r="B21" s="98">
        <v>35000000</v>
      </c>
      <c r="C21" s="103">
        <v>43762</v>
      </c>
      <c r="D21" s="103">
        <v>12159</v>
      </c>
      <c r="E21" s="98">
        <v>101000000</v>
      </c>
      <c r="F21" s="98">
        <v>66000000</v>
      </c>
      <c r="G21" s="98">
        <v>35000000</v>
      </c>
      <c r="H21" s="117">
        <v>188.57142857142856</v>
      </c>
      <c r="I21" s="98">
        <v>0</v>
      </c>
      <c r="J21" s="98">
        <v>35000000</v>
      </c>
      <c r="K21" s="147">
        <v>350050000</v>
      </c>
      <c r="L21" s="158">
        <v>84.52852</v>
      </c>
      <c r="M21" s="158">
        <v>6.21143</v>
      </c>
      <c r="N21" s="158">
        <v>6.15</v>
      </c>
    </row>
    <row r="22" spans="1:14">
      <c r="A22" s="26">
        <v>43799</v>
      </c>
      <c r="B22" s="98">
        <v>40000000</v>
      </c>
      <c r="C22" s="103">
        <v>43783</v>
      </c>
      <c r="D22" s="103">
        <v>12159</v>
      </c>
      <c r="E22" s="98">
        <v>94000000</v>
      </c>
      <c r="F22" s="98">
        <v>54000000</v>
      </c>
      <c r="G22" s="98">
        <v>40000000</v>
      </c>
      <c r="H22" s="117">
        <v>135</v>
      </c>
      <c r="I22" s="98">
        <v>0</v>
      </c>
      <c r="J22" s="98">
        <v>40000000</v>
      </c>
      <c r="K22" s="147">
        <v>390050000</v>
      </c>
      <c r="L22" s="158">
        <v>85.106589999999997</v>
      </c>
      <c r="M22" s="158">
        <v>6.1451799999999999</v>
      </c>
      <c r="N22" s="158">
        <v>6.17</v>
      </c>
    </row>
    <row r="23" spans="1:14">
      <c r="A23" s="123">
        <v>43830</v>
      </c>
      <c r="B23" s="99">
        <v>110000000</v>
      </c>
      <c r="C23" s="146">
        <v>43804</v>
      </c>
      <c r="D23" s="146">
        <v>12159</v>
      </c>
      <c r="E23" s="99">
        <v>110590000</v>
      </c>
      <c r="F23" s="99">
        <v>590000</v>
      </c>
      <c r="G23" s="99">
        <v>110000000</v>
      </c>
      <c r="H23" s="118">
        <v>0.53636363636363638</v>
      </c>
      <c r="I23" s="99">
        <v>0</v>
      </c>
      <c r="J23" s="99">
        <v>110000000</v>
      </c>
      <c r="K23" s="214">
        <v>500050000</v>
      </c>
      <c r="L23" s="212">
        <v>84.272810000000007</v>
      </c>
      <c r="M23" s="212">
        <v>6.2528300000000003</v>
      </c>
      <c r="N23" s="212">
        <v>6.2450000000000001</v>
      </c>
    </row>
    <row r="24" spans="1:14">
      <c r="A24" s="26">
        <v>43861</v>
      </c>
      <c r="B24" s="98">
        <v>40000000</v>
      </c>
      <c r="C24" s="103">
        <v>43859</v>
      </c>
      <c r="D24" s="103">
        <v>12159</v>
      </c>
      <c r="E24" s="98">
        <v>17500000</v>
      </c>
      <c r="F24" s="98">
        <v>-22500000</v>
      </c>
      <c r="G24" s="98">
        <v>17500000</v>
      </c>
      <c r="H24" s="117">
        <v>-56.25</v>
      </c>
      <c r="I24" s="98">
        <v>0</v>
      </c>
      <c r="J24" s="98">
        <v>17500000</v>
      </c>
      <c r="K24" s="147">
        <v>517550000</v>
      </c>
      <c r="L24" s="158">
        <v>83.219030000000004</v>
      </c>
      <c r="M24" s="158">
        <v>6.4</v>
      </c>
      <c r="N24" s="158">
        <v>6.45</v>
      </c>
    </row>
    <row r="25" spans="1:14">
      <c r="A25" s="26">
        <v>43862</v>
      </c>
      <c r="B25" s="98">
        <v>40000000</v>
      </c>
      <c r="C25" s="103">
        <v>43881</v>
      </c>
      <c r="D25" s="103">
        <v>12159</v>
      </c>
      <c r="E25" s="98">
        <v>1500000</v>
      </c>
      <c r="F25" s="98">
        <v>-38500000</v>
      </c>
      <c r="G25" s="98">
        <v>1500000</v>
      </c>
      <c r="H25" s="117">
        <v>-96.25</v>
      </c>
      <c r="I25" s="98">
        <v>0</v>
      </c>
      <c r="J25" s="98">
        <v>1500000</v>
      </c>
      <c r="K25" s="147">
        <v>519050000</v>
      </c>
      <c r="L25" s="158">
        <v>80.955089999999998</v>
      </c>
      <c r="M25" s="158">
        <v>6.7</v>
      </c>
      <c r="N25" s="158">
        <v>6.7</v>
      </c>
    </row>
    <row r="26" spans="1:14">
      <c r="A26" s="26">
        <v>43891</v>
      </c>
      <c r="B26" s="98">
        <v>40000000</v>
      </c>
      <c r="C26" s="103">
        <v>43908</v>
      </c>
      <c r="D26" s="103">
        <v>12159</v>
      </c>
      <c r="E26" s="98">
        <v>3000000</v>
      </c>
      <c r="F26" s="98">
        <v>-37000000</v>
      </c>
      <c r="G26" s="98">
        <v>0</v>
      </c>
      <c r="H26" s="117">
        <v>-92.5</v>
      </c>
      <c r="I26" s="98">
        <v>0</v>
      </c>
      <c r="J26" s="98"/>
      <c r="K26" s="147">
        <v>519050000</v>
      </c>
      <c r="L26" s="158"/>
      <c r="M26" s="158"/>
      <c r="N26" s="158"/>
    </row>
    <row r="27" spans="1:14">
      <c r="A27" s="26">
        <v>44044</v>
      </c>
      <c r="B27" s="98">
        <v>15000000</v>
      </c>
      <c r="C27" s="103">
        <v>44070</v>
      </c>
      <c r="D27" s="103">
        <v>12159</v>
      </c>
      <c r="E27" s="98">
        <v>15000000</v>
      </c>
      <c r="F27" s="98">
        <v>0</v>
      </c>
      <c r="G27" s="98">
        <v>15000000</v>
      </c>
      <c r="H27" s="117">
        <v>0</v>
      </c>
      <c r="I27" s="98">
        <v>0</v>
      </c>
      <c r="J27" s="98">
        <v>15000000</v>
      </c>
      <c r="K27" s="147">
        <v>534050000</v>
      </c>
      <c r="L27" s="158">
        <v>80.54992</v>
      </c>
      <c r="M27" s="158">
        <v>6.82</v>
      </c>
      <c r="N27" s="158">
        <v>6.95</v>
      </c>
    </row>
    <row r="28" spans="1:14">
      <c r="A28" s="26">
        <v>44075</v>
      </c>
      <c r="B28" s="98">
        <v>15000000</v>
      </c>
      <c r="C28" s="103">
        <v>44098</v>
      </c>
      <c r="D28" s="103">
        <v>12159</v>
      </c>
      <c r="E28" s="98">
        <v>42200000</v>
      </c>
      <c r="F28" s="98">
        <v>27200000</v>
      </c>
      <c r="G28" s="98">
        <v>15000000</v>
      </c>
      <c r="H28" s="117">
        <v>181.33333333333331</v>
      </c>
      <c r="I28" s="98">
        <v>0</v>
      </c>
      <c r="J28" s="98">
        <v>15000000</v>
      </c>
      <c r="K28" s="147">
        <v>549050000</v>
      </c>
      <c r="L28" s="158">
        <v>80.642340000000004</v>
      </c>
      <c r="M28" s="158">
        <v>6.82</v>
      </c>
      <c r="N28" s="158">
        <v>6.84</v>
      </c>
    </row>
    <row r="29" spans="1:14">
      <c r="A29" s="26">
        <v>44105</v>
      </c>
      <c r="B29" s="98">
        <v>15000000</v>
      </c>
      <c r="C29" s="103">
        <v>44126</v>
      </c>
      <c r="D29" s="103">
        <v>12159</v>
      </c>
      <c r="E29" s="98">
        <v>32300000</v>
      </c>
      <c r="F29" s="98">
        <v>17300000</v>
      </c>
      <c r="G29" s="98">
        <v>15000000</v>
      </c>
      <c r="H29" s="117">
        <v>115.3</v>
      </c>
      <c r="I29" s="98">
        <v>0</v>
      </c>
      <c r="J29" s="98">
        <v>15000000</v>
      </c>
      <c r="K29" s="147">
        <v>564050000</v>
      </c>
      <c r="L29" s="158">
        <v>80.537589999999994</v>
      </c>
      <c r="M29" s="158">
        <v>6.8439300000000003</v>
      </c>
      <c r="N29" s="158">
        <v>6.75</v>
      </c>
    </row>
    <row r="30" spans="1:14">
      <c r="A30" s="26">
        <v>44136</v>
      </c>
      <c r="B30" s="98">
        <v>15000000</v>
      </c>
      <c r="C30" s="103">
        <v>44161</v>
      </c>
      <c r="D30" s="103">
        <v>12159</v>
      </c>
      <c r="E30" s="98">
        <v>25000000</v>
      </c>
      <c r="F30" s="98">
        <v>10000000</v>
      </c>
      <c r="G30" s="98">
        <v>15000000</v>
      </c>
      <c r="H30" s="117">
        <v>66.7</v>
      </c>
      <c r="I30" s="98">
        <v>0</v>
      </c>
      <c r="J30" s="98">
        <v>15000000</v>
      </c>
      <c r="K30" s="147">
        <v>579050000</v>
      </c>
      <c r="L30" s="158">
        <v>81.476320000000001</v>
      </c>
      <c r="M30" s="158">
        <v>6.7273300000000003</v>
      </c>
      <c r="N30" s="158">
        <v>6.8</v>
      </c>
    </row>
    <row r="31" spans="1:14">
      <c r="A31" s="123">
        <v>44166</v>
      </c>
      <c r="B31" s="99">
        <v>15000000</v>
      </c>
      <c r="C31" s="146">
        <v>44168</v>
      </c>
      <c r="D31" s="146">
        <v>12159</v>
      </c>
      <c r="E31" s="99">
        <v>15000000</v>
      </c>
      <c r="F31" s="99">
        <v>0</v>
      </c>
      <c r="G31" s="99">
        <v>15000000</v>
      </c>
      <c r="H31" s="118">
        <v>0</v>
      </c>
      <c r="I31" s="99">
        <v>0</v>
      </c>
      <c r="J31" s="99">
        <v>15000000</v>
      </c>
      <c r="K31" s="214">
        <v>594050000</v>
      </c>
      <c r="L31" s="212">
        <v>80.784859999999995</v>
      </c>
      <c r="M31" s="212">
        <v>6.8250000000000002</v>
      </c>
      <c r="N31" s="212">
        <v>6.85</v>
      </c>
    </row>
    <row r="32" spans="1:14">
      <c r="A32" s="26">
        <v>44197</v>
      </c>
      <c r="B32" s="98">
        <v>15000000</v>
      </c>
      <c r="C32" s="103">
        <v>44224</v>
      </c>
      <c r="D32" s="103">
        <v>12159</v>
      </c>
      <c r="E32" s="98">
        <v>24000000</v>
      </c>
      <c r="F32" s="98">
        <v>9000000</v>
      </c>
      <c r="G32" s="98">
        <v>15000000</v>
      </c>
      <c r="H32" s="117">
        <v>60</v>
      </c>
      <c r="I32" s="98">
        <v>0</v>
      </c>
      <c r="J32" s="98">
        <v>15000000</v>
      </c>
      <c r="K32" s="147">
        <v>609050000</v>
      </c>
      <c r="L32" s="158">
        <v>77.323089999999993</v>
      </c>
      <c r="M32" s="158">
        <v>7.2649999999999997</v>
      </c>
      <c r="N32" s="158">
        <v>6.8</v>
      </c>
    </row>
    <row r="33" spans="1:14">
      <c r="A33" s="26">
        <v>44228</v>
      </c>
      <c r="B33" s="98">
        <v>15000000</v>
      </c>
      <c r="C33" s="103">
        <v>44245</v>
      </c>
      <c r="D33" s="103">
        <v>12159</v>
      </c>
      <c r="E33" s="98">
        <v>26160000</v>
      </c>
      <c r="F33" s="98">
        <v>11160000</v>
      </c>
      <c r="G33" s="98">
        <v>15000000</v>
      </c>
      <c r="H33" s="117">
        <v>74.400000000000006</v>
      </c>
      <c r="I33" s="98">
        <v>0</v>
      </c>
      <c r="J33" s="98">
        <v>15000000</v>
      </c>
      <c r="K33" s="147">
        <v>624050000</v>
      </c>
      <c r="L33" s="158">
        <v>81.152349999999998</v>
      </c>
      <c r="M33" s="158">
        <v>6.8036399999999997</v>
      </c>
      <c r="N33" s="158">
        <v>6.7949999999999999</v>
      </c>
    </row>
    <row r="34" spans="1:14">
      <c r="A34" s="26">
        <v>44256</v>
      </c>
      <c r="B34" s="98">
        <v>15000000</v>
      </c>
      <c r="C34" s="103">
        <v>44273</v>
      </c>
      <c r="D34" s="103">
        <v>12159</v>
      </c>
      <c r="E34" s="98">
        <v>43060000</v>
      </c>
      <c r="F34" s="98">
        <v>28060000</v>
      </c>
      <c r="G34" s="98">
        <v>15000000</v>
      </c>
      <c r="H34" s="117">
        <v>187.06666666666666</v>
      </c>
      <c r="I34" s="98">
        <v>0</v>
      </c>
      <c r="J34" s="98">
        <v>15000000</v>
      </c>
      <c r="K34" s="147">
        <v>639050000</v>
      </c>
      <c r="L34" s="158">
        <v>81.349689999999995</v>
      </c>
      <c r="M34" s="158">
        <v>6.7882100000000003</v>
      </c>
      <c r="N34" s="158">
        <v>6.8</v>
      </c>
    </row>
    <row r="35" spans="1:14">
      <c r="A35" s="26">
        <v>44287</v>
      </c>
      <c r="B35" s="98">
        <v>25000000</v>
      </c>
      <c r="C35" s="103">
        <v>44308</v>
      </c>
      <c r="D35" s="103">
        <v>12159</v>
      </c>
      <c r="E35" s="98">
        <v>29700000</v>
      </c>
      <c r="F35" s="98">
        <v>4700000</v>
      </c>
      <c r="G35" s="98">
        <v>19700000</v>
      </c>
      <c r="H35" s="255">
        <v>18.8</v>
      </c>
      <c r="I35" s="17">
        <v>0</v>
      </c>
      <c r="J35" s="98">
        <v>19700000</v>
      </c>
      <c r="K35" s="147">
        <v>658750000</v>
      </c>
      <c r="L35" s="158">
        <v>81.35812</v>
      </c>
      <c r="M35" s="158">
        <v>6.7995900000000002</v>
      </c>
      <c r="N35" s="158">
        <v>6.75</v>
      </c>
    </row>
    <row r="36" spans="1:14">
      <c r="A36" s="26">
        <v>44317</v>
      </c>
      <c r="B36" s="98">
        <v>25000000</v>
      </c>
      <c r="C36" s="103">
        <v>44343</v>
      </c>
      <c r="D36" s="103">
        <v>12159</v>
      </c>
      <c r="E36" s="98">
        <v>56620000</v>
      </c>
      <c r="F36" s="98">
        <v>31620000</v>
      </c>
      <c r="G36" s="98">
        <v>20000000</v>
      </c>
      <c r="H36" s="255">
        <v>126.48</v>
      </c>
      <c r="I36" s="17">
        <v>0</v>
      </c>
      <c r="J36" s="98">
        <v>20000000</v>
      </c>
      <c r="K36" s="147">
        <v>678750000</v>
      </c>
      <c r="L36" s="158">
        <v>88.781999999999996</v>
      </c>
      <c r="M36" s="158">
        <v>5.82</v>
      </c>
      <c r="N36" s="158">
        <v>5.83</v>
      </c>
    </row>
    <row r="37" spans="1:14">
      <c r="A37" s="26">
        <v>44348</v>
      </c>
      <c r="B37" s="98">
        <v>100000000</v>
      </c>
      <c r="C37" s="103">
        <v>44350</v>
      </c>
      <c r="D37" s="103">
        <v>12159</v>
      </c>
      <c r="E37" s="98">
        <v>29920000</v>
      </c>
      <c r="F37" s="98">
        <v>-70080000</v>
      </c>
      <c r="G37" s="98">
        <v>29920000</v>
      </c>
      <c r="H37" s="255">
        <v>-70.08</v>
      </c>
      <c r="I37" s="17">
        <v>0</v>
      </c>
      <c r="J37" s="98">
        <v>29920000</v>
      </c>
      <c r="K37" s="147">
        <v>708670000</v>
      </c>
      <c r="L37" s="158">
        <v>80.665700000000001</v>
      </c>
      <c r="M37" s="158">
        <v>6.9134399999999996</v>
      </c>
      <c r="N37" s="158">
        <v>6.5</v>
      </c>
    </row>
    <row r="38" spans="1:14">
      <c r="A38" s="26">
        <v>44378</v>
      </c>
      <c r="B38" s="98">
        <v>25000000</v>
      </c>
      <c r="C38" s="103">
        <v>44399</v>
      </c>
      <c r="D38" s="103">
        <v>12159</v>
      </c>
      <c r="E38" s="98">
        <v>37320000</v>
      </c>
      <c r="F38" s="98">
        <v>12320000</v>
      </c>
      <c r="G38" s="98">
        <v>25000000</v>
      </c>
      <c r="H38" s="255">
        <v>49.28</v>
      </c>
      <c r="I38" s="17">
        <v>0</v>
      </c>
      <c r="J38" s="98">
        <v>25000000</v>
      </c>
      <c r="K38" s="147">
        <v>733670000</v>
      </c>
      <c r="L38" s="158">
        <v>80.665700000000001</v>
      </c>
      <c r="M38" s="158">
        <v>6.9134399999999996</v>
      </c>
      <c r="N38" s="158">
        <v>6.9</v>
      </c>
    </row>
    <row r="39" spans="1:14">
      <c r="A39" s="26">
        <v>44409</v>
      </c>
      <c r="B39" s="98">
        <v>25000000</v>
      </c>
      <c r="C39" s="103">
        <v>44433</v>
      </c>
      <c r="D39" s="103">
        <v>12159</v>
      </c>
      <c r="E39" s="98">
        <v>15750000</v>
      </c>
      <c r="F39" s="98">
        <v>-9250000</v>
      </c>
      <c r="G39" s="98">
        <v>15750000</v>
      </c>
      <c r="H39" s="255">
        <v>-37</v>
      </c>
      <c r="I39" s="17">
        <v>0</v>
      </c>
      <c r="J39" s="98">
        <v>15750000</v>
      </c>
      <c r="K39" s="147">
        <v>749420000</v>
      </c>
      <c r="L39" s="158">
        <v>78.162679999999995</v>
      </c>
      <c r="M39" s="158">
        <v>7.31778</v>
      </c>
      <c r="N39" s="158">
        <v>7.89</v>
      </c>
    </row>
    <row r="40" spans="1:14">
      <c r="A40" s="26">
        <v>44440</v>
      </c>
      <c r="B40" s="98">
        <v>100000000</v>
      </c>
      <c r="C40" s="103">
        <v>44441</v>
      </c>
      <c r="D40" s="103">
        <v>12159</v>
      </c>
      <c r="E40" s="98">
        <v>125150000</v>
      </c>
      <c r="F40" s="98">
        <v>25150000</v>
      </c>
      <c r="G40" s="98">
        <v>100000000</v>
      </c>
      <c r="H40" s="255">
        <v>25.15</v>
      </c>
      <c r="I40" s="17">
        <v>0</v>
      </c>
      <c r="J40" s="98">
        <v>100000000</v>
      </c>
      <c r="K40" s="147">
        <v>849420000</v>
      </c>
      <c r="L40" s="158">
        <v>74.339269999999999</v>
      </c>
      <c r="M40" s="158">
        <v>7.9170199999999999</v>
      </c>
      <c r="N40" s="158">
        <v>7.35</v>
      </c>
    </row>
    <row r="41" spans="1:14">
      <c r="A41" s="26">
        <v>44470</v>
      </c>
      <c r="B41" s="121">
        <v>100000000</v>
      </c>
      <c r="C41" s="103">
        <v>44490</v>
      </c>
      <c r="D41" s="103">
        <v>12159</v>
      </c>
      <c r="E41" s="98">
        <v>264480000</v>
      </c>
      <c r="F41" s="208">
        <v>164480000</v>
      </c>
      <c r="G41" s="98">
        <v>200000000</v>
      </c>
      <c r="H41" s="255">
        <v>164.48000000000002</v>
      </c>
      <c r="I41" s="209">
        <v>0</v>
      </c>
      <c r="J41" s="208">
        <v>200000000</v>
      </c>
      <c r="K41" s="207">
        <v>1049420000</v>
      </c>
      <c r="L41" s="158">
        <v>74.996300000000005</v>
      </c>
      <c r="M41" s="158">
        <v>7.8426</v>
      </c>
      <c r="N41" s="158">
        <v>7.59</v>
      </c>
    </row>
    <row r="42" spans="1:14">
      <c r="A42" s="19">
        <v>44470</v>
      </c>
      <c r="B42" s="17"/>
      <c r="C42" s="103">
        <v>44497</v>
      </c>
      <c r="D42" s="15">
        <v>12159</v>
      </c>
      <c r="E42" s="17"/>
      <c r="F42" s="17">
        <v>0</v>
      </c>
      <c r="G42" s="17">
        <v>110010000</v>
      </c>
      <c r="H42" s="128">
        <v>0</v>
      </c>
      <c r="I42" s="17">
        <v>0</v>
      </c>
      <c r="J42" s="17">
        <v>110010000</v>
      </c>
      <c r="K42" s="18">
        <v>1159430000</v>
      </c>
      <c r="L42" s="29">
        <v>74.427539999999993</v>
      </c>
      <c r="M42" s="29">
        <v>7.9642900000000001</v>
      </c>
      <c r="N42" s="29">
        <v>7.95</v>
      </c>
    </row>
    <row r="43" spans="1:14">
      <c r="A43" s="19">
        <v>44501</v>
      </c>
      <c r="B43" s="17">
        <v>25000000</v>
      </c>
      <c r="C43" s="103">
        <v>44525</v>
      </c>
      <c r="D43" s="15">
        <v>12159</v>
      </c>
      <c r="E43" s="17">
        <v>118800000</v>
      </c>
      <c r="F43" s="17">
        <v>93800000</v>
      </c>
      <c r="G43" s="17">
        <v>25000000</v>
      </c>
      <c r="H43" s="128">
        <v>375.2</v>
      </c>
      <c r="I43" s="17">
        <v>0</v>
      </c>
      <c r="J43" s="17">
        <v>25000000</v>
      </c>
      <c r="K43" s="18">
        <v>1184430000</v>
      </c>
      <c r="L43" s="29">
        <v>75.292370000000005</v>
      </c>
      <c r="M43" s="29">
        <v>7.8152499999999998</v>
      </c>
      <c r="N43" s="29">
        <v>7.7350000000000003</v>
      </c>
    </row>
    <row r="44" spans="1:14">
      <c r="A44" s="21">
        <v>44531</v>
      </c>
      <c r="B44" s="24">
        <v>25000000</v>
      </c>
      <c r="C44" s="146">
        <v>44538</v>
      </c>
      <c r="D44" s="22">
        <v>12159</v>
      </c>
      <c r="E44" s="24">
        <v>92780000</v>
      </c>
      <c r="F44" s="24">
        <v>67780000</v>
      </c>
      <c r="G44" s="24">
        <v>25000000</v>
      </c>
      <c r="H44" s="129">
        <v>271.12</v>
      </c>
      <c r="I44" s="24"/>
      <c r="J44" s="24">
        <v>25000000</v>
      </c>
      <c r="K44" s="25">
        <v>1209430000</v>
      </c>
      <c r="L44" s="30">
        <v>76.463290000000001</v>
      </c>
      <c r="M44" s="30">
        <v>7.6364200000000002</v>
      </c>
      <c r="N44" s="30">
        <v>7.55</v>
      </c>
    </row>
    <row r="45" spans="1:14">
      <c r="A45" s="26">
        <v>44562</v>
      </c>
      <c r="B45" s="98">
        <v>25000000</v>
      </c>
      <c r="C45" s="14">
        <v>44581</v>
      </c>
      <c r="D45" s="103">
        <v>12159</v>
      </c>
      <c r="E45" s="98">
        <v>60320000</v>
      </c>
      <c r="F45" s="98">
        <v>35320000</v>
      </c>
      <c r="G45" s="98">
        <v>44210000</v>
      </c>
      <c r="H45" s="144">
        <v>141.28</v>
      </c>
      <c r="I45" s="17">
        <v>0</v>
      </c>
      <c r="J45" s="98">
        <v>44210000</v>
      </c>
      <c r="K45" s="147">
        <v>1253640000</v>
      </c>
      <c r="L45" s="158">
        <v>76.975809999999996</v>
      </c>
      <c r="M45" s="158">
        <v>7.5800200000000002</v>
      </c>
      <c r="N45" s="158">
        <v>7.5</v>
      </c>
    </row>
    <row r="46" spans="1:14">
      <c r="A46" s="26">
        <v>44593</v>
      </c>
      <c r="B46" s="98">
        <v>25000000</v>
      </c>
      <c r="C46" s="15">
        <v>44609</v>
      </c>
      <c r="D46" s="15">
        <v>12159</v>
      </c>
      <c r="E46" s="17">
        <v>58230000</v>
      </c>
      <c r="F46" s="17">
        <v>33230000</v>
      </c>
      <c r="G46" s="17">
        <v>25000000</v>
      </c>
      <c r="H46" s="144">
        <v>132.91999999999999</v>
      </c>
      <c r="I46" s="17">
        <v>0</v>
      </c>
      <c r="J46" s="17">
        <v>25000000</v>
      </c>
      <c r="K46" s="18">
        <v>1278640000</v>
      </c>
      <c r="L46" s="107">
        <v>77.46678</v>
      </c>
      <c r="M46" s="107">
        <v>7.5189199999999996</v>
      </c>
      <c r="N46" s="107">
        <v>7.57</v>
      </c>
    </row>
    <row r="47" spans="1:14">
      <c r="A47" s="26">
        <v>44621</v>
      </c>
      <c r="B47" s="98">
        <v>25000000</v>
      </c>
      <c r="C47" s="103">
        <v>44637</v>
      </c>
      <c r="D47" s="103">
        <v>12159</v>
      </c>
      <c r="E47" s="98">
        <v>51270000</v>
      </c>
      <c r="F47" s="98">
        <v>26270000</v>
      </c>
      <c r="G47" s="98">
        <v>25000000</v>
      </c>
      <c r="H47" s="144">
        <v>105.08</v>
      </c>
      <c r="I47" s="17">
        <v>0</v>
      </c>
      <c r="J47" s="98">
        <v>25000000</v>
      </c>
      <c r="K47" s="147">
        <v>1303640000</v>
      </c>
      <c r="L47" s="158">
        <v>78.301680000000005</v>
      </c>
      <c r="M47" s="158">
        <v>7.4043999999999999</v>
      </c>
      <c r="N47" s="158">
        <v>7.41</v>
      </c>
    </row>
    <row r="48" spans="1:14">
      <c r="A48" s="26">
        <v>44652</v>
      </c>
      <c r="B48" s="98">
        <v>20000000</v>
      </c>
      <c r="C48" s="15">
        <v>44672</v>
      </c>
      <c r="D48" s="15">
        <v>12159</v>
      </c>
      <c r="E48" s="17">
        <v>34310000</v>
      </c>
      <c r="F48" s="17">
        <v>14310000</v>
      </c>
      <c r="G48" s="17">
        <v>20000000</v>
      </c>
      <c r="H48" s="144">
        <v>71.55</v>
      </c>
      <c r="I48" s="17">
        <v>0</v>
      </c>
      <c r="J48" s="17">
        <v>20000000</v>
      </c>
      <c r="K48" s="18">
        <v>1323640000</v>
      </c>
      <c r="L48" s="107">
        <v>78.553399999999996</v>
      </c>
      <c r="M48" s="107">
        <v>7.3840500000000002</v>
      </c>
      <c r="N48" s="107">
        <v>7.43</v>
      </c>
    </row>
    <row r="49" spans="1:14">
      <c r="A49" s="26">
        <v>44682</v>
      </c>
      <c r="B49" s="98">
        <v>10000000</v>
      </c>
      <c r="C49" s="15">
        <v>44693</v>
      </c>
      <c r="D49" s="15">
        <v>12159</v>
      </c>
      <c r="E49" s="17">
        <v>46930000</v>
      </c>
      <c r="F49" s="17">
        <v>36930000</v>
      </c>
      <c r="G49" s="17">
        <v>10000000</v>
      </c>
      <c r="H49" s="144">
        <v>369.3</v>
      </c>
      <c r="I49" s="17">
        <v>0</v>
      </c>
      <c r="J49" s="17">
        <v>10000000</v>
      </c>
      <c r="K49" s="18">
        <v>1333640000</v>
      </c>
      <c r="L49" s="107">
        <v>79.528649999999999</v>
      </c>
      <c r="M49" s="107">
        <v>7.2430000000000003</v>
      </c>
      <c r="N49" s="107">
        <v>7.2430000000000003</v>
      </c>
    </row>
    <row r="50" spans="1:14">
      <c r="A50" s="26">
        <v>44682</v>
      </c>
      <c r="B50" s="98">
        <v>10000000</v>
      </c>
      <c r="C50" s="15">
        <v>44705</v>
      </c>
      <c r="D50" s="15">
        <v>12159</v>
      </c>
      <c r="E50" s="17">
        <v>37530000</v>
      </c>
      <c r="F50" s="17">
        <v>27530000</v>
      </c>
      <c r="G50" s="17">
        <v>10000000</v>
      </c>
      <c r="H50" s="144">
        <v>275.3</v>
      </c>
      <c r="I50" s="17">
        <v>0</v>
      </c>
      <c r="J50" s="17">
        <v>10000000</v>
      </c>
      <c r="K50" s="18">
        <v>1343640000</v>
      </c>
      <c r="L50" s="107">
        <v>80.24212</v>
      </c>
      <c r="M50" s="107">
        <v>7.1390900000000004</v>
      </c>
      <c r="N50" s="107">
        <v>7.14</v>
      </c>
    </row>
    <row r="51" spans="1:14">
      <c r="A51" s="26">
        <v>44713</v>
      </c>
      <c r="B51" s="17">
        <v>10000000</v>
      </c>
      <c r="C51" s="50">
        <v>44721</v>
      </c>
      <c r="D51" s="15">
        <v>12159</v>
      </c>
      <c r="E51" s="115">
        <v>46730000</v>
      </c>
      <c r="F51" s="17">
        <v>36730000</v>
      </c>
      <c r="G51" s="115">
        <v>10000000</v>
      </c>
      <c r="H51" s="117">
        <v>367.3</v>
      </c>
      <c r="I51" s="115">
        <v>0</v>
      </c>
      <c r="J51" s="17">
        <v>10000000</v>
      </c>
      <c r="K51" s="197">
        <v>1353640000</v>
      </c>
      <c r="L51" s="107">
        <v>82.23621</v>
      </c>
      <c r="M51" s="199">
        <v>6.8451500000000003</v>
      </c>
      <c r="N51" s="107">
        <v>6.83</v>
      </c>
    </row>
    <row r="52" spans="1:14">
      <c r="A52" s="26">
        <v>44713</v>
      </c>
      <c r="B52" s="17">
        <v>10000000</v>
      </c>
      <c r="C52" s="50">
        <v>44735</v>
      </c>
      <c r="D52" s="15">
        <v>12159</v>
      </c>
      <c r="E52" s="115">
        <v>33300000</v>
      </c>
      <c r="F52" s="17">
        <v>23300000</v>
      </c>
      <c r="G52" s="115">
        <v>10000000</v>
      </c>
      <c r="H52" s="117">
        <v>233</v>
      </c>
      <c r="I52" s="115">
        <v>0</v>
      </c>
      <c r="J52" s="17">
        <v>10000000</v>
      </c>
      <c r="K52" s="197">
        <v>1363640000</v>
      </c>
      <c r="L52" s="107">
        <v>83.346950000000007</v>
      </c>
      <c r="M52" s="199">
        <v>6.68668</v>
      </c>
      <c r="N52" s="107">
        <v>6.78</v>
      </c>
    </row>
    <row r="53" spans="1:14">
      <c r="A53" s="26">
        <v>44743</v>
      </c>
      <c r="B53" s="17">
        <v>20000000</v>
      </c>
      <c r="C53" s="50">
        <v>44761</v>
      </c>
      <c r="D53" s="15">
        <v>12159</v>
      </c>
      <c r="E53" s="115">
        <v>42420000</v>
      </c>
      <c r="F53" s="17">
        <v>22420000</v>
      </c>
      <c r="G53" s="115">
        <v>20000000</v>
      </c>
      <c r="H53" s="117">
        <v>112.1</v>
      </c>
      <c r="I53" s="115">
        <v>0</v>
      </c>
      <c r="J53" s="17">
        <v>20000000</v>
      </c>
      <c r="K53" s="197">
        <v>1383640000</v>
      </c>
      <c r="L53" s="107">
        <v>84.532669999999996</v>
      </c>
      <c r="M53" s="199">
        <v>6.52393</v>
      </c>
      <c r="N53" s="107">
        <v>6.6</v>
      </c>
    </row>
    <row r="54" spans="1:14">
      <c r="A54" s="102">
        <v>44774</v>
      </c>
      <c r="B54" s="98">
        <v>10000000</v>
      </c>
      <c r="C54" s="15">
        <v>44784</v>
      </c>
      <c r="D54" s="15">
        <v>12159</v>
      </c>
      <c r="E54" s="17">
        <v>22890000</v>
      </c>
      <c r="F54" s="17">
        <v>12890000</v>
      </c>
      <c r="G54" s="17">
        <v>17890000</v>
      </c>
      <c r="H54" s="128">
        <v>128.9</v>
      </c>
      <c r="I54" s="17">
        <v>0</v>
      </c>
      <c r="J54" s="17">
        <v>17890000</v>
      </c>
      <c r="K54" s="18">
        <v>1401530000</v>
      </c>
      <c r="L54" s="29">
        <v>85.319699999999997</v>
      </c>
      <c r="M54" s="29">
        <v>6.4189699999999998</v>
      </c>
      <c r="N54" s="29">
        <v>6.29</v>
      </c>
    </row>
    <row r="55" spans="1:14">
      <c r="A55" s="102">
        <v>44774</v>
      </c>
      <c r="B55" s="98">
        <v>10000000</v>
      </c>
      <c r="C55" s="15">
        <v>44797</v>
      </c>
      <c r="D55" s="15">
        <v>12159</v>
      </c>
      <c r="E55" s="17">
        <v>43210000</v>
      </c>
      <c r="F55" s="17">
        <v>33210000</v>
      </c>
      <c r="G55" s="17">
        <v>10000000</v>
      </c>
      <c r="H55" s="128">
        <v>332.1</v>
      </c>
      <c r="I55" s="17">
        <v>0</v>
      </c>
      <c r="J55" s="17">
        <v>10000000</v>
      </c>
      <c r="K55" s="18">
        <v>1411530000</v>
      </c>
      <c r="L55" s="29">
        <v>86.287760000000006</v>
      </c>
      <c r="M55" s="29">
        <v>6.2850000000000001</v>
      </c>
      <c r="N55" s="29">
        <v>6.31</v>
      </c>
    </row>
    <row r="56" spans="1:14">
      <c r="A56" s="102">
        <v>44805</v>
      </c>
      <c r="B56" s="98">
        <v>10000000</v>
      </c>
      <c r="C56" s="15">
        <v>44812</v>
      </c>
      <c r="D56" s="15">
        <v>12159</v>
      </c>
      <c r="E56" s="17">
        <v>33050000</v>
      </c>
      <c r="F56" s="17">
        <v>23050000</v>
      </c>
      <c r="G56" s="17">
        <v>10000000</v>
      </c>
      <c r="H56" s="128">
        <v>230.50000000000003</v>
      </c>
      <c r="I56" s="17">
        <v>0</v>
      </c>
      <c r="J56" s="17">
        <v>10000000</v>
      </c>
      <c r="K56" s="18">
        <v>1421530000</v>
      </c>
      <c r="L56" s="29">
        <v>87.632270000000005</v>
      </c>
      <c r="M56" s="29">
        <v>6.1</v>
      </c>
      <c r="N56" s="29">
        <v>6.1</v>
      </c>
    </row>
    <row r="57" spans="1:14">
      <c r="A57" s="102">
        <v>44805</v>
      </c>
      <c r="B57" s="98">
        <v>10000000</v>
      </c>
      <c r="C57" s="15">
        <v>44833</v>
      </c>
      <c r="D57" s="15">
        <v>12159</v>
      </c>
      <c r="E57" s="17">
        <v>26890000</v>
      </c>
      <c r="F57" s="17">
        <v>16890000</v>
      </c>
      <c r="G57" s="17">
        <v>13390000</v>
      </c>
      <c r="H57" s="128">
        <v>168.9</v>
      </c>
      <c r="I57" s="17">
        <v>0</v>
      </c>
      <c r="J57" s="17">
        <v>13390000</v>
      </c>
      <c r="K57" s="18">
        <v>1434920000</v>
      </c>
      <c r="L57" s="29">
        <v>88.612210000000005</v>
      </c>
      <c r="M57" s="29">
        <v>5.9715199999999999</v>
      </c>
      <c r="N57" s="29">
        <v>6.05</v>
      </c>
    </row>
    <row r="58" spans="1:14">
      <c r="A58" s="102">
        <v>44835</v>
      </c>
      <c r="B58" s="98">
        <v>250000000</v>
      </c>
      <c r="C58" s="15">
        <v>44851</v>
      </c>
      <c r="D58" s="15">
        <v>12159</v>
      </c>
      <c r="E58" s="17">
        <v>135130000</v>
      </c>
      <c r="F58" s="17">
        <v>-114870000</v>
      </c>
      <c r="G58" s="17">
        <v>91210000</v>
      </c>
      <c r="H58" s="128">
        <v>-45.948</v>
      </c>
      <c r="I58" s="17">
        <v>0</v>
      </c>
      <c r="J58" s="17">
        <v>91210000</v>
      </c>
      <c r="K58" s="18">
        <v>1526130000</v>
      </c>
      <c r="L58" s="29">
        <v>87.645960000000002</v>
      </c>
      <c r="M58" s="29">
        <v>6.1120900000000002</v>
      </c>
      <c r="N58" s="29">
        <v>6.24</v>
      </c>
    </row>
    <row r="59" spans="1:14">
      <c r="A59" s="102">
        <v>44835</v>
      </c>
      <c r="B59" s="98">
        <v>10000000</v>
      </c>
      <c r="C59" s="15">
        <v>44861</v>
      </c>
      <c r="D59" s="15">
        <v>12159</v>
      </c>
      <c r="E59" s="17">
        <v>24440000</v>
      </c>
      <c r="F59" s="17">
        <v>14440000</v>
      </c>
      <c r="G59" s="17">
        <v>10000000</v>
      </c>
      <c r="H59" s="128">
        <v>144.4</v>
      </c>
      <c r="I59" s="17">
        <v>0</v>
      </c>
      <c r="J59" s="17">
        <v>10000000</v>
      </c>
      <c r="K59" s="18">
        <v>1536130000</v>
      </c>
      <c r="L59" s="29">
        <v>88.619339999999994</v>
      </c>
      <c r="M59" s="29">
        <v>5.9781599999999999</v>
      </c>
      <c r="N59" s="29">
        <v>5.9969999999999999</v>
      </c>
    </row>
    <row r="60" spans="1:14">
      <c r="A60" s="102">
        <v>44866</v>
      </c>
      <c r="B60" s="98">
        <v>10000000</v>
      </c>
      <c r="C60" s="15">
        <v>44868</v>
      </c>
      <c r="D60" s="15">
        <v>12159</v>
      </c>
      <c r="E60" s="17">
        <v>16620000</v>
      </c>
      <c r="F60" s="17">
        <v>6620000</v>
      </c>
      <c r="G60" s="17">
        <v>11620000</v>
      </c>
      <c r="H60" s="128">
        <v>66.2</v>
      </c>
      <c r="I60" s="17">
        <v>0</v>
      </c>
      <c r="J60" s="17">
        <v>11620000</v>
      </c>
      <c r="K60" s="18">
        <v>1547750000</v>
      </c>
      <c r="L60" s="29">
        <v>88.508970000000005</v>
      </c>
      <c r="M60" s="29">
        <v>5.9956399999999999</v>
      </c>
      <c r="N60" s="29">
        <v>6</v>
      </c>
    </row>
    <row r="61" spans="1:14">
      <c r="A61" s="102">
        <v>44866</v>
      </c>
      <c r="B61" s="98">
        <v>10000000</v>
      </c>
      <c r="C61" s="15">
        <v>44889</v>
      </c>
      <c r="D61" s="15">
        <v>12159</v>
      </c>
      <c r="E61" s="17">
        <v>13250000</v>
      </c>
      <c r="F61" s="17">
        <v>3250000</v>
      </c>
      <c r="G61" s="17">
        <v>10000000</v>
      </c>
      <c r="H61" s="128">
        <v>32.5</v>
      </c>
      <c r="I61" s="17">
        <v>0</v>
      </c>
      <c r="J61" s="17">
        <v>10000000</v>
      </c>
      <c r="K61" s="18">
        <v>1557750000</v>
      </c>
      <c r="L61" s="29">
        <v>88.607550000000003</v>
      </c>
      <c r="M61" s="29">
        <v>5.9879699999999998</v>
      </c>
      <c r="N61" s="29">
        <v>5.99</v>
      </c>
    </row>
    <row r="62" spans="1:14">
      <c r="A62" s="102">
        <v>44896</v>
      </c>
      <c r="B62" s="98">
        <v>10000000</v>
      </c>
      <c r="C62" s="15">
        <v>44896</v>
      </c>
      <c r="D62" s="15">
        <v>12159</v>
      </c>
      <c r="E62" s="17">
        <v>5100000</v>
      </c>
      <c r="F62" s="17">
        <v>-4900000</v>
      </c>
      <c r="G62" s="17">
        <v>5100000</v>
      </c>
      <c r="H62" s="128">
        <v>-49</v>
      </c>
      <c r="I62" s="17">
        <v>0</v>
      </c>
      <c r="J62" s="17">
        <v>5100000</v>
      </c>
      <c r="K62" s="18">
        <v>1562850000</v>
      </c>
      <c r="L62" s="29">
        <v>86.805260000000004</v>
      </c>
      <c r="M62" s="29">
        <v>6.2470600000000003</v>
      </c>
      <c r="N62" s="29">
        <v>6.25</v>
      </c>
    </row>
    <row r="63" spans="1:14">
      <c r="A63" s="102">
        <v>44896</v>
      </c>
      <c r="B63" s="98">
        <v>10000000</v>
      </c>
      <c r="C63" s="15">
        <v>44903</v>
      </c>
      <c r="D63" s="15">
        <v>12159</v>
      </c>
      <c r="E63" s="17">
        <v>10950000</v>
      </c>
      <c r="F63" s="17">
        <v>950000</v>
      </c>
      <c r="G63" s="17">
        <v>10950000</v>
      </c>
      <c r="H63" s="128">
        <v>9.5</v>
      </c>
      <c r="I63" s="17">
        <v>0</v>
      </c>
      <c r="J63" s="17">
        <v>10950000</v>
      </c>
      <c r="K63" s="18">
        <v>1573800000</v>
      </c>
      <c r="L63" s="29">
        <v>85.833219999999997</v>
      </c>
      <c r="M63" s="29">
        <v>6.3910600000000004</v>
      </c>
      <c r="N63" s="29">
        <v>6.4</v>
      </c>
    </row>
    <row r="64" spans="1:14">
      <c r="A64" s="102">
        <v>44927</v>
      </c>
      <c r="B64" s="98">
        <v>30000000</v>
      </c>
      <c r="C64" s="15">
        <v>44939</v>
      </c>
      <c r="D64" s="15">
        <v>12159</v>
      </c>
      <c r="E64" s="17">
        <v>62790000</v>
      </c>
      <c r="F64" s="17">
        <v>32790000</v>
      </c>
      <c r="G64" s="17">
        <v>29950000</v>
      </c>
      <c r="H64" s="128">
        <v>109.3</v>
      </c>
      <c r="I64" s="17">
        <v>0</v>
      </c>
      <c r="J64" s="17">
        <v>29950000</v>
      </c>
      <c r="K64" s="18">
        <v>1603750000</v>
      </c>
      <c r="L64" s="29">
        <v>85.847329999999999</v>
      </c>
      <c r="M64" s="29">
        <v>6.4043599999999996</v>
      </c>
      <c r="N64" s="29">
        <v>6.43</v>
      </c>
    </row>
    <row r="65" spans="1:14">
      <c r="A65" s="102">
        <v>44958</v>
      </c>
      <c r="B65" s="98">
        <v>10000000</v>
      </c>
      <c r="C65" s="15">
        <v>44959</v>
      </c>
      <c r="D65" s="15">
        <v>12159</v>
      </c>
      <c r="E65" s="17">
        <v>8190000</v>
      </c>
      <c r="F65" s="17">
        <v>-1810000</v>
      </c>
      <c r="G65" s="17">
        <v>7380000</v>
      </c>
      <c r="H65" s="128">
        <v>-18.099999999999998</v>
      </c>
      <c r="I65" s="17">
        <v>0</v>
      </c>
      <c r="J65" s="17">
        <v>7380000</v>
      </c>
      <c r="K65" s="18">
        <v>1611130000</v>
      </c>
      <c r="L65" s="29">
        <v>85.880750000000006</v>
      </c>
      <c r="M65" s="29">
        <v>6.4063600000000003</v>
      </c>
      <c r="N65" s="29">
        <v>6.45</v>
      </c>
    </row>
    <row r="66" spans="1:14">
      <c r="A66" s="102">
        <v>44958</v>
      </c>
      <c r="B66" s="98">
        <v>10000000</v>
      </c>
      <c r="C66" s="15">
        <v>44973</v>
      </c>
      <c r="D66" s="15">
        <v>12159</v>
      </c>
      <c r="E66" s="17">
        <v>11840000</v>
      </c>
      <c r="F66" s="17">
        <v>1840000</v>
      </c>
      <c r="G66" s="17">
        <v>10290000</v>
      </c>
      <c r="H66" s="128">
        <v>18.399999999999999</v>
      </c>
      <c r="I66" s="17">
        <v>0</v>
      </c>
      <c r="J66" s="17">
        <v>10290000</v>
      </c>
      <c r="K66" s="18">
        <v>1621420000</v>
      </c>
      <c r="L66" s="29">
        <v>85.629170000000002</v>
      </c>
      <c r="M66" s="29">
        <v>6.4496500000000001</v>
      </c>
      <c r="N66" s="29">
        <v>6.45</v>
      </c>
    </row>
    <row r="67" spans="1:14">
      <c r="A67" s="102">
        <v>44986</v>
      </c>
      <c r="B67" s="98">
        <v>10000000</v>
      </c>
      <c r="C67" s="15">
        <v>45008</v>
      </c>
      <c r="D67" s="15">
        <v>12159</v>
      </c>
      <c r="E67" s="17">
        <v>49180000</v>
      </c>
      <c r="F67" s="17">
        <v>39180000</v>
      </c>
      <c r="G67" s="17">
        <v>10000000</v>
      </c>
      <c r="H67" s="128">
        <v>391.8</v>
      </c>
      <c r="I67" s="17">
        <v>0</v>
      </c>
      <c r="J67" s="17">
        <v>10000000</v>
      </c>
      <c r="K67" s="18">
        <v>1631420000</v>
      </c>
      <c r="L67" s="29">
        <v>86.738140000000001</v>
      </c>
      <c r="M67" s="29">
        <v>6.3</v>
      </c>
      <c r="N67" s="29">
        <v>6.3</v>
      </c>
    </row>
    <row r="68" spans="1:14">
      <c r="A68" s="102">
        <v>45017</v>
      </c>
      <c r="B68" s="98">
        <v>30000000</v>
      </c>
      <c r="C68" s="15">
        <v>45033</v>
      </c>
      <c r="D68" s="15">
        <v>12159</v>
      </c>
      <c r="E68" s="17">
        <v>40610000</v>
      </c>
      <c r="F68" s="17">
        <v>10610000</v>
      </c>
      <c r="G68" s="17">
        <v>30000000</v>
      </c>
      <c r="H68" s="128">
        <v>35.366666666666667</v>
      </c>
      <c r="I68" s="17">
        <v>0</v>
      </c>
      <c r="J68" s="17">
        <v>30000000</v>
      </c>
      <c r="K68" s="18">
        <v>1661420000</v>
      </c>
      <c r="L68" s="29">
        <v>87.512439999999998</v>
      </c>
      <c r="M68" s="29">
        <v>6.1944600000000003</v>
      </c>
      <c r="N68" s="29">
        <v>6.3</v>
      </c>
    </row>
    <row r="69" spans="1:14">
      <c r="A69" s="102">
        <v>45017</v>
      </c>
      <c r="B69" s="98">
        <v>10000000</v>
      </c>
      <c r="C69" s="15">
        <v>45043</v>
      </c>
      <c r="D69" s="15">
        <v>12159</v>
      </c>
      <c r="E69" s="17">
        <v>37750000</v>
      </c>
      <c r="F69" s="17">
        <v>27750000</v>
      </c>
      <c r="G69" s="17">
        <v>10040000</v>
      </c>
      <c r="H69" s="128">
        <v>277.5</v>
      </c>
      <c r="I69" s="17">
        <v>0</v>
      </c>
      <c r="J69" s="17">
        <v>10040000</v>
      </c>
      <c r="K69" s="18">
        <v>1671460000</v>
      </c>
      <c r="L69" s="29">
        <v>87.952240000000003</v>
      </c>
      <c r="M69" s="29">
        <v>6.1331499999999997</v>
      </c>
      <c r="N69" s="29">
        <v>6.17</v>
      </c>
    </row>
    <row r="70" spans="1:14">
      <c r="A70" s="102">
        <v>45047</v>
      </c>
      <c r="B70" s="98">
        <v>10000000</v>
      </c>
      <c r="C70" s="15">
        <v>45056</v>
      </c>
      <c r="D70" s="15">
        <v>12159</v>
      </c>
      <c r="E70" s="17">
        <v>45150000</v>
      </c>
      <c r="F70" s="17">
        <v>35150000</v>
      </c>
      <c r="G70" s="17">
        <v>10000000</v>
      </c>
      <c r="H70" s="128">
        <v>351.5</v>
      </c>
      <c r="I70" s="17">
        <v>0</v>
      </c>
      <c r="J70" s="17">
        <v>10000000</v>
      </c>
      <c r="K70" s="18">
        <v>1681460000</v>
      </c>
      <c r="L70" s="29">
        <v>88.56626</v>
      </c>
      <c r="M70" s="29">
        <v>6.04786</v>
      </c>
      <c r="N70" s="29">
        <v>6.1470000000000002</v>
      </c>
    </row>
    <row r="71" spans="1:14">
      <c r="A71" s="102">
        <v>45047</v>
      </c>
      <c r="B71" s="98">
        <v>10000000</v>
      </c>
      <c r="C71" s="15">
        <v>45070</v>
      </c>
      <c r="D71" s="15">
        <v>12159</v>
      </c>
      <c r="E71" s="17">
        <v>35590000</v>
      </c>
      <c r="F71" s="17">
        <v>25590000</v>
      </c>
      <c r="G71" s="17">
        <v>10000000</v>
      </c>
      <c r="H71" s="128">
        <v>255.9</v>
      </c>
      <c r="I71" s="17"/>
      <c r="J71" s="17">
        <v>10000000</v>
      </c>
      <c r="K71" s="18">
        <v>1691460000</v>
      </c>
      <c r="L71" s="29">
        <v>88.729650000000007</v>
      </c>
      <c r="M71" s="29">
        <v>6.0280899999999997</v>
      </c>
      <c r="N71" s="29">
        <v>6.09</v>
      </c>
    </row>
    <row r="72" spans="1:14">
      <c r="A72" s="102">
        <v>45078</v>
      </c>
      <c r="B72" s="98">
        <v>10000000</v>
      </c>
      <c r="C72" s="15">
        <v>45099</v>
      </c>
      <c r="D72" s="15">
        <v>12159</v>
      </c>
      <c r="E72" s="17">
        <v>18190000</v>
      </c>
      <c r="F72" s="17">
        <v>8190000</v>
      </c>
      <c r="G72" s="17">
        <v>10000000</v>
      </c>
      <c r="H72" s="128">
        <v>81.899999999999991</v>
      </c>
      <c r="I72" s="17">
        <v>0</v>
      </c>
      <c r="J72" s="17">
        <v>10000000</v>
      </c>
      <c r="K72" s="18">
        <v>1701460000</v>
      </c>
      <c r="L72" s="29">
        <v>88.862499999999997</v>
      </c>
      <c r="M72" s="29">
        <v>6.0178900000000004</v>
      </c>
      <c r="N72" s="29">
        <v>6.0979999999999999</v>
      </c>
    </row>
    <row r="73" spans="1:14">
      <c r="A73" s="102">
        <v>45078</v>
      </c>
      <c r="B73" s="98">
        <v>10000000</v>
      </c>
      <c r="C73" s="15">
        <v>45106</v>
      </c>
      <c r="D73" s="15">
        <v>12159</v>
      </c>
      <c r="E73" s="17">
        <v>14410000</v>
      </c>
      <c r="F73" s="17">
        <v>4410000</v>
      </c>
      <c r="G73" s="17">
        <v>10000000</v>
      </c>
      <c r="H73" s="128">
        <v>44.1</v>
      </c>
      <c r="I73" s="17">
        <v>0</v>
      </c>
      <c r="J73" s="17">
        <v>10000000</v>
      </c>
      <c r="K73" s="18">
        <v>1711460000</v>
      </c>
      <c r="L73" s="29">
        <v>88.477810000000005</v>
      </c>
      <c r="M73" s="29">
        <v>6.0767499999999997</v>
      </c>
      <c r="N73" s="29">
        <v>6.09</v>
      </c>
    </row>
    <row r="74" spans="1:14">
      <c r="A74" s="102">
        <v>45108</v>
      </c>
      <c r="B74" s="98">
        <v>20000000</v>
      </c>
      <c r="C74" s="15">
        <v>45124</v>
      </c>
      <c r="D74" s="15">
        <v>12159</v>
      </c>
      <c r="E74" s="17">
        <v>49430000</v>
      </c>
      <c r="F74" s="17">
        <v>29430000</v>
      </c>
      <c r="G74" s="17">
        <v>20000000</v>
      </c>
      <c r="H74" s="128">
        <v>147.15</v>
      </c>
      <c r="I74" s="17">
        <v>0</v>
      </c>
      <c r="J74" s="17">
        <v>20000000</v>
      </c>
      <c r="K74" s="18">
        <v>1731460000</v>
      </c>
      <c r="L74" s="29">
        <v>90.318160000000006</v>
      </c>
      <c r="M74" s="29">
        <v>5.8137800000000004</v>
      </c>
      <c r="N74" s="29">
        <v>5.9219999999999997</v>
      </c>
    </row>
    <row r="75" spans="1:14">
      <c r="A75" s="102">
        <v>45108</v>
      </c>
      <c r="B75" s="98">
        <v>10000000</v>
      </c>
      <c r="C75" s="15">
        <v>45134</v>
      </c>
      <c r="D75" s="15">
        <v>12159</v>
      </c>
      <c r="E75" s="17">
        <v>39560000</v>
      </c>
      <c r="F75" s="17">
        <v>29560000</v>
      </c>
      <c r="G75" s="17">
        <v>10000000</v>
      </c>
      <c r="H75" s="128">
        <v>295.60000000000002</v>
      </c>
      <c r="I75" s="17">
        <v>0</v>
      </c>
      <c r="J75" s="17">
        <v>10000000</v>
      </c>
      <c r="K75" s="18">
        <v>1741460000</v>
      </c>
      <c r="L75" s="29">
        <v>90.849739999999997</v>
      </c>
      <c r="M75" s="29">
        <v>5.74</v>
      </c>
      <c r="N75" s="29">
        <v>5.74</v>
      </c>
    </row>
    <row r="76" spans="1:14">
      <c r="A76" s="102">
        <v>45139</v>
      </c>
      <c r="B76" s="98">
        <v>10000000</v>
      </c>
      <c r="C76" s="15">
        <v>45141</v>
      </c>
      <c r="D76" s="15">
        <v>12159</v>
      </c>
      <c r="E76" s="17">
        <v>35030000</v>
      </c>
      <c r="F76" s="17">
        <v>25030000</v>
      </c>
      <c r="G76" s="17">
        <v>10000000</v>
      </c>
      <c r="H76" s="117">
        <v>250.3</v>
      </c>
      <c r="I76" s="17">
        <v>0</v>
      </c>
      <c r="J76" s="17">
        <v>10000000</v>
      </c>
      <c r="K76" s="18">
        <v>1751460000</v>
      </c>
      <c r="L76" s="29">
        <v>91.491039999999998</v>
      </c>
      <c r="M76" s="29">
        <v>5.65</v>
      </c>
      <c r="N76" s="29">
        <v>5.65</v>
      </c>
    </row>
    <row r="77" spans="1:14">
      <c r="A77" s="102">
        <v>45139</v>
      </c>
      <c r="B77" s="98">
        <v>10000000</v>
      </c>
      <c r="C77" s="15">
        <v>45155</v>
      </c>
      <c r="D77" s="15">
        <v>12159</v>
      </c>
      <c r="E77" s="17">
        <v>30960000</v>
      </c>
      <c r="F77" s="17">
        <v>20960000</v>
      </c>
      <c r="G77" s="17">
        <v>10000000</v>
      </c>
      <c r="H77" s="117">
        <v>209.60000000000002</v>
      </c>
      <c r="I77" s="17"/>
      <c r="J77" s="17">
        <v>10000000</v>
      </c>
      <c r="K77" s="18">
        <v>1761460000</v>
      </c>
      <c r="L77" s="29">
        <v>91.832080000000005</v>
      </c>
      <c r="M77" s="29">
        <v>5.6049199999999999</v>
      </c>
      <c r="N77" s="29">
        <v>5.61</v>
      </c>
    </row>
    <row r="78" spans="1:14">
      <c r="A78" s="102">
        <v>45170</v>
      </c>
      <c r="B78" s="98">
        <v>10000000</v>
      </c>
      <c r="C78" s="15">
        <v>45176</v>
      </c>
      <c r="D78" s="15">
        <v>12159</v>
      </c>
      <c r="E78" s="17">
        <v>39200000</v>
      </c>
      <c r="F78" s="17">
        <v>29200000</v>
      </c>
      <c r="G78" s="17">
        <v>10000000</v>
      </c>
      <c r="H78" s="117">
        <v>292</v>
      </c>
      <c r="I78" s="17">
        <v>0</v>
      </c>
      <c r="J78" s="17">
        <v>10000000</v>
      </c>
      <c r="K78" s="18">
        <v>1771460000</v>
      </c>
      <c r="L78" s="29">
        <v>92.606080000000006</v>
      </c>
      <c r="M78" s="29">
        <v>5.5</v>
      </c>
      <c r="N78" s="29">
        <v>5.5</v>
      </c>
    </row>
    <row r="79" spans="1:14">
      <c r="A79" s="102">
        <v>45170</v>
      </c>
      <c r="B79" s="98">
        <v>15000000</v>
      </c>
      <c r="C79" s="15">
        <v>45190</v>
      </c>
      <c r="D79" s="15">
        <v>12159</v>
      </c>
      <c r="E79" s="17">
        <v>23210000</v>
      </c>
      <c r="F79" s="17">
        <v>8210000</v>
      </c>
      <c r="G79" s="17">
        <v>15000000</v>
      </c>
      <c r="H79" s="117">
        <v>54.733333333333334</v>
      </c>
      <c r="I79" s="17">
        <v>0</v>
      </c>
      <c r="J79" s="17">
        <v>15000000</v>
      </c>
      <c r="K79" s="18">
        <v>1786460000</v>
      </c>
      <c r="L79" s="29">
        <v>92.088229999999996</v>
      </c>
      <c r="M79" s="29">
        <v>5.5793100000000004</v>
      </c>
      <c r="N79" s="29">
        <v>5.7969999999999997</v>
      </c>
    </row>
    <row r="80" spans="1:14">
      <c r="A80" s="102">
        <v>45200</v>
      </c>
      <c r="B80" s="98">
        <v>20000000</v>
      </c>
      <c r="C80" s="15">
        <v>45204</v>
      </c>
      <c r="D80" s="15">
        <v>12159</v>
      </c>
      <c r="E80" s="17">
        <v>39010000</v>
      </c>
      <c r="F80" s="17">
        <v>19010000</v>
      </c>
      <c r="G80" s="17">
        <v>20000000</v>
      </c>
      <c r="H80" s="117">
        <v>95.05</v>
      </c>
      <c r="I80" s="17">
        <v>0</v>
      </c>
      <c r="J80" s="17">
        <v>20000000</v>
      </c>
      <c r="K80" s="18">
        <v>1806460000</v>
      </c>
      <c r="L80" s="29">
        <v>91.233779999999996</v>
      </c>
      <c r="M80" s="29">
        <v>5.7058</v>
      </c>
      <c r="N80" s="29">
        <v>5.71</v>
      </c>
    </row>
    <row r="81" spans="1:14">
      <c r="A81" s="102">
        <v>45201</v>
      </c>
      <c r="B81" s="98">
        <v>50000000</v>
      </c>
      <c r="C81" s="15">
        <v>45215</v>
      </c>
      <c r="D81" s="15">
        <v>12159</v>
      </c>
      <c r="E81" s="17">
        <v>40600000</v>
      </c>
      <c r="F81" s="17">
        <v>-9400000</v>
      </c>
      <c r="G81" s="17">
        <v>14960000</v>
      </c>
      <c r="H81" s="117">
        <v>-18.8</v>
      </c>
      <c r="I81" s="17">
        <v>0</v>
      </c>
      <c r="J81" s="17">
        <v>14960000</v>
      </c>
      <c r="K81" s="18">
        <v>1821420000</v>
      </c>
      <c r="L81" s="29">
        <v>87.880120000000005</v>
      </c>
      <c r="M81" s="29">
        <v>6.18614</v>
      </c>
      <c r="N81" s="29">
        <v>5.76</v>
      </c>
    </row>
    <row r="82" spans="1:14">
      <c r="A82" s="102">
        <v>45231</v>
      </c>
      <c r="B82" s="98">
        <v>10000000</v>
      </c>
      <c r="C82" s="15">
        <v>45239</v>
      </c>
      <c r="D82" s="15">
        <v>12159</v>
      </c>
      <c r="E82" s="17">
        <v>31540000</v>
      </c>
      <c r="F82" s="17">
        <v>21540000</v>
      </c>
      <c r="G82" s="17">
        <v>10000000</v>
      </c>
      <c r="H82" s="295">
        <v>215.39999999999998</v>
      </c>
      <c r="I82" s="17">
        <v>0</v>
      </c>
      <c r="J82" s="17">
        <v>10000000</v>
      </c>
      <c r="K82" s="18">
        <v>1831420000</v>
      </c>
      <c r="L82" s="29">
        <v>90.593990000000005</v>
      </c>
      <c r="M82" s="29">
        <v>5.8087</v>
      </c>
      <c r="N82" s="29">
        <v>5.7969999999999997</v>
      </c>
    </row>
    <row r="83" spans="1:14">
      <c r="A83" s="102">
        <v>45231</v>
      </c>
      <c r="B83" s="98">
        <v>10000000</v>
      </c>
      <c r="C83" s="15" t="s">
        <v>130</v>
      </c>
      <c r="D83" s="15">
        <v>12159</v>
      </c>
      <c r="E83" s="17">
        <v>26430000</v>
      </c>
      <c r="F83" s="17">
        <v>16430000</v>
      </c>
      <c r="G83" s="17">
        <v>10530000</v>
      </c>
      <c r="H83" s="295">
        <v>164.3</v>
      </c>
      <c r="I83" s="17">
        <v>0</v>
      </c>
      <c r="J83" s="17">
        <v>10530000</v>
      </c>
      <c r="K83" s="18">
        <v>1841950000</v>
      </c>
      <c r="L83" s="29">
        <v>90.864440000000002</v>
      </c>
      <c r="M83" s="29">
        <v>5.7726499999999996</v>
      </c>
      <c r="N83" s="29">
        <v>5.81</v>
      </c>
    </row>
    <row r="84" spans="1:14">
      <c r="A84" s="102">
        <v>45261</v>
      </c>
      <c r="B84" s="98">
        <v>20000000</v>
      </c>
      <c r="C84" s="15">
        <v>45267</v>
      </c>
      <c r="D84" s="15">
        <f t="shared" ref="D84" si="0">D83</f>
        <v>12159</v>
      </c>
      <c r="E84" s="17">
        <v>43980000</v>
      </c>
      <c r="F84" s="17">
        <f t="shared" ref="F84" si="1">E84-B84</f>
        <v>23980000</v>
      </c>
      <c r="G84" s="17">
        <v>36380000</v>
      </c>
      <c r="H84" s="295">
        <v>119.9</v>
      </c>
      <c r="I84" s="17">
        <v>0</v>
      </c>
      <c r="J84" s="17">
        <v>36380000</v>
      </c>
      <c r="K84" s="18">
        <v>1878330000</v>
      </c>
      <c r="L84" s="29">
        <v>91.01</v>
      </c>
      <c r="M84" s="29">
        <v>5.75</v>
      </c>
      <c r="N84" s="29">
        <v>5.8</v>
      </c>
    </row>
    <row r="85" spans="1:14">
      <c r="A85" s="19">
        <v>45292</v>
      </c>
      <c r="B85" s="17">
        <v>40000000</v>
      </c>
      <c r="C85" s="15">
        <v>45306</v>
      </c>
      <c r="D85" s="15">
        <v>12159</v>
      </c>
      <c r="E85" s="17">
        <v>38040000</v>
      </c>
      <c r="F85" s="17">
        <v>-1960000</v>
      </c>
      <c r="G85" s="17">
        <v>37990000</v>
      </c>
      <c r="H85" s="128">
        <v>-4.9000000000000004</v>
      </c>
      <c r="I85" s="17">
        <v>0</v>
      </c>
      <c r="J85" s="17">
        <v>37990000</v>
      </c>
      <c r="K85" s="18">
        <v>1916320000</v>
      </c>
      <c r="L85" s="29">
        <v>90.858059999999995</v>
      </c>
      <c r="M85" s="29">
        <v>5.7889099999999996</v>
      </c>
      <c r="N85" s="29">
        <v>5.8</v>
      </c>
    </row>
    <row r="86" spans="1:14">
      <c r="A86" s="19">
        <v>45292</v>
      </c>
      <c r="B86" s="17">
        <v>10000000</v>
      </c>
      <c r="C86" s="15">
        <v>45316</v>
      </c>
      <c r="D86" s="15">
        <v>12159</v>
      </c>
      <c r="E86" s="17">
        <v>42250000</v>
      </c>
      <c r="F86" s="17">
        <v>32250000</v>
      </c>
      <c r="G86" s="17">
        <v>10000000</v>
      </c>
      <c r="H86" s="128">
        <v>322.5</v>
      </c>
      <c r="I86" s="17">
        <v>0</v>
      </c>
      <c r="J86" s="17">
        <v>10000000</v>
      </c>
      <c r="K86" s="18">
        <v>1926320000</v>
      </c>
      <c r="L86" s="29">
        <v>91.119919999999993</v>
      </c>
      <c r="M86" s="29">
        <v>5.7527699999999999</v>
      </c>
      <c r="N86" s="29">
        <v>5.7649999999999997</v>
      </c>
    </row>
    <row r="87" spans="1:14">
      <c r="A87" s="19">
        <v>45323</v>
      </c>
      <c r="B87" s="17">
        <v>10000000</v>
      </c>
      <c r="C87" s="15">
        <v>45323</v>
      </c>
      <c r="D87" s="15">
        <v>12159</v>
      </c>
      <c r="E87" s="17">
        <v>28070000</v>
      </c>
      <c r="F87" s="17">
        <v>18070000</v>
      </c>
      <c r="G87" s="17">
        <v>10000000</v>
      </c>
      <c r="H87" s="128">
        <v>180.7</v>
      </c>
      <c r="I87" s="17">
        <v>0</v>
      </c>
      <c r="J87" s="17">
        <v>10000000</v>
      </c>
      <c r="K87" s="18">
        <v>1936320000</v>
      </c>
      <c r="L87" s="29">
        <v>91.367180000000005</v>
      </c>
      <c r="M87" s="29">
        <v>5.71793</v>
      </c>
      <c r="N87" s="29">
        <v>5.74</v>
      </c>
    </row>
    <row r="88" spans="1:14">
      <c r="A88" s="19">
        <v>45323</v>
      </c>
      <c r="B88" s="17">
        <v>10000000</v>
      </c>
      <c r="C88" s="15">
        <v>45337</v>
      </c>
      <c r="D88" s="15">
        <v>12159</v>
      </c>
      <c r="E88" s="17">
        <v>46920000</v>
      </c>
      <c r="F88" s="17">
        <v>36920000</v>
      </c>
      <c r="G88" s="17">
        <v>10000000</v>
      </c>
      <c r="H88" s="128">
        <v>369.20000000000005</v>
      </c>
      <c r="I88" s="17">
        <v>0</v>
      </c>
      <c r="J88" s="17">
        <v>10000000</v>
      </c>
      <c r="K88" s="18">
        <v>1946320000</v>
      </c>
      <c r="L88" s="29">
        <v>91.614159999999998</v>
      </c>
      <c r="M88" s="29">
        <v>5.6851599999999998</v>
      </c>
      <c r="N88" s="29">
        <v>5.69</v>
      </c>
    </row>
    <row r="89" spans="1:14">
      <c r="A89" s="19">
        <v>45352</v>
      </c>
      <c r="B89" s="17">
        <v>10000000</v>
      </c>
      <c r="C89" s="15">
        <v>45358</v>
      </c>
      <c r="D89" s="15">
        <v>12159</v>
      </c>
      <c r="E89" s="17">
        <v>40380000</v>
      </c>
      <c r="F89" s="17">
        <v>30380000</v>
      </c>
      <c r="G89" s="17">
        <v>10000000</v>
      </c>
      <c r="H89" s="128">
        <v>303.79999999999995</v>
      </c>
      <c r="I89" s="17">
        <v>0</v>
      </c>
      <c r="J89" s="17">
        <v>10000000</v>
      </c>
      <c r="K89" s="18">
        <v>1956320000</v>
      </c>
      <c r="L89" s="29">
        <v>91.839879999999994</v>
      </c>
      <c r="M89" s="29">
        <v>5.65754</v>
      </c>
      <c r="N89" s="29">
        <v>5.68</v>
      </c>
    </row>
    <row r="90" spans="1:14">
      <c r="A90" s="19">
        <v>45352</v>
      </c>
      <c r="B90" s="17">
        <v>10000000</v>
      </c>
      <c r="C90" s="15">
        <v>45371</v>
      </c>
      <c r="D90" s="15">
        <v>12159</v>
      </c>
      <c r="E90" s="17">
        <v>25910000</v>
      </c>
      <c r="F90" s="17">
        <v>15910000</v>
      </c>
      <c r="G90" s="17">
        <v>10000000</v>
      </c>
      <c r="H90" s="128">
        <v>159.1</v>
      </c>
      <c r="I90" s="17">
        <v>0</v>
      </c>
      <c r="J90" s="17">
        <v>10000000</v>
      </c>
      <c r="K90" s="18">
        <v>1966320000</v>
      </c>
      <c r="L90" s="29">
        <v>91.921999999999997</v>
      </c>
      <c r="M90" s="29">
        <v>5.6513</v>
      </c>
      <c r="N90" s="29">
        <v>5.66</v>
      </c>
    </row>
    <row r="91" spans="1:14">
      <c r="A91" s="19">
        <v>45383</v>
      </c>
      <c r="B91" s="17">
        <v>20000000</v>
      </c>
      <c r="C91" s="15">
        <v>45397</v>
      </c>
      <c r="D91" s="15">
        <v>12159</v>
      </c>
      <c r="E91" s="17">
        <v>84520000</v>
      </c>
      <c r="F91" s="17">
        <v>64520000</v>
      </c>
      <c r="G91" s="17">
        <v>20000000</v>
      </c>
      <c r="H91" s="128">
        <v>322.60000000000002</v>
      </c>
      <c r="I91" s="17">
        <v>0</v>
      </c>
      <c r="J91" s="17">
        <v>20000000</v>
      </c>
      <c r="K91" s="18">
        <v>1986320000</v>
      </c>
      <c r="L91" s="29">
        <v>92.254409999999993</v>
      </c>
      <c r="M91" s="29">
        <v>5.6077500000000002</v>
      </c>
      <c r="N91" s="29">
        <v>5.61</v>
      </c>
    </row>
    <row r="92" spans="1:14">
      <c r="A92" s="19">
        <v>45383</v>
      </c>
      <c r="B92" s="17">
        <v>15000000</v>
      </c>
      <c r="C92" s="15">
        <v>45400</v>
      </c>
      <c r="D92" s="15">
        <v>12159</v>
      </c>
      <c r="E92" s="17">
        <v>25060000</v>
      </c>
      <c r="F92" s="17">
        <v>10060000</v>
      </c>
      <c r="G92" s="17">
        <v>15000000</v>
      </c>
      <c r="H92" s="128">
        <v>67.066666666666663</v>
      </c>
      <c r="I92" s="17">
        <v>0</v>
      </c>
      <c r="J92" s="17">
        <v>15000000</v>
      </c>
      <c r="K92" s="18">
        <v>2001320000</v>
      </c>
      <c r="L92" s="29">
        <v>92.159589999999994</v>
      </c>
      <c r="M92" s="29">
        <v>4.5988600000000002</v>
      </c>
      <c r="N92" s="29">
        <v>4.63</v>
      </c>
    </row>
    <row r="93" spans="1:14">
      <c r="A93" s="19">
        <v>45413</v>
      </c>
      <c r="B93" s="17">
        <v>10000000</v>
      </c>
      <c r="C93" s="15">
        <v>45420</v>
      </c>
      <c r="D93" s="15">
        <v>12159</v>
      </c>
      <c r="E93" s="17">
        <v>38680000</v>
      </c>
      <c r="F93" s="17">
        <v>28680000</v>
      </c>
      <c r="G93" s="17">
        <v>10000000</v>
      </c>
      <c r="H93" s="128">
        <v>286.8</v>
      </c>
      <c r="I93" s="17">
        <v>0</v>
      </c>
      <c r="J93" s="17">
        <v>10000000</v>
      </c>
      <c r="K93" s="18">
        <v>2011320000</v>
      </c>
      <c r="L93" s="29">
        <v>92.542680000000004</v>
      </c>
      <c r="M93" s="29">
        <v>5.57</v>
      </c>
      <c r="N93" s="29">
        <v>5.57</v>
      </c>
    </row>
    <row r="94" spans="1:14">
      <c r="A94" s="19">
        <v>45413</v>
      </c>
      <c r="B94" s="17">
        <v>10000000</v>
      </c>
      <c r="C94" s="15">
        <v>45435</v>
      </c>
      <c r="D94" s="15">
        <v>12159</v>
      </c>
      <c r="E94" s="17">
        <v>18020000</v>
      </c>
      <c r="F94" s="17">
        <v>8020000</v>
      </c>
      <c r="G94" s="17">
        <v>10000000</v>
      </c>
      <c r="H94" s="128">
        <v>80.2</v>
      </c>
      <c r="I94" s="17">
        <v>0</v>
      </c>
      <c r="J94" s="17">
        <v>10000000</v>
      </c>
      <c r="K94" s="18">
        <v>2021320000</v>
      </c>
      <c r="L94" s="29">
        <v>92.350290000000001</v>
      </c>
      <c r="M94" s="29">
        <v>5.6027399999999998</v>
      </c>
      <c r="N94" s="29">
        <v>5.6390000000000002</v>
      </c>
    </row>
    <row r="95" spans="1:14">
      <c r="A95" s="19">
        <v>45444</v>
      </c>
      <c r="B95" s="17">
        <v>10000000</v>
      </c>
      <c r="C95" s="15">
        <v>45463</v>
      </c>
      <c r="D95" s="15">
        <v>12159</v>
      </c>
      <c r="E95" s="17">
        <v>47460000</v>
      </c>
      <c r="F95" s="17">
        <v>37460000</v>
      </c>
      <c r="G95" s="17">
        <v>10000000</v>
      </c>
      <c r="H95" s="117">
        <v>374.6</v>
      </c>
      <c r="I95" s="17">
        <v>0</v>
      </c>
      <c r="J95" s="17">
        <v>10000000</v>
      </c>
      <c r="K95" s="18">
        <v>2031320000</v>
      </c>
      <c r="L95" s="29">
        <v>92.46472</v>
      </c>
      <c r="M95" s="29">
        <v>5.5926299999999998</v>
      </c>
      <c r="N95" s="29">
        <v>5.61</v>
      </c>
    </row>
    <row r="96" spans="1:14">
      <c r="A96" s="19">
        <v>45444</v>
      </c>
      <c r="B96" s="17">
        <v>10000000</v>
      </c>
      <c r="C96" s="15">
        <v>45470</v>
      </c>
      <c r="D96" s="15">
        <v>12159</v>
      </c>
      <c r="E96" s="17">
        <v>43070000</v>
      </c>
      <c r="F96" s="17">
        <v>33070000</v>
      </c>
      <c r="G96" s="17">
        <v>10000000</v>
      </c>
      <c r="H96" s="117">
        <v>330.7</v>
      </c>
      <c r="I96" s="17">
        <v>0</v>
      </c>
      <c r="J96" s="17">
        <v>10000000</v>
      </c>
      <c r="K96" s="18">
        <v>2041320000</v>
      </c>
      <c r="L96" s="29">
        <v>92.651070000000004</v>
      </c>
      <c r="M96" s="29">
        <v>5.5661199999999997</v>
      </c>
      <c r="N96" s="29">
        <v>5.58</v>
      </c>
    </row>
    <row r="97" spans="1:14">
      <c r="A97" s="19">
        <v>45474</v>
      </c>
      <c r="B97" s="17">
        <v>20000000</v>
      </c>
      <c r="C97" s="15">
        <v>45488</v>
      </c>
      <c r="D97" s="15">
        <v>12159</v>
      </c>
      <c r="E97" s="17">
        <v>68850000</v>
      </c>
      <c r="F97" s="17">
        <v>48850000</v>
      </c>
      <c r="G97" s="17">
        <v>20000000</v>
      </c>
      <c r="H97" s="117">
        <v>244.25</v>
      </c>
      <c r="I97" s="17">
        <v>0</v>
      </c>
      <c r="J97" s="17">
        <v>20000000</v>
      </c>
      <c r="K97" s="18">
        <v>2061320000</v>
      </c>
      <c r="L97" s="29">
        <v>92.977639999999994</v>
      </c>
      <c r="M97" s="29">
        <v>5.5210900000000001</v>
      </c>
      <c r="N97" s="29">
        <v>5.55</v>
      </c>
    </row>
    <row r="98" spans="1:14">
      <c r="A98" s="19">
        <v>45474</v>
      </c>
      <c r="B98" s="17">
        <v>10000000</v>
      </c>
      <c r="C98" s="15">
        <v>45498</v>
      </c>
      <c r="D98" s="15">
        <v>12159</v>
      </c>
      <c r="E98" s="17">
        <v>43740000</v>
      </c>
      <c r="F98" s="17">
        <v>33740000</v>
      </c>
      <c r="G98" s="17">
        <v>10000000</v>
      </c>
      <c r="H98" s="117">
        <v>337.40000000000003</v>
      </c>
      <c r="I98" s="17">
        <v>0</v>
      </c>
      <c r="J98" s="17">
        <v>10000000</v>
      </c>
      <c r="K98" s="18">
        <v>2071320000</v>
      </c>
      <c r="L98" s="29">
        <v>93.330399999999997</v>
      </c>
      <c r="M98" s="29">
        <v>5.47</v>
      </c>
      <c r="N98" s="29">
        <v>5.47</v>
      </c>
    </row>
    <row r="99" spans="1:14">
      <c r="A99" s="19">
        <v>45505</v>
      </c>
      <c r="B99" s="17">
        <v>10000000</v>
      </c>
      <c r="C99" s="15">
        <v>45512</v>
      </c>
      <c r="D99" s="15">
        <v>12159</v>
      </c>
      <c r="E99" s="17">
        <v>40400000</v>
      </c>
      <c r="F99" s="17">
        <v>30400000</v>
      </c>
      <c r="G99" s="17">
        <v>10000000</v>
      </c>
      <c r="H99" s="117">
        <v>304</v>
      </c>
      <c r="I99" s="17">
        <v>0</v>
      </c>
      <c r="J99" s="17">
        <v>10000000</v>
      </c>
      <c r="K99" s="18">
        <v>2081320000</v>
      </c>
      <c r="L99" s="29">
        <v>93.688090000000003</v>
      </c>
      <c r="M99" s="29">
        <v>5.4191200000000004</v>
      </c>
      <c r="N99" s="29">
        <v>5.42</v>
      </c>
    </row>
    <row r="100" spans="1:14">
      <c r="A100" s="19">
        <v>45505</v>
      </c>
      <c r="B100" s="17">
        <v>10000000</v>
      </c>
      <c r="C100" s="15">
        <v>45526</v>
      </c>
      <c r="D100" s="15">
        <v>12159</v>
      </c>
      <c r="E100" s="17">
        <v>32510000</v>
      </c>
      <c r="F100" s="17">
        <v>22510000</v>
      </c>
      <c r="G100" s="17">
        <v>10000000</v>
      </c>
      <c r="H100" s="117">
        <v>225.1</v>
      </c>
      <c r="I100" s="17">
        <v>0</v>
      </c>
      <c r="J100" s="17">
        <v>10000000</v>
      </c>
      <c r="K100" s="18">
        <v>2091320000</v>
      </c>
      <c r="L100" s="29">
        <v>94.143010000000004</v>
      </c>
      <c r="M100" s="29">
        <v>5.3534600000000001</v>
      </c>
      <c r="N100" s="29">
        <v>5.367</v>
      </c>
    </row>
    <row r="101" spans="1:14">
      <c r="A101" s="19">
        <v>45536</v>
      </c>
      <c r="B101" s="17">
        <v>10000000</v>
      </c>
      <c r="C101" s="15">
        <v>45540</v>
      </c>
      <c r="D101" s="15">
        <v>12159</v>
      </c>
      <c r="E101" s="17">
        <v>20840000</v>
      </c>
      <c r="F101" s="17">
        <v>10840000</v>
      </c>
      <c r="G101" s="17">
        <v>10000000</v>
      </c>
      <c r="H101" s="117">
        <v>108.4</v>
      </c>
      <c r="I101" s="17">
        <v>0</v>
      </c>
      <c r="J101" s="17">
        <v>10000000</v>
      </c>
      <c r="K101" s="18">
        <v>2101320000</v>
      </c>
      <c r="L101" s="29">
        <v>94.612740000000002</v>
      </c>
      <c r="M101" s="29">
        <v>5.2855400000000001</v>
      </c>
      <c r="N101" s="29">
        <v>5.3</v>
      </c>
    </row>
    <row r="102" spans="1:14">
      <c r="A102" s="19">
        <v>45536</v>
      </c>
      <c r="B102" s="17">
        <v>10000000</v>
      </c>
      <c r="C102" s="15">
        <v>45554</v>
      </c>
      <c r="D102" s="15">
        <v>12159</v>
      </c>
      <c r="E102" s="17">
        <v>16450000</v>
      </c>
      <c r="F102" s="17">
        <v>6450000</v>
      </c>
      <c r="G102" s="17">
        <v>10000000</v>
      </c>
      <c r="H102" s="117">
        <v>64.5</v>
      </c>
      <c r="I102" s="17">
        <v>0</v>
      </c>
      <c r="J102" s="17">
        <v>10000000</v>
      </c>
      <c r="K102" s="18">
        <v>2111320000</v>
      </c>
      <c r="L102" s="29">
        <v>94.918599999999998</v>
      </c>
      <c r="M102" s="29">
        <v>5.2444800000000003</v>
      </c>
      <c r="N102" s="29">
        <v>5.2569999999999997</v>
      </c>
    </row>
    <row r="103" spans="1:14">
      <c r="A103" s="19">
        <v>45566</v>
      </c>
      <c r="B103" s="17">
        <v>10000000</v>
      </c>
      <c r="C103" s="15">
        <v>45568</v>
      </c>
      <c r="D103" s="15">
        <v>48684</v>
      </c>
      <c r="E103" s="17">
        <v>9930000</v>
      </c>
      <c r="F103" s="17">
        <v>-70000</v>
      </c>
      <c r="G103" s="17">
        <v>2810000</v>
      </c>
      <c r="H103" s="117">
        <v>-0.70000000000000007</v>
      </c>
      <c r="I103" s="17">
        <v>0</v>
      </c>
      <c r="J103" s="17">
        <v>2810000</v>
      </c>
      <c r="K103" s="18">
        <v>2114130000</v>
      </c>
      <c r="L103" s="29">
        <v>95.084879999999998</v>
      </c>
      <c r="M103" s="29">
        <v>5.2215699999999998</v>
      </c>
      <c r="N103" s="29">
        <v>5.2549999999999999</v>
      </c>
    </row>
    <row r="104" spans="1:14">
      <c r="A104" s="19">
        <v>45566</v>
      </c>
      <c r="B104" s="17">
        <v>20000000</v>
      </c>
      <c r="C104" s="15">
        <v>45580</v>
      </c>
      <c r="D104" s="15">
        <v>48684</v>
      </c>
      <c r="E104" s="17">
        <v>24730000</v>
      </c>
      <c r="F104" s="17">
        <v>4730000</v>
      </c>
      <c r="G104" s="17">
        <v>9480000</v>
      </c>
      <c r="H104" s="117">
        <v>23.65</v>
      </c>
      <c r="I104" s="17">
        <v>0</v>
      </c>
      <c r="J104" s="17">
        <v>9480000</v>
      </c>
      <c r="K104" s="18">
        <v>2123610000</v>
      </c>
      <c r="L104" s="29">
        <v>94.970020000000005</v>
      </c>
      <c r="M104" s="29">
        <v>5.24092</v>
      </c>
      <c r="N104" s="29">
        <v>5.3019999999999996</v>
      </c>
    </row>
    <row r="105" spans="1:14">
      <c r="A105" s="19">
        <v>45566</v>
      </c>
      <c r="B105" s="17">
        <v>15000000</v>
      </c>
      <c r="C105" s="15">
        <v>45596</v>
      </c>
      <c r="D105" s="15">
        <v>48684</v>
      </c>
      <c r="E105" s="17">
        <v>15720000</v>
      </c>
      <c r="F105" s="17">
        <v>720000</v>
      </c>
      <c r="G105" s="17">
        <v>4350000</v>
      </c>
      <c r="H105" s="117">
        <v>4.8</v>
      </c>
      <c r="I105" s="17">
        <v>0</v>
      </c>
      <c r="J105" s="17">
        <v>4350000</v>
      </c>
      <c r="K105" s="18">
        <v>2127960000</v>
      </c>
      <c r="L105" s="29">
        <v>94.844309999999993</v>
      </c>
      <c r="M105" s="29">
        <v>5.2629999999999999</v>
      </c>
      <c r="N105" s="29">
        <v>5.2969999999999997</v>
      </c>
    </row>
    <row r="106" spans="1:14">
      <c r="A106" s="19">
        <v>45597</v>
      </c>
      <c r="B106" s="17">
        <v>10000000</v>
      </c>
      <c r="C106" s="15">
        <v>45610</v>
      </c>
      <c r="D106" s="15">
        <v>48684</v>
      </c>
      <c r="E106" s="17">
        <v>22940000</v>
      </c>
      <c r="F106" s="17">
        <v>12940000</v>
      </c>
      <c r="G106" s="17">
        <v>10000000</v>
      </c>
      <c r="H106" s="117">
        <v>129.4</v>
      </c>
      <c r="I106" s="17">
        <v>0</v>
      </c>
      <c r="J106" s="17">
        <v>10000000</v>
      </c>
      <c r="K106" s="18">
        <v>2137960000</v>
      </c>
      <c r="L106" s="29">
        <v>95.003410000000002</v>
      </c>
      <c r="M106" s="29">
        <v>5.2413100000000004</v>
      </c>
      <c r="N106" s="29">
        <v>5.2670000000000003</v>
      </c>
    </row>
    <row r="107" spans="1:14">
      <c r="A107" s="319">
        <v>45627</v>
      </c>
      <c r="B107" s="17">
        <v>10000001</v>
      </c>
      <c r="C107" s="15">
        <v>45631</v>
      </c>
      <c r="D107" s="15">
        <v>48684</v>
      </c>
      <c r="E107" s="17">
        <v>47010000</v>
      </c>
      <c r="F107" s="17">
        <v>37009999</v>
      </c>
      <c r="G107" s="17">
        <v>41700000</v>
      </c>
      <c r="H107" s="117">
        <f>3.70099952990005*100</f>
        <v>370.09995299000502</v>
      </c>
      <c r="I107" s="17">
        <v>0</v>
      </c>
      <c r="J107" s="17">
        <v>41700000</v>
      </c>
      <c r="K107" s="18">
        <v>2179660000</v>
      </c>
      <c r="L107" s="29">
        <v>95.139150000000001</v>
      </c>
      <c r="M107" s="29">
        <v>5.2244700000000002</v>
      </c>
      <c r="N107" s="29">
        <v>5.2489999999999997</v>
      </c>
    </row>
    <row r="108" spans="1:14">
      <c r="A108" s="319">
        <v>45658</v>
      </c>
      <c r="B108" s="17">
        <v>20000000</v>
      </c>
      <c r="C108" s="15">
        <v>45672</v>
      </c>
      <c r="D108" s="15">
        <v>48684</v>
      </c>
      <c r="E108" s="17">
        <v>20350000</v>
      </c>
      <c r="F108" s="17">
        <v>350000</v>
      </c>
      <c r="G108" s="17">
        <v>12250000</v>
      </c>
      <c r="H108" s="117">
        <v>1.7500000000000002</v>
      </c>
      <c r="I108" s="17">
        <v>0</v>
      </c>
      <c r="J108" s="17">
        <v>12250000</v>
      </c>
      <c r="K108" s="18">
        <v>2191910000</v>
      </c>
      <c r="L108" s="29">
        <v>94.814710000000005</v>
      </c>
      <c r="M108" s="29">
        <v>5.2831200000000003</v>
      </c>
      <c r="N108" s="29">
        <v>5.35</v>
      </c>
    </row>
    <row r="109" spans="1:14">
      <c r="A109" s="319">
        <v>45658</v>
      </c>
      <c r="B109" s="17">
        <v>10000000</v>
      </c>
      <c r="C109" s="15">
        <v>45680</v>
      </c>
      <c r="D109" s="15">
        <v>48684</v>
      </c>
      <c r="E109" s="17">
        <v>12750000</v>
      </c>
      <c r="F109" s="17">
        <v>2750000</v>
      </c>
      <c r="G109" s="17">
        <v>10000000</v>
      </c>
      <c r="H109" s="117">
        <v>27.500000000000004</v>
      </c>
      <c r="I109" s="17">
        <v>0</v>
      </c>
      <c r="J109" s="17">
        <v>10000000</v>
      </c>
      <c r="K109" s="18">
        <v>2201910000</v>
      </c>
      <c r="L109" s="29">
        <v>94.471410000000006</v>
      </c>
      <c r="M109" s="29">
        <v>5.3386800000000001</v>
      </c>
      <c r="N109" s="29">
        <v>5.4</v>
      </c>
    </row>
    <row r="110" spans="1:14">
      <c r="A110" s="319">
        <v>45689</v>
      </c>
      <c r="B110" s="17">
        <v>10000000</v>
      </c>
      <c r="C110" s="15">
        <v>45694</v>
      </c>
      <c r="D110" s="15">
        <v>12159</v>
      </c>
      <c r="E110" s="17">
        <v>14580000</v>
      </c>
      <c r="F110" s="17">
        <v>4580000</v>
      </c>
      <c r="G110" s="17">
        <v>9580000</v>
      </c>
      <c r="H110" s="117">
        <v>45.800000000000004</v>
      </c>
      <c r="I110" s="17">
        <v>0</v>
      </c>
      <c r="J110" s="17">
        <v>9580000</v>
      </c>
      <c r="K110" s="18">
        <v>2211490000</v>
      </c>
      <c r="L110" s="29">
        <v>94.492999999999995</v>
      </c>
      <c r="M110" s="29">
        <v>5.3390000000000004</v>
      </c>
      <c r="N110" s="29">
        <v>5.3819999999999997</v>
      </c>
    </row>
    <row r="111" spans="1:14">
      <c r="A111" s="319">
        <v>45689</v>
      </c>
      <c r="B111" s="17">
        <v>10000000</v>
      </c>
      <c r="C111" s="15">
        <v>45708</v>
      </c>
      <c r="D111" s="15">
        <v>12159</v>
      </c>
      <c r="E111" s="17">
        <v>17830000</v>
      </c>
      <c r="F111" s="17">
        <v>7830000</v>
      </c>
      <c r="G111" s="17">
        <v>10000000</v>
      </c>
      <c r="H111" s="117">
        <v>78.3</v>
      </c>
      <c r="I111" s="17">
        <v>0</v>
      </c>
      <c r="J111" s="17">
        <v>10000000</v>
      </c>
      <c r="K111" s="18">
        <v>2221490000</v>
      </c>
      <c r="L111" s="29">
        <v>94.629000000000005</v>
      </c>
      <c r="M111" s="29">
        <v>5.3209999999999997</v>
      </c>
      <c r="N111" s="29">
        <v>5.3419999999999996</v>
      </c>
    </row>
    <row r="112" spans="1:14">
      <c r="A112" s="319">
        <v>45717</v>
      </c>
      <c r="B112" s="17">
        <v>10000000</v>
      </c>
      <c r="C112" s="15">
        <v>45722</v>
      </c>
      <c r="D112" s="15">
        <v>48684</v>
      </c>
      <c r="E112" s="17">
        <v>13150000</v>
      </c>
      <c r="F112" s="17">
        <v>3150000</v>
      </c>
      <c r="G112" s="17">
        <v>10000000</v>
      </c>
      <c r="H112" s="117">
        <v>31.5</v>
      </c>
      <c r="I112" s="17">
        <v>0</v>
      </c>
      <c r="J112" s="17">
        <v>10000000</v>
      </c>
      <c r="K112" s="18">
        <v>2231490000</v>
      </c>
      <c r="L112" s="29">
        <v>94.629230000000007</v>
      </c>
      <c r="M112" s="29">
        <v>5.3240800000000004</v>
      </c>
      <c r="N112" s="29">
        <v>5.3769999999999998</v>
      </c>
    </row>
    <row r="113" spans="1:14">
      <c r="A113" s="319">
        <v>45717</v>
      </c>
      <c r="B113" s="17">
        <v>20000000</v>
      </c>
      <c r="C113" s="15">
        <v>45743</v>
      </c>
      <c r="D113" s="15">
        <v>48684</v>
      </c>
      <c r="E113" s="17">
        <v>34460000</v>
      </c>
      <c r="F113" s="17">
        <v>14460000</v>
      </c>
      <c r="G113" s="17">
        <v>20460000</v>
      </c>
      <c r="H113" s="117">
        <v>72.3</v>
      </c>
      <c r="I113" s="17">
        <v>0</v>
      </c>
      <c r="J113" s="17">
        <v>20460000</v>
      </c>
      <c r="K113" s="18">
        <v>2251950000</v>
      </c>
      <c r="L113" s="29">
        <v>94.566969999999998</v>
      </c>
      <c r="M113" s="29">
        <v>5.3393899999999999</v>
      </c>
      <c r="N113" s="29">
        <v>5.367</v>
      </c>
    </row>
    <row r="114" spans="1:14">
      <c r="A114" s="319">
        <v>45748</v>
      </c>
      <c r="B114" s="17">
        <v>65000000</v>
      </c>
      <c r="C114" s="15">
        <v>45762</v>
      </c>
      <c r="D114" s="15">
        <v>48684</v>
      </c>
      <c r="E114" s="17">
        <v>85260000</v>
      </c>
      <c r="F114" s="17">
        <v>20260000</v>
      </c>
      <c r="G114" s="17">
        <v>65000000</v>
      </c>
      <c r="H114" s="117">
        <v>31.169230769230772</v>
      </c>
      <c r="I114" s="17">
        <v>0</v>
      </c>
      <c r="J114" s="17">
        <v>65000000</v>
      </c>
      <c r="K114" s="18">
        <v>2316950000</v>
      </c>
      <c r="L114" s="29">
        <v>95.024529999999999</v>
      </c>
      <c r="M114" s="29">
        <v>5.27027</v>
      </c>
      <c r="N114" s="29">
        <v>5.3230000000000004</v>
      </c>
    </row>
    <row r="115" spans="1:14">
      <c r="A115" s="319">
        <v>45748</v>
      </c>
      <c r="B115" s="17">
        <v>20000000</v>
      </c>
      <c r="C115" s="15">
        <v>45771</v>
      </c>
      <c r="D115" s="15">
        <v>48684</v>
      </c>
      <c r="E115" s="17">
        <v>29500000</v>
      </c>
      <c r="F115" s="17">
        <v>9500000</v>
      </c>
      <c r="G115" s="17">
        <v>20000000</v>
      </c>
      <c r="H115" s="117">
        <v>47.5</v>
      </c>
      <c r="I115" s="17">
        <v>0</v>
      </c>
      <c r="J115" s="17">
        <v>20000000</v>
      </c>
      <c r="K115" s="18">
        <v>2336950000</v>
      </c>
      <c r="L115" s="29">
        <v>94.828100000000006</v>
      </c>
      <c r="M115" s="29">
        <v>5.3034400000000002</v>
      </c>
      <c r="N115" s="29">
        <v>5.32</v>
      </c>
    </row>
    <row r="116" spans="1:14">
      <c r="A116" s="319">
        <v>45778</v>
      </c>
      <c r="B116" s="17">
        <v>10000000</v>
      </c>
      <c r="C116" s="15">
        <v>45785</v>
      </c>
      <c r="D116" s="15">
        <v>48684</v>
      </c>
      <c r="E116" s="17">
        <v>16830000</v>
      </c>
      <c r="F116" s="17">
        <v>6830000</v>
      </c>
      <c r="G116" s="17">
        <v>10000000</v>
      </c>
      <c r="H116" s="117">
        <v>68.300000000000011</v>
      </c>
      <c r="I116" s="17">
        <v>0</v>
      </c>
      <c r="J116" s="17">
        <v>10000000</v>
      </c>
      <c r="K116" s="18">
        <v>2346950000</v>
      </c>
      <c r="L116" s="29">
        <v>94.778890000000004</v>
      </c>
      <c r="M116" s="29">
        <v>5.3142100000000001</v>
      </c>
      <c r="N116" s="29">
        <v>5.35</v>
      </c>
    </row>
    <row r="117" spans="1:14">
      <c r="A117" s="319">
        <v>45778</v>
      </c>
      <c r="B117" s="17">
        <v>20000000</v>
      </c>
      <c r="C117" s="15">
        <v>45792</v>
      </c>
      <c r="D117" s="15">
        <v>48684</v>
      </c>
      <c r="E117" s="17">
        <v>12780000</v>
      </c>
      <c r="F117" s="17">
        <v>-7220000</v>
      </c>
      <c r="G117" s="17">
        <v>11830000</v>
      </c>
      <c r="H117" s="117">
        <v>-36.1</v>
      </c>
      <c r="I117" s="17">
        <v>0</v>
      </c>
      <c r="J117" s="17">
        <v>11830000</v>
      </c>
      <c r="K117" s="18">
        <v>2358780000</v>
      </c>
      <c r="L117" s="29">
        <v>94.675240000000002</v>
      </c>
      <c r="M117" s="29">
        <v>5.3324199999999999</v>
      </c>
      <c r="N117" s="29">
        <v>5.35</v>
      </c>
    </row>
    <row r="118" spans="1:14">
      <c r="A118" s="319">
        <v>45809</v>
      </c>
      <c r="B118" s="17">
        <v>10000000</v>
      </c>
      <c r="C118" s="15">
        <v>45827</v>
      </c>
      <c r="D118" s="15">
        <v>12159</v>
      </c>
      <c r="E118" s="17">
        <v>30330000</v>
      </c>
      <c r="F118" s="17">
        <v>20330000</v>
      </c>
      <c r="G118" s="17">
        <v>10000000</v>
      </c>
      <c r="H118" s="117">
        <f>F118/B118*100</f>
        <v>203.29999999999998</v>
      </c>
      <c r="I118" s="17">
        <v>0</v>
      </c>
      <c r="J118" s="17">
        <v>10000000</v>
      </c>
      <c r="K118" s="18">
        <v>2368780000</v>
      </c>
      <c r="L118" s="29">
        <v>94.925790000000006</v>
      </c>
      <c r="M118" s="29">
        <v>5.2994199999999996</v>
      </c>
      <c r="N118" s="29">
        <v>5.3</v>
      </c>
    </row>
    <row r="119" spans="1:14">
      <c r="A119" s="319">
        <v>45809</v>
      </c>
      <c r="B119" s="17">
        <v>10000000</v>
      </c>
      <c r="C119" s="15">
        <v>45834</v>
      </c>
      <c r="D119" s="15">
        <v>12159</v>
      </c>
      <c r="E119" s="17">
        <v>9610000</v>
      </c>
      <c r="F119" s="17">
        <v>-390000</v>
      </c>
      <c r="G119" s="17">
        <v>7290000</v>
      </c>
      <c r="H119" s="117">
        <f>F119/B119*100</f>
        <v>-3.9</v>
      </c>
      <c r="I119" s="17">
        <v>0</v>
      </c>
      <c r="J119" s="17">
        <v>7290000</v>
      </c>
      <c r="K119" s="18">
        <v>2376070000</v>
      </c>
      <c r="L119" s="29">
        <v>94.970269999999999</v>
      </c>
      <c r="M119" s="29">
        <v>5.2937200000000004</v>
      </c>
      <c r="N119" s="29">
        <v>5.3</v>
      </c>
    </row>
    <row r="120" spans="1:14">
      <c r="A120" s="319">
        <v>45839</v>
      </c>
      <c r="B120" s="17">
        <v>10000000</v>
      </c>
      <c r="C120" s="15">
        <v>45848</v>
      </c>
      <c r="D120" s="15">
        <v>12159</v>
      </c>
      <c r="E120" s="17">
        <v>17230000</v>
      </c>
      <c r="F120" s="17">
        <v>7230000</v>
      </c>
      <c r="G120" s="17">
        <v>10000000</v>
      </c>
      <c r="H120" s="117">
        <v>72.3</v>
      </c>
      <c r="I120" s="17">
        <v>0</v>
      </c>
      <c r="J120" s="17">
        <v>10000000</v>
      </c>
      <c r="K120" s="18">
        <v>2386070000</v>
      </c>
      <c r="L120" s="29">
        <v>95.134559999999993</v>
      </c>
      <c r="M120" s="29">
        <v>5.27</v>
      </c>
      <c r="N120" s="29">
        <v>5.27</v>
      </c>
    </row>
    <row r="121" spans="1:14">
      <c r="A121" s="319">
        <v>45839</v>
      </c>
      <c r="B121" s="17">
        <v>80000000</v>
      </c>
      <c r="C121" s="15">
        <v>45853</v>
      </c>
      <c r="D121" s="15">
        <v>12159</v>
      </c>
      <c r="E121" s="17">
        <v>44050000</v>
      </c>
      <c r="F121" s="17">
        <v>-35950000</v>
      </c>
      <c r="G121" s="17">
        <v>22530000</v>
      </c>
      <c r="H121" s="117">
        <v>-44.9375</v>
      </c>
      <c r="I121" s="17">
        <v>0</v>
      </c>
      <c r="J121" s="17">
        <v>22530000</v>
      </c>
      <c r="K121" s="18">
        <v>2408600000</v>
      </c>
      <c r="L121" s="29">
        <v>94.756397816244998</v>
      </c>
      <c r="M121" s="29">
        <v>5.3332046160674658</v>
      </c>
      <c r="N121" s="29">
        <v>5.42</v>
      </c>
    </row>
    <row r="122" spans="1:14">
      <c r="A122" s="319">
        <v>45870</v>
      </c>
      <c r="B122" s="17">
        <v>10000000</v>
      </c>
      <c r="C122" s="15">
        <v>45876</v>
      </c>
      <c r="D122" s="15">
        <v>12159</v>
      </c>
      <c r="E122" s="17">
        <v>23620000</v>
      </c>
      <c r="F122" s="17">
        <v>13620000</v>
      </c>
      <c r="G122" s="17">
        <v>10000000</v>
      </c>
      <c r="H122" s="117">
        <v>136.20000000000002</v>
      </c>
      <c r="I122" s="17">
        <v>0</v>
      </c>
      <c r="J122" s="17">
        <v>10000000</v>
      </c>
      <c r="K122" s="18">
        <v>2418600000</v>
      </c>
      <c r="L122" s="29">
        <v>95.789013999999995</v>
      </c>
      <c r="M122" s="29">
        <v>5.1689999999999996</v>
      </c>
      <c r="N122" s="29">
        <v>5.19</v>
      </c>
    </row>
    <row r="123" spans="1:14">
      <c r="A123" s="319">
        <v>45870</v>
      </c>
      <c r="B123" s="17">
        <v>85000000</v>
      </c>
      <c r="C123" s="15">
        <v>45897</v>
      </c>
      <c r="D123" s="15">
        <v>12159</v>
      </c>
      <c r="E123" s="17">
        <v>128300000</v>
      </c>
      <c r="F123" s="17">
        <v>43300000</v>
      </c>
      <c r="G123" s="17">
        <v>70000000</v>
      </c>
      <c r="H123" s="117">
        <v>50.941176470588232</v>
      </c>
      <c r="I123" s="17">
        <v>0</v>
      </c>
      <c r="J123" s="17">
        <v>70000000</v>
      </c>
      <c r="K123" s="18">
        <v>2488600000</v>
      </c>
      <c r="L123" s="29">
        <v>95.60071714285715</v>
      </c>
      <c r="M123" s="29">
        <v>5.2042857142857146</v>
      </c>
      <c r="N123" s="29">
        <v>5.24</v>
      </c>
    </row>
    <row r="124" spans="1:14">
      <c r="A124" s="319">
        <v>45901</v>
      </c>
      <c r="B124" s="17">
        <v>10000000</v>
      </c>
      <c r="C124" s="15">
        <v>45904</v>
      </c>
      <c r="D124" s="15">
        <v>12159</v>
      </c>
      <c r="E124" s="17">
        <v>16190000</v>
      </c>
      <c r="F124" s="17">
        <v>6190000</v>
      </c>
      <c r="G124" s="17">
        <v>6190000</v>
      </c>
      <c r="H124" s="117">
        <v>61.9</v>
      </c>
      <c r="I124" s="17">
        <v>0</v>
      </c>
      <c r="J124" s="17">
        <v>6190000</v>
      </c>
      <c r="K124" s="18">
        <v>2494790000</v>
      </c>
      <c r="L124" s="29">
        <v>95.24071423263328</v>
      </c>
      <c r="M124" s="29">
        <v>5.2653861066235867</v>
      </c>
      <c r="N124" s="29">
        <v>5.3120000000000003</v>
      </c>
    </row>
    <row r="125" spans="1:14">
      <c r="A125" s="319">
        <v>45901</v>
      </c>
      <c r="B125" s="17">
        <v>10000000</v>
      </c>
      <c r="C125" s="15">
        <v>45918</v>
      </c>
      <c r="D125" s="15">
        <v>12159</v>
      </c>
      <c r="E125" s="17">
        <v>20890000</v>
      </c>
      <c r="F125" s="17">
        <v>10890000</v>
      </c>
      <c r="G125" s="17">
        <v>5010000</v>
      </c>
      <c r="H125" s="117">
        <v>108.89999999999999</v>
      </c>
      <c r="I125" s="17">
        <v>0</v>
      </c>
      <c r="J125" s="17">
        <v>5010000</v>
      </c>
      <c r="K125" s="18">
        <v>2499800000</v>
      </c>
      <c r="L125" s="29">
        <v>95.178469740518963</v>
      </c>
      <c r="M125" s="29">
        <v>5.2816167664670646</v>
      </c>
      <c r="N125" s="29">
        <v>5.3</v>
      </c>
    </row>
    <row r="126" spans="1:14">
      <c r="A126" s="319">
        <v>45931</v>
      </c>
      <c r="B126" s="17">
        <v>15000000</v>
      </c>
      <c r="C126" s="15">
        <v>45932</v>
      </c>
      <c r="D126" s="15">
        <v>12159</v>
      </c>
      <c r="E126" s="17">
        <v>6560000</v>
      </c>
      <c r="F126" s="17">
        <v>-8440000</v>
      </c>
      <c r="G126" s="17">
        <v>390000</v>
      </c>
      <c r="H126" s="117">
        <v>-56.266666666666666</v>
      </c>
      <c r="I126" s="17">
        <v>0</v>
      </c>
      <c r="J126" s="17">
        <v>390000</v>
      </c>
      <c r="K126" s="18">
        <v>2500190000</v>
      </c>
      <c r="L126" s="29">
        <v>94.805509999999998</v>
      </c>
      <c r="M126" s="29">
        <v>5.3470000000000004</v>
      </c>
      <c r="N126" s="29">
        <v>5.3470000000000004</v>
      </c>
    </row>
    <row r="127" spans="1:14">
      <c r="A127" s="319">
        <v>45931</v>
      </c>
      <c r="B127" s="17">
        <v>30000000</v>
      </c>
      <c r="C127" s="15">
        <v>45945</v>
      </c>
      <c r="D127" s="15">
        <v>12159</v>
      </c>
      <c r="E127" s="17">
        <v>44520000</v>
      </c>
      <c r="F127" s="17">
        <v>14520000</v>
      </c>
      <c r="G127" s="17">
        <v>44080000</v>
      </c>
      <c r="H127" s="117">
        <v>48.4</v>
      </c>
      <c r="I127" s="17">
        <v>0</v>
      </c>
      <c r="J127" s="17">
        <v>44080000</v>
      </c>
      <c r="K127" s="18">
        <v>2544270000</v>
      </c>
      <c r="L127" s="29">
        <v>94.495836159255902</v>
      </c>
      <c r="M127" s="29">
        <v>5.4023228221415609</v>
      </c>
      <c r="N127" s="29">
        <v>5.42</v>
      </c>
    </row>
    <row r="128" spans="1:14">
      <c r="A128" s="319">
        <v>45962</v>
      </c>
      <c r="B128" s="17">
        <v>20000000</v>
      </c>
      <c r="C128" s="15">
        <v>45974</v>
      </c>
      <c r="D128" s="15">
        <v>12159</v>
      </c>
      <c r="E128" s="17">
        <v>38130000</v>
      </c>
      <c r="F128" s="17">
        <v>18130000</v>
      </c>
      <c r="G128" s="17">
        <v>38130000</v>
      </c>
      <c r="H128" s="117">
        <v>90.649999999999991</v>
      </c>
      <c r="I128" s="17">
        <v>0</v>
      </c>
      <c r="J128" s="17">
        <v>38130000</v>
      </c>
      <c r="K128" s="18">
        <v>2582400000</v>
      </c>
      <c r="L128" s="29">
        <v>94.477328088119592</v>
      </c>
      <c r="M128" s="29">
        <v>5.41311303435615</v>
      </c>
      <c r="N128" s="29">
        <v>5.42</v>
      </c>
    </row>
    <row r="129" spans="1:14">
      <c r="A129" s="319">
        <v>45992</v>
      </c>
      <c r="B129" s="17">
        <v>20000000</v>
      </c>
      <c r="C129" s="15">
        <v>45995</v>
      </c>
      <c r="D129" s="15">
        <v>12159</v>
      </c>
      <c r="E129" s="17">
        <v>10000000</v>
      </c>
      <c r="F129" s="17">
        <v>-10000000</v>
      </c>
      <c r="G129" s="17">
        <v>10000000</v>
      </c>
      <c r="H129" s="117">
        <v>-50</v>
      </c>
      <c r="I129" s="17">
        <v>0</v>
      </c>
      <c r="J129" s="17">
        <v>10000000</v>
      </c>
      <c r="K129" s="18">
        <v>2592400000</v>
      </c>
      <c r="L129" s="29">
        <v>94.297039999999996</v>
      </c>
      <c r="M129" s="29">
        <v>5.45</v>
      </c>
      <c r="N129" s="29">
        <v>5.45</v>
      </c>
    </row>
    <row r="130" spans="1:14">
      <c r="A130" s="319">
        <v>46023</v>
      </c>
      <c r="B130" s="17">
        <v>55000000</v>
      </c>
      <c r="C130" s="15">
        <v>46037</v>
      </c>
      <c r="D130" s="15">
        <v>12159</v>
      </c>
      <c r="E130" s="17">
        <v>95900000</v>
      </c>
      <c r="F130" s="17">
        <v>40900000</v>
      </c>
      <c r="G130" s="17">
        <v>95600000</v>
      </c>
      <c r="H130" s="117">
        <v>74.36363636363636</v>
      </c>
      <c r="I130" s="17">
        <v>0</v>
      </c>
      <c r="J130" s="17">
        <v>95600000</v>
      </c>
      <c r="K130" s="18">
        <v>2688000000</v>
      </c>
      <c r="L130" s="29">
        <v>94.322098593096229</v>
      </c>
      <c r="M130" s="29">
        <v>5.4584048117154813</v>
      </c>
      <c r="N130" s="29">
        <v>5.5119999999999996</v>
      </c>
    </row>
  </sheetData>
  <conditionalFormatting sqref="L4:N9">
    <cfRule type="cellIs" dxfId="124" priority="5650" stopIfTrue="1" operator="lessThan">
      <formula>0</formula>
    </cfRule>
  </conditionalFormatting>
  <conditionalFormatting sqref="L42:N44">
    <cfRule type="cellIs" dxfId="123" priority="1566" stopIfTrue="1" operator="lessThan">
      <formula>0</formula>
    </cfRule>
  </conditionalFormatting>
  <conditionalFormatting sqref="L54:N130">
    <cfRule type="cellIs" dxfId="122" priority="1" stopIfTrue="1" operator="lessThan">
      <formula>0</formula>
    </cfRule>
  </conditionalFormatting>
  <conditionalFormatting sqref="O105:P105">
    <cfRule type="cellIs" dxfId="121" priority="19" stopIfTrue="1" operator="lessThan">
      <formula>0</formula>
    </cfRule>
  </conditionalFormatting>
  <conditionalFormatting sqref="O40:R41">
    <cfRule type="cellIs" dxfId="120" priority="1692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B6E9-5A59-43A7-BF2D-36D68551148C}">
  <sheetPr>
    <pageSetUpPr fitToPage="1"/>
  </sheetPr>
  <dimension ref="A1:R118"/>
  <sheetViews>
    <sheetView zoomScale="95" zoomScaleNormal="95" workbookViewId="0">
      <pane xSplit="1" ySplit="3" topLeftCell="B101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118" sqref="A118"/>
    </sheetView>
  </sheetViews>
  <sheetFormatPr defaultRowHeight="15"/>
  <cols>
    <col min="2" max="2" width="9.77734375" customWidth="1"/>
    <col min="5" max="5" width="10.5546875" customWidth="1"/>
    <col min="8" max="8" width="10" customWidth="1"/>
    <col min="9" max="9" width="7.77734375" customWidth="1"/>
    <col min="11" max="11" width="12.21875" customWidth="1"/>
    <col min="13" max="13" width="8.77734375" customWidth="1"/>
    <col min="15" max="15" width="8.44140625" customWidth="1"/>
    <col min="16" max="16" width="8" customWidth="1"/>
    <col min="17" max="18" width="7.77734375" customWidth="1"/>
  </cols>
  <sheetData>
    <row r="1" spans="1:18" ht="16.5" thickBot="1">
      <c r="A1" s="9"/>
      <c r="B1" s="9" t="s">
        <v>69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79"/>
      <c r="Q2" s="79"/>
      <c r="R2" s="79"/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73" t="s">
        <v>2</v>
      </c>
      <c r="Q3" s="73" t="s">
        <v>2</v>
      </c>
      <c r="R3" s="73" t="s">
        <v>57</v>
      </c>
    </row>
    <row r="4" spans="1:18">
      <c r="A4" s="26">
        <v>43617</v>
      </c>
      <c r="B4" s="98">
        <v>30000000</v>
      </c>
      <c r="C4" s="103">
        <v>43643</v>
      </c>
      <c r="D4" s="103">
        <v>49871</v>
      </c>
      <c r="E4" s="98">
        <v>65000000</v>
      </c>
      <c r="F4" s="98">
        <v>35000000</v>
      </c>
      <c r="G4" s="98">
        <v>30000000</v>
      </c>
      <c r="H4" s="135">
        <v>116.66666666666667</v>
      </c>
      <c r="I4" s="98">
        <v>0</v>
      </c>
      <c r="J4" s="98">
        <v>30000000</v>
      </c>
      <c r="K4" s="147">
        <v>30000000</v>
      </c>
      <c r="L4" s="158">
        <v>80.470600000000005</v>
      </c>
      <c r="M4" s="158">
        <v>6.7450000000000001</v>
      </c>
      <c r="N4" s="158">
        <v>6.8</v>
      </c>
      <c r="O4" s="239"/>
      <c r="P4" s="29"/>
      <c r="Q4" s="29"/>
      <c r="R4" s="29"/>
    </row>
    <row r="5" spans="1:18">
      <c r="A5" s="26">
        <v>43647</v>
      </c>
      <c r="B5" s="98">
        <v>30000000</v>
      </c>
      <c r="C5" s="103">
        <v>43671</v>
      </c>
      <c r="D5" s="103">
        <v>49871</v>
      </c>
      <c r="E5" s="98">
        <v>50000000</v>
      </c>
      <c r="F5" s="98">
        <v>20000000</v>
      </c>
      <c r="G5" s="98">
        <v>30000000</v>
      </c>
      <c r="H5" s="135">
        <v>66.666666666666657</v>
      </c>
      <c r="I5" s="98">
        <v>0</v>
      </c>
      <c r="J5" s="98">
        <v>30000000</v>
      </c>
      <c r="K5" s="147">
        <v>60000000</v>
      </c>
      <c r="L5" s="158">
        <v>80.557029999999997</v>
      </c>
      <c r="M5" s="158">
        <v>6.74</v>
      </c>
      <c r="N5" s="158">
        <v>6.78</v>
      </c>
      <c r="O5" s="239"/>
      <c r="P5" s="29"/>
      <c r="Q5" s="29"/>
      <c r="R5" s="29"/>
    </row>
    <row r="6" spans="1:18">
      <c r="A6" s="26">
        <v>43696</v>
      </c>
      <c r="B6" s="98">
        <v>30000000</v>
      </c>
      <c r="C6" s="103">
        <v>43705</v>
      </c>
      <c r="D6" s="103">
        <v>49871</v>
      </c>
      <c r="E6" s="98">
        <v>84300000</v>
      </c>
      <c r="F6" s="98">
        <v>54300000</v>
      </c>
      <c r="G6" s="98">
        <v>30000000</v>
      </c>
      <c r="H6" s="135">
        <v>181</v>
      </c>
      <c r="I6" s="98">
        <v>0</v>
      </c>
      <c r="J6" s="98">
        <v>30000000</v>
      </c>
      <c r="K6" s="147">
        <v>90000000</v>
      </c>
      <c r="L6" s="158">
        <v>80.946020000000004</v>
      </c>
      <c r="M6" s="158">
        <v>6.7009299999999996</v>
      </c>
      <c r="N6" s="158">
        <v>6.74</v>
      </c>
      <c r="O6" s="239"/>
      <c r="P6" s="29"/>
      <c r="Q6" s="29"/>
      <c r="R6" s="29"/>
    </row>
    <row r="7" spans="1:18">
      <c r="A7" s="26">
        <v>43727</v>
      </c>
      <c r="B7" s="98">
        <v>30000000</v>
      </c>
      <c r="C7" s="103">
        <v>43734</v>
      </c>
      <c r="D7" s="103">
        <v>49871</v>
      </c>
      <c r="E7" s="98">
        <v>107000000</v>
      </c>
      <c r="F7" s="98">
        <v>77000000</v>
      </c>
      <c r="G7" s="98">
        <v>30000000</v>
      </c>
      <c r="H7" s="117">
        <v>256.66666666666669</v>
      </c>
      <c r="I7" s="98">
        <v>0</v>
      </c>
      <c r="J7" s="98">
        <v>30000000</v>
      </c>
      <c r="K7" s="147">
        <v>120000000</v>
      </c>
      <c r="L7" s="158">
        <v>82.401319999999998</v>
      </c>
      <c r="M7" s="158">
        <v>6.54</v>
      </c>
      <c r="N7" s="158">
        <v>6.54</v>
      </c>
      <c r="O7" s="239"/>
      <c r="P7" s="29"/>
      <c r="Q7" s="29"/>
      <c r="R7" s="29"/>
    </row>
    <row r="8" spans="1:18">
      <c r="A8" s="26">
        <v>43769</v>
      </c>
      <c r="B8" s="98">
        <v>30000000</v>
      </c>
      <c r="C8" s="103">
        <v>43762</v>
      </c>
      <c r="D8" s="103">
        <v>49871</v>
      </c>
      <c r="E8" s="98">
        <v>91500000</v>
      </c>
      <c r="F8" s="98">
        <v>61500000</v>
      </c>
      <c r="G8" s="98">
        <v>30000000</v>
      </c>
      <c r="H8" s="117">
        <v>204.99999999999997</v>
      </c>
      <c r="I8" s="98">
        <v>0</v>
      </c>
      <c r="J8" s="98">
        <v>30000000</v>
      </c>
      <c r="K8" s="147">
        <v>150000000</v>
      </c>
      <c r="L8" s="158">
        <v>82.321179999999998</v>
      </c>
      <c r="M8" s="158">
        <v>6.5536700000000003</v>
      </c>
      <c r="N8" s="158">
        <v>6.6</v>
      </c>
      <c r="O8" s="239"/>
      <c r="P8" s="29"/>
      <c r="Q8" s="29"/>
      <c r="R8" s="29"/>
    </row>
    <row r="9" spans="1:18">
      <c r="A9" s="26">
        <v>43799</v>
      </c>
      <c r="B9" s="98">
        <v>40000000</v>
      </c>
      <c r="C9" s="103">
        <v>43783</v>
      </c>
      <c r="D9" s="103">
        <v>49871</v>
      </c>
      <c r="E9" s="98">
        <v>151500000</v>
      </c>
      <c r="F9" s="98">
        <v>111500000</v>
      </c>
      <c r="G9" s="98">
        <v>40000000</v>
      </c>
      <c r="H9" s="117">
        <v>278.75</v>
      </c>
      <c r="I9" s="98">
        <v>0</v>
      </c>
      <c r="J9" s="98">
        <v>40000000</v>
      </c>
      <c r="K9" s="147">
        <v>190000000</v>
      </c>
      <c r="L9" s="158">
        <v>83.816680000000005</v>
      </c>
      <c r="M9" s="158">
        <v>6.39</v>
      </c>
      <c r="N9" s="158">
        <v>6.39</v>
      </c>
      <c r="O9" s="239"/>
      <c r="P9" s="29"/>
      <c r="Q9" s="29"/>
      <c r="R9" s="29"/>
    </row>
    <row r="10" spans="1:18">
      <c r="A10" s="123">
        <v>43830</v>
      </c>
      <c r="B10" s="99">
        <v>110000000</v>
      </c>
      <c r="C10" s="146">
        <v>43804</v>
      </c>
      <c r="D10" s="146">
        <v>49871</v>
      </c>
      <c r="E10" s="99">
        <v>40000000</v>
      </c>
      <c r="F10" s="99">
        <v>-70000000</v>
      </c>
      <c r="G10" s="99">
        <v>40000000</v>
      </c>
      <c r="H10" s="118">
        <v>-63.636363636363633</v>
      </c>
      <c r="I10" s="99">
        <v>0</v>
      </c>
      <c r="J10" s="99">
        <v>40000000</v>
      </c>
      <c r="K10" s="214">
        <v>230000000</v>
      </c>
      <c r="L10" s="212">
        <v>83.196349999999995</v>
      </c>
      <c r="M10" s="212">
        <v>6.4625000000000004</v>
      </c>
      <c r="N10" s="212">
        <v>6.45</v>
      </c>
      <c r="O10" s="239"/>
      <c r="P10" s="29"/>
      <c r="Q10" s="29"/>
      <c r="R10" s="29"/>
    </row>
    <row r="11" spans="1:18">
      <c r="A11" s="26">
        <v>43831</v>
      </c>
      <c r="B11" s="98">
        <v>40000000</v>
      </c>
      <c r="C11" s="103">
        <v>43859</v>
      </c>
      <c r="D11" s="103">
        <v>49871</v>
      </c>
      <c r="E11" s="98">
        <v>17500000</v>
      </c>
      <c r="F11" s="98">
        <v>-22500000</v>
      </c>
      <c r="G11" s="98">
        <v>17500000</v>
      </c>
      <c r="H11" s="117">
        <v>-56.25</v>
      </c>
      <c r="I11" s="98">
        <v>0</v>
      </c>
      <c r="J11" s="98">
        <v>17500000</v>
      </c>
      <c r="K11" s="147">
        <v>247500000</v>
      </c>
      <c r="L11" s="158">
        <v>81.966849999999994</v>
      </c>
      <c r="M11" s="158">
        <v>6.6142899999999996</v>
      </c>
      <c r="N11" s="158">
        <v>6.55</v>
      </c>
      <c r="O11" s="239"/>
      <c r="P11" s="29"/>
      <c r="Q11" s="29"/>
      <c r="R11" s="29"/>
    </row>
    <row r="12" spans="1:18">
      <c r="A12" s="26">
        <v>43862</v>
      </c>
      <c r="B12" s="98">
        <v>40000000</v>
      </c>
      <c r="C12" s="103">
        <v>43881</v>
      </c>
      <c r="D12" s="103">
        <v>49871</v>
      </c>
      <c r="E12" s="98">
        <v>1500000</v>
      </c>
      <c r="F12" s="98">
        <v>-38500000</v>
      </c>
      <c r="G12" s="98">
        <v>1500000</v>
      </c>
      <c r="H12" s="117">
        <v>-96.25</v>
      </c>
      <c r="I12" s="98">
        <v>0</v>
      </c>
      <c r="J12" s="98">
        <v>1500000</v>
      </c>
      <c r="K12" s="147">
        <v>249000000</v>
      </c>
      <c r="L12" s="158">
        <v>78.816950000000006</v>
      </c>
      <c r="M12" s="158">
        <v>6.99</v>
      </c>
      <c r="N12" s="158">
        <v>6.99</v>
      </c>
      <c r="O12" s="239"/>
      <c r="P12" s="29"/>
      <c r="Q12" s="29"/>
      <c r="R12" s="29"/>
    </row>
    <row r="13" spans="1:18">
      <c r="A13" s="26">
        <v>43891</v>
      </c>
      <c r="B13" s="98">
        <v>40000000</v>
      </c>
      <c r="C13" s="103">
        <v>43908</v>
      </c>
      <c r="D13" s="103">
        <v>49871</v>
      </c>
      <c r="E13" s="98">
        <v>0</v>
      </c>
      <c r="F13" s="98">
        <v>-40000000</v>
      </c>
      <c r="G13" s="98">
        <v>0</v>
      </c>
      <c r="H13" s="117">
        <v>-100</v>
      </c>
      <c r="I13" s="98">
        <v>0</v>
      </c>
      <c r="J13" s="98">
        <v>0</v>
      </c>
      <c r="K13" s="147">
        <v>249000000</v>
      </c>
      <c r="L13" s="158"/>
      <c r="M13" s="158"/>
      <c r="N13" s="158"/>
      <c r="O13" s="239"/>
      <c r="P13" s="29"/>
      <c r="Q13" s="29"/>
      <c r="R13" s="29"/>
    </row>
    <row r="14" spans="1:18">
      <c r="A14" s="26">
        <v>44044</v>
      </c>
      <c r="B14" s="98">
        <v>15000000</v>
      </c>
      <c r="C14" s="103">
        <v>43908</v>
      </c>
      <c r="D14" s="103">
        <v>49871</v>
      </c>
      <c r="E14" s="98">
        <v>5000000</v>
      </c>
      <c r="F14" s="98">
        <v>-10000000</v>
      </c>
      <c r="G14" s="98">
        <v>5000000</v>
      </c>
      <c r="H14" s="117">
        <v>-66.666666666666657</v>
      </c>
      <c r="I14" s="98">
        <v>0</v>
      </c>
      <c r="J14" s="98">
        <v>5000000</v>
      </c>
      <c r="K14" s="147">
        <v>254000000</v>
      </c>
      <c r="L14" s="158">
        <v>80.54992</v>
      </c>
      <c r="M14" s="158">
        <v>6.82</v>
      </c>
      <c r="N14" s="158">
        <v>7.15</v>
      </c>
      <c r="O14" s="239"/>
      <c r="P14" s="29"/>
      <c r="Q14" s="29"/>
      <c r="R14" s="29"/>
    </row>
    <row r="15" spans="1:18">
      <c r="A15" s="26">
        <v>44075</v>
      </c>
      <c r="B15" s="98">
        <v>15000000</v>
      </c>
      <c r="C15" s="103">
        <v>44098</v>
      </c>
      <c r="D15" s="103">
        <v>49871</v>
      </c>
      <c r="E15" s="98">
        <v>25000000</v>
      </c>
      <c r="F15" s="98">
        <v>10000000</v>
      </c>
      <c r="G15" s="98">
        <v>15000000</v>
      </c>
      <c r="H15" s="117">
        <v>66.666666666666657</v>
      </c>
      <c r="I15" s="98">
        <v>0</v>
      </c>
      <c r="J15" s="98">
        <v>15000000</v>
      </c>
      <c r="K15" s="147">
        <v>269000000</v>
      </c>
      <c r="L15" s="158">
        <v>78.420779999999993</v>
      </c>
      <c r="M15" s="158">
        <v>7.09</v>
      </c>
      <c r="N15" s="158">
        <v>7.09</v>
      </c>
      <c r="O15" s="239"/>
      <c r="P15" s="29"/>
      <c r="Q15" s="29"/>
      <c r="R15" s="29"/>
    </row>
    <row r="16" spans="1:18">
      <c r="A16" s="26">
        <v>44105</v>
      </c>
      <c r="B16" s="98">
        <v>15000000</v>
      </c>
      <c r="C16" s="103">
        <v>44126</v>
      </c>
      <c r="D16" s="103">
        <v>49871</v>
      </c>
      <c r="E16" s="98">
        <v>20100000</v>
      </c>
      <c r="F16" s="98">
        <v>5100000</v>
      </c>
      <c r="G16" s="98">
        <v>15000000</v>
      </c>
      <c r="H16" s="117">
        <v>34</v>
      </c>
      <c r="I16" s="98">
        <v>0</v>
      </c>
      <c r="J16" s="98">
        <v>15000000</v>
      </c>
      <c r="K16" s="147">
        <v>284000000</v>
      </c>
      <c r="L16" s="158">
        <v>78.874039999999994</v>
      </c>
      <c r="M16" s="158">
        <v>7.0401999999999996</v>
      </c>
      <c r="N16" s="158">
        <v>6.99</v>
      </c>
      <c r="O16" s="239"/>
      <c r="P16" s="29"/>
      <c r="Q16" s="29"/>
      <c r="R16" s="29"/>
    </row>
    <row r="17" spans="1:18">
      <c r="A17" s="26">
        <v>44136</v>
      </c>
      <c r="B17" s="98">
        <v>15000000</v>
      </c>
      <c r="C17" s="103">
        <v>44161</v>
      </c>
      <c r="D17" s="103">
        <v>49871</v>
      </c>
      <c r="E17" s="98">
        <v>15000000</v>
      </c>
      <c r="F17" s="98">
        <v>0</v>
      </c>
      <c r="G17" s="98">
        <v>5000000</v>
      </c>
      <c r="H17" s="117">
        <v>0</v>
      </c>
      <c r="I17" s="98">
        <v>0</v>
      </c>
      <c r="J17" s="98">
        <v>5000000</v>
      </c>
      <c r="K17" s="147">
        <v>289000000</v>
      </c>
      <c r="L17" s="158">
        <v>79.380039999999994</v>
      </c>
      <c r="M17" s="158">
        <v>6.9859999999999998</v>
      </c>
      <c r="N17" s="158">
        <v>6.98</v>
      </c>
      <c r="O17" s="239"/>
      <c r="P17" s="29"/>
      <c r="Q17" s="29"/>
      <c r="R17" s="29"/>
    </row>
    <row r="18" spans="1:18">
      <c r="A18" s="123">
        <v>44166</v>
      </c>
      <c r="B18" s="99">
        <v>15000000</v>
      </c>
      <c r="C18" s="146">
        <v>44168</v>
      </c>
      <c r="D18" s="146">
        <v>49871</v>
      </c>
      <c r="E18" s="99">
        <v>10000000</v>
      </c>
      <c r="F18" s="99">
        <v>-5000000</v>
      </c>
      <c r="G18" s="99">
        <v>10000000</v>
      </c>
      <c r="H18" s="118">
        <v>-33.333333333333329</v>
      </c>
      <c r="I18" s="99">
        <v>0</v>
      </c>
      <c r="J18" s="99">
        <v>10000000</v>
      </c>
      <c r="K18" s="214">
        <v>299000000</v>
      </c>
      <c r="L18" s="212">
        <v>79.380039999999994</v>
      </c>
      <c r="M18" s="212">
        <v>7.25</v>
      </c>
      <c r="N18" s="212">
        <v>7.25</v>
      </c>
      <c r="O18" s="239"/>
      <c r="P18" s="29"/>
      <c r="Q18" s="29"/>
      <c r="R18" s="29"/>
    </row>
    <row r="19" spans="1:18">
      <c r="A19" s="26">
        <v>44197</v>
      </c>
      <c r="B19" s="98">
        <v>15000000</v>
      </c>
      <c r="C19" s="103">
        <v>44224</v>
      </c>
      <c r="D19" s="103">
        <v>49871</v>
      </c>
      <c r="E19" s="98">
        <v>9000000</v>
      </c>
      <c r="F19" s="98">
        <v>-6000000</v>
      </c>
      <c r="G19" s="98">
        <v>9000000</v>
      </c>
      <c r="H19" s="117">
        <v>-40</v>
      </c>
      <c r="I19" s="98">
        <v>0</v>
      </c>
      <c r="J19" s="98">
        <v>9000000</v>
      </c>
      <c r="K19" s="147">
        <v>308000000</v>
      </c>
      <c r="L19" s="158">
        <v>80.954710000000006</v>
      </c>
      <c r="M19" s="158">
        <v>6.8228299999999997</v>
      </c>
      <c r="N19" s="158">
        <v>7.2290000000000001</v>
      </c>
      <c r="O19" s="239"/>
      <c r="P19" s="29"/>
      <c r="Q19" s="29"/>
      <c r="R19" s="29"/>
    </row>
    <row r="20" spans="1:18">
      <c r="A20" s="26">
        <v>44228</v>
      </c>
      <c r="B20" s="98">
        <v>15000000</v>
      </c>
      <c r="C20" s="103">
        <v>44245</v>
      </c>
      <c r="D20" s="103">
        <v>49871</v>
      </c>
      <c r="E20" s="98">
        <v>10000000</v>
      </c>
      <c r="F20" s="98">
        <v>-5000000</v>
      </c>
      <c r="G20" s="98">
        <v>10000000</v>
      </c>
      <c r="H20" s="117">
        <v>-33.333333333333329</v>
      </c>
      <c r="I20" s="98">
        <v>0</v>
      </c>
      <c r="J20" s="98">
        <v>10000000</v>
      </c>
      <c r="K20" s="147">
        <v>318000000</v>
      </c>
      <c r="L20" s="158">
        <v>76.713669999999993</v>
      </c>
      <c r="M20" s="158">
        <v>7.35</v>
      </c>
      <c r="N20" s="158">
        <v>7.35</v>
      </c>
      <c r="O20" s="239"/>
      <c r="P20" s="29"/>
      <c r="Q20" s="29"/>
      <c r="R20" s="29"/>
    </row>
    <row r="21" spans="1:18">
      <c r="A21" s="26">
        <v>44256</v>
      </c>
      <c r="B21" s="98">
        <v>15000000</v>
      </c>
      <c r="C21" s="103">
        <v>44273</v>
      </c>
      <c r="D21" s="103">
        <v>49871</v>
      </c>
      <c r="E21" s="98">
        <v>39260000</v>
      </c>
      <c r="F21" s="98">
        <v>24260000</v>
      </c>
      <c r="G21" s="98">
        <v>15000000</v>
      </c>
      <c r="H21" s="117">
        <v>161.73333333333332</v>
      </c>
      <c r="I21" s="98">
        <v>0</v>
      </c>
      <c r="J21" s="98">
        <v>15000000</v>
      </c>
      <c r="K21" s="147">
        <v>333000000</v>
      </c>
      <c r="L21" s="158">
        <v>76.773709999999994</v>
      </c>
      <c r="M21" s="158">
        <v>7.3504899999999997</v>
      </c>
      <c r="N21" s="158">
        <v>7.36</v>
      </c>
      <c r="O21" s="239"/>
      <c r="P21" s="29"/>
      <c r="Q21" s="29"/>
      <c r="R21" s="29"/>
    </row>
    <row r="22" spans="1:18">
      <c r="A22" s="26">
        <v>44287</v>
      </c>
      <c r="B22" s="98">
        <v>25000000</v>
      </c>
      <c r="C22" s="103">
        <v>44308</v>
      </c>
      <c r="D22" s="103">
        <v>49871</v>
      </c>
      <c r="E22" s="98">
        <v>27200000</v>
      </c>
      <c r="F22" s="98">
        <v>2200000</v>
      </c>
      <c r="G22" s="98">
        <v>25000000</v>
      </c>
      <c r="H22" s="117">
        <v>8.7999999999999989</v>
      </c>
      <c r="I22" s="98">
        <v>0</v>
      </c>
      <c r="J22" s="98">
        <v>25000000</v>
      </c>
      <c r="K22" s="147">
        <v>358000000</v>
      </c>
      <c r="L22" s="158">
        <v>76.892009999999999</v>
      </c>
      <c r="M22" s="158">
        <v>7.3458800000000002</v>
      </c>
      <c r="N22" s="158">
        <v>7.29</v>
      </c>
      <c r="O22" s="239"/>
      <c r="P22" s="29"/>
      <c r="Q22" s="29"/>
      <c r="R22" s="29"/>
    </row>
    <row r="23" spans="1:18">
      <c r="A23" s="26">
        <v>44317</v>
      </c>
      <c r="B23" s="98">
        <v>25000000</v>
      </c>
      <c r="C23" s="103">
        <v>44343</v>
      </c>
      <c r="D23" s="103">
        <v>13346</v>
      </c>
      <c r="E23" s="98">
        <v>25200000</v>
      </c>
      <c r="F23" s="98">
        <v>200000</v>
      </c>
      <c r="G23" s="98">
        <v>25000000</v>
      </c>
      <c r="H23" s="117">
        <v>0.8</v>
      </c>
      <c r="I23" s="98">
        <v>0</v>
      </c>
      <c r="J23" s="98">
        <v>25000000</v>
      </c>
      <c r="K23" s="147">
        <v>383000000</v>
      </c>
      <c r="L23" s="158">
        <v>76.69</v>
      </c>
      <c r="M23" s="158">
        <v>7.3840000000000003</v>
      </c>
      <c r="N23" s="158">
        <v>7.4</v>
      </c>
      <c r="O23" s="239"/>
      <c r="P23" s="29"/>
      <c r="Q23" s="29"/>
      <c r="R23" s="29"/>
    </row>
    <row r="24" spans="1:18">
      <c r="A24" s="26">
        <v>44348</v>
      </c>
      <c r="B24" s="98">
        <v>100000000</v>
      </c>
      <c r="C24" s="103">
        <v>44350</v>
      </c>
      <c r="D24" s="103">
        <v>49871</v>
      </c>
      <c r="E24" s="98">
        <v>42590000</v>
      </c>
      <c r="F24" s="98">
        <v>-57410000</v>
      </c>
      <c r="G24" s="98">
        <v>35590000</v>
      </c>
      <c r="H24" s="117">
        <v>-57.410000000000004</v>
      </c>
      <c r="I24" s="98">
        <v>0</v>
      </c>
      <c r="J24" s="98">
        <v>35590000</v>
      </c>
      <c r="K24" s="147">
        <v>418590000</v>
      </c>
      <c r="L24" s="158">
        <v>75.22972</v>
      </c>
      <c r="M24" s="158">
        <v>7.5818099999999999</v>
      </c>
      <c r="N24" s="158">
        <v>7.35</v>
      </c>
      <c r="O24" s="239"/>
      <c r="P24" s="29"/>
      <c r="Q24" s="29"/>
      <c r="R24" s="29"/>
    </row>
    <row r="25" spans="1:18">
      <c r="A25" s="26">
        <v>44378</v>
      </c>
      <c r="B25" s="98">
        <v>25000000</v>
      </c>
      <c r="C25" s="103">
        <v>44399</v>
      </c>
      <c r="D25" s="103">
        <v>49871</v>
      </c>
      <c r="E25" s="98">
        <v>66820000</v>
      </c>
      <c r="F25" s="98">
        <v>41820000</v>
      </c>
      <c r="G25" s="98">
        <v>25000000</v>
      </c>
      <c r="H25" s="117">
        <v>167.28</v>
      </c>
      <c r="I25" s="98">
        <v>0</v>
      </c>
      <c r="J25" s="98">
        <v>25000000</v>
      </c>
      <c r="K25" s="147">
        <v>443590000</v>
      </c>
      <c r="L25" s="158">
        <v>75.134450000000001</v>
      </c>
      <c r="M25" s="158">
        <v>7.6098999999999997</v>
      </c>
      <c r="N25" s="158">
        <v>7.5</v>
      </c>
      <c r="O25" s="239"/>
      <c r="P25" s="29"/>
      <c r="Q25" s="29"/>
      <c r="R25" s="29"/>
    </row>
    <row r="26" spans="1:18">
      <c r="A26" s="26">
        <v>44409</v>
      </c>
      <c r="B26" s="98">
        <v>25000000</v>
      </c>
      <c r="C26" s="103">
        <v>44433</v>
      </c>
      <c r="D26" s="103">
        <v>49871</v>
      </c>
      <c r="E26" s="98">
        <v>29140000</v>
      </c>
      <c r="F26" s="98">
        <v>4140000</v>
      </c>
      <c r="G26" s="98">
        <v>25000000</v>
      </c>
      <c r="H26" s="117">
        <v>16.559999999999999</v>
      </c>
      <c r="I26" s="98">
        <v>0</v>
      </c>
      <c r="J26" s="98">
        <v>25000000</v>
      </c>
      <c r="K26" s="147">
        <v>468590000</v>
      </c>
      <c r="L26" s="158">
        <v>75.318929999999995</v>
      </c>
      <c r="M26" s="158">
        <v>7.59476</v>
      </c>
      <c r="N26" s="158">
        <v>7.99</v>
      </c>
      <c r="O26" s="239"/>
      <c r="P26" s="29"/>
      <c r="Q26" s="29"/>
      <c r="R26" s="29"/>
    </row>
    <row r="27" spans="1:18">
      <c r="A27" s="26">
        <v>44440</v>
      </c>
      <c r="B27" s="121">
        <v>100000000</v>
      </c>
      <c r="C27" s="103">
        <v>44441</v>
      </c>
      <c r="D27" s="103">
        <v>49871</v>
      </c>
      <c r="E27" s="98">
        <v>119500000</v>
      </c>
      <c r="F27" s="208">
        <v>19500000</v>
      </c>
      <c r="G27" s="98">
        <v>4000000</v>
      </c>
      <c r="H27" s="117">
        <v>19.5</v>
      </c>
      <c r="I27" s="98">
        <v>0</v>
      </c>
      <c r="J27" s="208">
        <v>4000000</v>
      </c>
      <c r="K27" s="207">
        <v>472590000</v>
      </c>
      <c r="L27" s="158">
        <v>74.485489999999999</v>
      </c>
      <c r="M27" s="158">
        <v>7.7119999999999997</v>
      </c>
      <c r="N27" s="158">
        <v>8.0500000000000007</v>
      </c>
      <c r="O27" s="239"/>
      <c r="P27" s="29"/>
      <c r="Q27" s="29"/>
      <c r="R27" s="29"/>
    </row>
    <row r="28" spans="1:18">
      <c r="A28" s="26">
        <v>44470</v>
      </c>
      <c r="B28" s="121">
        <v>100000000</v>
      </c>
      <c r="C28" s="103">
        <v>44490</v>
      </c>
      <c r="D28" s="103">
        <v>49871</v>
      </c>
      <c r="E28" s="98">
        <v>115480000</v>
      </c>
      <c r="F28" s="208">
        <v>15480000</v>
      </c>
      <c r="G28" s="98">
        <v>100000000</v>
      </c>
      <c r="H28" s="117">
        <v>15.479999999999999</v>
      </c>
      <c r="I28" s="98">
        <v>0</v>
      </c>
      <c r="J28" s="208">
        <v>100000000</v>
      </c>
      <c r="K28" s="207">
        <v>572590000</v>
      </c>
      <c r="L28" s="158">
        <v>72.238050000000001</v>
      </c>
      <c r="M28" s="158">
        <v>8.0482099999999992</v>
      </c>
      <c r="N28" s="158">
        <v>7.79</v>
      </c>
      <c r="O28" s="239"/>
      <c r="P28" s="29"/>
      <c r="Q28" s="29"/>
      <c r="R28" s="29"/>
    </row>
    <row r="29" spans="1:18">
      <c r="A29" s="19">
        <v>44470</v>
      </c>
      <c r="B29" s="17"/>
      <c r="C29" s="103">
        <v>44497</v>
      </c>
      <c r="D29" s="15">
        <v>49871</v>
      </c>
      <c r="E29" s="17"/>
      <c r="F29" s="17">
        <v>0</v>
      </c>
      <c r="G29" s="17">
        <v>134420000</v>
      </c>
      <c r="H29" s="128"/>
      <c r="I29" s="98">
        <v>0</v>
      </c>
      <c r="J29" s="17">
        <v>134420000</v>
      </c>
      <c r="K29" s="18">
        <v>707010000</v>
      </c>
      <c r="L29" s="29">
        <v>72.72972</v>
      </c>
      <c r="M29" s="29">
        <v>8.1812500000000004</v>
      </c>
      <c r="N29" s="29">
        <v>8.15</v>
      </c>
      <c r="O29" s="239"/>
      <c r="P29" s="29"/>
      <c r="Q29" s="29"/>
      <c r="R29" s="29"/>
    </row>
    <row r="30" spans="1:18">
      <c r="A30" s="19">
        <v>44501</v>
      </c>
      <c r="B30" s="17">
        <v>25000000</v>
      </c>
      <c r="C30" s="103">
        <v>44525</v>
      </c>
      <c r="D30" s="15">
        <v>49871</v>
      </c>
      <c r="E30" s="17">
        <v>68640000</v>
      </c>
      <c r="F30" s="17">
        <v>43640000</v>
      </c>
      <c r="G30" s="17">
        <v>25000000</v>
      </c>
      <c r="H30" s="128">
        <v>174.56</v>
      </c>
      <c r="I30" s="17">
        <v>0</v>
      </c>
      <c r="J30" s="17">
        <v>25000000</v>
      </c>
      <c r="K30" s="18">
        <v>732010000</v>
      </c>
      <c r="L30" s="29">
        <v>72.573930000000004</v>
      </c>
      <c r="M30" s="29">
        <v>8.0129999999999999</v>
      </c>
      <c r="N30" s="29">
        <v>7.99</v>
      </c>
      <c r="O30" s="239"/>
      <c r="P30" s="29"/>
      <c r="Q30" s="29"/>
      <c r="R30" s="29"/>
    </row>
    <row r="31" spans="1:18">
      <c r="A31" s="21">
        <v>44531</v>
      </c>
      <c r="B31" s="24">
        <v>25000000</v>
      </c>
      <c r="C31" s="146">
        <v>44538</v>
      </c>
      <c r="D31" s="22">
        <v>49871</v>
      </c>
      <c r="E31" s="24">
        <v>30300000</v>
      </c>
      <c r="F31" s="24">
        <v>5300000</v>
      </c>
      <c r="G31" s="24">
        <v>25000000</v>
      </c>
      <c r="H31" s="129">
        <v>21.2</v>
      </c>
      <c r="I31" s="24">
        <v>0</v>
      </c>
      <c r="J31" s="24">
        <v>25000000</v>
      </c>
      <c r="K31" s="25">
        <v>757010000</v>
      </c>
      <c r="L31" s="30">
        <v>72.248900000000006</v>
      </c>
      <c r="M31" s="30">
        <v>8.0158000000000005</v>
      </c>
      <c r="N31" s="30">
        <v>7.71</v>
      </c>
      <c r="O31" s="239"/>
      <c r="P31" s="29"/>
      <c r="Q31" s="29"/>
      <c r="R31" s="29"/>
    </row>
    <row r="32" spans="1:18">
      <c r="A32" s="26">
        <v>44562</v>
      </c>
      <c r="B32" s="98">
        <v>25000000</v>
      </c>
      <c r="C32" s="103">
        <v>44581</v>
      </c>
      <c r="D32" s="103">
        <v>49871</v>
      </c>
      <c r="E32" s="98">
        <v>8910000</v>
      </c>
      <c r="F32" s="98">
        <v>-16090000</v>
      </c>
      <c r="G32" s="98">
        <v>8910000</v>
      </c>
      <c r="H32" s="117">
        <v>-64.36</v>
      </c>
      <c r="I32" s="98">
        <v>0</v>
      </c>
      <c r="J32" s="98">
        <v>8910000</v>
      </c>
      <c r="K32" s="147">
        <v>765920000</v>
      </c>
      <c r="L32" s="158">
        <v>71.202129999999997</v>
      </c>
      <c r="M32" s="158">
        <v>8.2415199999999995</v>
      </c>
      <c r="N32" s="158">
        <v>8.09</v>
      </c>
      <c r="O32" s="239"/>
      <c r="P32" s="29"/>
      <c r="Q32" s="29"/>
      <c r="R32" s="29"/>
    </row>
    <row r="33" spans="1:18">
      <c r="A33" s="26">
        <v>44593</v>
      </c>
      <c r="B33" s="98">
        <v>25000000</v>
      </c>
      <c r="C33" s="103">
        <v>44609</v>
      </c>
      <c r="D33" s="103">
        <v>49871</v>
      </c>
      <c r="E33" s="98">
        <v>35330000</v>
      </c>
      <c r="F33" s="98">
        <v>10330000</v>
      </c>
      <c r="G33" s="98">
        <v>25030000</v>
      </c>
      <c r="H33" s="117">
        <v>41.32</v>
      </c>
      <c r="I33" s="98">
        <v>0</v>
      </c>
      <c r="J33" s="98">
        <v>25030000</v>
      </c>
      <c r="K33" s="147">
        <v>790950000</v>
      </c>
      <c r="L33" s="158">
        <v>71.398939999999996</v>
      </c>
      <c r="M33" s="158">
        <v>8.22377</v>
      </c>
      <c r="N33" s="158">
        <v>8.36</v>
      </c>
      <c r="O33" s="239"/>
      <c r="P33" s="29"/>
      <c r="Q33" s="29"/>
      <c r="R33" s="29"/>
    </row>
    <row r="34" spans="1:18">
      <c r="A34" s="26">
        <v>44621</v>
      </c>
      <c r="B34" s="98">
        <v>25000000</v>
      </c>
      <c r="C34" s="103">
        <v>44637</v>
      </c>
      <c r="D34" s="103">
        <v>49871</v>
      </c>
      <c r="E34" s="98">
        <v>44430000</v>
      </c>
      <c r="F34" s="98">
        <v>19430000</v>
      </c>
      <c r="G34" s="98">
        <v>25000000</v>
      </c>
      <c r="H34" s="117">
        <f>F34/B34*100</f>
        <v>77.72</v>
      </c>
      <c r="I34" s="98">
        <v>0</v>
      </c>
      <c r="J34" s="98">
        <v>25000000</v>
      </c>
      <c r="K34" s="147">
        <v>815950000</v>
      </c>
      <c r="L34" s="158">
        <v>72.577629999999999</v>
      </c>
      <c r="M34" s="158">
        <v>8.0608000000000004</v>
      </c>
      <c r="N34" s="158">
        <v>8.1</v>
      </c>
      <c r="O34" s="239"/>
      <c r="P34" s="29"/>
      <c r="Q34" s="29"/>
      <c r="R34" s="29"/>
    </row>
    <row r="35" spans="1:18">
      <c r="A35" s="26">
        <v>44652</v>
      </c>
      <c r="B35" s="121">
        <v>20000000</v>
      </c>
      <c r="C35" s="103">
        <v>44672</v>
      </c>
      <c r="D35" s="103">
        <v>49871</v>
      </c>
      <c r="E35" s="98">
        <v>12760000</v>
      </c>
      <c r="F35" s="208">
        <v>-7240000</v>
      </c>
      <c r="G35" s="98">
        <v>12760000</v>
      </c>
      <c r="H35" s="117">
        <v>-36.199999999999996</v>
      </c>
      <c r="I35" s="98">
        <v>0</v>
      </c>
      <c r="J35" s="208">
        <v>12760000</v>
      </c>
      <c r="K35" s="207">
        <v>828710000</v>
      </c>
      <c r="L35" s="158">
        <v>73.042789999999997</v>
      </c>
      <c r="M35" s="158">
        <v>8.0075500000000002</v>
      </c>
      <c r="N35" s="158">
        <v>8.2100000000000009</v>
      </c>
      <c r="O35" s="239"/>
      <c r="P35" s="29"/>
      <c r="Q35" s="29"/>
      <c r="R35" s="29"/>
    </row>
    <row r="36" spans="1:18">
      <c r="A36" s="26">
        <v>44682</v>
      </c>
      <c r="B36" s="121">
        <v>10000000</v>
      </c>
      <c r="C36" s="103">
        <v>44693</v>
      </c>
      <c r="D36" s="103">
        <v>49871</v>
      </c>
      <c r="E36" s="98">
        <v>42050000</v>
      </c>
      <c r="F36" s="208">
        <v>32050000</v>
      </c>
      <c r="G36" s="98">
        <v>10000000</v>
      </c>
      <c r="H36" s="117">
        <v>320.5</v>
      </c>
      <c r="I36" s="98">
        <v>0</v>
      </c>
      <c r="J36" s="208">
        <v>10000000</v>
      </c>
      <c r="K36" s="207">
        <v>838710000</v>
      </c>
      <c r="L36" s="158">
        <v>73.824259999999995</v>
      </c>
      <c r="M36" s="158">
        <v>7.9029100000000003</v>
      </c>
      <c r="N36" s="158">
        <v>7.97</v>
      </c>
      <c r="O36" s="239"/>
      <c r="P36" s="29"/>
      <c r="Q36" s="29"/>
      <c r="R36" s="29"/>
    </row>
    <row r="37" spans="1:18">
      <c r="A37" s="26">
        <v>44682</v>
      </c>
      <c r="B37" s="121">
        <v>10000000</v>
      </c>
      <c r="C37" s="103">
        <v>44705</v>
      </c>
      <c r="D37" s="103">
        <v>49871</v>
      </c>
      <c r="E37" s="98">
        <v>22780000</v>
      </c>
      <c r="F37" s="208">
        <v>12780000</v>
      </c>
      <c r="G37" s="98">
        <v>10000000</v>
      </c>
      <c r="H37" s="117">
        <v>127.8</v>
      </c>
      <c r="I37" s="98">
        <v>0</v>
      </c>
      <c r="J37" s="208">
        <v>10000000</v>
      </c>
      <c r="K37" s="207">
        <v>848710000</v>
      </c>
      <c r="L37" s="158">
        <v>73.74785</v>
      </c>
      <c r="M37" s="158">
        <v>7.9192200000000001</v>
      </c>
      <c r="N37" s="158">
        <v>7.92</v>
      </c>
      <c r="O37" s="239"/>
      <c r="P37" s="29"/>
      <c r="Q37" s="29"/>
      <c r="R37" s="29"/>
    </row>
    <row r="38" spans="1:18">
      <c r="A38" s="26">
        <v>44713</v>
      </c>
      <c r="B38" s="121">
        <v>10000000</v>
      </c>
      <c r="C38" s="103">
        <v>44721</v>
      </c>
      <c r="D38" s="103">
        <v>49871</v>
      </c>
      <c r="E38" s="98">
        <v>26300000</v>
      </c>
      <c r="F38" s="208">
        <v>16300000</v>
      </c>
      <c r="G38" s="98">
        <v>10000000</v>
      </c>
      <c r="H38" s="117">
        <v>163</v>
      </c>
      <c r="I38" s="98">
        <v>0</v>
      </c>
      <c r="J38" s="208">
        <v>10000000</v>
      </c>
      <c r="K38" s="207">
        <v>858710000</v>
      </c>
      <c r="L38" s="158">
        <v>74.43074</v>
      </c>
      <c r="M38" s="158">
        <v>7.8276199999999996</v>
      </c>
      <c r="N38" s="158">
        <v>7.7880000000000003</v>
      </c>
      <c r="O38" s="239"/>
      <c r="P38" s="29"/>
      <c r="Q38" s="29"/>
      <c r="R38" s="29"/>
    </row>
    <row r="39" spans="1:18">
      <c r="A39" s="26">
        <v>44713</v>
      </c>
      <c r="B39" s="121">
        <v>10000000</v>
      </c>
      <c r="C39" s="103">
        <v>44735</v>
      </c>
      <c r="D39" s="103">
        <v>49871</v>
      </c>
      <c r="E39" s="98">
        <v>39610000</v>
      </c>
      <c r="F39" s="208">
        <v>29610000</v>
      </c>
      <c r="G39" s="98">
        <v>10000000</v>
      </c>
      <c r="H39" s="117">
        <v>296.09999999999997</v>
      </c>
      <c r="I39" s="98">
        <v>0</v>
      </c>
      <c r="J39" s="208">
        <v>10000000</v>
      </c>
      <c r="K39" s="207">
        <v>868710000</v>
      </c>
      <c r="L39" s="158">
        <v>75.855279999999993</v>
      </c>
      <c r="M39" s="158">
        <v>7.63</v>
      </c>
      <c r="N39" s="158">
        <v>7.63</v>
      </c>
      <c r="O39" s="239"/>
      <c r="P39" s="29"/>
      <c r="Q39" s="29"/>
      <c r="R39" s="29"/>
    </row>
    <row r="40" spans="1:18">
      <c r="A40" s="26">
        <v>44743</v>
      </c>
      <c r="B40" s="121">
        <v>20000000</v>
      </c>
      <c r="C40" s="103">
        <v>44761</v>
      </c>
      <c r="D40" s="103">
        <v>49871</v>
      </c>
      <c r="E40" s="98">
        <v>77300000</v>
      </c>
      <c r="F40" s="208">
        <v>57300000</v>
      </c>
      <c r="G40" s="98">
        <v>52300000</v>
      </c>
      <c r="H40" s="117">
        <v>286.5</v>
      </c>
      <c r="I40" s="98">
        <v>0</v>
      </c>
      <c r="J40" s="208">
        <v>52300000</v>
      </c>
      <c r="K40" s="207">
        <v>921010000</v>
      </c>
      <c r="L40" s="158">
        <v>78.437619999999995</v>
      </c>
      <c r="M40" s="158">
        <v>7.28315</v>
      </c>
      <c r="N40" s="158">
        <v>7.4</v>
      </c>
      <c r="O40" s="239"/>
      <c r="P40" s="29"/>
      <c r="Q40" s="29"/>
      <c r="R40" s="29"/>
    </row>
    <row r="41" spans="1:18">
      <c r="A41" s="26">
        <v>44774</v>
      </c>
      <c r="B41" s="121">
        <v>10000000</v>
      </c>
      <c r="C41" s="103">
        <v>44784</v>
      </c>
      <c r="D41" s="103">
        <v>49871</v>
      </c>
      <c r="E41" s="98">
        <v>28720000</v>
      </c>
      <c r="F41" s="208">
        <v>18720000</v>
      </c>
      <c r="G41" s="98">
        <v>23550000</v>
      </c>
      <c r="H41" s="117">
        <v>187.20000000000002</v>
      </c>
      <c r="I41" s="98">
        <v>0</v>
      </c>
      <c r="J41" s="208">
        <v>23550000</v>
      </c>
      <c r="K41" s="207">
        <v>944560000</v>
      </c>
      <c r="L41" s="158">
        <v>79.469729999999998</v>
      </c>
      <c r="M41" s="158">
        <v>7.1513999999999998</v>
      </c>
      <c r="N41" s="158">
        <v>7.08</v>
      </c>
      <c r="O41" s="239"/>
      <c r="P41" s="29"/>
      <c r="Q41" s="29"/>
      <c r="R41" s="29"/>
    </row>
    <row r="42" spans="1:18">
      <c r="A42" s="26">
        <v>44774</v>
      </c>
      <c r="B42" s="121">
        <v>10000000</v>
      </c>
      <c r="C42" s="103">
        <v>44797</v>
      </c>
      <c r="D42" s="103">
        <v>49871</v>
      </c>
      <c r="E42" s="98">
        <v>31140000</v>
      </c>
      <c r="F42" s="208">
        <v>21140000</v>
      </c>
      <c r="G42" s="98">
        <v>10000000</v>
      </c>
      <c r="H42" s="117">
        <v>211.39999999999998</v>
      </c>
      <c r="I42" s="98">
        <v>0</v>
      </c>
      <c r="J42" s="208">
        <v>10000000</v>
      </c>
      <c r="K42" s="207">
        <v>954560000</v>
      </c>
      <c r="L42" s="158">
        <v>80.83663</v>
      </c>
      <c r="M42" s="158">
        <v>6.9749999999999996</v>
      </c>
      <c r="N42" s="158">
        <v>7</v>
      </c>
      <c r="O42" s="239"/>
      <c r="P42" s="29"/>
      <c r="Q42" s="29"/>
      <c r="R42" s="29"/>
    </row>
    <row r="43" spans="1:18">
      <c r="A43" s="26">
        <v>44805</v>
      </c>
      <c r="B43" s="121">
        <v>10000000</v>
      </c>
      <c r="C43" s="103">
        <v>44812</v>
      </c>
      <c r="D43" s="103">
        <v>49871</v>
      </c>
      <c r="E43" s="98">
        <v>32320000</v>
      </c>
      <c r="F43" s="208">
        <v>22320000</v>
      </c>
      <c r="G43" s="98">
        <v>10000000</v>
      </c>
      <c r="H43" s="117">
        <v>223.20000000000002</v>
      </c>
      <c r="I43" s="98">
        <v>0</v>
      </c>
      <c r="J43" s="208">
        <f t="shared" ref="J43:J51" si="0">E43-I43</f>
        <v>32320000</v>
      </c>
      <c r="K43" s="207">
        <f t="shared" ref="K43:K51" si="1">I43+K42</f>
        <v>954560000</v>
      </c>
      <c r="L43" s="158">
        <v>82.222890000000007</v>
      </c>
      <c r="M43" s="158">
        <v>6.8</v>
      </c>
      <c r="N43" s="158">
        <v>6.8</v>
      </c>
      <c r="O43" s="239"/>
      <c r="P43" s="29"/>
      <c r="Q43" s="29"/>
      <c r="R43" s="29"/>
    </row>
    <row r="44" spans="1:18" ht="16.5" customHeight="1">
      <c r="A44" s="26">
        <v>44805</v>
      </c>
      <c r="B44" s="121">
        <v>10000000</v>
      </c>
      <c r="C44" s="103">
        <v>44833</v>
      </c>
      <c r="D44" s="103">
        <v>49871</v>
      </c>
      <c r="E44" s="98">
        <v>25960000</v>
      </c>
      <c r="F44" s="208">
        <v>15960000</v>
      </c>
      <c r="G44" s="98">
        <v>10960000</v>
      </c>
      <c r="H44" s="117">
        <v>159.60000000000002</v>
      </c>
      <c r="I44" s="98">
        <v>0</v>
      </c>
      <c r="J44" s="208">
        <f t="shared" si="0"/>
        <v>25960000</v>
      </c>
      <c r="K44" s="207">
        <f t="shared" si="1"/>
        <v>954560000</v>
      </c>
      <c r="L44" s="158">
        <v>83.501890000000003</v>
      </c>
      <c r="M44" s="158">
        <v>6.6430899999999999</v>
      </c>
      <c r="N44" s="158">
        <v>6.71</v>
      </c>
      <c r="O44" s="239"/>
      <c r="P44" s="29"/>
      <c r="Q44" s="29"/>
      <c r="R44" s="29"/>
    </row>
    <row r="45" spans="1:18">
      <c r="A45" s="26">
        <v>44835</v>
      </c>
      <c r="B45" s="121">
        <v>250000000</v>
      </c>
      <c r="C45" s="103">
        <v>44851</v>
      </c>
      <c r="D45" s="103">
        <v>49871</v>
      </c>
      <c r="E45" s="98">
        <v>108280000</v>
      </c>
      <c r="F45" s="208">
        <v>-141720000</v>
      </c>
      <c r="G45" s="98">
        <v>66000000</v>
      </c>
      <c r="H45" s="117">
        <v>-56.688000000000002</v>
      </c>
      <c r="I45" s="98">
        <v>0</v>
      </c>
      <c r="J45" s="208">
        <f t="shared" si="0"/>
        <v>108280000</v>
      </c>
      <c r="K45" s="207">
        <f t="shared" si="1"/>
        <v>954560000</v>
      </c>
      <c r="L45" s="158">
        <v>81.184759999999997</v>
      </c>
      <c r="M45" s="158">
        <v>6.94421</v>
      </c>
      <c r="N45" s="158">
        <v>7.29</v>
      </c>
      <c r="O45" s="239"/>
      <c r="P45" s="29"/>
      <c r="Q45" s="29"/>
      <c r="R45" s="29"/>
    </row>
    <row r="46" spans="1:18">
      <c r="A46" s="26">
        <v>44835</v>
      </c>
      <c r="B46" s="121">
        <v>10000000</v>
      </c>
      <c r="C46" s="103">
        <v>44861</v>
      </c>
      <c r="D46" s="103">
        <v>49871</v>
      </c>
      <c r="E46" s="98">
        <v>25960000</v>
      </c>
      <c r="F46" s="208">
        <v>15960000</v>
      </c>
      <c r="G46" s="98">
        <v>10000000</v>
      </c>
      <c r="H46" s="117">
        <v>159.60000000000002</v>
      </c>
      <c r="I46" s="98">
        <v>0</v>
      </c>
      <c r="J46" s="208">
        <f t="shared" si="0"/>
        <v>25960000</v>
      </c>
      <c r="K46" s="207">
        <f t="shared" si="1"/>
        <v>954560000</v>
      </c>
      <c r="L46" s="158">
        <v>83.501890000000003</v>
      </c>
      <c r="M46" s="158">
        <v>6.6430899999999999</v>
      </c>
      <c r="N46" s="158">
        <v>6.71</v>
      </c>
      <c r="O46" s="239"/>
      <c r="P46" s="29"/>
      <c r="Q46" s="29"/>
      <c r="R46" s="29"/>
    </row>
    <row r="47" spans="1:18">
      <c r="A47" s="26">
        <v>44866</v>
      </c>
      <c r="B47" s="121">
        <v>10000000</v>
      </c>
      <c r="C47" s="103">
        <v>44868</v>
      </c>
      <c r="D47" s="103">
        <v>49871</v>
      </c>
      <c r="E47" s="98">
        <v>15300000</v>
      </c>
      <c r="F47" s="208">
        <v>5300000</v>
      </c>
      <c r="G47" s="98">
        <v>10000000</v>
      </c>
      <c r="H47" s="117">
        <v>53</v>
      </c>
      <c r="I47" s="98">
        <v>0</v>
      </c>
      <c r="J47" s="208">
        <f t="shared" si="0"/>
        <v>15300000</v>
      </c>
      <c r="K47" s="207">
        <f t="shared" si="1"/>
        <v>954560000</v>
      </c>
      <c r="L47" s="158">
        <v>83.118309999999994</v>
      </c>
      <c r="M47" s="158">
        <v>6.7</v>
      </c>
      <c r="N47" s="158">
        <v>6.7</v>
      </c>
      <c r="O47" s="239"/>
      <c r="P47" s="29"/>
      <c r="Q47" s="29"/>
      <c r="R47" s="29"/>
    </row>
    <row r="48" spans="1:18">
      <c r="A48" s="26">
        <v>44866</v>
      </c>
      <c r="B48" s="121">
        <v>10000000</v>
      </c>
      <c r="C48" s="103">
        <v>44889</v>
      </c>
      <c r="D48" s="103">
        <v>49871</v>
      </c>
      <c r="E48" s="98">
        <v>26130000</v>
      </c>
      <c r="F48" s="208">
        <v>16130000</v>
      </c>
      <c r="G48" s="98">
        <v>10000000</v>
      </c>
      <c r="H48" s="117">
        <v>161.30000000000001</v>
      </c>
      <c r="I48" s="98">
        <v>0</v>
      </c>
      <c r="J48" s="208">
        <f t="shared" si="0"/>
        <v>26130000</v>
      </c>
      <c r="K48" s="207">
        <f t="shared" si="1"/>
        <v>954560000</v>
      </c>
      <c r="L48" s="158">
        <v>83.880549999999999</v>
      </c>
      <c r="M48" s="158">
        <v>6.609</v>
      </c>
      <c r="N48" s="158">
        <v>6.6</v>
      </c>
      <c r="O48" s="239"/>
      <c r="P48" s="29"/>
      <c r="Q48" s="29"/>
      <c r="R48" s="29"/>
    </row>
    <row r="49" spans="1:18">
      <c r="A49" s="26">
        <v>44896</v>
      </c>
      <c r="B49" s="121">
        <v>10000000</v>
      </c>
      <c r="C49" s="103">
        <v>44896</v>
      </c>
      <c r="D49" s="103">
        <v>49871</v>
      </c>
      <c r="E49" s="98">
        <v>10370000</v>
      </c>
      <c r="F49" s="208">
        <v>370000</v>
      </c>
      <c r="G49" s="98">
        <v>5370000</v>
      </c>
      <c r="H49" s="117">
        <v>3.6999999999999997</v>
      </c>
      <c r="I49" s="98">
        <v>0</v>
      </c>
      <c r="J49" s="208">
        <f t="shared" si="0"/>
        <v>10370000</v>
      </c>
      <c r="K49" s="207">
        <f t="shared" si="1"/>
        <v>954560000</v>
      </c>
      <c r="L49" s="158">
        <v>84.274289999999993</v>
      </c>
      <c r="M49" s="158">
        <v>6.5613400000000004</v>
      </c>
      <c r="N49" s="158">
        <v>6.6</v>
      </c>
      <c r="O49" s="239"/>
      <c r="P49" s="29"/>
      <c r="Q49" s="29"/>
      <c r="R49" s="29"/>
    </row>
    <row r="50" spans="1:18">
      <c r="A50" s="123">
        <v>44896</v>
      </c>
      <c r="B50" s="120">
        <v>10000000</v>
      </c>
      <c r="C50" s="146">
        <v>44903</v>
      </c>
      <c r="D50" s="146">
        <v>49871</v>
      </c>
      <c r="E50" s="99">
        <v>15090000</v>
      </c>
      <c r="F50" s="210">
        <v>5090000</v>
      </c>
      <c r="G50" s="99">
        <v>5090000</v>
      </c>
      <c r="H50" s="118">
        <v>50.9</v>
      </c>
      <c r="I50" s="99">
        <v>0</v>
      </c>
      <c r="J50" s="210">
        <f t="shared" si="0"/>
        <v>15090000</v>
      </c>
      <c r="K50" s="211">
        <f t="shared" si="1"/>
        <v>954560000</v>
      </c>
      <c r="L50" s="212">
        <v>83.892449999999997</v>
      </c>
      <c r="M50" s="212">
        <v>4.9770000000000003</v>
      </c>
      <c r="N50" s="212">
        <v>6.6970000000000001</v>
      </c>
      <c r="O50" s="244"/>
      <c r="P50" s="30"/>
      <c r="Q50" s="30"/>
      <c r="R50" s="30"/>
    </row>
    <row r="51" spans="1:18">
      <c r="A51" s="26">
        <v>44927</v>
      </c>
      <c r="B51" s="121">
        <v>30000000</v>
      </c>
      <c r="C51" s="103">
        <v>44939</v>
      </c>
      <c r="D51" s="103">
        <v>49871</v>
      </c>
      <c r="E51" s="98">
        <v>58200000</v>
      </c>
      <c r="F51" s="208">
        <v>28200000</v>
      </c>
      <c r="G51" s="98">
        <v>30000000</v>
      </c>
      <c r="H51" s="117">
        <v>94</v>
      </c>
      <c r="I51" s="98">
        <v>0</v>
      </c>
      <c r="J51" s="208">
        <f t="shared" si="0"/>
        <v>58200000</v>
      </c>
      <c r="K51" s="207">
        <f t="shared" si="1"/>
        <v>954560000</v>
      </c>
      <c r="L51" s="158">
        <v>83.878529999999998</v>
      </c>
      <c r="M51" s="158">
        <v>6.62547</v>
      </c>
      <c r="N51" s="158">
        <v>6.8</v>
      </c>
      <c r="O51" s="239"/>
      <c r="P51" s="29"/>
      <c r="Q51" s="29"/>
      <c r="R51" s="29"/>
    </row>
    <row r="52" spans="1:18">
      <c r="A52" s="26">
        <v>44958</v>
      </c>
      <c r="B52" s="121">
        <v>10000000</v>
      </c>
      <c r="C52" s="103">
        <v>44959</v>
      </c>
      <c r="D52" s="103">
        <v>49871</v>
      </c>
      <c r="E52" s="98">
        <v>9550000</v>
      </c>
      <c r="F52" s="208">
        <v>-450000</v>
      </c>
      <c r="G52" s="98">
        <v>3800000</v>
      </c>
      <c r="H52" s="117">
        <v>-4.5</v>
      </c>
      <c r="I52" s="98">
        <v>0</v>
      </c>
      <c r="J52" s="208">
        <v>3800000</v>
      </c>
      <c r="K52" s="207">
        <v>1115780000</v>
      </c>
      <c r="L52" s="158">
        <v>84.541160000000005</v>
      </c>
      <c r="M52" s="158">
        <v>6.5460000000000003</v>
      </c>
      <c r="N52" s="158">
        <v>4.6890000000000001</v>
      </c>
      <c r="O52" s="239"/>
      <c r="P52" s="29"/>
      <c r="Q52" s="29"/>
      <c r="R52" s="29"/>
    </row>
    <row r="53" spans="1:18">
      <c r="A53" s="26">
        <v>44958</v>
      </c>
      <c r="B53" s="121">
        <v>10000000</v>
      </c>
      <c r="C53" s="103">
        <v>44973</v>
      </c>
      <c r="D53" s="103">
        <v>49871</v>
      </c>
      <c r="E53" s="98">
        <v>17800000</v>
      </c>
      <c r="F53" s="208">
        <v>7800000</v>
      </c>
      <c r="G53" s="98">
        <v>1800000</v>
      </c>
      <c r="H53" s="117">
        <v>78</v>
      </c>
      <c r="I53" s="98">
        <v>0</v>
      </c>
      <c r="J53" s="208">
        <v>1800000</v>
      </c>
      <c r="K53" s="207">
        <v>1117580000</v>
      </c>
      <c r="L53" s="158">
        <v>84.224450000000004</v>
      </c>
      <c r="M53" s="158">
        <v>6.5894399999999997</v>
      </c>
      <c r="N53" s="158">
        <v>6.58</v>
      </c>
      <c r="O53" s="239"/>
      <c r="P53" s="29"/>
      <c r="Q53" s="29"/>
      <c r="R53" s="29"/>
    </row>
    <row r="54" spans="1:18">
      <c r="A54" s="26">
        <v>44986</v>
      </c>
      <c r="B54" s="121">
        <v>10000000</v>
      </c>
      <c r="C54" s="103">
        <v>45008</v>
      </c>
      <c r="D54" s="103">
        <v>49871</v>
      </c>
      <c r="E54" s="98">
        <v>34280000</v>
      </c>
      <c r="F54" s="208">
        <v>24280000</v>
      </c>
      <c r="G54" s="98">
        <v>10000000</v>
      </c>
      <c r="H54" s="117">
        <v>242.79999999999998</v>
      </c>
      <c r="I54" s="98">
        <v>0</v>
      </c>
      <c r="J54" s="208">
        <v>10000000</v>
      </c>
      <c r="K54" s="207">
        <v>1127580000</v>
      </c>
      <c r="L54" s="158">
        <v>84.845150000000004</v>
      </c>
      <c r="M54" s="158">
        <v>6.52</v>
      </c>
      <c r="N54" s="158">
        <v>6.52</v>
      </c>
      <c r="O54" s="239"/>
      <c r="P54" s="29"/>
      <c r="Q54" s="29"/>
      <c r="R54" s="29"/>
    </row>
    <row r="55" spans="1:18">
      <c r="A55" s="26">
        <v>45017</v>
      </c>
      <c r="B55" s="121">
        <v>30000000</v>
      </c>
      <c r="C55" s="103">
        <v>45033</v>
      </c>
      <c r="D55" s="103">
        <v>49871</v>
      </c>
      <c r="E55" s="98">
        <v>30390000</v>
      </c>
      <c r="F55" s="208">
        <v>390000</v>
      </c>
      <c r="G55" s="98">
        <v>23560000</v>
      </c>
      <c r="H55" s="117">
        <v>1.3</v>
      </c>
      <c r="I55" s="98">
        <v>0</v>
      </c>
      <c r="J55" s="208">
        <v>23560000</v>
      </c>
      <c r="K55" s="207">
        <v>1151140000</v>
      </c>
      <c r="L55" s="158">
        <v>85.40907</v>
      </c>
      <c r="M55" s="158">
        <v>6.4555400000000001</v>
      </c>
      <c r="N55" s="158">
        <v>6.51</v>
      </c>
      <c r="O55" s="239"/>
      <c r="P55" s="29"/>
      <c r="Q55" s="29"/>
      <c r="R55" s="29"/>
    </row>
    <row r="56" spans="1:18">
      <c r="A56" s="26">
        <v>45017</v>
      </c>
      <c r="B56" s="121">
        <v>10000000</v>
      </c>
      <c r="C56" s="103">
        <v>45043</v>
      </c>
      <c r="D56" s="103">
        <v>49871</v>
      </c>
      <c r="E56" s="98">
        <v>7910000</v>
      </c>
      <c r="F56" s="208">
        <v>-2090000</v>
      </c>
      <c r="G56" s="98">
        <v>2910000</v>
      </c>
      <c r="H56" s="117">
        <v>-20.9</v>
      </c>
      <c r="I56" s="98">
        <v>0</v>
      </c>
      <c r="J56" s="208">
        <v>2910000</v>
      </c>
      <c r="K56" s="207">
        <v>1154050000</v>
      </c>
      <c r="L56" s="158">
        <v>85.672989999999999</v>
      </c>
      <c r="M56" s="158">
        <v>6.4250499999999997</v>
      </c>
      <c r="N56" s="158">
        <v>6.49</v>
      </c>
      <c r="O56" s="239"/>
      <c r="P56" s="29"/>
      <c r="Q56" s="29"/>
      <c r="R56" s="29"/>
    </row>
    <row r="57" spans="1:18">
      <c r="A57" s="26">
        <v>45047</v>
      </c>
      <c r="B57" s="121">
        <v>10000000</v>
      </c>
      <c r="C57" s="103">
        <v>45056</v>
      </c>
      <c r="D57" s="103">
        <v>49871</v>
      </c>
      <c r="E57" s="98">
        <v>34350000</v>
      </c>
      <c r="F57" s="208">
        <v>24350000</v>
      </c>
      <c r="G57" s="98">
        <v>10000000</v>
      </c>
      <c r="H57" s="117">
        <v>243.5</v>
      </c>
      <c r="I57" s="98">
        <v>0</v>
      </c>
      <c r="J57" s="208">
        <v>10000000</v>
      </c>
      <c r="K57" s="207">
        <v>1164050000</v>
      </c>
      <c r="L57" s="158">
        <v>86.060959999999994</v>
      </c>
      <c r="M57" s="158">
        <v>6.3801800000000002</v>
      </c>
      <c r="N57" s="158">
        <v>6.69</v>
      </c>
      <c r="O57" s="239"/>
      <c r="P57" s="29"/>
      <c r="Q57" s="29"/>
      <c r="R57" s="29"/>
    </row>
    <row r="58" spans="1:18">
      <c r="A58" s="26">
        <v>45047</v>
      </c>
      <c r="B58" s="121">
        <v>10000000</v>
      </c>
      <c r="C58" s="103">
        <v>45070</v>
      </c>
      <c r="D58" s="103">
        <v>49871</v>
      </c>
      <c r="E58" s="98">
        <v>34730000</v>
      </c>
      <c r="F58" s="208">
        <v>24730000</v>
      </c>
      <c r="G58" s="98">
        <v>10000000</v>
      </c>
      <c r="H58" s="117">
        <v>247.29999999999998</v>
      </c>
      <c r="I58" s="98">
        <v>0</v>
      </c>
      <c r="J58" s="208">
        <v>10000000</v>
      </c>
      <c r="K58" s="207">
        <v>1174050000</v>
      </c>
      <c r="L58" s="158">
        <v>85.60069</v>
      </c>
      <c r="M58" s="158">
        <v>6.4412099999999999</v>
      </c>
      <c r="N58" s="158">
        <v>6.55</v>
      </c>
      <c r="O58" s="239"/>
      <c r="P58" s="29"/>
      <c r="Q58" s="29"/>
      <c r="R58" s="29"/>
    </row>
    <row r="59" spans="1:18">
      <c r="A59" s="26">
        <v>45078</v>
      </c>
      <c r="B59" s="121">
        <v>10000000</v>
      </c>
      <c r="C59" s="103">
        <v>45099</v>
      </c>
      <c r="D59" s="103">
        <v>49871</v>
      </c>
      <c r="E59" s="98">
        <v>24060000</v>
      </c>
      <c r="F59" s="208">
        <v>14060000</v>
      </c>
      <c r="G59" s="98">
        <v>10000000</v>
      </c>
      <c r="H59" s="128">
        <v>140.6</v>
      </c>
      <c r="I59" s="98">
        <v>0</v>
      </c>
      <c r="J59" s="208">
        <v>10000000</v>
      </c>
      <c r="K59" s="207">
        <v>1184050000</v>
      </c>
      <c r="L59" s="158">
        <v>86.017430000000004</v>
      </c>
      <c r="M59" s="158">
        <v>6.3954300000000002</v>
      </c>
      <c r="N59" s="158">
        <v>6.44</v>
      </c>
      <c r="O59" s="239"/>
      <c r="P59" s="29"/>
      <c r="Q59" s="29"/>
      <c r="R59" s="29"/>
    </row>
    <row r="60" spans="1:18">
      <c r="A60" s="26">
        <v>45078</v>
      </c>
      <c r="B60" s="121">
        <v>10000000</v>
      </c>
      <c r="C60" s="103">
        <v>45106</v>
      </c>
      <c r="D60" s="103">
        <v>49871</v>
      </c>
      <c r="E60" s="98">
        <v>22020000</v>
      </c>
      <c r="F60" s="208">
        <v>12020000</v>
      </c>
      <c r="G60" s="98">
        <v>10000000</v>
      </c>
      <c r="H60" s="128">
        <v>120.19999999999999</v>
      </c>
      <c r="I60" s="98">
        <v>0</v>
      </c>
      <c r="J60" s="208">
        <v>10000000</v>
      </c>
      <c r="K60" s="207">
        <v>1194050000</v>
      </c>
      <c r="L60" s="158">
        <v>85.774680000000004</v>
      </c>
      <c r="M60" s="158">
        <v>6.4275399999999996</v>
      </c>
      <c r="N60" s="158">
        <v>6.49</v>
      </c>
      <c r="O60" s="239"/>
      <c r="P60" s="29"/>
      <c r="Q60" s="29"/>
      <c r="R60" s="29"/>
    </row>
    <row r="61" spans="1:18">
      <c r="A61" s="26">
        <v>45108</v>
      </c>
      <c r="B61" s="121">
        <v>20000000</v>
      </c>
      <c r="C61" s="103">
        <v>45124</v>
      </c>
      <c r="D61" s="103">
        <v>49871</v>
      </c>
      <c r="E61" s="98">
        <v>41470000</v>
      </c>
      <c r="F61" s="208">
        <v>21470000</v>
      </c>
      <c r="G61" s="98">
        <v>20000000</v>
      </c>
      <c r="H61" s="128">
        <v>107.35</v>
      </c>
      <c r="I61" s="98">
        <v>0</v>
      </c>
      <c r="J61" s="208">
        <v>20000000</v>
      </c>
      <c r="K61" s="207">
        <v>1214050000</v>
      </c>
      <c r="L61" s="158">
        <v>87.069370000000006</v>
      </c>
      <c r="M61" s="158">
        <v>6.2694900000000002</v>
      </c>
      <c r="N61" s="158">
        <v>6.38</v>
      </c>
      <c r="O61" s="239"/>
      <c r="P61" s="29"/>
      <c r="Q61" s="29"/>
      <c r="R61" s="29"/>
    </row>
    <row r="62" spans="1:18">
      <c r="A62" s="26">
        <v>45108</v>
      </c>
      <c r="B62" s="121">
        <v>10000000</v>
      </c>
      <c r="C62" s="103">
        <v>45134</v>
      </c>
      <c r="D62" s="103">
        <v>49871</v>
      </c>
      <c r="E62" s="98">
        <v>57440000</v>
      </c>
      <c r="F62" s="208">
        <v>47440000</v>
      </c>
      <c r="G62" s="98">
        <v>10000000</v>
      </c>
      <c r="H62" s="128">
        <v>474.4</v>
      </c>
      <c r="I62" s="98">
        <v>0</v>
      </c>
      <c r="J62" s="208">
        <v>10000000</v>
      </c>
      <c r="K62" s="207">
        <v>1224050000</v>
      </c>
      <c r="L62" s="158">
        <v>87.727059999999994</v>
      </c>
      <c r="M62" s="158">
        <v>6.19</v>
      </c>
      <c r="N62" s="158">
        <v>6.19</v>
      </c>
      <c r="O62" s="239"/>
      <c r="P62" s="29"/>
      <c r="Q62" s="29"/>
      <c r="R62" s="29"/>
    </row>
    <row r="63" spans="1:18">
      <c r="A63" s="26">
        <v>45139</v>
      </c>
      <c r="B63" s="121">
        <v>10000000</v>
      </c>
      <c r="C63" s="103">
        <v>45141</v>
      </c>
      <c r="D63" s="103">
        <v>49871</v>
      </c>
      <c r="E63" s="98">
        <v>50700000</v>
      </c>
      <c r="F63" s="208">
        <v>40700000</v>
      </c>
      <c r="G63" s="98">
        <v>10000000</v>
      </c>
      <c r="H63" s="117">
        <v>407</v>
      </c>
      <c r="I63" s="98">
        <v>0</v>
      </c>
      <c r="J63" s="208">
        <v>10000000</v>
      </c>
      <c r="K63" s="207">
        <v>1234050000</v>
      </c>
      <c r="L63" s="158">
        <v>88.635890000000003</v>
      </c>
      <c r="M63" s="158">
        <v>6.08</v>
      </c>
      <c r="N63" s="158">
        <v>6.08</v>
      </c>
      <c r="O63" s="239"/>
      <c r="P63" s="29"/>
      <c r="Q63" s="29"/>
      <c r="R63" s="29"/>
    </row>
    <row r="64" spans="1:18">
      <c r="A64" s="26">
        <v>45139</v>
      </c>
      <c r="B64" s="121">
        <v>10000000</v>
      </c>
      <c r="C64" s="103">
        <v>45155</v>
      </c>
      <c r="D64" s="103">
        <v>49871</v>
      </c>
      <c r="E64" s="98">
        <v>42340000</v>
      </c>
      <c r="F64" s="208">
        <v>32340000</v>
      </c>
      <c r="G64" s="98">
        <v>10000000</v>
      </c>
      <c r="H64" s="117">
        <v>323.39999999999998</v>
      </c>
      <c r="I64" s="98">
        <v>0</v>
      </c>
      <c r="J64" s="208">
        <v>10000000</v>
      </c>
      <c r="K64" s="207">
        <v>1244050000</v>
      </c>
      <c r="L64" s="158">
        <v>89.292240000000007</v>
      </c>
      <c r="M64" s="158">
        <v>6.0026799999999998</v>
      </c>
      <c r="N64" s="158">
        <v>6.01</v>
      </c>
      <c r="O64" s="239"/>
      <c r="P64" s="29"/>
      <c r="Q64" s="29"/>
      <c r="R64" s="29"/>
    </row>
    <row r="65" spans="1:18">
      <c r="A65" s="26">
        <v>45170</v>
      </c>
      <c r="B65" s="121">
        <v>10000000</v>
      </c>
      <c r="C65" s="103">
        <v>45176</v>
      </c>
      <c r="D65" s="103">
        <v>49871</v>
      </c>
      <c r="E65" s="98">
        <v>36260000</v>
      </c>
      <c r="F65" s="208">
        <v>26260000</v>
      </c>
      <c r="G65" s="98">
        <v>10000000</v>
      </c>
      <c r="H65" s="117">
        <v>262.59999999999997</v>
      </c>
      <c r="I65" s="98">
        <v>0</v>
      </c>
      <c r="J65" s="208">
        <v>10000000</v>
      </c>
      <c r="K65" s="207">
        <v>1254050000</v>
      </c>
      <c r="L65" s="158">
        <v>90.214749999999995</v>
      </c>
      <c r="M65" s="158">
        <v>5.8949999999999996</v>
      </c>
      <c r="N65" s="158">
        <v>5.92</v>
      </c>
      <c r="O65" s="239"/>
      <c r="P65" s="29"/>
      <c r="Q65" s="29"/>
      <c r="R65" s="29"/>
    </row>
    <row r="66" spans="1:18">
      <c r="A66" s="26">
        <v>45170</v>
      </c>
      <c r="B66" s="121">
        <v>15000000</v>
      </c>
      <c r="C66" s="103">
        <v>45190</v>
      </c>
      <c r="D66" s="103">
        <v>49871</v>
      </c>
      <c r="E66" s="98">
        <v>22500000</v>
      </c>
      <c r="F66" s="208">
        <v>7500000</v>
      </c>
      <c r="G66" s="98">
        <v>15000000</v>
      </c>
      <c r="H66" s="117">
        <v>50</v>
      </c>
      <c r="I66" s="98">
        <v>0</v>
      </c>
      <c r="J66" s="208">
        <v>15000000</v>
      </c>
      <c r="K66" s="207">
        <v>1269050000</v>
      </c>
      <c r="L66" s="158">
        <v>89.53989</v>
      </c>
      <c r="M66" s="158">
        <v>5.9782599999999997</v>
      </c>
      <c r="N66" s="158">
        <v>6.1470000000000002</v>
      </c>
      <c r="O66" s="239"/>
      <c r="P66" s="29"/>
      <c r="Q66" s="29"/>
      <c r="R66" s="29"/>
    </row>
    <row r="67" spans="1:18">
      <c r="A67" s="26">
        <v>45200</v>
      </c>
      <c r="B67" s="121">
        <v>20000000</v>
      </c>
      <c r="C67" s="103">
        <v>45204</v>
      </c>
      <c r="D67" s="103">
        <v>49871</v>
      </c>
      <c r="E67" s="98">
        <v>38470000</v>
      </c>
      <c r="F67" s="208">
        <v>18470000</v>
      </c>
      <c r="G67" s="98">
        <v>20000000</v>
      </c>
      <c r="H67" s="117">
        <v>92.35</v>
      </c>
      <c r="I67" s="98">
        <v>0</v>
      </c>
      <c r="J67" s="208">
        <v>20000000</v>
      </c>
      <c r="K67" s="207">
        <v>1289050000</v>
      </c>
      <c r="L67" s="158">
        <v>88.845500000000001</v>
      </c>
      <c r="M67" s="158">
        <v>6.0650599999999999</v>
      </c>
      <c r="N67" s="158">
        <v>6.11</v>
      </c>
      <c r="O67" s="239"/>
      <c r="P67" s="29"/>
      <c r="Q67" s="29"/>
      <c r="R67" s="29"/>
    </row>
    <row r="68" spans="1:18">
      <c r="A68" s="26">
        <v>45200</v>
      </c>
      <c r="B68" s="121">
        <v>50000000</v>
      </c>
      <c r="C68" s="103">
        <v>45215</v>
      </c>
      <c r="D68" s="103">
        <v>49871</v>
      </c>
      <c r="E68" s="98">
        <v>43950000</v>
      </c>
      <c r="F68" s="208">
        <v>-6050000</v>
      </c>
      <c r="G68" s="98">
        <v>20250000</v>
      </c>
      <c r="H68" s="117">
        <v>-12.1</v>
      </c>
      <c r="I68" s="98">
        <v>0</v>
      </c>
      <c r="J68" s="208">
        <v>20250000</v>
      </c>
      <c r="K68" s="207">
        <v>1309300000</v>
      </c>
      <c r="L68" s="158">
        <v>87.880120000000005</v>
      </c>
      <c r="M68" s="158">
        <v>6.18614</v>
      </c>
      <c r="N68" s="158">
        <v>6.16</v>
      </c>
      <c r="O68" s="239"/>
      <c r="P68" s="29"/>
      <c r="Q68" s="29"/>
      <c r="R68" s="29"/>
    </row>
    <row r="69" spans="1:18">
      <c r="A69" s="26">
        <v>45200</v>
      </c>
      <c r="B69" s="121">
        <v>50000000</v>
      </c>
      <c r="C69" s="103">
        <v>45218</v>
      </c>
      <c r="D69" s="103">
        <v>49871</v>
      </c>
      <c r="E69" s="98">
        <v>59700000</v>
      </c>
      <c r="F69" s="208">
        <v>9700000</v>
      </c>
      <c r="G69" s="98">
        <v>40000000</v>
      </c>
      <c r="H69" s="117">
        <v>19.400000000000002</v>
      </c>
      <c r="I69" s="98">
        <v>0</v>
      </c>
      <c r="J69" s="208">
        <v>40000000</v>
      </c>
      <c r="K69" s="207">
        <v>1349300000</v>
      </c>
      <c r="L69" s="158">
        <v>87.853880000000004</v>
      </c>
      <c r="M69" s="158">
        <v>6.19</v>
      </c>
      <c r="N69" s="158">
        <v>6.23</v>
      </c>
      <c r="O69" s="239"/>
      <c r="P69" s="29"/>
      <c r="Q69" s="29"/>
      <c r="R69" s="29"/>
    </row>
    <row r="70" spans="1:18">
      <c r="A70" s="26">
        <v>45231</v>
      </c>
      <c r="B70" s="121">
        <v>10000000</v>
      </c>
      <c r="C70" s="103">
        <v>45239</v>
      </c>
      <c r="D70" s="103">
        <v>49871</v>
      </c>
      <c r="E70" s="98">
        <v>30330000</v>
      </c>
      <c r="F70" s="208">
        <v>20330000</v>
      </c>
      <c r="G70" s="98">
        <v>10000000</v>
      </c>
      <c r="H70" s="128">
        <v>203.29999999999998</v>
      </c>
      <c r="I70" s="98">
        <v>0</v>
      </c>
      <c r="J70" s="208">
        <v>10000000</v>
      </c>
      <c r="K70" s="207">
        <v>1359300000</v>
      </c>
      <c r="L70" s="158">
        <v>87.968530000000001</v>
      </c>
      <c r="M70" s="158">
        <v>6.18</v>
      </c>
      <c r="N70" s="158">
        <v>6.18</v>
      </c>
      <c r="O70" s="239"/>
      <c r="P70" s="29"/>
      <c r="Q70" s="29"/>
      <c r="R70" s="29"/>
    </row>
    <row r="71" spans="1:18">
      <c r="A71" s="26">
        <v>45231</v>
      </c>
      <c r="B71" s="121">
        <v>10000000</v>
      </c>
      <c r="C71" s="103">
        <v>45253</v>
      </c>
      <c r="D71" s="103">
        <v>49871</v>
      </c>
      <c r="E71" s="98">
        <v>27900000</v>
      </c>
      <c r="F71" s="208">
        <v>17900000</v>
      </c>
      <c r="G71" s="98">
        <v>13700000</v>
      </c>
      <c r="H71" s="128">
        <v>179</v>
      </c>
      <c r="I71" s="98">
        <v>0</v>
      </c>
      <c r="J71" s="208">
        <v>13700000</v>
      </c>
      <c r="K71" s="207">
        <v>1373000000</v>
      </c>
      <c r="L71" s="158">
        <v>88.371790000000004</v>
      </c>
      <c r="M71" s="158">
        <v>6.1327400000000001</v>
      </c>
      <c r="N71" s="158">
        <v>6.16</v>
      </c>
      <c r="O71" s="239"/>
      <c r="P71" s="29"/>
      <c r="Q71" s="29"/>
      <c r="R71" s="29"/>
    </row>
    <row r="72" spans="1:18">
      <c r="A72" s="26">
        <v>45261</v>
      </c>
      <c r="B72" s="121">
        <v>20000000</v>
      </c>
      <c r="C72" s="103">
        <v>45267</v>
      </c>
      <c r="D72" s="103">
        <f t="shared" ref="D72" si="2">D71</f>
        <v>49871</v>
      </c>
      <c r="E72" s="98">
        <v>24650000</v>
      </c>
      <c r="F72" s="208">
        <f t="shared" ref="F72" si="3">E72-B72</f>
        <v>4650000</v>
      </c>
      <c r="G72" s="98">
        <v>13400000</v>
      </c>
      <c r="H72" s="128">
        <v>23.25</v>
      </c>
      <c r="I72" s="98">
        <v>0</v>
      </c>
      <c r="J72" s="208">
        <v>13400000</v>
      </c>
      <c r="K72" s="207">
        <v>1386400000</v>
      </c>
      <c r="L72" s="158">
        <v>88.680319999999995</v>
      </c>
      <c r="M72" s="158">
        <v>6.09734</v>
      </c>
      <c r="N72" s="158">
        <v>6.1719999999999997</v>
      </c>
      <c r="O72" s="160"/>
      <c r="P72" s="160"/>
      <c r="Q72" s="160"/>
      <c r="R72" s="160"/>
    </row>
    <row r="73" spans="1:18">
      <c r="A73" s="19">
        <v>45292</v>
      </c>
      <c r="B73" s="121">
        <v>40000000</v>
      </c>
      <c r="C73" s="15">
        <v>45306</v>
      </c>
      <c r="D73" s="15">
        <v>49871</v>
      </c>
      <c r="E73" s="17">
        <v>36700000</v>
      </c>
      <c r="F73" s="17">
        <v>-3300000</v>
      </c>
      <c r="G73" s="17">
        <v>34850000</v>
      </c>
      <c r="H73" s="128">
        <v>-8.25</v>
      </c>
      <c r="I73" s="98">
        <v>0</v>
      </c>
      <c r="J73" s="17">
        <v>34850000</v>
      </c>
      <c r="K73" s="18">
        <v>1421250000</v>
      </c>
      <c r="L73" s="29">
        <v>88.46942</v>
      </c>
      <c r="M73" s="29">
        <v>6.1342800000000004</v>
      </c>
      <c r="N73" s="29">
        <v>6.1470000000000002</v>
      </c>
      <c r="O73" s="19"/>
      <c r="P73" s="17"/>
      <c r="Q73" s="15"/>
      <c r="R73" s="15"/>
    </row>
    <row r="74" spans="1:18">
      <c r="A74" s="19">
        <v>45292</v>
      </c>
      <c r="B74" s="121">
        <v>10000000</v>
      </c>
      <c r="C74" s="15">
        <v>45316</v>
      </c>
      <c r="D74" s="15">
        <v>49871</v>
      </c>
      <c r="E74" s="17">
        <v>22100000</v>
      </c>
      <c r="F74" s="17">
        <v>12100000</v>
      </c>
      <c r="G74" s="17">
        <v>10000000</v>
      </c>
      <c r="H74" s="128">
        <v>121</v>
      </c>
      <c r="I74" s="98">
        <v>0</v>
      </c>
      <c r="J74" s="17">
        <v>10000000</v>
      </c>
      <c r="K74" s="18">
        <v>1431250000</v>
      </c>
      <c r="L74" s="29">
        <v>89.769300000000001</v>
      </c>
      <c r="M74" s="29">
        <v>5.9749999999999996</v>
      </c>
      <c r="N74" s="29">
        <v>6</v>
      </c>
      <c r="O74" s="19"/>
      <c r="P74" s="17"/>
      <c r="Q74" s="15"/>
      <c r="R74" s="15"/>
    </row>
    <row r="75" spans="1:18">
      <c r="A75" s="102">
        <v>45323</v>
      </c>
      <c r="B75" s="121">
        <v>10000000</v>
      </c>
      <c r="C75" s="103">
        <v>45323</v>
      </c>
      <c r="D75" s="103">
        <v>49871</v>
      </c>
      <c r="E75" s="98">
        <v>13050000</v>
      </c>
      <c r="F75" s="98">
        <v>3050000</v>
      </c>
      <c r="G75" s="98">
        <v>10000000</v>
      </c>
      <c r="H75" s="216">
        <v>30.5</v>
      </c>
      <c r="I75" s="98">
        <v>0</v>
      </c>
      <c r="J75" s="17">
        <v>10000000</v>
      </c>
      <c r="K75" s="147">
        <v>1441250000</v>
      </c>
      <c r="L75" s="104">
        <v>89.524280000000005</v>
      </c>
      <c r="M75" s="104">
        <v>6.0064000000000002</v>
      </c>
      <c r="N75" s="104">
        <v>6.01</v>
      </c>
      <c r="O75" s="114"/>
      <c r="P75" s="98"/>
      <c r="Q75" s="103"/>
      <c r="R75" s="103"/>
    </row>
    <row r="76" spans="1:18">
      <c r="A76" s="102">
        <v>45323</v>
      </c>
      <c r="B76" s="121">
        <v>10000000</v>
      </c>
      <c r="C76" s="103">
        <v>45337</v>
      </c>
      <c r="D76" s="103">
        <v>49871</v>
      </c>
      <c r="E76" s="98">
        <v>23550000</v>
      </c>
      <c r="F76" s="98">
        <v>13550000</v>
      </c>
      <c r="G76" s="98">
        <v>10000000</v>
      </c>
      <c r="H76" s="216">
        <v>135.5</v>
      </c>
      <c r="I76" s="98">
        <v>0</v>
      </c>
      <c r="J76" s="17">
        <v>10000000</v>
      </c>
      <c r="K76" s="147">
        <v>1451250000</v>
      </c>
      <c r="L76" s="104">
        <v>89.677409999999995</v>
      </c>
      <c r="M76" s="104">
        <v>5.99</v>
      </c>
      <c r="N76" s="104">
        <v>5.99</v>
      </c>
      <c r="O76" s="159"/>
      <c r="P76" s="159"/>
      <c r="Q76" s="159"/>
      <c r="R76" s="159"/>
    </row>
    <row r="77" spans="1:18">
      <c r="A77" s="102">
        <v>45352</v>
      </c>
      <c r="B77" s="121">
        <v>10000000</v>
      </c>
      <c r="C77" s="103">
        <v>45358</v>
      </c>
      <c r="D77" s="103">
        <v>49871</v>
      </c>
      <c r="E77" s="98">
        <v>26210000</v>
      </c>
      <c r="F77" s="98">
        <v>16210000</v>
      </c>
      <c r="G77" s="98">
        <v>10000000</v>
      </c>
      <c r="H77" s="216">
        <v>162.1</v>
      </c>
      <c r="I77" s="98">
        <v>0</v>
      </c>
      <c r="J77" s="17">
        <v>10000000</v>
      </c>
      <c r="K77" s="147">
        <v>1461250000</v>
      </c>
      <c r="L77" s="104">
        <v>90.558369999999996</v>
      </c>
      <c r="M77" s="104">
        <v>5.8853999999999997</v>
      </c>
      <c r="N77" s="104">
        <v>5.9969999999999999</v>
      </c>
      <c r="O77" s="159"/>
      <c r="P77" s="121"/>
      <c r="Q77" s="103"/>
      <c r="R77" s="103"/>
    </row>
    <row r="78" spans="1:18">
      <c r="A78" s="102">
        <v>45352</v>
      </c>
      <c r="B78" s="121">
        <v>10000000</v>
      </c>
      <c r="C78" s="103">
        <v>45371</v>
      </c>
      <c r="D78" s="103">
        <v>49871</v>
      </c>
      <c r="E78" s="98">
        <v>39720000</v>
      </c>
      <c r="F78" s="98">
        <v>29720000</v>
      </c>
      <c r="G78" s="98">
        <v>10000000</v>
      </c>
      <c r="H78" s="216">
        <v>297.2</v>
      </c>
      <c r="I78" s="98">
        <v>0</v>
      </c>
      <c r="J78" s="17">
        <v>10000000</v>
      </c>
      <c r="K78" s="147">
        <v>1471250000</v>
      </c>
      <c r="L78" s="104">
        <v>90.784139999999994</v>
      </c>
      <c r="M78" s="104">
        <v>5.86</v>
      </c>
      <c r="N78" s="104">
        <v>5.86</v>
      </c>
      <c r="O78" s="159"/>
      <c r="P78" s="121"/>
      <c r="Q78" s="103"/>
      <c r="R78" s="103"/>
    </row>
    <row r="79" spans="1:18">
      <c r="A79" s="102">
        <v>45383</v>
      </c>
      <c r="B79" s="121">
        <v>20000000</v>
      </c>
      <c r="C79" s="103">
        <v>45397</v>
      </c>
      <c r="D79" s="103">
        <v>49871</v>
      </c>
      <c r="E79" s="98">
        <v>49900000</v>
      </c>
      <c r="F79" s="98">
        <v>29900000</v>
      </c>
      <c r="G79" s="98">
        <v>20000000</v>
      </c>
      <c r="H79" s="128">
        <v>149.5</v>
      </c>
      <c r="I79" s="98">
        <v>0</v>
      </c>
      <c r="J79" s="17">
        <v>20000000</v>
      </c>
      <c r="K79" s="147">
        <v>1491250000</v>
      </c>
      <c r="L79" s="104">
        <v>89.577460000000002</v>
      </c>
      <c r="M79" s="104">
        <v>6.0138800000000003</v>
      </c>
      <c r="N79" s="104">
        <v>6.09</v>
      </c>
      <c r="O79" s="159"/>
      <c r="P79" s="121"/>
      <c r="Q79" s="103"/>
      <c r="R79" s="103"/>
    </row>
    <row r="80" spans="1:18">
      <c r="A80" s="102">
        <v>45383</v>
      </c>
      <c r="B80" s="121">
        <v>15000000</v>
      </c>
      <c r="C80" s="103">
        <v>45400</v>
      </c>
      <c r="D80" s="103">
        <v>49871</v>
      </c>
      <c r="E80" s="98">
        <v>29000000</v>
      </c>
      <c r="F80" s="98">
        <v>14000000</v>
      </c>
      <c r="G80" s="98">
        <v>15000000</v>
      </c>
      <c r="H80" s="128">
        <v>93.333333333333329</v>
      </c>
      <c r="I80" s="98">
        <v>0</v>
      </c>
      <c r="J80" s="17">
        <v>15000000</v>
      </c>
      <c r="K80" s="147">
        <v>1506250000</v>
      </c>
      <c r="L80" s="104">
        <v>89.129739999999998</v>
      </c>
      <c r="M80" s="104">
        <v>6.07057</v>
      </c>
      <c r="N80" s="104">
        <v>6.15</v>
      </c>
      <c r="O80" s="159"/>
      <c r="P80" s="121"/>
      <c r="Q80" s="103"/>
      <c r="R80" s="103"/>
    </row>
    <row r="81" spans="1:18">
      <c r="A81" s="102">
        <v>45413</v>
      </c>
      <c r="B81" s="121">
        <v>10000000</v>
      </c>
      <c r="C81" s="103">
        <v>45420</v>
      </c>
      <c r="D81" s="103">
        <v>49871</v>
      </c>
      <c r="E81" s="98">
        <v>34020000</v>
      </c>
      <c r="F81" s="98">
        <v>24020000</v>
      </c>
      <c r="G81" s="98">
        <v>10030000</v>
      </c>
      <c r="H81" s="128">
        <v>240.20000000000002</v>
      </c>
      <c r="I81" s="98">
        <v>0</v>
      </c>
      <c r="J81" s="17">
        <v>10030000</v>
      </c>
      <c r="K81" s="147">
        <v>1516280000</v>
      </c>
      <c r="L81" s="104">
        <v>89.171130000000005</v>
      </c>
      <c r="M81" s="104">
        <v>6.0696899999999996</v>
      </c>
      <c r="N81" s="104">
        <v>6.1</v>
      </c>
      <c r="O81" s="159"/>
      <c r="P81" s="121"/>
      <c r="Q81" s="103"/>
      <c r="R81" s="103"/>
    </row>
    <row r="82" spans="1:18">
      <c r="A82" s="102">
        <v>45413</v>
      </c>
      <c r="B82" s="121">
        <v>10000000</v>
      </c>
      <c r="C82" s="103">
        <v>45435</v>
      </c>
      <c r="D82" s="103">
        <v>49871</v>
      </c>
      <c r="E82" s="98">
        <v>34140000</v>
      </c>
      <c r="F82" s="98">
        <v>24140000</v>
      </c>
      <c r="G82" s="98">
        <v>10000000</v>
      </c>
      <c r="H82" s="128">
        <v>241.4</v>
      </c>
      <c r="I82" s="98">
        <v>0</v>
      </c>
      <c r="J82" s="17">
        <v>10000000</v>
      </c>
      <c r="K82" s="147">
        <v>1526280000</v>
      </c>
      <c r="L82" s="104">
        <v>89.171130000000005</v>
      </c>
      <c r="M82" s="104">
        <v>6.0696899999999996</v>
      </c>
      <c r="N82" s="104">
        <v>6.1</v>
      </c>
      <c r="O82" s="159"/>
      <c r="P82" s="121"/>
      <c r="Q82" s="103"/>
      <c r="R82" s="103"/>
    </row>
    <row r="83" spans="1:18">
      <c r="A83" s="102">
        <v>45444</v>
      </c>
      <c r="B83" s="121">
        <v>10000000</v>
      </c>
      <c r="C83" s="103">
        <v>45463</v>
      </c>
      <c r="D83" s="103">
        <v>49871</v>
      </c>
      <c r="E83" s="98">
        <v>55290000</v>
      </c>
      <c r="F83" s="98">
        <v>45290000</v>
      </c>
      <c r="G83" s="98">
        <v>10000000</v>
      </c>
      <c r="H83" s="117">
        <v>452.9</v>
      </c>
      <c r="I83" s="98">
        <v>0</v>
      </c>
      <c r="J83" s="17">
        <v>10000000</v>
      </c>
      <c r="K83" s="147">
        <v>1536280000</v>
      </c>
      <c r="L83" s="104">
        <v>89.249189999999999</v>
      </c>
      <c r="M83" s="104">
        <v>6.07</v>
      </c>
      <c r="N83" s="104">
        <v>5.0209999999999999</v>
      </c>
      <c r="O83" s="159"/>
      <c r="P83" s="121"/>
      <c r="Q83" s="103"/>
      <c r="R83" s="103"/>
    </row>
    <row r="84" spans="1:18">
      <c r="A84" s="102">
        <v>45444</v>
      </c>
      <c r="B84" s="121">
        <v>10000000</v>
      </c>
      <c r="C84" s="103">
        <v>45470</v>
      </c>
      <c r="D84" s="103">
        <v>49871</v>
      </c>
      <c r="E84" s="98">
        <v>60330000</v>
      </c>
      <c r="F84" s="98">
        <v>50330000</v>
      </c>
      <c r="G84" s="98">
        <v>10040000</v>
      </c>
      <c r="H84" s="117">
        <v>503.3</v>
      </c>
      <c r="I84" s="98">
        <v>0</v>
      </c>
      <c r="J84" s="17">
        <v>10040000</v>
      </c>
      <c r="K84" s="147">
        <v>1546320000</v>
      </c>
      <c r="L84" s="104">
        <v>89.629000000000005</v>
      </c>
      <c r="M84" s="104">
        <v>6.0232200000000002</v>
      </c>
      <c r="N84" s="104">
        <v>6.0469999999999997</v>
      </c>
      <c r="O84" s="159"/>
      <c r="P84" s="121"/>
      <c r="Q84" s="103"/>
      <c r="R84" s="103"/>
    </row>
    <row r="85" spans="1:18">
      <c r="A85" s="102">
        <v>45474</v>
      </c>
      <c r="B85" s="121">
        <v>20000000</v>
      </c>
      <c r="C85" s="103">
        <v>45488</v>
      </c>
      <c r="D85" s="103">
        <v>49871</v>
      </c>
      <c r="E85" s="98">
        <v>75060000</v>
      </c>
      <c r="F85" s="98">
        <v>55060000</v>
      </c>
      <c r="G85" s="98">
        <v>20000000</v>
      </c>
      <c r="H85" s="117">
        <v>275.3</v>
      </c>
      <c r="I85" s="98">
        <v>0</v>
      </c>
      <c r="J85" s="17">
        <v>20000000</v>
      </c>
      <c r="K85" s="147">
        <v>1566320000</v>
      </c>
      <c r="L85" s="104">
        <v>90.200990000000004</v>
      </c>
      <c r="M85" s="104">
        <v>5.9543699999999999</v>
      </c>
      <c r="N85" s="104">
        <v>5.96</v>
      </c>
      <c r="O85" s="159"/>
      <c r="P85" s="121"/>
      <c r="Q85" s="103"/>
      <c r="R85" s="103"/>
    </row>
    <row r="86" spans="1:18">
      <c r="A86" s="19">
        <v>45474</v>
      </c>
      <c r="B86" s="17">
        <v>10000000</v>
      </c>
      <c r="C86" s="15">
        <v>45498</v>
      </c>
      <c r="D86" s="15">
        <v>49871</v>
      </c>
      <c r="E86" s="17">
        <v>50030000</v>
      </c>
      <c r="F86" s="17">
        <v>40030000</v>
      </c>
      <c r="G86" s="17">
        <v>10000000</v>
      </c>
      <c r="H86" s="117">
        <v>400.3</v>
      </c>
      <c r="I86" s="209">
        <v>0</v>
      </c>
      <c r="J86" s="17">
        <v>10000000</v>
      </c>
      <c r="K86" s="18">
        <v>1576320000</v>
      </c>
      <c r="L86" s="29">
        <v>90.726910000000004</v>
      </c>
      <c r="M86" s="104">
        <v>5.89</v>
      </c>
      <c r="N86" s="198">
        <v>5.89</v>
      </c>
      <c r="O86" s="239"/>
      <c r="P86" s="243"/>
      <c r="Q86" s="243"/>
      <c r="R86" s="103"/>
    </row>
    <row r="87" spans="1:18" s="102" customFormat="1" ht="12.75">
      <c r="A87" s="19">
        <v>45505</v>
      </c>
      <c r="B87" s="17">
        <v>10000000</v>
      </c>
      <c r="C87" s="15">
        <v>45512</v>
      </c>
      <c r="D87" s="15">
        <v>49871</v>
      </c>
      <c r="E87" s="17">
        <v>39770000</v>
      </c>
      <c r="F87" s="17">
        <v>29770000</v>
      </c>
      <c r="G87" s="17">
        <v>10040000</v>
      </c>
      <c r="H87" s="117">
        <v>297.7</v>
      </c>
      <c r="I87" s="209">
        <v>0</v>
      </c>
      <c r="J87" s="17">
        <v>10040000</v>
      </c>
      <c r="K87" s="18">
        <v>1586360000</v>
      </c>
      <c r="L87" s="29">
        <v>91.629829999999998</v>
      </c>
      <c r="M87" s="104">
        <v>5.7797499999999999</v>
      </c>
      <c r="N87" s="198">
        <v>5.8239999999999998</v>
      </c>
      <c r="O87" s="239"/>
      <c r="P87" s="243"/>
      <c r="Q87" s="243"/>
      <c r="R87" s="19"/>
    </row>
    <row r="88" spans="1:18">
      <c r="A88" s="19">
        <v>45505</v>
      </c>
      <c r="B88" s="17">
        <v>10000000</v>
      </c>
      <c r="C88" s="15">
        <v>45526</v>
      </c>
      <c r="D88" s="15">
        <v>49871</v>
      </c>
      <c r="E88" s="17">
        <v>30520000</v>
      </c>
      <c r="F88" s="17">
        <v>20520000</v>
      </c>
      <c r="G88" s="17">
        <v>10000000</v>
      </c>
      <c r="H88" s="117">
        <v>205.20000000000002</v>
      </c>
      <c r="I88" s="209">
        <v>0</v>
      </c>
      <c r="J88" s="17">
        <v>10000000</v>
      </c>
      <c r="K88" s="18">
        <v>1596360000</v>
      </c>
      <c r="L88" s="29">
        <v>92.084739999999996</v>
      </c>
      <c r="M88" s="104">
        <v>5.7254500000000004</v>
      </c>
      <c r="N88" s="198">
        <v>5.73</v>
      </c>
      <c r="O88" s="239"/>
      <c r="P88" s="243"/>
      <c r="Q88" s="243"/>
      <c r="R88" s="19"/>
    </row>
    <row r="89" spans="1:18">
      <c r="A89" s="19">
        <v>45536</v>
      </c>
      <c r="B89" s="17">
        <v>10000000</v>
      </c>
      <c r="C89" s="15">
        <v>45540</v>
      </c>
      <c r="D89" s="15">
        <v>49871</v>
      </c>
      <c r="E89" s="17">
        <v>17810000</v>
      </c>
      <c r="F89" s="17">
        <v>7810000</v>
      </c>
      <c r="G89" s="17">
        <v>10000000</v>
      </c>
      <c r="H89" s="117">
        <v>78.100000000000009</v>
      </c>
      <c r="I89" s="209">
        <v>0</v>
      </c>
      <c r="J89" s="17">
        <v>10000000</v>
      </c>
      <c r="K89" s="18">
        <v>1606360000</v>
      </c>
      <c r="L89" s="29">
        <v>92.528059999999996</v>
      </c>
      <c r="M89" s="104">
        <v>5.67272</v>
      </c>
      <c r="N89" s="198">
        <v>5.7169999999999996</v>
      </c>
      <c r="O89" s="239"/>
      <c r="P89" s="243"/>
      <c r="Q89" s="243"/>
      <c r="R89" s="19"/>
    </row>
    <row r="90" spans="1:18">
      <c r="A90" s="19">
        <v>45536</v>
      </c>
      <c r="B90" s="17">
        <v>10000000</v>
      </c>
      <c r="C90" s="15">
        <v>45554</v>
      </c>
      <c r="D90" s="15">
        <v>49871</v>
      </c>
      <c r="E90" s="17">
        <v>16420000</v>
      </c>
      <c r="F90" s="17">
        <v>6420000</v>
      </c>
      <c r="G90" s="17">
        <v>10000000</v>
      </c>
      <c r="H90" s="117">
        <v>64.2</v>
      </c>
      <c r="I90" s="209">
        <v>0</v>
      </c>
      <c r="J90" s="17">
        <v>10000000</v>
      </c>
      <c r="K90" s="18">
        <v>1616360000</v>
      </c>
      <c r="L90" s="29">
        <v>92.771829999999994</v>
      </c>
      <c r="M90" s="104">
        <v>5.6445600000000002</v>
      </c>
      <c r="N90" s="198">
        <v>5.6769999999999996</v>
      </c>
      <c r="O90" s="239"/>
      <c r="P90" s="243"/>
      <c r="Q90" s="243"/>
      <c r="R90" s="19"/>
    </row>
    <row r="91" spans="1:18">
      <c r="A91" s="19">
        <v>45566</v>
      </c>
      <c r="B91" s="17">
        <v>10000000</v>
      </c>
      <c r="C91" s="15">
        <v>45566</v>
      </c>
      <c r="D91" s="15">
        <v>49871</v>
      </c>
      <c r="E91" s="17">
        <v>16060000</v>
      </c>
      <c r="F91" s="17">
        <v>6060000</v>
      </c>
      <c r="G91" s="17">
        <v>10000000</v>
      </c>
      <c r="H91" s="117">
        <v>60.6</v>
      </c>
      <c r="I91" s="209">
        <v>0</v>
      </c>
      <c r="J91" s="17">
        <v>10000000</v>
      </c>
      <c r="K91" s="18">
        <v>1626360000</v>
      </c>
      <c r="L91" s="29">
        <v>92.774990000000003</v>
      </c>
      <c r="M91" s="104">
        <v>5.6459400000000004</v>
      </c>
      <c r="N91" s="198">
        <v>5.6870000000000003</v>
      </c>
      <c r="O91" s="239"/>
      <c r="P91" s="243"/>
      <c r="Q91" s="243"/>
      <c r="R91" s="19"/>
    </row>
    <row r="92" spans="1:18">
      <c r="A92" s="19">
        <v>45566</v>
      </c>
      <c r="B92" s="17">
        <v>30000000</v>
      </c>
      <c r="C92" s="15">
        <v>45580</v>
      </c>
      <c r="D92" s="15">
        <v>49871</v>
      </c>
      <c r="E92" s="17">
        <v>35950000</v>
      </c>
      <c r="F92" s="17">
        <v>5950000</v>
      </c>
      <c r="G92" s="17">
        <v>7400000</v>
      </c>
      <c r="H92" s="117">
        <v>19.833333333333332</v>
      </c>
      <c r="I92" s="209">
        <v>0</v>
      </c>
      <c r="J92" s="17">
        <v>7400000</v>
      </c>
      <c r="K92" s="18">
        <v>1633760000</v>
      </c>
      <c r="L92" s="29">
        <v>92.505510000000001</v>
      </c>
      <c r="M92" s="104">
        <v>5.6807499999999997</v>
      </c>
      <c r="N92" s="198">
        <v>5.7220000000000004</v>
      </c>
      <c r="O92" s="239"/>
      <c r="P92" s="243"/>
      <c r="Q92" s="243"/>
      <c r="R92" s="19"/>
    </row>
    <row r="93" spans="1:18">
      <c r="A93" s="19">
        <v>45566</v>
      </c>
      <c r="B93" s="17">
        <v>15000000</v>
      </c>
      <c r="C93" s="15">
        <v>45596</v>
      </c>
      <c r="D93" s="15">
        <v>49871</v>
      </c>
      <c r="E93" s="17">
        <v>30010000</v>
      </c>
      <c r="F93" s="17">
        <v>15010000</v>
      </c>
      <c r="G93" s="17">
        <v>11510000</v>
      </c>
      <c r="H93" s="117">
        <v>100.06666666666666</v>
      </c>
      <c r="I93" s="209">
        <v>0</v>
      </c>
      <c r="J93" s="17">
        <v>11510000</v>
      </c>
      <c r="K93" s="18">
        <v>1645270000</v>
      </c>
      <c r="L93" s="29">
        <v>92.493510000000001</v>
      </c>
      <c r="M93" s="104">
        <v>5.6844799999999998</v>
      </c>
      <c r="N93" s="198">
        <v>5.7270000000000003</v>
      </c>
      <c r="O93" s="239"/>
      <c r="P93" s="243"/>
      <c r="Q93" s="243"/>
      <c r="R93" s="19"/>
    </row>
    <row r="94" spans="1:18">
      <c r="A94" s="19">
        <v>45597</v>
      </c>
      <c r="B94" s="17">
        <v>10000000</v>
      </c>
      <c r="C94" s="15">
        <v>45610</v>
      </c>
      <c r="D94" s="15">
        <v>49871</v>
      </c>
      <c r="E94" s="17">
        <v>23430000</v>
      </c>
      <c r="F94" s="17">
        <v>13430000</v>
      </c>
      <c r="G94" s="17">
        <v>10000000</v>
      </c>
      <c r="H94" s="117">
        <v>134.30000000000001</v>
      </c>
      <c r="I94" s="209">
        <v>0</v>
      </c>
      <c r="J94" s="17">
        <v>10000000</v>
      </c>
      <c r="K94" s="18">
        <v>1655270000</v>
      </c>
      <c r="L94" s="29">
        <v>92.774559999999994</v>
      </c>
      <c r="M94" s="104">
        <v>5.6516599999999997</v>
      </c>
      <c r="N94" s="198">
        <v>5.6769999999999996</v>
      </c>
      <c r="O94" s="239"/>
      <c r="P94" s="243"/>
      <c r="Q94" s="243"/>
      <c r="R94" s="19"/>
    </row>
    <row r="95" spans="1:18">
      <c r="A95" s="319">
        <v>45627</v>
      </c>
      <c r="B95" s="17">
        <v>20000000</v>
      </c>
      <c r="C95" s="15">
        <v>45631</v>
      </c>
      <c r="D95" s="15">
        <v>49872</v>
      </c>
      <c r="E95" s="17">
        <v>54610000</v>
      </c>
      <c r="F95" s="17">
        <v>34610000</v>
      </c>
      <c r="G95" s="17">
        <v>40100000</v>
      </c>
      <c r="H95" s="117">
        <f>1.7305*100</f>
        <v>173.04999999999998</v>
      </c>
      <c r="I95" s="209">
        <v>0</v>
      </c>
      <c r="J95" s="17">
        <v>40100000</v>
      </c>
      <c r="K95" s="18">
        <v>1695370000</v>
      </c>
      <c r="L95" s="29">
        <v>92.985910000000004</v>
      </c>
      <c r="M95" s="104">
        <v>5.6284799999999997</v>
      </c>
      <c r="N95" s="198">
        <v>5.6470000000000002</v>
      </c>
      <c r="O95" s="239"/>
      <c r="P95" s="243"/>
      <c r="Q95" s="243"/>
      <c r="R95" s="19"/>
    </row>
    <row r="96" spans="1:18">
      <c r="A96" s="319">
        <v>45658</v>
      </c>
      <c r="B96" s="17">
        <v>20000000</v>
      </c>
      <c r="C96" s="15">
        <v>45672</v>
      </c>
      <c r="D96" s="15">
        <v>49871</v>
      </c>
      <c r="E96" s="17">
        <v>35890000</v>
      </c>
      <c r="F96" s="17">
        <v>15890000</v>
      </c>
      <c r="G96" s="17">
        <v>20000000</v>
      </c>
      <c r="H96" s="117">
        <v>79.45</v>
      </c>
      <c r="I96" s="209">
        <v>0</v>
      </c>
      <c r="J96" s="17">
        <v>20000000</v>
      </c>
      <c r="K96" s="18">
        <v>1715370000</v>
      </c>
      <c r="L96" s="29">
        <v>93.112229999999997</v>
      </c>
      <c r="M96" s="104">
        <v>5.62134</v>
      </c>
      <c r="N96" s="198">
        <v>5.6769999999999996</v>
      </c>
      <c r="O96" s="239"/>
      <c r="P96" s="243"/>
      <c r="Q96" s="243"/>
      <c r="R96" s="19"/>
    </row>
    <row r="97" spans="1:18">
      <c r="A97" s="319">
        <v>45658</v>
      </c>
      <c r="B97" s="17">
        <v>10000000</v>
      </c>
      <c r="C97" s="15">
        <v>45680</v>
      </c>
      <c r="D97" s="15">
        <v>49871</v>
      </c>
      <c r="E97" s="17">
        <v>15960000</v>
      </c>
      <c r="F97" s="17">
        <v>5960000</v>
      </c>
      <c r="G97" s="17">
        <v>7480000</v>
      </c>
      <c r="H97" s="117">
        <v>59.599999999999994</v>
      </c>
      <c r="I97" s="209">
        <v>0</v>
      </c>
      <c r="J97" s="17">
        <v>7480000</v>
      </c>
      <c r="K97" s="18">
        <v>1722850000</v>
      </c>
      <c r="L97" s="29">
        <v>93.120530000000002</v>
      </c>
      <c r="M97" s="104">
        <v>5.6214199999999996</v>
      </c>
      <c r="N97" s="198">
        <v>5.6970000000000001</v>
      </c>
      <c r="O97" s="239"/>
      <c r="P97" s="243"/>
      <c r="Q97" s="243"/>
      <c r="R97" s="19"/>
    </row>
    <row r="98" spans="1:18">
      <c r="A98" s="319">
        <v>45689</v>
      </c>
      <c r="B98" s="17">
        <v>10000000</v>
      </c>
      <c r="C98" s="15">
        <v>45694</v>
      </c>
      <c r="D98" s="15">
        <v>13346</v>
      </c>
      <c r="E98" s="17">
        <v>31160000</v>
      </c>
      <c r="F98" s="17">
        <v>21160000</v>
      </c>
      <c r="G98" s="17">
        <v>14600000</v>
      </c>
      <c r="H98" s="117">
        <v>211.60000000000002</v>
      </c>
      <c r="I98" s="209">
        <v>0</v>
      </c>
      <c r="J98" s="17">
        <v>14600000</v>
      </c>
      <c r="K98" s="18">
        <v>1737450000</v>
      </c>
      <c r="L98" s="29">
        <v>93.245999999999995</v>
      </c>
      <c r="M98" s="104">
        <v>5.6079999999999997</v>
      </c>
      <c r="N98" s="198">
        <v>5.62</v>
      </c>
      <c r="O98" s="239"/>
      <c r="P98" s="243"/>
      <c r="Q98" s="243"/>
      <c r="R98" s="19"/>
    </row>
    <row r="99" spans="1:18">
      <c r="A99" s="319">
        <v>45689</v>
      </c>
      <c r="B99" s="17">
        <v>10000000</v>
      </c>
      <c r="C99" s="15">
        <v>45708</v>
      </c>
      <c r="D99" s="15">
        <v>13346</v>
      </c>
      <c r="E99" s="17">
        <v>25750000</v>
      </c>
      <c r="F99" s="17">
        <v>15750000</v>
      </c>
      <c r="G99" s="17">
        <v>10000000</v>
      </c>
      <c r="H99" s="117">
        <v>157.5</v>
      </c>
      <c r="I99" s="209">
        <v>0</v>
      </c>
      <c r="J99" s="17">
        <v>10000000</v>
      </c>
      <c r="K99" s="18">
        <v>1747450000</v>
      </c>
      <c r="L99" s="29">
        <v>93.406000000000006</v>
      </c>
      <c r="M99" s="104">
        <v>5.59</v>
      </c>
      <c r="N99" s="198">
        <v>5.59</v>
      </c>
      <c r="O99" s="239"/>
      <c r="P99" s="243"/>
      <c r="Q99" s="243"/>
      <c r="R99" s="19"/>
    </row>
    <row r="100" spans="1:18">
      <c r="A100" s="319">
        <v>45717</v>
      </c>
      <c r="B100" s="17">
        <v>10000000</v>
      </c>
      <c r="C100" s="15">
        <v>45722</v>
      </c>
      <c r="D100" s="15">
        <v>49871</v>
      </c>
      <c r="E100" s="17">
        <v>22780000</v>
      </c>
      <c r="F100" s="17">
        <v>12780000</v>
      </c>
      <c r="G100" s="17">
        <v>10530000</v>
      </c>
      <c r="H100" s="117">
        <v>127.8</v>
      </c>
      <c r="I100" s="209">
        <v>0</v>
      </c>
      <c r="J100" s="17">
        <v>10530000</v>
      </c>
      <c r="K100" s="18">
        <v>1757980000</v>
      </c>
      <c r="L100" s="29">
        <v>93.578990000000005</v>
      </c>
      <c r="M100" s="104">
        <v>5.5701499999999999</v>
      </c>
      <c r="N100" s="198">
        <v>5.5744999999999996</v>
      </c>
      <c r="O100" s="239"/>
      <c r="P100" s="243"/>
      <c r="Q100" s="243"/>
      <c r="R100" s="19"/>
    </row>
    <row r="101" spans="1:18">
      <c r="A101" s="319">
        <v>45717</v>
      </c>
      <c r="B101" s="17">
        <v>20000000</v>
      </c>
      <c r="C101" s="15">
        <v>45743</v>
      </c>
      <c r="D101" s="15">
        <v>49871</v>
      </c>
      <c r="E101" s="17">
        <v>22250000</v>
      </c>
      <c r="F101" s="17">
        <v>2250000</v>
      </c>
      <c r="G101" s="17">
        <v>10500000</v>
      </c>
      <c r="H101" s="117">
        <v>11.25</v>
      </c>
      <c r="I101" s="209">
        <v>0</v>
      </c>
      <c r="J101" s="17">
        <v>10500000</v>
      </c>
      <c r="K101" s="18">
        <v>1768480000</v>
      </c>
      <c r="L101" s="29">
        <v>93.489289999999997</v>
      </c>
      <c r="M101" s="104">
        <v>5.5845000000000002</v>
      </c>
      <c r="N101" s="198">
        <v>5.6219999999999999</v>
      </c>
      <c r="O101" s="239"/>
      <c r="P101" s="243"/>
      <c r="Q101" s="243"/>
      <c r="R101" s="19"/>
    </row>
    <row r="102" spans="1:18">
      <c r="A102" s="319">
        <v>45748</v>
      </c>
      <c r="B102" s="17">
        <v>110000000</v>
      </c>
      <c r="C102" s="15">
        <v>45762</v>
      </c>
      <c r="D102" s="15">
        <v>49871</v>
      </c>
      <c r="E102" s="17">
        <v>81800000</v>
      </c>
      <c r="F102" s="17">
        <v>-28200000</v>
      </c>
      <c r="G102" s="17">
        <v>55000000</v>
      </c>
      <c r="H102" s="117">
        <v>-25.636363636363633</v>
      </c>
      <c r="I102" s="209">
        <v>0</v>
      </c>
      <c r="J102" s="17">
        <v>55000000</v>
      </c>
      <c r="K102" s="18">
        <v>1823480000</v>
      </c>
      <c r="L102" s="29">
        <v>93.571629999999999</v>
      </c>
      <c r="M102" s="104">
        <v>5.5770900000000001</v>
      </c>
      <c r="N102" s="198">
        <v>5.6210000000000004</v>
      </c>
      <c r="O102" s="239"/>
      <c r="P102" s="243"/>
      <c r="Q102" s="243"/>
      <c r="R102" s="19"/>
    </row>
    <row r="103" spans="1:18">
      <c r="A103" s="319">
        <v>45748</v>
      </c>
      <c r="B103" s="17">
        <v>25000000</v>
      </c>
      <c r="C103" s="15">
        <v>45771</v>
      </c>
      <c r="D103" s="15">
        <v>49871</v>
      </c>
      <c r="E103" s="17">
        <v>30330000</v>
      </c>
      <c r="F103" s="17">
        <v>5330000</v>
      </c>
      <c r="G103" s="17">
        <v>25000000</v>
      </c>
      <c r="H103" s="117">
        <v>21.32</v>
      </c>
      <c r="I103" s="209">
        <v>0</v>
      </c>
      <c r="J103" s="17">
        <v>25000000</v>
      </c>
      <c r="K103" s="18">
        <v>1848480000</v>
      </c>
      <c r="L103" s="29">
        <v>93.209549999999993</v>
      </c>
      <c r="M103" s="104">
        <v>5.6242799999999997</v>
      </c>
      <c r="N103" s="198">
        <v>5.69</v>
      </c>
      <c r="O103" s="239"/>
      <c r="P103" s="243"/>
      <c r="Q103" s="243"/>
      <c r="R103" s="19"/>
    </row>
    <row r="104" spans="1:18">
      <c r="A104" s="319">
        <v>45778</v>
      </c>
      <c r="B104" s="17">
        <v>30000000</v>
      </c>
      <c r="C104" s="15">
        <v>45785</v>
      </c>
      <c r="D104" s="15">
        <v>49871</v>
      </c>
      <c r="E104" s="17">
        <v>22030000</v>
      </c>
      <c r="F104" s="17">
        <v>-7970000</v>
      </c>
      <c r="G104" s="17">
        <v>21230000</v>
      </c>
      <c r="H104" s="117">
        <v>-26.566666666666666</v>
      </c>
      <c r="I104" s="209">
        <v>0</v>
      </c>
      <c r="J104" s="17">
        <v>21230000</v>
      </c>
      <c r="K104" s="18">
        <v>1869710000</v>
      </c>
      <c r="L104" s="29">
        <v>93.005080000000007</v>
      </c>
      <c r="M104" s="104">
        <v>5.6526800000000001</v>
      </c>
      <c r="N104" s="198">
        <v>5.6970000000000001</v>
      </c>
      <c r="O104" s="239"/>
      <c r="P104" s="243"/>
      <c r="Q104" s="243"/>
      <c r="R104" s="19"/>
    </row>
    <row r="105" spans="1:18">
      <c r="A105" s="319">
        <v>45778</v>
      </c>
      <c r="B105" s="17">
        <v>25000000</v>
      </c>
      <c r="C105" s="15">
        <v>45792</v>
      </c>
      <c r="D105" s="15">
        <v>49871</v>
      </c>
      <c r="E105" s="17">
        <v>2000000</v>
      </c>
      <c r="F105" s="17">
        <v>-23000000</v>
      </c>
      <c r="G105" s="17">
        <v>0</v>
      </c>
      <c r="H105" s="117">
        <v>-92</v>
      </c>
      <c r="I105" s="209">
        <v>0</v>
      </c>
      <c r="J105" s="17">
        <v>0</v>
      </c>
      <c r="K105" s="18">
        <v>1869710000</v>
      </c>
      <c r="L105" s="29">
        <v>0</v>
      </c>
      <c r="M105" s="104">
        <v>0</v>
      </c>
      <c r="N105" s="198">
        <v>0</v>
      </c>
      <c r="O105" s="239"/>
      <c r="P105" s="243"/>
      <c r="Q105" s="243"/>
      <c r="R105" s="19"/>
    </row>
    <row r="106" spans="1:18">
      <c r="A106" s="319">
        <v>45809</v>
      </c>
      <c r="B106" s="17">
        <v>10000000</v>
      </c>
      <c r="C106" s="15">
        <v>45827</v>
      </c>
      <c r="D106" s="15">
        <v>49871</v>
      </c>
      <c r="E106" s="17">
        <v>19870000</v>
      </c>
      <c r="F106" s="17">
        <v>9870000</v>
      </c>
      <c r="G106" s="17">
        <v>3290000</v>
      </c>
      <c r="H106" s="117">
        <f>F106/B106*100</f>
        <v>98.7</v>
      </c>
      <c r="I106" s="209">
        <v>0</v>
      </c>
      <c r="J106" s="17">
        <v>3290000</v>
      </c>
      <c r="K106" s="18">
        <v>1873000000</v>
      </c>
      <c r="L106" s="29">
        <v>93.046670000000006</v>
      </c>
      <c r="M106" s="104">
        <v>5.6538399999999998</v>
      </c>
      <c r="N106" s="198">
        <v>5.67</v>
      </c>
      <c r="O106" s="239"/>
      <c r="P106" s="243"/>
      <c r="Q106" s="243"/>
      <c r="R106" s="19"/>
    </row>
    <row r="107" spans="1:18">
      <c r="A107" s="319">
        <v>45809</v>
      </c>
      <c r="B107" s="17">
        <v>10000000</v>
      </c>
      <c r="C107" s="15">
        <v>45834</v>
      </c>
      <c r="D107" s="15">
        <v>49871</v>
      </c>
      <c r="E107" s="17">
        <v>10960000</v>
      </c>
      <c r="F107" s="17">
        <v>960000</v>
      </c>
      <c r="G107" s="17">
        <v>6960000</v>
      </c>
      <c r="H107" s="117">
        <f>F107/B107*100</f>
        <v>9.6</v>
      </c>
      <c r="I107" s="209">
        <v>0</v>
      </c>
      <c r="J107" s="17">
        <v>6960000</v>
      </c>
      <c r="K107" s="18">
        <v>1879960000</v>
      </c>
      <c r="L107" s="29">
        <v>92.739260000000002</v>
      </c>
      <c r="M107" s="104">
        <v>5.6944400000000002</v>
      </c>
      <c r="N107" s="198">
        <v>5.7469999999999999</v>
      </c>
      <c r="O107" s="239"/>
      <c r="P107" s="243"/>
      <c r="Q107" s="243"/>
      <c r="R107" s="19"/>
    </row>
    <row r="108" spans="1:18">
      <c r="A108" s="319">
        <v>45839</v>
      </c>
      <c r="B108" s="17">
        <v>10000000</v>
      </c>
      <c r="C108" s="15">
        <v>45848</v>
      </c>
      <c r="D108" s="15">
        <v>49871</v>
      </c>
      <c r="E108" s="17">
        <v>10850000</v>
      </c>
      <c r="F108" s="17">
        <v>850000</v>
      </c>
      <c r="G108" s="17">
        <v>6400000</v>
      </c>
      <c r="H108" s="117">
        <v>8.5</v>
      </c>
      <c r="I108" s="209">
        <v>0</v>
      </c>
      <c r="J108" s="17">
        <v>6400000</v>
      </c>
      <c r="K108" s="18">
        <v>1886360000</v>
      </c>
      <c r="L108" s="29">
        <v>92.420541796875</v>
      </c>
      <c r="M108" s="104">
        <v>5.7380078125000002</v>
      </c>
      <c r="N108" s="198">
        <v>5.7869999999999999</v>
      </c>
      <c r="O108" s="239"/>
      <c r="P108" s="243"/>
      <c r="Q108" s="243"/>
      <c r="R108" s="19"/>
    </row>
    <row r="109" spans="1:18">
      <c r="A109" s="319">
        <v>45839</v>
      </c>
      <c r="B109" s="17">
        <v>90000000</v>
      </c>
      <c r="C109" s="15">
        <v>45853</v>
      </c>
      <c r="D109" s="15">
        <v>49871</v>
      </c>
      <c r="E109" s="17">
        <v>91050000</v>
      </c>
      <c r="F109" s="17">
        <v>1050000</v>
      </c>
      <c r="G109" s="17">
        <v>68370000</v>
      </c>
      <c r="H109" s="117">
        <v>1.1666666666666667</v>
      </c>
      <c r="I109" s="209">
        <v>0</v>
      </c>
      <c r="J109" s="17">
        <v>68370000</v>
      </c>
      <c r="K109" s="18">
        <v>1954730000</v>
      </c>
      <c r="L109" s="29">
        <v>91.47926775340062</v>
      </c>
      <c r="M109" s="104">
        <v>5.8619394471259323</v>
      </c>
      <c r="N109" s="198">
        <v>5.88</v>
      </c>
      <c r="O109" s="239"/>
      <c r="P109" s="243"/>
      <c r="Q109" s="243"/>
      <c r="R109" s="19"/>
    </row>
    <row r="110" spans="1:18">
      <c r="A110" s="319">
        <v>45870</v>
      </c>
      <c r="B110" s="17">
        <v>10000000</v>
      </c>
      <c r="C110" s="15">
        <v>45876</v>
      </c>
      <c r="D110" s="15">
        <v>49871</v>
      </c>
      <c r="E110" s="17">
        <v>46380000</v>
      </c>
      <c r="F110" s="17">
        <v>36380000</v>
      </c>
      <c r="G110" s="17">
        <v>10000000</v>
      </c>
      <c r="H110" s="117">
        <v>363.8</v>
      </c>
      <c r="I110" s="209">
        <v>0</v>
      </c>
      <c r="J110" s="17">
        <v>10000000</v>
      </c>
      <c r="K110" s="18">
        <v>1964730000</v>
      </c>
      <c r="L110" s="29">
        <v>92.121239599999996</v>
      </c>
      <c r="M110" s="104">
        <v>5.7812000000000001</v>
      </c>
      <c r="N110" s="198">
        <v>5.81</v>
      </c>
      <c r="O110" s="239"/>
      <c r="P110" s="243"/>
      <c r="Q110" s="243"/>
      <c r="R110" s="19"/>
    </row>
    <row r="111" spans="1:18">
      <c r="A111" s="319">
        <v>45870</v>
      </c>
      <c r="B111" s="17">
        <v>70000000</v>
      </c>
      <c r="C111" s="15">
        <v>45897</v>
      </c>
      <c r="D111" s="15">
        <v>49871</v>
      </c>
      <c r="E111" s="17">
        <v>145530000</v>
      </c>
      <c r="F111" s="17">
        <v>75530000</v>
      </c>
      <c r="G111" s="17">
        <v>75390000</v>
      </c>
      <c r="H111" s="117"/>
      <c r="I111" s="209">
        <v>0</v>
      </c>
      <c r="J111" s="17">
        <v>75390000</v>
      </c>
      <c r="K111" s="18">
        <v>2040120000</v>
      </c>
      <c r="L111" s="29">
        <v>91.866560668523675</v>
      </c>
      <c r="M111" s="104">
        <v>5.8180620771985678</v>
      </c>
      <c r="N111" s="198">
        <v>5.86</v>
      </c>
      <c r="O111" s="239"/>
      <c r="P111" s="243"/>
      <c r="Q111" s="243"/>
      <c r="R111" s="19"/>
    </row>
    <row r="112" spans="1:18">
      <c r="A112" s="319">
        <v>45901</v>
      </c>
      <c r="B112" s="17">
        <v>10000000</v>
      </c>
      <c r="C112" s="15">
        <v>45904</v>
      </c>
      <c r="D112" s="15">
        <v>49871</v>
      </c>
      <c r="E112" s="17">
        <v>27940000</v>
      </c>
      <c r="F112" s="17">
        <v>17940000</v>
      </c>
      <c r="G112" s="17">
        <v>15840000</v>
      </c>
      <c r="H112" s="117">
        <v>179.4</v>
      </c>
      <c r="I112" s="209">
        <v>0</v>
      </c>
      <c r="J112" s="17">
        <v>15840000</v>
      </c>
      <c r="K112" s="18">
        <v>2055960000</v>
      </c>
      <c r="L112" s="29">
        <v>92.011930000000007</v>
      </c>
      <c r="M112" s="104">
        <v>5.8</v>
      </c>
      <c r="N112" s="198">
        <v>5.8</v>
      </c>
      <c r="O112" s="239"/>
      <c r="P112" s="243"/>
      <c r="Q112" s="243"/>
      <c r="R112" s="19"/>
    </row>
    <row r="113" spans="1:18">
      <c r="A113" s="319">
        <v>45901</v>
      </c>
      <c r="B113" s="17">
        <v>10000000</v>
      </c>
      <c r="C113" s="15">
        <v>45918</v>
      </c>
      <c r="D113" s="15">
        <v>49871</v>
      </c>
      <c r="E113" s="17">
        <v>27430000</v>
      </c>
      <c r="F113" s="17">
        <v>17430000</v>
      </c>
      <c r="G113" s="17">
        <v>10000000</v>
      </c>
      <c r="H113" s="117">
        <v>174.3</v>
      </c>
      <c r="I113" s="209">
        <v>0</v>
      </c>
      <c r="J113" s="17">
        <v>10000000</v>
      </c>
      <c r="K113" s="18">
        <v>2065960000</v>
      </c>
      <c r="L113" s="29">
        <v>91.867772959999996</v>
      </c>
      <c r="M113" s="104">
        <v>5.8215170000000001</v>
      </c>
      <c r="N113" s="198">
        <v>5.907</v>
      </c>
      <c r="O113" s="239"/>
      <c r="P113" s="243"/>
      <c r="Q113" s="243"/>
      <c r="R113" s="19"/>
    </row>
    <row r="114" spans="1:18">
      <c r="A114" s="319">
        <v>45931</v>
      </c>
      <c r="B114" s="17">
        <v>15000000</v>
      </c>
      <c r="C114" s="15">
        <v>45932</v>
      </c>
      <c r="D114" s="15">
        <v>49871</v>
      </c>
      <c r="E114" s="17">
        <v>6680000</v>
      </c>
      <c r="F114" s="17">
        <v>-8320000</v>
      </c>
      <c r="G114" s="17">
        <v>0</v>
      </c>
      <c r="H114" s="117">
        <v>-55.466666666666661</v>
      </c>
      <c r="I114" s="209">
        <v>0</v>
      </c>
      <c r="J114" s="17">
        <v>0</v>
      </c>
      <c r="K114" s="18">
        <v>2065960000</v>
      </c>
      <c r="L114" s="29">
        <v>0</v>
      </c>
      <c r="M114" s="104">
        <v>0</v>
      </c>
      <c r="N114" s="198">
        <v>0</v>
      </c>
      <c r="O114" s="239"/>
      <c r="P114" s="243"/>
      <c r="Q114" s="243"/>
      <c r="R114" s="19"/>
    </row>
    <row r="115" spans="1:18">
      <c r="A115" s="319">
        <v>45931</v>
      </c>
      <c r="B115" s="17">
        <v>30000000</v>
      </c>
      <c r="C115" s="15">
        <v>45945</v>
      </c>
      <c r="D115" s="15">
        <v>49871</v>
      </c>
      <c r="E115" s="17">
        <v>47430000</v>
      </c>
      <c r="F115" s="17">
        <v>17430000</v>
      </c>
      <c r="G115" s="17">
        <v>26110000</v>
      </c>
      <c r="H115" s="117">
        <v>58.099999999999994</v>
      </c>
      <c r="I115" s="209">
        <v>0</v>
      </c>
      <c r="J115" s="17">
        <v>26110000</v>
      </c>
      <c r="K115" s="18">
        <v>2092070000</v>
      </c>
      <c r="L115" s="29">
        <v>91.684917246265812</v>
      </c>
      <c r="M115" s="104">
        <v>5.8506396016851783</v>
      </c>
      <c r="N115" s="198">
        <v>5.86</v>
      </c>
      <c r="O115" s="239"/>
      <c r="P115" s="243"/>
      <c r="Q115" s="243"/>
      <c r="R115" s="19"/>
    </row>
    <row r="116" spans="1:18">
      <c r="A116" s="319">
        <v>45962</v>
      </c>
      <c r="B116" s="17">
        <v>20000000</v>
      </c>
      <c r="C116" s="15">
        <v>45974</v>
      </c>
      <c r="D116" s="15">
        <v>49871</v>
      </c>
      <c r="E116" s="17">
        <v>30870000</v>
      </c>
      <c r="F116" s="17">
        <v>10870000</v>
      </c>
      <c r="G116" s="17">
        <v>20000000</v>
      </c>
      <c r="H116" s="117">
        <v>54.35</v>
      </c>
      <c r="I116" s="209">
        <v>0</v>
      </c>
      <c r="J116" s="17">
        <v>20000000</v>
      </c>
      <c r="K116" s="18">
        <v>2112070000</v>
      </c>
      <c r="L116" s="29">
        <v>91.780457465000012</v>
      </c>
      <c r="M116" s="104">
        <v>5.8434600000000003</v>
      </c>
      <c r="N116" s="198">
        <v>5.86</v>
      </c>
      <c r="O116" s="239"/>
      <c r="P116" s="243"/>
      <c r="Q116" s="243"/>
      <c r="R116" s="19"/>
    </row>
    <row r="117" spans="1:18">
      <c r="A117" s="319">
        <v>45992</v>
      </c>
      <c r="B117" s="17">
        <v>20000000</v>
      </c>
      <c r="C117" s="15">
        <v>45995</v>
      </c>
      <c r="D117" s="15">
        <v>49871</v>
      </c>
      <c r="E117" s="17">
        <v>33030000</v>
      </c>
      <c r="F117" s="17">
        <v>13030000</v>
      </c>
      <c r="G117" s="17">
        <v>33030000</v>
      </c>
      <c r="H117" s="117">
        <v>65.149999999999991</v>
      </c>
      <c r="I117" s="209">
        <v>0</v>
      </c>
      <c r="J117" s="17">
        <v>33030000</v>
      </c>
      <c r="K117" s="18">
        <v>2145100000</v>
      </c>
      <c r="L117" s="29">
        <v>91.522639709355133</v>
      </c>
      <c r="M117" s="104">
        <v>5.8824008477141989</v>
      </c>
      <c r="N117" s="198">
        <v>5.8979999999999997</v>
      </c>
      <c r="O117" s="239"/>
      <c r="P117" s="243"/>
      <c r="Q117" s="243"/>
      <c r="R117" s="19"/>
    </row>
    <row r="118" spans="1:18">
      <c r="A118" s="319">
        <v>46023</v>
      </c>
      <c r="B118" s="17">
        <v>55000000</v>
      </c>
      <c r="C118" s="15">
        <v>46037</v>
      </c>
      <c r="D118" s="15">
        <v>49871</v>
      </c>
      <c r="E118" s="17">
        <v>50830000</v>
      </c>
      <c r="F118" s="17">
        <v>-4170000</v>
      </c>
      <c r="G118" s="17">
        <v>50830000</v>
      </c>
      <c r="H118" s="117">
        <v>-7.5818181818181811</v>
      </c>
      <c r="I118" s="209"/>
      <c r="J118" s="17">
        <v>50830000</v>
      </c>
      <c r="K118" s="18">
        <v>2195930000</v>
      </c>
      <c r="L118" s="29">
        <v>91.387810790871526</v>
      </c>
      <c r="M118" s="104">
        <v>5.9126893566791274</v>
      </c>
      <c r="N118" s="198">
        <v>5.931</v>
      </c>
      <c r="O118" s="239"/>
      <c r="P118" s="243"/>
      <c r="Q118" s="243"/>
      <c r="R118" s="19"/>
    </row>
  </sheetData>
  <conditionalFormatting sqref="L29:N31">
    <cfRule type="cellIs" dxfId="119" priority="5083" stopIfTrue="1" operator="lessThan">
      <formula>0</formula>
    </cfRule>
  </conditionalFormatting>
  <conditionalFormatting sqref="L73:N118">
    <cfRule type="cellIs" dxfId="118" priority="1" stopIfTrue="1" operator="lessThan">
      <formula>0</formula>
    </cfRule>
  </conditionalFormatting>
  <conditionalFormatting sqref="M31:N31">
    <cfRule type="cellIs" dxfId="117" priority="5191" stopIfTrue="1" operator="lessThan">
      <formula>0</formula>
    </cfRule>
  </conditionalFormatting>
  <conditionalFormatting sqref="P4:R71">
    <cfRule type="cellIs" dxfId="116" priority="187" stopIfTrue="1" operator="lessThan">
      <formula>0</formula>
    </cfRule>
  </conditionalFormatting>
  <conditionalFormatting sqref="AV102:AX116 BN102:BP116 CF102:CH116 CX102:CZ116 DP102:DR116 EH102:EJ116 EZ102:FB116 FR102:FT116 GJ102:GL116 HB102:HD116 HT102:HV116 IL102:IN116 JD102:JF116 JV102:JX116 KN102:KP116 LF102:LH116 LX102:LZ116 MP102:MR116 NH102:NJ116 NZ102:OB116 OR102:OT116 PJ102:PL116 QB102:QD116 QT102:QV116 RL102:RN116 SD102:SF116 SV102:SX116 TN102:TP116 UF102:UH116 UX102:UZ116 VP102:VR116 WH102:WJ116 WZ102:XB116 XR102:XT116 YJ102:YL116 ZB102:ZD116 ZT102:ZV116 AAL102:AAN116 ABD102:ABF116 ABV102:ABX116 ACN102:ACP116 ADF102:ADH116 ADX102:ADZ116 AEP102:AER116 AFH102:AFJ116 AFZ102:AGB116 AGR102:AGT116 AHJ102:AHL116 AIB102:AID116 AIT102:AIV116 AJL102:AJN116 AKD102:AKF116 AKV102:AKX116 ALN102:ALP116 AMF102:AMH116 AMX102:AMZ116 ANP102:ANR116 AOH102:AOJ116 AOZ102:APB116 APR102:APT116 AQJ102:AQL116 ARB102:ARD116 ART102:ARV116 ASL102:ASN116 ATD102:ATF116 ATV102:ATX116 AUN102:AUP116 AVF102:AVH116 AVX102:AVZ116 AWP102:AWR116 AXH102:AXJ116 AXZ102:AYB116 AYR102:AYT116 AZJ102:AZL116 BAB102:BAD116 BAT102:BAV116 BBL102:BBN116 BCD102:BCF116 BCV102:BCX116 BDN102:BDP116 BEF102:BEH116 BEX102:BEZ116 BFP102:BFR116 BGH102:BGJ116 BGZ102:BHB116 BHR102:BHT116 BIJ102:BIL116 BJB102:BJD116 BJT102:BJV116 BKL102:BKN116 BLD102:BLF116 BLV102:BLX116 BMN102:BMP116 BNF102:BNH116 BNX102:BNZ116 BOP102:BOR116 BPH102:BPJ116 BPZ102:BQB116 BQR102:BQT116 BRJ102:BRL116 BSB102:BSD116 BST102:BSV116 BTL102:BTN116 BUD102:BUF116 BUV102:BUX116 BVN102:BVP116 BWF102:BWH116 BWX102:BWZ116 BXP102:BXR116 BYH102:BYJ116 BYZ102:BZB116 BZR102:BZT116 CAJ102:CAL116 CBB102:CBD116 CBT102:CBV116 CCL102:CCN116 CDD102:CDF116 CDV102:CDX116 CEN102:CEP116 CFF102:CFH116 CFX102:CFZ116 CGP102:CGR116 CHH102:CHJ116 CHZ102:CIB116 CIR102:CIT116 CJJ102:CJL116 CKB102:CKD116 CKT102:CKV116 CLL102:CLN116 CMD102:CMF116 CMV102:CMX116 CNN102:CNP116 COF102:COH116 COX102:COZ116 CPP102:CPR116 CQH102:CQJ116 CQZ102:CRB116 CRR102:CRT116 CSJ102:CSL116 CTB102:CTD116 CTT102:CTV116 CUL102:CUN116 CVD102:CVF116 CVV102:CVX116 CWN102:CWP116 CXF102:CXH116 CXX102:CXZ116 CYP102:CYR116 CZH102:CZJ116 CZZ102:DAB116 DAR102:DAT116 DBJ102:DBL116 DCB102:DCD116 DCT102:DCV116 DDL102:DDN116 DED102:DEF116 DEV102:DEX116 DFN102:DFP116 DGF102:DGH116 DGX102:DGZ116 DHP102:DHR116 DIH102:DIJ116 DIZ102:DJB116 DJR102:DJT116 DKJ102:DKL116 DLB102:DLD116 DLT102:DLV116 DML102:DMN116 DND102:DNF116 DNV102:DNX116 DON102:DOP116 DPF102:DPH116 DPX102:DPZ116 DQP102:DQR116 DRH102:DRJ116 DRZ102:DSB116 DSR102:DST116 DTJ102:DTL116 DUB102:DUD116 DUT102:DUV116 DVL102:DVN116 DWD102:DWF116 DWV102:DWX116 DXN102:DXP116 DYF102:DYH116 DYX102:DYZ116 DZP102:DZR116 EAH102:EAJ116 EAZ102:EBB116 EBR102:EBT116 ECJ102:ECL116 EDB102:EDD116 EDT102:EDV116 EEL102:EEN116 EFD102:EFF116 EFV102:EFX116 EGN102:EGP116 EHF102:EHH116 EHX102:EHZ116 EIP102:EIR116 EJH102:EJJ116 EJZ102:EKB116 EKR102:EKT116 ELJ102:ELL116 EMB102:EMD116 EMT102:EMV116 ENL102:ENN116 EOD102:EOF116 EOV102:EOX116 EPN102:EPP116 EQF102:EQH116 EQX102:EQZ116 ERP102:ERR116 ESH102:ESJ116 ESZ102:ETB116 ETR102:ETT116 EUJ102:EUL116 EVB102:EVD116 EVT102:EVV116 EWL102:EWN116 EXD102:EXF116 EXV102:EXX116 EYN102:EYP116 EZF102:EZH116 EZX102:EZZ116 FAP102:FAR116 FBH102:FBJ116 FBZ102:FCB116 FCR102:FCT116 FDJ102:FDL116 FEB102:FED116 FET102:FEV116 FFL102:FFN116 FGD102:FGF116 FGV102:FGX116 FHN102:FHP116 FIF102:FIH116 FIX102:FIZ116 FJP102:FJR116 FKH102:FKJ116 FKZ102:FLB116 FLR102:FLT116 FMJ102:FML116 FNB102:FND116 FNT102:FNV116 FOL102:FON116 FPD102:FPF116 FPV102:FPX116 FQN102:FQP116 FRF102:FRH116 FRX102:FRZ116 FSP102:FSR116 FTH102:FTJ116 FTZ102:FUB116 FUR102:FUT116 FVJ102:FVL116 FWB102:FWD116 FWT102:FWV116 FXL102:FXN116 FYD102:FYF116 FYV102:FYX116 FZN102:FZP116 GAF102:GAH116 GAX102:GAZ116 GBP102:GBR116 GCH102:GCJ116 GCZ102:GDB116 GDR102:GDT116 GEJ102:GEL116 GFB102:GFD116 GFT102:GFV116 GGL102:GGN116 GHD102:GHF116 GHV102:GHX116 GIN102:GIP116 GJF102:GJH116 GJX102:GJZ116 GKP102:GKR116 GLH102:GLJ116 GLZ102:GMB116 GMR102:GMT116 GNJ102:GNL116 GOB102:GOD116 GOT102:GOV116 GPL102:GPN116 GQD102:GQF116 GQV102:GQX116 GRN102:GRP116 GSF102:GSH116 GSX102:GSZ116 GTP102:GTR116 GUH102:GUJ116 GUZ102:GVB116 GVR102:GVT116 GWJ102:GWL116 GXB102:GXD116 GXT102:GXV116 GYL102:GYN116 GZD102:GZF116 GZV102:GZX116 HAN102:HAP116 HBF102:HBH116 HBX102:HBZ116 HCP102:HCR116 HDH102:HDJ116 HDZ102:HEB116 HER102:HET116 HFJ102:HFL116 HGB102:HGD116 HGT102:HGV116 HHL102:HHN116 HID102:HIF116 HIV102:HIX116 HJN102:HJP116 HKF102:HKH116 HKX102:HKZ116 HLP102:HLR116 HMH102:HMJ116 HMZ102:HNB116 HNR102:HNT116 HOJ102:HOL116 HPB102:HPD116 HPT102:HPV116 HQL102:HQN116 HRD102:HRF116 HRV102:HRX116 HSN102:HSP116 HTF102:HTH116 HTX102:HTZ116 HUP102:HUR116 HVH102:HVJ116 HVZ102:HWB116 HWR102:HWT116 HXJ102:HXL116 HYB102:HYD116 HYT102:HYV116 HZL102:HZN116 IAD102:IAF116 IAV102:IAX116 IBN102:IBP116 ICF102:ICH116 ICX102:ICZ116 IDP102:IDR116 IEH102:IEJ116 IEZ102:IFB116 IFR102:IFT116 IGJ102:IGL116 IHB102:IHD116 IHT102:IHV116 IIL102:IIN116 IJD102:IJF116 IJV102:IJX116 IKN102:IKP116 ILF102:ILH116 ILX102:ILZ116 IMP102:IMR116 INH102:INJ116 INZ102:IOB116 IOR102:IOT116 IPJ102:IPL116 IQB102:IQD116 IQT102:IQV116 IRL102:IRN116 ISD102:ISF116 ISV102:ISX116 ITN102:ITP116 IUF102:IUH116 IUX102:IUZ116 IVP102:IVR116 IWH102:IWJ116 IWZ102:IXB116 IXR102:IXT116 IYJ102:IYL116 IZB102:IZD116 IZT102:IZV116 JAL102:JAN116 JBD102:JBF116 JBV102:JBX116 JCN102:JCP116 JDF102:JDH116 JDX102:JDZ116 JEP102:JER116 JFH102:JFJ116 JFZ102:JGB116 JGR102:JGT116 JHJ102:JHL116 JIB102:JID116 JIT102:JIV116 JJL102:JJN116 JKD102:JKF116 JKV102:JKX116 JLN102:JLP116 JMF102:JMH116 JMX102:JMZ116 JNP102:JNR116 JOH102:JOJ116 JOZ102:JPB116 JPR102:JPT116 JQJ102:JQL116 JRB102:JRD116 JRT102:JRV116 JSL102:JSN116 JTD102:JTF116 JTV102:JTX116 JUN102:JUP116 JVF102:JVH116 JVX102:JVZ116 JWP102:JWR116 JXH102:JXJ116 JXZ102:JYB116 JYR102:JYT116 JZJ102:JZL116 KAB102:KAD116 KAT102:KAV116 KBL102:KBN116 KCD102:KCF116 KCV102:KCX116 KDN102:KDP116 KEF102:KEH116 KEX102:KEZ116 KFP102:KFR116 KGH102:KGJ116 KGZ102:KHB116 KHR102:KHT116 KIJ102:KIL116 KJB102:KJD116 KJT102:KJV116 KKL102:KKN116 KLD102:KLF116 KLV102:KLX116 KMN102:KMP116 KNF102:KNH116 KNX102:KNZ116 KOP102:KOR116 KPH102:KPJ116 KPZ102:KQB116 KQR102:KQT116 KRJ102:KRL116 KSB102:KSD116 KST102:KSV116 KTL102:KTN116 KUD102:KUF116 KUV102:KUX116 KVN102:KVP116 KWF102:KWH116 KWX102:KWZ116 KXP102:KXR116 KYH102:KYJ116 KYZ102:KZB116 KZR102:KZT116 LAJ102:LAL116 LBB102:LBD116 LBT102:LBV116 LCL102:LCN116 LDD102:LDF116 LDV102:LDX116 LEN102:LEP116 LFF102:LFH116 LFX102:LFZ116 LGP102:LGR116 LHH102:LHJ116 LHZ102:LIB116 LIR102:LIT116 LJJ102:LJL116 LKB102:LKD116 LKT102:LKV116 LLL102:LLN116 LMD102:LMF116 LMV102:LMX116 LNN102:LNP116 LOF102:LOH116 LOX102:LOZ116 LPP102:LPR116 LQH102:LQJ116 LQZ102:LRB116 LRR102:LRT116 LSJ102:LSL116 LTB102:LTD116 LTT102:LTV116 LUL102:LUN116 LVD102:LVF116 LVV102:LVX116 LWN102:LWP116 LXF102:LXH116 LXX102:LXZ116 LYP102:LYR116 LZH102:LZJ116 LZZ102:MAB116 MAR102:MAT116 MBJ102:MBL116 MCB102:MCD116 MCT102:MCV116 MDL102:MDN116 MED102:MEF116 MEV102:MEX116 MFN102:MFP116 MGF102:MGH116 MGX102:MGZ116 MHP102:MHR116 MIH102:MIJ116 MIZ102:MJB116 MJR102:MJT116 MKJ102:MKL116 MLB102:MLD116 MLT102:MLV116 MML102:MMN116 MND102:MNF116 MNV102:MNX116 MON102:MOP116 MPF102:MPH116 MPX102:MPZ116 MQP102:MQR116 MRH102:MRJ116 MRZ102:MSB116 MSR102:MST116 MTJ102:MTL116 MUB102:MUD116 MUT102:MUV116 MVL102:MVN116 MWD102:MWF116 MWV102:MWX116 MXN102:MXP116 MYF102:MYH116 MYX102:MYZ116 MZP102:MZR116 NAH102:NAJ116 NAZ102:NBB116 NBR102:NBT116 NCJ102:NCL116 NDB102:NDD116 NDT102:NDV116 NEL102:NEN116 NFD102:NFF116 NFV102:NFX116 NGN102:NGP116 NHF102:NHH116 NHX102:NHZ116 NIP102:NIR116 NJH102:NJJ116 NJZ102:NKB116 NKR102:NKT116 NLJ102:NLL116 NMB102:NMD116 NMT102:NMV116 NNL102:NNN116 NOD102:NOF116 NOV102:NOX116 NPN102:NPP116 NQF102:NQH116 NQX102:NQZ116 NRP102:NRR116 NSH102:NSJ116 NSZ102:NTB116 NTR102:NTT116 NUJ102:NUL116 NVB102:NVD116 NVT102:NVV116 NWL102:NWN116 NXD102:NXF116 NXV102:NXX116 NYN102:NYP116 NZF102:NZH116 NZX102:NZZ116 OAP102:OAR116 OBH102:OBJ116 OBZ102:OCB116 OCR102:OCT116 ODJ102:ODL116 OEB102:OED116 OET102:OEV116 OFL102:OFN116 OGD102:OGF116 OGV102:OGX116 OHN102:OHP116 OIF102:OIH116 OIX102:OIZ116 OJP102:OJR116 OKH102:OKJ116 OKZ102:OLB116 OLR102:OLT116 OMJ102:OML116 ONB102:OND116 ONT102:ONV116 OOL102:OON116 OPD102:OPF116 OPV102:OPX116 OQN102:OQP116 ORF102:ORH116 ORX102:ORZ116 OSP102:OSR116 OTH102:OTJ116 OTZ102:OUB116 OUR102:OUT116 OVJ102:OVL116 OWB102:OWD116 OWT102:OWV116 OXL102:OXN116 OYD102:OYF116 OYV102:OYX116 OZN102:OZP116 PAF102:PAH116 PAX102:PAZ116 PBP102:PBR116 PCH102:PCJ116 PCZ102:PDB116 PDR102:PDT116 PEJ102:PEL116 PFB102:PFD116 PFT102:PFV116 PGL102:PGN116 PHD102:PHF116 PHV102:PHX116 PIN102:PIP116 PJF102:PJH116 PJX102:PJZ116 PKP102:PKR116 PLH102:PLJ116 PLZ102:PMB116 PMR102:PMT116 PNJ102:PNL116 POB102:POD116 POT102:POV116 PPL102:PPN116 PQD102:PQF116 PQV102:PQX116 PRN102:PRP116 PSF102:PSH116 PSX102:PSZ116 PTP102:PTR116 PUH102:PUJ116 PUZ102:PVB116 PVR102:PVT116 PWJ102:PWL116 PXB102:PXD116 PXT102:PXV116 PYL102:PYN116 PZD102:PZF116 PZV102:PZX116 QAN102:QAP116 QBF102:QBH116 QBX102:QBZ116 QCP102:QCR116 QDH102:QDJ116 QDZ102:QEB116 QER102:QET116 QFJ102:QFL116 QGB102:QGD116 QGT102:QGV116 QHL102:QHN116 QID102:QIF116 QIV102:QIX116 QJN102:QJP116 QKF102:QKH116 QKX102:QKZ116 QLP102:QLR116 QMH102:QMJ116 QMZ102:QNB116 QNR102:QNT116 QOJ102:QOL116 QPB102:QPD116 QPT102:QPV116 QQL102:QQN116 QRD102:QRF116 QRV102:QRX116 QSN102:QSP116 QTF102:QTH116 QTX102:QTZ116 QUP102:QUR116 QVH102:QVJ116 QVZ102:QWB116 QWR102:QWT116 QXJ102:QXL116 QYB102:QYD116 QYT102:QYV116 QZL102:QZN116 RAD102:RAF116 RAV102:RAX116 RBN102:RBP116 RCF102:RCH116 RCX102:RCZ116 RDP102:RDR116 REH102:REJ116 REZ102:RFB116 RFR102:RFT116 RGJ102:RGL116 RHB102:RHD116 RHT102:RHV116 RIL102:RIN116 RJD102:RJF116 RJV102:RJX116 RKN102:RKP116 RLF102:RLH116 RLX102:RLZ116 RMP102:RMR116 RNH102:RNJ116 RNZ102:ROB116 ROR102:ROT116 RPJ102:RPL116 RQB102:RQD116 RQT102:RQV116 RRL102:RRN116 RSD102:RSF116 RSV102:RSX116 RTN102:RTP116 RUF102:RUH116 RUX102:RUZ116 RVP102:RVR116 RWH102:RWJ116 RWZ102:RXB116 RXR102:RXT116 RYJ102:RYL116 RZB102:RZD116 RZT102:RZV116 SAL102:SAN116 SBD102:SBF116 SBV102:SBX116 SCN102:SCP116 SDF102:SDH116 SDX102:SDZ116 SEP102:SER116 SFH102:SFJ116 SFZ102:SGB116 SGR102:SGT116 SHJ102:SHL116 SIB102:SID116 SIT102:SIV116 SJL102:SJN116 SKD102:SKF116 SKV102:SKX116 SLN102:SLP116 SMF102:SMH116 SMX102:SMZ116 SNP102:SNR116 SOH102:SOJ116 SOZ102:SPB116 SPR102:SPT116 SQJ102:SQL116 SRB102:SRD116 SRT102:SRV116 SSL102:SSN116 STD102:STF116 STV102:STX116 SUN102:SUP116 SVF102:SVH116 SVX102:SVZ116 SWP102:SWR116 SXH102:SXJ116 SXZ102:SYB116 SYR102:SYT116 SZJ102:SZL116 TAB102:TAD116 TAT102:TAV116 TBL102:TBN116 TCD102:TCF116 TCV102:TCX116 TDN102:TDP116 TEF102:TEH116 TEX102:TEZ116 TFP102:TFR116 TGH102:TGJ116 TGZ102:THB116 THR102:THT116 TIJ102:TIL116 TJB102:TJD116 TJT102:TJV116 TKL102:TKN116 TLD102:TLF116 TLV102:TLX116 TMN102:TMP116 TNF102:TNH116 TNX102:TNZ116 TOP102:TOR116 TPH102:TPJ116 TPZ102:TQB116 TQR102:TQT116 TRJ102:TRL116 TSB102:TSD116 TST102:TSV116 TTL102:TTN116 TUD102:TUF116 TUV102:TUX116 TVN102:TVP116 TWF102:TWH116 TWX102:TWZ116 TXP102:TXR116 TYH102:TYJ116 TYZ102:TZB116 TZR102:TZT116 UAJ102:UAL116 UBB102:UBD116 UBT102:UBV116 UCL102:UCN116 UDD102:UDF116 UDV102:UDX116 UEN102:UEP116 UFF102:UFH116 UFX102:UFZ116 UGP102:UGR116 UHH102:UHJ116 UHZ102:UIB116 UIR102:UIT116 UJJ102:UJL116 UKB102:UKD116 UKT102:UKV116 ULL102:ULN116 UMD102:UMF116 UMV102:UMX116 UNN102:UNP116 UOF102:UOH116 UOX102:UOZ116 UPP102:UPR116 UQH102:UQJ116 UQZ102:URB116 URR102:URT116 USJ102:USL116 UTB102:UTD116 UTT102:UTV116 UUL102:UUN116 UVD102:UVF116 UVV102:UVX116 UWN102:UWP116 UXF102:UXH116 UXX102:UXZ116 UYP102:UYR116 UZH102:UZJ116 UZZ102:VAB116 VAR102:VAT116 VBJ102:VBL116 VCB102:VCD116 VCT102:VCV116 VDL102:VDN116 VED102:VEF116 VEV102:VEX116 VFN102:VFP116 VGF102:VGH116 VGX102:VGZ116 VHP102:VHR116 VIH102:VIJ116 VIZ102:VJB116 VJR102:VJT116 VKJ102:VKL116 VLB102:VLD116 VLT102:VLV116 VML102:VMN116 VND102:VNF116 VNV102:VNX116 VON102:VOP116 VPF102:VPH116 VPX102:VPZ116 VQP102:VQR116 VRH102:VRJ116 VRZ102:VSB116 VSR102:VST116 VTJ102:VTL116 VUB102:VUD116 VUT102:VUV116 VVL102:VVN116 VWD102:VWF116 VWV102:VWX116 VXN102:VXP116 VYF102:VYH116 VYX102:VYZ116 VZP102:VZR116 WAH102:WAJ116 WAZ102:WBB116 WBR102:WBT116 WCJ102:WCL116 WDB102:WDD116 WDT102:WDV116 WEL102:WEN116 WFD102:WFF116 WFV102:WFX116 WGN102:WGP116 WHF102:WHH116 WHX102:WHZ116 WIP102:WIR116 WJH102:WJJ116 WJZ102:WKB116 WKR102:WKT116 WLJ102:WLL116 WMB102:WMD116 WMT102:WMV116 WNL102:WNN116 WOD102:WOF116 WOV102:WOX116 WPN102:WPP116 WQF102:WQH116 WQX102:WQZ116 WRP102:WRR116 WSH102:WSJ116 WSZ102:WTB116 WTR102:WTT116 WUJ102:WUL116 WVB102:WVD116 WVT102:WVV116 WWL102:WWN116 WXD102:WXF116 WXV102:WXX116 WYN102:WYP116 WZF102:WZH116 WZX102:WZZ116 XAP102:XAR116 XBH102:XBJ116 XBZ102:XCB116 XCR102:XCT116 XDJ102:XDL116 XEB102:XED116 XET102:XEV116">
    <cfRule type="cellIs" dxfId="115" priority="3" stopIfTrue="1" operator="lessThan">
      <formula>0</formula>
    </cfRule>
  </conditionalFormatting>
  <pageMargins left="0.7" right="0.7" top="0.75" bottom="0.75" header="0.3" footer="0.3"/>
  <pageSetup scale="33" orientation="landscape" r:id="rId1"/>
  <headerFooter>
    <oddFooter>&amp;L_x000D_&amp;1#&amp;"Calibri"&amp;10&amp;K000000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7666-B744-454F-AF76-1A467F9DECCF}">
  <sheetPr>
    <pageSetUpPr fitToPage="1"/>
  </sheetPr>
  <dimension ref="A1:R14"/>
  <sheetViews>
    <sheetView zoomScale="102" zoomScaleNormal="102" workbookViewId="0">
      <pane xSplit="1" ySplit="3" topLeftCell="B4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14" sqref="A14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134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319"/>
      <c r="B4" s="17"/>
      <c r="C4" s="15"/>
      <c r="D4" s="15"/>
      <c r="E4" s="17"/>
      <c r="F4" s="17"/>
      <c r="G4" s="17"/>
      <c r="H4" s="117"/>
      <c r="I4" s="17"/>
      <c r="J4" s="17"/>
      <c r="K4" s="18"/>
      <c r="L4" s="29"/>
      <c r="M4" s="29"/>
      <c r="N4" s="29"/>
      <c r="O4" s="239"/>
      <c r="P4" s="158"/>
      <c r="Q4" s="199"/>
      <c r="R4" s="107"/>
    </row>
    <row r="5" spans="1:18">
      <c r="A5" s="319">
        <v>45839</v>
      </c>
      <c r="B5" s="17">
        <v>100000000</v>
      </c>
      <c r="C5" s="15">
        <v>45853</v>
      </c>
      <c r="D5" s="15">
        <v>51697</v>
      </c>
      <c r="E5" s="17">
        <v>248040000</v>
      </c>
      <c r="F5" s="17">
        <v>148040000</v>
      </c>
      <c r="G5" s="17">
        <v>1500000</v>
      </c>
      <c r="H5" s="117">
        <v>148.04</v>
      </c>
      <c r="I5" s="17">
        <v>0</v>
      </c>
      <c r="J5" s="17">
        <v>1500000</v>
      </c>
      <c r="K5" s="18">
        <v>1500000</v>
      </c>
      <c r="L5" s="29">
        <v>94.964190000000002</v>
      </c>
      <c r="M5" s="29">
        <v>6.149</v>
      </c>
      <c r="N5" s="29">
        <v>6.149</v>
      </c>
      <c r="O5" s="239"/>
      <c r="P5" s="158"/>
      <c r="Q5" s="199"/>
      <c r="R5" s="107"/>
    </row>
    <row r="6" spans="1:18">
      <c r="A6" s="319">
        <v>45870</v>
      </c>
      <c r="B6" s="17">
        <v>20000000</v>
      </c>
      <c r="C6" s="15">
        <v>45876</v>
      </c>
      <c r="D6" s="15">
        <v>51697</v>
      </c>
      <c r="E6" s="17">
        <v>119230000</v>
      </c>
      <c r="F6" s="17">
        <v>99230000</v>
      </c>
      <c r="G6" s="17">
        <v>19830000</v>
      </c>
      <c r="H6" s="117">
        <v>496.15</v>
      </c>
      <c r="I6" s="17">
        <v>0</v>
      </c>
      <c r="J6" s="17">
        <v>19830000</v>
      </c>
      <c r="K6" s="18">
        <v>21330000</v>
      </c>
      <c r="L6" s="29">
        <v>95.643028774583954</v>
      </c>
      <c r="M6" s="29">
        <v>6.0800151285930406</v>
      </c>
      <c r="N6" s="29">
        <v>6.11</v>
      </c>
      <c r="O6" s="239"/>
      <c r="P6" s="158"/>
      <c r="Q6" s="199"/>
      <c r="R6" s="107"/>
    </row>
    <row r="7" spans="1:18">
      <c r="A7" s="319">
        <v>45870</v>
      </c>
      <c r="B7" s="17">
        <v>70000000</v>
      </c>
      <c r="C7" s="15">
        <v>45897</v>
      </c>
      <c r="D7" s="15">
        <v>51697</v>
      </c>
      <c r="E7" s="17">
        <v>206520000</v>
      </c>
      <c r="F7" s="17">
        <v>136520000</v>
      </c>
      <c r="G7" s="17">
        <v>75100000</v>
      </c>
      <c r="H7" s="117">
        <v>195.02857142857141</v>
      </c>
      <c r="I7" s="17">
        <v>0</v>
      </c>
      <c r="J7" s="17">
        <v>75100000</v>
      </c>
      <c r="K7" s="18">
        <v>96430000</v>
      </c>
      <c r="L7" s="29">
        <v>95.259481145139816</v>
      </c>
      <c r="M7" s="29">
        <v>6.1196404793608519</v>
      </c>
      <c r="N7" s="29">
        <v>6.16</v>
      </c>
      <c r="O7" s="239"/>
      <c r="P7" s="158"/>
      <c r="Q7" s="199"/>
      <c r="R7" s="107"/>
    </row>
    <row r="8" spans="1:18">
      <c r="A8" s="319">
        <v>45901</v>
      </c>
      <c r="B8" s="17">
        <v>20000000</v>
      </c>
      <c r="C8" s="15">
        <v>45904</v>
      </c>
      <c r="D8" s="15">
        <v>51697</v>
      </c>
      <c r="E8" s="17">
        <v>90450000</v>
      </c>
      <c r="F8" s="17">
        <v>70450000</v>
      </c>
      <c r="G8" s="17">
        <v>20000000</v>
      </c>
      <c r="H8" s="117">
        <v>352.25</v>
      </c>
      <c r="I8" s="17">
        <v>0</v>
      </c>
      <c r="J8" s="17">
        <v>20000000</v>
      </c>
      <c r="K8" s="18">
        <v>116430000</v>
      </c>
      <c r="L8" s="29">
        <v>94.965459999999993</v>
      </c>
      <c r="M8" s="29">
        <v>6.15</v>
      </c>
      <c r="N8" s="29">
        <v>6.15</v>
      </c>
      <c r="O8" s="239"/>
      <c r="P8" s="158"/>
      <c r="Q8" s="199"/>
      <c r="R8" s="107"/>
    </row>
    <row r="9" spans="1:18">
      <c r="A9" s="319">
        <v>45901</v>
      </c>
      <c r="B9" s="17">
        <v>10000000</v>
      </c>
      <c r="C9" s="15">
        <v>45918</v>
      </c>
      <c r="D9" s="15">
        <v>51697</v>
      </c>
      <c r="E9" s="17">
        <v>59570000</v>
      </c>
      <c r="F9" s="17">
        <v>49570000</v>
      </c>
      <c r="G9" s="17">
        <v>44000000</v>
      </c>
      <c r="H9" s="117">
        <v>495.7</v>
      </c>
      <c r="I9" s="17">
        <v>0</v>
      </c>
      <c r="J9" s="17">
        <v>44000000</v>
      </c>
      <c r="K9" s="18">
        <v>160430000</v>
      </c>
      <c r="L9" s="29">
        <v>94.999756818181822</v>
      </c>
      <c r="M9" s="29">
        <v>6.1468977272727274</v>
      </c>
      <c r="N9" s="29">
        <v>6.15</v>
      </c>
      <c r="O9" s="239"/>
      <c r="P9" s="158"/>
      <c r="Q9" s="199"/>
      <c r="R9" s="107"/>
    </row>
    <row r="10" spans="1:18">
      <c r="A10" s="319">
        <v>45931</v>
      </c>
      <c r="B10" s="17">
        <v>15000000</v>
      </c>
      <c r="C10" s="15">
        <v>45932</v>
      </c>
      <c r="D10" s="15">
        <v>51697</v>
      </c>
      <c r="E10" s="17">
        <v>25680000</v>
      </c>
      <c r="F10" s="17">
        <v>10680000</v>
      </c>
      <c r="G10" s="17">
        <v>20680000</v>
      </c>
      <c r="H10" s="117">
        <v>71.2</v>
      </c>
      <c r="I10" s="17">
        <v>0</v>
      </c>
      <c r="J10" s="17">
        <v>20680000</v>
      </c>
      <c r="K10" s="18">
        <v>181110000</v>
      </c>
      <c r="L10" s="29">
        <v>95.036609966150863</v>
      </c>
      <c r="M10" s="29">
        <v>6.1435783365570602</v>
      </c>
      <c r="N10" s="29">
        <v>6.157</v>
      </c>
      <c r="O10" s="239"/>
      <c r="P10" s="158"/>
      <c r="Q10" s="199"/>
      <c r="R10" s="107"/>
    </row>
    <row r="11" spans="1:18">
      <c r="A11" s="319">
        <v>45931</v>
      </c>
      <c r="B11" s="17">
        <v>30000000</v>
      </c>
      <c r="C11" s="15">
        <v>45945</v>
      </c>
      <c r="D11" s="15">
        <v>51697</v>
      </c>
      <c r="E11" s="17">
        <v>82730000</v>
      </c>
      <c r="F11" s="17">
        <v>52730000</v>
      </c>
      <c r="G11" s="17">
        <v>30180000</v>
      </c>
      <c r="H11" s="117">
        <v>175.76666666666668</v>
      </c>
      <c r="I11" s="17">
        <v>0</v>
      </c>
      <c r="J11" s="17">
        <v>30180000</v>
      </c>
      <c r="K11" s="18">
        <v>211290000</v>
      </c>
      <c r="L11" s="29">
        <v>95.00479495361165</v>
      </c>
      <c r="M11" s="29">
        <v>6.1473548707753478</v>
      </c>
      <c r="N11" s="29">
        <v>6.157</v>
      </c>
      <c r="O11" s="239"/>
      <c r="P11" s="158"/>
      <c r="Q11" s="199"/>
      <c r="R11" s="107"/>
    </row>
    <row r="12" spans="1:18">
      <c r="A12" s="319">
        <v>45962</v>
      </c>
      <c r="B12" s="17">
        <v>30000000</v>
      </c>
      <c r="C12" s="15">
        <v>45974</v>
      </c>
      <c r="D12" s="15">
        <v>51697</v>
      </c>
      <c r="E12" s="17">
        <v>56500000</v>
      </c>
      <c r="F12" s="17">
        <v>26500000</v>
      </c>
      <c r="G12" s="17">
        <v>29000000</v>
      </c>
      <c r="H12" s="117">
        <v>88.333333333333329</v>
      </c>
      <c r="I12" s="17">
        <v>0</v>
      </c>
      <c r="J12" s="17">
        <v>29000000</v>
      </c>
      <c r="K12" s="18">
        <v>240290000</v>
      </c>
      <c r="L12" s="29">
        <v>95.088009999999997</v>
      </c>
      <c r="M12" s="29">
        <v>6.14</v>
      </c>
      <c r="N12" s="29">
        <v>6.14</v>
      </c>
      <c r="O12" s="239"/>
      <c r="P12" s="158"/>
      <c r="Q12" s="199"/>
      <c r="R12" s="107"/>
    </row>
    <row r="13" spans="1:18">
      <c r="A13" s="319">
        <v>45992</v>
      </c>
      <c r="B13" s="17">
        <v>20000000</v>
      </c>
      <c r="C13" s="15">
        <v>45995</v>
      </c>
      <c r="D13" s="15">
        <v>51697</v>
      </c>
      <c r="E13" s="17">
        <v>49850000</v>
      </c>
      <c r="F13" s="17">
        <v>29850000</v>
      </c>
      <c r="G13" s="17">
        <v>29550000</v>
      </c>
      <c r="H13" s="117">
        <v>149.25</v>
      </c>
      <c r="I13" s="17">
        <v>0</v>
      </c>
      <c r="J13" s="17">
        <v>29550000</v>
      </c>
      <c r="K13" s="18">
        <v>269840000</v>
      </c>
      <c r="L13" s="29">
        <v>94.844270236886629</v>
      </c>
      <c r="M13" s="29">
        <v>6.166429780033841</v>
      </c>
      <c r="N13" s="29">
        <v>6.1890000000000001</v>
      </c>
      <c r="O13" s="239"/>
      <c r="P13" s="158"/>
      <c r="Q13" s="199"/>
      <c r="R13" s="107"/>
    </row>
    <row r="14" spans="1:18">
      <c r="A14" s="319">
        <v>46023</v>
      </c>
      <c r="B14" s="17">
        <v>55000000</v>
      </c>
      <c r="C14" s="15">
        <v>46037</v>
      </c>
      <c r="D14" s="15">
        <v>51697</v>
      </c>
      <c r="E14" s="17">
        <v>59080000</v>
      </c>
      <c r="F14" s="17">
        <v>4080000</v>
      </c>
      <c r="G14" s="17">
        <v>46000000</v>
      </c>
      <c r="H14" s="117">
        <v>7.418181818181818</v>
      </c>
      <c r="I14" s="17">
        <v>0</v>
      </c>
      <c r="J14" s="17">
        <v>46000000</v>
      </c>
      <c r="K14" s="18">
        <v>315840000</v>
      </c>
      <c r="L14" s="29">
        <v>94.313431521739133</v>
      </c>
      <c r="M14" s="29">
        <v>6.2272826086956519</v>
      </c>
      <c r="N14" s="29">
        <v>6.25</v>
      </c>
      <c r="O14" s="239"/>
      <c r="P14" s="158"/>
      <c r="Q14" s="199"/>
      <c r="R14" s="107"/>
    </row>
  </sheetData>
  <conditionalFormatting sqref="L4:N14">
    <cfRule type="cellIs" dxfId="114" priority="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8EA-B277-4530-8EFF-582BE6C5233E}">
  <sheetPr>
    <pageSetUpPr fitToPage="1"/>
  </sheetPr>
  <dimension ref="A1:R93"/>
  <sheetViews>
    <sheetView workbookViewId="0">
      <pane xSplit="1" ySplit="3" topLeftCell="B81" activePane="bottomRight" state="frozen"/>
      <selection pane="topRight" activeCell="B1" sqref="B1"/>
      <selection pane="bottomLeft" activeCell="A4" sqref="A4"/>
      <selection pane="bottomRight" activeCell="A93" sqref="A93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6" width="10" customWidth="1"/>
    <col min="7" max="7" width="10.77734375" customWidth="1"/>
    <col min="8" max="8" width="7.77734375" customWidth="1"/>
    <col min="9" max="9" width="7.21875" customWidth="1"/>
    <col min="10" max="10" width="9.21875" bestFit="1" customWidth="1"/>
    <col min="11" max="11" width="11.5546875" bestFit="1" customWidth="1"/>
    <col min="12" max="12" width="7.77734375" customWidth="1"/>
    <col min="13" max="13" width="6.109375" customWidth="1"/>
    <col min="14" max="14" width="7.21875" customWidth="1"/>
    <col min="15" max="15" width="11.77734375" style="194" customWidth="1"/>
    <col min="16" max="16" width="7" customWidth="1"/>
    <col min="17" max="17" width="7.21875" customWidth="1"/>
    <col min="18" max="18" width="7.5546875" customWidth="1"/>
  </cols>
  <sheetData>
    <row r="1" spans="1:18" ht="16.5" thickBot="1">
      <c r="A1" s="9"/>
      <c r="B1" s="9" t="s">
        <v>70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234" t="s">
        <v>52</v>
      </c>
      <c r="P2" s="80" t="s">
        <v>31</v>
      </c>
      <c r="Q2" s="79" t="s">
        <v>31</v>
      </c>
      <c r="R2" s="79" t="s">
        <v>21</v>
      </c>
    </row>
    <row r="3" spans="1:18" ht="18" customHeight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235" t="s">
        <v>53</v>
      </c>
      <c r="P3" s="84" t="s">
        <v>32</v>
      </c>
      <c r="Q3" s="83" t="s">
        <v>11</v>
      </c>
      <c r="R3" s="83" t="s">
        <v>22</v>
      </c>
    </row>
    <row r="4" spans="1:18" s="3" customFormat="1" ht="14.25" customHeight="1">
      <c r="A4" s="19">
        <v>44043</v>
      </c>
      <c r="B4" s="17">
        <v>150000000</v>
      </c>
      <c r="C4" s="15">
        <v>44035</v>
      </c>
      <c r="D4" s="15">
        <v>46127</v>
      </c>
      <c r="E4" s="17">
        <v>366200000</v>
      </c>
      <c r="F4" s="17">
        <v>216200000</v>
      </c>
      <c r="G4" s="17">
        <v>228200000</v>
      </c>
      <c r="H4" s="128">
        <v>144.13333333333333</v>
      </c>
      <c r="I4" s="17">
        <v>0</v>
      </c>
      <c r="J4" s="17">
        <v>228200000</v>
      </c>
      <c r="K4" s="18">
        <v>228200000</v>
      </c>
      <c r="L4" s="29">
        <v>103.20411</v>
      </c>
      <c r="M4" s="29">
        <v>7.6727100000000004</v>
      </c>
      <c r="N4" s="29">
        <v>7.9989999999999997</v>
      </c>
      <c r="O4" s="236"/>
      <c r="P4" s="17"/>
      <c r="Q4" s="15"/>
      <c r="R4" s="15"/>
    </row>
    <row r="5" spans="1:18" s="3" customFormat="1" ht="14.25" customHeight="1">
      <c r="A5" s="19">
        <v>44074</v>
      </c>
      <c r="B5" s="17"/>
      <c r="C5" s="15">
        <v>44049</v>
      </c>
      <c r="D5" s="15">
        <v>46127</v>
      </c>
      <c r="E5" s="17"/>
      <c r="F5" s="17">
        <v>0</v>
      </c>
      <c r="G5" s="17"/>
      <c r="H5" s="128"/>
      <c r="I5" s="17">
        <v>0</v>
      </c>
      <c r="J5" s="17">
        <v>0</v>
      </c>
      <c r="K5" s="18">
        <v>307670000</v>
      </c>
      <c r="L5" s="29"/>
      <c r="M5" s="29"/>
      <c r="N5" s="29"/>
      <c r="O5" s="236">
        <v>79470000</v>
      </c>
      <c r="P5" s="17"/>
      <c r="Q5" s="15"/>
      <c r="R5" s="15"/>
    </row>
    <row r="6" spans="1:18" s="3" customFormat="1" ht="14.25" customHeight="1">
      <c r="A6" s="19">
        <v>44073</v>
      </c>
      <c r="B6" s="17">
        <v>60000000</v>
      </c>
      <c r="C6" s="15">
        <v>44063</v>
      </c>
      <c r="D6" s="15">
        <v>46128</v>
      </c>
      <c r="E6" s="17">
        <v>335500000</v>
      </c>
      <c r="F6" s="17">
        <v>275500000</v>
      </c>
      <c r="G6" s="17">
        <v>60000000</v>
      </c>
      <c r="H6" s="128">
        <v>459.16666666666669</v>
      </c>
      <c r="I6" s="17">
        <v>0</v>
      </c>
      <c r="J6" s="17">
        <v>60000000</v>
      </c>
      <c r="K6" s="18">
        <v>367670000</v>
      </c>
      <c r="L6" s="29">
        <v>103.12674</v>
      </c>
      <c r="M6" s="29">
        <v>7.79983</v>
      </c>
      <c r="N6" s="29">
        <v>7.97</v>
      </c>
      <c r="O6" s="236"/>
      <c r="P6" s="17"/>
      <c r="Q6" s="15"/>
      <c r="R6" s="15"/>
    </row>
    <row r="7" spans="1:18" s="3" customFormat="1" ht="14.25" customHeight="1">
      <c r="A7" s="19">
        <v>44104</v>
      </c>
      <c r="B7" s="17"/>
      <c r="C7" s="15"/>
      <c r="D7" s="15"/>
      <c r="E7" s="17"/>
      <c r="F7" s="17">
        <v>0</v>
      </c>
      <c r="G7" s="17"/>
      <c r="H7" s="128"/>
      <c r="I7" s="17">
        <v>0</v>
      </c>
      <c r="J7" s="17">
        <v>0</v>
      </c>
      <c r="K7" s="18">
        <v>390750000</v>
      </c>
      <c r="L7" s="29"/>
      <c r="M7" s="29"/>
      <c r="N7" s="29"/>
      <c r="O7" s="236">
        <v>23080000</v>
      </c>
      <c r="P7" s="17">
        <v>106.47044</v>
      </c>
      <c r="Q7" s="29">
        <v>7.8175400000000002</v>
      </c>
      <c r="R7" s="29">
        <v>7.7</v>
      </c>
    </row>
    <row r="8" spans="1:18" s="3" customFormat="1" ht="14.25" customHeight="1">
      <c r="A8" s="19">
        <v>44104</v>
      </c>
      <c r="B8" s="17">
        <v>60000000</v>
      </c>
      <c r="C8" s="15">
        <v>44091</v>
      </c>
      <c r="D8" s="15">
        <v>46128</v>
      </c>
      <c r="E8" s="17">
        <v>434100000</v>
      </c>
      <c r="F8" s="17">
        <v>374100000</v>
      </c>
      <c r="G8" s="17">
        <v>60000000</v>
      </c>
      <c r="H8" s="128">
        <v>623.5</v>
      </c>
      <c r="I8" s="17">
        <v>0</v>
      </c>
      <c r="J8" s="17">
        <v>60000000</v>
      </c>
      <c r="K8" s="18">
        <v>450750000</v>
      </c>
      <c r="L8" s="29">
        <v>104.75357</v>
      </c>
      <c r="M8" s="29">
        <v>7.4459</v>
      </c>
      <c r="N8" s="29">
        <v>7.452</v>
      </c>
      <c r="O8" s="236"/>
      <c r="P8" s="17"/>
      <c r="Q8" s="15"/>
      <c r="R8" s="15"/>
    </row>
    <row r="9" spans="1:18" s="3" customFormat="1" ht="14.25" customHeight="1">
      <c r="A9" s="19">
        <v>44135</v>
      </c>
      <c r="B9" s="17">
        <v>200000000</v>
      </c>
      <c r="C9" s="15">
        <v>44126</v>
      </c>
      <c r="D9" s="15">
        <v>46128</v>
      </c>
      <c r="E9" s="17">
        <v>767710000</v>
      </c>
      <c r="F9" s="17">
        <v>567710000</v>
      </c>
      <c r="G9" s="17">
        <v>200000000</v>
      </c>
      <c r="H9" s="128">
        <v>283.85500000000002</v>
      </c>
      <c r="I9" s="17">
        <v>0</v>
      </c>
      <c r="J9" s="17">
        <v>200000000</v>
      </c>
      <c r="K9" s="18">
        <v>650750000</v>
      </c>
      <c r="L9" s="29">
        <v>105.82380999999999</v>
      </c>
      <c r="M9" s="29">
        <v>7.19489</v>
      </c>
      <c r="N9" s="29">
        <v>7.19</v>
      </c>
      <c r="O9" s="236"/>
      <c r="P9" s="17"/>
      <c r="Q9" s="29"/>
      <c r="R9" s="29"/>
    </row>
    <row r="10" spans="1:18" s="3" customFormat="1" ht="14.25" customHeight="1">
      <c r="A10" s="19">
        <v>44134</v>
      </c>
      <c r="B10" s="17"/>
      <c r="C10" s="15">
        <v>44133</v>
      </c>
      <c r="D10" s="15">
        <v>46128</v>
      </c>
      <c r="E10" s="17"/>
      <c r="F10" s="17"/>
      <c r="G10" s="17"/>
      <c r="H10" s="128"/>
      <c r="I10" s="17"/>
      <c r="J10" s="17"/>
      <c r="K10" s="18">
        <v>853510000</v>
      </c>
      <c r="L10" s="29"/>
      <c r="M10" s="29"/>
      <c r="N10" s="29"/>
      <c r="O10" s="236">
        <v>202760000</v>
      </c>
      <c r="P10" s="17">
        <v>104.56751</v>
      </c>
      <c r="Q10" s="29">
        <v>7.53721</v>
      </c>
      <c r="R10" s="29">
        <v>7.25</v>
      </c>
    </row>
    <row r="11" spans="1:18" s="3" customFormat="1" ht="14.25" customHeight="1">
      <c r="A11" s="19">
        <v>44165</v>
      </c>
      <c r="B11" s="17">
        <v>60000000</v>
      </c>
      <c r="C11" s="15">
        <v>44147</v>
      </c>
      <c r="D11" s="15">
        <v>46128</v>
      </c>
      <c r="E11" s="17">
        <v>475040000</v>
      </c>
      <c r="F11" s="17">
        <v>415040000</v>
      </c>
      <c r="G11" s="17">
        <v>60000000</v>
      </c>
      <c r="H11" s="128">
        <v>691.73333333333335</v>
      </c>
      <c r="I11" s="17">
        <v>0</v>
      </c>
      <c r="J11" s="17">
        <v>60000000</v>
      </c>
      <c r="K11" s="18">
        <v>913510000</v>
      </c>
      <c r="L11" s="29">
        <v>106.34853</v>
      </c>
      <c r="M11" s="29">
        <v>7.0686</v>
      </c>
      <c r="N11" s="29">
        <v>7.07</v>
      </c>
      <c r="O11" s="236"/>
      <c r="P11" s="17"/>
      <c r="Q11" s="29"/>
      <c r="R11" s="29"/>
    </row>
    <row r="12" spans="1:18" s="3" customFormat="1" ht="14.25" customHeight="1">
      <c r="A12" s="19">
        <v>44165</v>
      </c>
      <c r="B12" s="17"/>
      <c r="C12" s="15"/>
      <c r="D12" s="15"/>
      <c r="E12" s="17"/>
      <c r="F12" s="17">
        <v>0</v>
      </c>
      <c r="G12" s="17"/>
      <c r="H12" s="128"/>
      <c r="I12" s="17">
        <v>0</v>
      </c>
      <c r="J12" s="17"/>
      <c r="K12" s="18">
        <v>1157080000</v>
      </c>
      <c r="L12" s="29"/>
      <c r="M12" s="29"/>
      <c r="N12" s="29"/>
      <c r="O12" s="236">
        <v>243570000</v>
      </c>
      <c r="P12" s="17">
        <v>106.47044</v>
      </c>
      <c r="Q12" s="29">
        <v>7.8175400000000002</v>
      </c>
      <c r="R12" s="29">
        <v>7.7</v>
      </c>
    </row>
    <row r="13" spans="1:18" s="3" customFormat="1" ht="14.25" customHeight="1">
      <c r="A13" s="21">
        <v>44196</v>
      </c>
      <c r="B13" s="24">
        <v>260000000</v>
      </c>
      <c r="C13" s="22">
        <v>44168</v>
      </c>
      <c r="D13" s="22">
        <v>46128</v>
      </c>
      <c r="E13" s="24">
        <v>937320000</v>
      </c>
      <c r="F13" s="24">
        <v>677320000</v>
      </c>
      <c r="G13" s="24">
        <v>400000000</v>
      </c>
      <c r="H13" s="129">
        <v>260.50769230769231</v>
      </c>
      <c r="I13" s="24">
        <v>0</v>
      </c>
      <c r="J13" s="24">
        <v>400000000</v>
      </c>
      <c r="K13" s="25">
        <v>1557080000</v>
      </c>
      <c r="L13" s="30">
        <v>106.34853</v>
      </c>
      <c r="M13" s="30">
        <v>7.1652300000000002</v>
      </c>
      <c r="N13" s="30">
        <v>7.2099900000000003</v>
      </c>
      <c r="O13" s="237"/>
      <c r="P13" s="24"/>
      <c r="Q13" s="30"/>
      <c r="R13" s="30"/>
    </row>
    <row r="14" spans="1:18" s="3" customFormat="1" ht="14.25" customHeight="1">
      <c r="A14" s="19">
        <v>44227</v>
      </c>
      <c r="B14" s="17">
        <v>60000000</v>
      </c>
      <c r="C14" s="15">
        <v>43851</v>
      </c>
      <c r="D14" s="15">
        <v>46128</v>
      </c>
      <c r="E14" s="17">
        <v>228000000</v>
      </c>
      <c r="F14" s="17">
        <v>168000000</v>
      </c>
      <c r="G14" s="17">
        <v>60000000</v>
      </c>
      <c r="H14" s="128">
        <v>280</v>
      </c>
      <c r="I14" s="17">
        <v>0</v>
      </c>
      <c r="J14" s="17">
        <v>60000000</v>
      </c>
      <c r="K14" s="18">
        <v>1617080000</v>
      </c>
      <c r="L14" s="29">
        <v>108.43711999999999</v>
      </c>
      <c r="M14" s="29">
        <v>6.5656699999999999</v>
      </c>
      <c r="N14" s="29">
        <v>6.55</v>
      </c>
      <c r="O14" s="236"/>
      <c r="P14" s="17"/>
      <c r="Q14" s="29"/>
      <c r="R14" s="29"/>
    </row>
    <row r="15" spans="1:18" s="3" customFormat="1" ht="14.25" customHeight="1">
      <c r="A15" s="19">
        <v>44255</v>
      </c>
      <c r="B15" s="17">
        <v>60000000</v>
      </c>
      <c r="C15" s="15">
        <v>44238</v>
      </c>
      <c r="D15" s="15">
        <v>46128</v>
      </c>
      <c r="E15" s="17">
        <v>152600000</v>
      </c>
      <c r="F15" s="17">
        <v>92600000</v>
      </c>
      <c r="G15" s="17">
        <v>60000000</v>
      </c>
      <c r="H15" s="128">
        <v>154.30000000000001</v>
      </c>
      <c r="I15" s="17">
        <v>0</v>
      </c>
      <c r="J15" s="17">
        <v>60000000</v>
      </c>
      <c r="K15" s="18">
        <v>2009540000</v>
      </c>
      <c r="L15" s="29">
        <v>107.44929999999999</v>
      </c>
      <c r="M15" s="29">
        <v>6.7673100000000002</v>
      </c>
      <c r="N15" s="29">
        <v>6.7889999999999997</v>
      </c>
      <c r="O15" s="236">
        <v>332460000</v>
      </c>
      <c r="P15" s="17">
        <v>106.8703</v>
      </c>
      <c r="Q15" s="29">
        <v>7.5971599999999997</v>
      </c>
      <c r="R15" s="29">
        <v>7.65</v>
      </c>
    </row>
    <row r="16" spans="1:18" s="3" customFormat="1" ht="14.25" customHeight="1">
      <c r="A16" s="19">
        <v>44286</v>
      </c>
      <c r="B16" s="17">
        <v>60000000</v>
      </c>
      <c r="C16" s="15">
        <v>44259</v>
      </c>
      <c r="D16" s="15">
        <v>46128</v>
      </c>
      <c r="E16" s="17">
        <v>186770000</v>
      </c>
      <c r="F16" s="17">
        <v>126770000</v>
      </c>
      <c r="G16" s="17">
        <v>60000000</v>
      </c>
      <c r="H16" s="128">
        <v>211.2833333333333</v>
      </c>
      <c r="I16" s="17">
        <v>0</v>
      </c>
      <c r="J16" s="17">
        <v>60000000</v>
      </c>
      <c r="K16" s="18">
        <v>2069540000</v>
      </c>
      <c r="L16" s="29">
        <v>104.16222</v>
      </c>
      <c r="M16" s="29">
        <v>7.5040199999999997</v>
      </c>
      <c r="N16" s="29">
        <v>7.4299900000000001</v>
      </c>
      <c r="O16" s="236"/>
      <c r="P16" s="17"/>
      <c r="Q16" s="29"/>
      <c r="R16" s="29"/>
    </row>
    <row r="17" spans="1:18" s="3" customFormat="1" ht="14.25" customHeight="1">
      <c r="A17" s="19">
        <v>44285</v>
      </c>
      <c r="B17" s="17">
        <v>150000000</v>
      </c>
      <c r="C17" s="15">
        <v>44273</v>
      </c>
      <c r="D17" s="15">
        <v>46128</v>
      </c>
      <c r="E17" s="17">
        <v>406970000</v>
      </c>
      <c r="F17" s="17">
        <v>256970000</v>
      </c>
      <c r="G17" s="17">
        <v>190000000</v>
      </c>
      <c r="H17" s="128">
        <v>171.31333333333333</v>
      </c>
      <c r="I17" s="17">
        <v>0</v>
      </c>
      <c r="J17" s="17">
        <v>190000000</v>
      </c>
      <c r="K17" s="18">
        <v>2259540000</v>
      </c>
      <c r="L17" s="29">
        <v>103.63266</v>
      </c>
      <c r="M17" s="29">
        <v>7.62697</v>
      </c>
      <c r="N17" s="29">
        <v>7.67</v>
      </c>
      <c r="O17" s="236"/>
      <c r="P17" s="17"/>
      <c r="Q17" s="29"/>
      <c r="R17" s="29"/>
    </row>
    <row r="18" spans="1:18" s="3" customFormat="1" ht="14.25" customHeight="1">
      <c r="A18" s="19">
        <v>44316</v>
      </c>
      <c r="B18" s="17">
        <v>80000000</v>
      </c>
      <c r="C18" s="15">
        <v>44308</v>
      </c>
      <c r="D18" s="15">
        <v>46128</v>
      </c>
      <c r="E18" s="17">
        <v>427000000</v>
      </c>
      <c r="F18" s="17">
        <v>347000000</v>
      </c>
      <c r="G18" s="17">
        <v>120000000</v>
      </c>
      <c r="H18" s="128">
        <v>433.75000000000006</v>
      </c>
      <c r="I18" s="17">
        <v>0</v>
      </c>
      <c r="J18" s="17">
        <v>120000000</v>
      </c>
      <c r="K18" s="18">
        <v>2379540000</v>
      </c>
      <c r="L18" s="29">
        <v>104.36272</v>
      </c>
      <c r="M18" s="29">
        <v>7.43513</v>
      </c>
      <c r="N18" s="29">
        <v>7.48</v>
      </c>
      <c r="O18" s="236"/>
      <c r="P18" s="17"/>
      <c r="Q18" s="29"/>
      <c r="R18" s="29"/>
    </row>
    <row r="19" spans="1:18" s="3" customFormat="1" ht="14.25" customHeight="1">
      <c r="A19" s="19">
        <v>44317</v>
      </c>
      <c r="B19" s="17">
        <v>80000000</v>
      </c>
      <c r="C19" s="15">
        <v>44328</v>
      </c>
      <c r="D19" s="15">
        <v>46128</v>
      </c>
      <c r="E19" s="17">
        <v>236240000</v>
      </c>
      <c r="F19" s="17">
        <v>156240000</v>
      </c>
      <c r="G19" s="17">
        <v>80000000</v>
      </c>
      <c r="H19" s="128">
        <v>195.3</v>
      </c>
      <c r="I19" s="17">
        <v>0</v>
      </c>
      <c r="J19" s="17">
        <v>83909029</v>
      </c>
      <c r="K19" s="18">
        <v>2459540000</v>
      </c>
      <c r="L19" s="29">
        <v>104.2573</v>
      </c>
      <c r="M19" s="29">
        <v>7.4489000000000001</v>
      </c>
      <c r="N19" s="29">
        <v>7.3490000000000002</v>
      </c>
      <c r="O19" s="236"/>
      <c r="P19" s="17"/>
      <c r="Q19" s="29"/>
      <c r="R19" s="29"/>
    </row>
    <row r="20" spans="1:18" s="3" customFormat="1" ht="14.25" customHeight="1">
      <c r="A20" s="102">
        <v>44377</v>
      </c>
      <c r="B20" s="98">
        <v>250000000</v>
      </c>
      <c r="C20" s="15">
        <v>44350</v>
      </c>
      <c r="D20" s="15">
        <v>46128</v>
      </c>
      <c r="E20" s="17">
        <v>355100000</v>
      </c>
      <c r="F20" s="17">
        <v>105100000</v>
      </c>
      <c r="G20" s="17">
        <v>250000000</v>
      </c>
      <c r="H20" s="128">
        <v>42.04</v>
      </c>
      <c r="I20" s="17">
        <v>0</v>
      </c>
      <c r="J20" s="17">
        <v>250000000</v>
      </c>
      <c r="K20" s="18">
        <v>2709540000</v>
      </c>
      <c r="L20" s="29">
        <v>103.31623</v>
      </c>
      <c r="M20" s="29">
        <v>7.6659899999999999</v>
      </c>
      <c r="N20" s="29">
        <v>7.44</v>
      </c>
      <c r="O20" s="236"/>
      <c r="P20" s="17"/>
      <c r="Q20" s="29"/>
      <c r="R20" s="29"/>
    </row>
    <row r="21" spans="1:18" s="3" customFormat="1" ht="14.25" customHeight="1">
      <c r="A21" s="102">
        <v>44377</v>
      </c>
      <c r="B21" s="98"/>
      <c r="C21" s="15"/>
      <c r="D21" s="15"/>
      <c r="E21" s="17"/>
      <c r="F21" s="17"/>
      <c r="G21" s="17"/>
      <c r="H21" s="128"/>
      <c r="I21" s="17">
        <v>0</v>
      </c>
      <c r="J21" s="17"/>
      <c r="K21" s="18">
        <v>2803070000</v>
      </c>
      <c r="L21" s="29"/>
      <c r="M21" s="29"/>
      <c r="N21" s="29"/>
      <c r="O21" s="236">
        <v>93530000</v>
      </c>
      <c r="P21" s="17">
        <v>103.93438999999999</v>
      </c>
      <c r="Q21" s="29">
        <v>7.9085700000000001</v>
      </c>
      <c r="R21" s="29">
        <v>8.0299999999999994</v>
      </c>
    </row>
    <row r="22" spans="1:18" s="3" customFormat="1" ht="14.25" customHeight="1">
      <c r="A22" s="102">
        <v>44408</v>
      </c>
      <c r="B22" s="98">
        <v>80000000</v>
      </c>
      <c r="C22" s="15">
        <v>44399</v>
      </c>
      <c r="D22" s="15">
        <v>46128</v>
      </c>
      <c r="E22" s="17">
        <v>396180000</v>
      </c>
      <c r="F22" s="17">
        <v>316180000</v>
      </c>
      <c r="G22" s="17">
        <v>80000000</v>
      </c>
      <c r="H22" s="128">
        <v>395.22499999999997</v>
      </c>
      <c r="I22" s="17">
        <v>0</v>
      </c>
      <c r="J22" s="17">
        <v>80000000</v>
      </c>
      <c r="K22" s="18">
        <v>2883070000</v>
      </c>
      <c r="L22" s="29">
        <v>102.0132</v>
      </c>
      <c r="M22" s="29">
        <v>7.9740099999999998</v>
      </c>
      <c r="N22" s="29">
        <v>7.9</v>
      </c>
      <c r="O22" s="236"/>
      <c r="P22" s="17"/>
      <c r="Q22" s="29"/>
      <c r="R22" s="29"/>
    </row>
    <row r="23" spans="1:18" s="3" customFormat="1" ht="14.25" customHeight="1">
      <c r="A23" s="102">
        <v>44439</v>
      </c>
      <c r="B23" s="98">
        <v>80000000</v>
      </c>
      <c r="C23" s="15">
        <v>44427</v>
      </c>
      <c r="D23" s="15">
        <v>46128</v>
      </c>
      <c r="E23" s="17">
        <v>81760000</v>
      </c>
      <c r="F23" s="17">
        <v>1760000</v>
      </c>
      <c r="G23" s="17">
        <v>79760000</v>
      </c>
      <c r="H23" s="128">
        <v>2.1999999999999997</v>
      </c>
      <c r="I23" s="17">
        <v>0</v>
      </c>
      <c r="J23" s="17">
        <v>79760000</v>
      </c>
      <c r="K23" s="18">
        <v>2962830000</v>
      </c>
      <c r="L23" s="29">
        <v>102.46299</v>
      </c>
      <c r="M23" s="29">
        <v>7.8515300000000003</v>
      </c>
      <c r="N23" s="29">
        <v>7.73</v>
      </c>
      <c r="O23" s="236"/>
      <c r="P23" s="17"/>
      <c r="Q23" s="29"/>
      <c r="R23" s="29"/>
    </row>
    <row r="24" spans="1:18">
      <c r="A24" s="26">
        <v>44469</v>
      </c>
      <c r="B24" s="121">
        <v>250000000</v>
      </c>
      <c r="C24" s="103">
        <v>44441</v>
      </c>
      <c r="D24" s="103">
        <v>46127</v>
      </c>
      <c r="E24" s="98">
        <v>345700000</v>
      </c>
      <c r="F24" s="208">
        <v>95700000</v>
      </c>
      <c r="G24" s="98">
        <v>250000000</v>
      </c>
      <c r="H24" s="117">
        <v>38.279999999999994</v>
      </c>
      <c r="I24" s="209">
        <v>0</v>
      </c>
      <c r="J24" s="208">
        <v>250000000</v>
      </c>
      <c r="K24" s="207">
        <v>3248450000</v>
      </c>
      <c r="L24" s="158">
        <v>102.72526000000001</v>
      </c>
      <c r="M24" s="158">
        <v>7.78</v>
      </c>
      <c r="N24" s="158">
        <v>7.74</v>
      </c>
      <c r="O24" s="98">
        <v>35620000</v>
      </c>
      <c r="P24" s="158">
        <v>101.29609000000001</v>
      </c>
      <c r="Q24" s="199">
        <v>8.0216600000000007</v>
      </c>
      <c r="R24" s="107">
        <v>8.0399999999999991</v>
      </c>
    </row>
    <row r="25" spans="1:18">
      <c r="A25" s="123">
        <v>44500</v>
      </c>
      <c r="B25" s="120">
        <v>250000000</v>
      </c>
      <c r="C25" s="146">
        <v>44490</v>
      </c>
      <c r="D25" s="146">
        <v>46127</v>
      </c>
      <c r="E25" s="99">
        <v>509740000</v>
      </c>
      <c r="F25" s="210">
        <v>259740000</v>
      </c>
      <c r="G25" s="99">
        <v>350000000</v>
      </c>
      <c r="H25" s="118">
        <v>103.89600000000002</v>
      </c>
      <c r="I25" s="215">
        <v>0</v>
      </c>
      <c r="J25" s="210">
        <v>350000000</v>
      </c>
      <c r="K25" s="211">
        <v>3598450000</v>
      </c>
      <c r="L25" s="212">
        <v>100.31253</v>
      </c>
      <c r="M25" s="212">
        <v>8.4142299999999999</v>
      </c>
      <c r="N25" s="212">
        <v>7.65</v>
      </c>
      <c r="O25" s="99"/>
      <c r="P25" s="212"/>
      <c r="Q25" s="223"/>
      <c r="R25" s="140"/>
    </row>
    <row r="26" spans="1:18">
      <c r="A26" s="19">
        <v>44530</v>
      </c>
      <c r="B26" s="17">
        <v>80000000</v>
      </c>
      <c r="C26" s="15">
        <v>44511</v>
      </c>
      <c r="D26" s="15">
        <v>46127</v>
      </c>
      <c r="E26" s="17">
        <v>116700000</v>
      </c>
      <c r="F26" s="17">
        <v>36700000</v>
      </c>
      <c r="G26" s="17">
        <v>86700000</v>
      </c>
      <c r="H26" s="128">
        <v>45.875</v>
      </c>
      <c r="I26" s="17">
        <v>0</v>
      </c>
      <c r="J26" s="17">
        <v>86700000</v>
      </c>
      <c r="K26" s="18">
        <v>3685150000</v>
      </c>
      <c r="L26" s="29">
        <v>100.80844999999999</v>
      </c>
      <c r="M26" s="29">
        <v>8.2756299999999996</v>
      </c>
      <c r="N26" s="29">
        <v>8.25</v>
      </c>
      <c r="O26" s="19"/>
      <c r="P26" s="94"/>
      <c r="Q26" s="14"/>
      <c r="R26" s="195"/>
    </row>
    <row r="27" spans="1:18">
      <c r="A27" s="19">
        <v>44530</v>
      </c>
      <c r="B27" s="17"/>
      <c r="C27" s="15">
        <v>44518</v>
      </c>
      <c r="D27" s="15">
        <v>46127</v>
      </c>
      <c r="E27" s="17"/>
      <c r="F27" s="17"/>
      <c r="G27" s="17"/>
      <c r="H27" s="128"/>
      <c r="I27" s="17"/>
      <c r="J27" s="17"/>
      <c r="K27" s="18">
        <v>3733790000</v>
      </c>
      <c r="L27" s="29"/>
      <c r="M27" s="29"/>
      <c r="N27" s="29"/>
      <c r="O27" s="274">
        <v>48640000</v>
      </c>
      <c r="P27" s="29">
        <v>97.564899999999994</v>
      </c>
      <c r="Q27" s="29">
        <v>8.3949999999999996</v>
      </c>
      <c r="R27" s="29">
        <v>8.3949999999999996</v>
      </c>
    </row>
    <row r="28" spans="1:18">
      <c r="A28" s="21">
        <v>44561</v>
      </c>
      <c r="B28" s="24">
        <v>80000000</v>
      </c>
      <c r="C28" s="22">
        <v>44538</v>
      </c>
      <c r="D28" s="22">
        <v>46127</v>
      </c>
      <c r="E28" s="24">
        <v>246830000</v>
      </c>
      <c r="F28" s="24">
        <v>166830000</v>
      </c>
      <c r="G28" s="24">
        <v>80000000</v>
      </c>
      <c r="H28" s="129">
        <v>208.5</v>
      </c>
      <c r="I28" s="24">
        <v>0</v>
      </c>
      <c r="J28" s="24">
        <v>80000000</v>
      </c>
      <c r="K28" s="25">
        <v>3813790000</v>
      </c>
      <c r="L28" s="30">
        <v>100.5123</v>
      </c>
      <c r="M28" s="30">
        <v>8.3530899999999999</v>
      </c>
      <c r="N28" s="30">
        <v>8.1999999999999993</v>
      </c>
      <c r="O28" s="264"/>
      <c r="P28" s="30"/>
      <c r="Q28" s="30"/>
      <c r="R28" s="30"/>
    </row>
    <row r="29" spans="1:18">
      <c r="A29" s="19">
        <v>44592</v>
      </c>
      <c r="B29" s="17">
        <v>160000000</v>
      </c>
      <c r="C29" s="15">
        <v>44578</v>
      </c>
      <c r="D29" s="15">
        <v>46127</v>
      </c>
      <c r="E29" s="17">
        <v>180880000</v>
      </c>
      <c r="F29" s="17">
        <v>20880000</v>
      </c>
      <c r="G29" s="17">
        <v>160000000</v>
      </c>
      <c r="H29" s="144">
        <v>13.05</v>
      </c>
      <c r="I29" s="17">
        <v>0</v>
      </c>
      <c r="J29" s="17">
        <v>160000000</v>
      </c>
      <c r="K29" s="18">
        <v>3973790000</v>
      </c>
      <c r="L29" s="29">
        <v>100.30422</v>
      </c>
      <c r="M29" s="29">
        <v>8.4087300000000003</v>
      </c>
      <c r="N29" s="29">
        <v>8.1850000000000005</v>
      </c>
      <c r="O29" s="236"/>
      <c r="P29" s="17"/>
      <c r="Q29" s="29"/>
      <c r="R29" s="29"/>
    </row>
    <row r="30" spans="1:18">
      <c r="A30" s="19">
        <v>44620</v>
      </c>
      <c r="B30" s="17">
        <v>115000000</v>
      </c>
      <c r="C30" s="15">
        <v>44602</v>
      </c>
      <c r="D30" s="15">
        <v>46127</v>
      </c>
      <c r="E30" s="17">
        <v>198600000</v>
      </c>
      <c r="F30" s="17">
        <v>83600000</v>
      </c>
      <c r="G30" s="17">
        <v>115000000</v>
      </c>
      <c r="H30" s="144">
        <v>72.7</v>
      </c>
      <c r="I30" s="17">
        <v>0</v>
      </c>
      <c r="J30" s="17">
        <v>115000000</v>
      </c>
      <c r="K30" s="18">
        <v>4088790000</v>
      </c>
      <c r="L30" s="29">
        <v>100.0829</v>
      </c>
      <c r="M30" s="29">
        <v>8.4723699999999997</v>
      </c>
      <c r="N30" s="29">
        <v>8.5500000000000007</v>
      </c>
      <c r="O30" s="236"/>
      <c r="P30" s="17"/>
      <c r="Q30" s="29"/>
      <c r="R30" s="29"/>
    </row>
    <row r="31" spans="1:18">
      <c r="A31" s="102">
        <v>44651</v>
      </c>
      <c r="B31" s="17">
        <v>80000000</v>
      </c>
      <c r="C31" s="50">
        <v>44623</v>
      </c>
      <c r="D31" s="116">
        <v>46127</v>
      </c>
      <c r="E31" s="42">
        <v>149170000</v>
      </c>
      <c r="F31" s="42">
        <v>69170000</v>
      </c>
      <c r="G31" s="42">
        <v>80000000</v>
      </c>
      <c r="H31" s="295">
        <v>86.462499999999991</v>
      </c>
      <c r="I31" s="42">
        <v>0</v>
      </c>
      <c r="J31" s="42">
        <v>80000000</v>
      </c>
      <c r="K31" s="296">
        <v>4168790000</v>
      </c>
      <c r="L31" s="265">
        <v>99.611760000000004</v>
      </c>
      <c r="M31" s="265">
        <v>8.6118199999999998</v>
      </c>
      <c r="N31" s="265">
        <v>8.6769999999999996</v>
      </c>
      <c r="O31" s="236"/>
      <c r="P31" s="17"/>
      <c r="Q31" s="29"/>
      <c r="R31" s="29"/>
    </row>
    <row r="32" spans="1:18" s="3" customFormat="1" ht="14.25" customHeight="1">
      <c r="A32" s="102">
        <v>44681</v>
      </c>
      <c r="B32" s="98">
        <v>80000000</v>
      </c>
      <c r="C32" s="15">
        <v>44672</v>
      </c>
      <c r="D32" s="15">
        <v>46127</v>
      </c>
      <c r="E32" s="17">
        <v>137930000</v>
      </c>
      <c r="F32" s="17">
        <v>57930000</v>
      </c>
      <c r="G32" s="17">
        <v>79850000</v>
      </c>
      <c r="H32" s="128">
        <v>72.412500000000009</v>
      </c>
      <c r="I32" s="17">
        <v>0</v>
      </c>
      <c r="J32" s="17">
        <v>79850000</v>
      </c>
      <c r="K32" s="18">
        <v>4248640000</v>
      </c>
      <c r="L32" s="29">
        <v>99.48339</v>
      </c>
      <c r="M32" s="29">
        <v>8.6551100000000005</v>
      </c>
      <c r="N32" s="29">
        <v>8.7100000000000009</v>
      </c>
      <c r="O32" s="236"/>
      <c r="P32" s="17"/>
      <c r="Q32" s="29"/>
      <c r="R32" s="29"/>
    </row>
    <row r="33" spans="1:18" s="3" customFormat="1" ht="14.25" customHeight="1">
      <c r="A33" s="102">
        <v>44712</v>
      </c>
      <c r="B33" s="98">
        <v>15000000</v>
      </c>
      <c r="C33" s="15">
        <v>44693</v>
      </c>
      <c r="D33" s="15">
        <v>46127</v>
      </c>
      <c r="E33" s="17">
        <v>26070000</v>
      </c>
      <c r="F33" s="17">
        <v>11070000</v>
      </c>
      <c r="G33" s="17">
        <v>15000000</v>
      </c>
      <c r="H33" s="128">
        <v>73.8</v>
      </c>
      <c r="I33" s="17">
        <v>0</v>
      </c>
      <c r="J33" s="17">
        <v>15000000</v>
      </c>
      <c r="K33" s="18">
        <v>4263640000</v>
      </c>
      <c r="L33" s="29">
        <v>98.863330000000005</v>
      </c>
      <c r="M33" s="29">
        <v>8.8449100000000005</v>
      </c>
      <c r="N33" s="29">
        <v>8.8780000000000001</v>
      </c>
      <c r="O33" s="236"/>
      <c r="P33" s="17"/>
      <c r="Q33" s="29"/>
      <c r="R33" s="29"/>
    </row>
    <row r="34" spans="1:18" s="3" customFormat="1" ht="14.25" customHeight="1">
      <c r="A34" s="102">
        <v>44682</v>
      </c>
      <c r="B34" s="98">
        <v>15000000</v>
      </c>
      <c r="C34" s="15">
        <v>44705</v>
      </c>
      <c r="D34" s="15">
        <v>46127</v>
      </c>
      <c r="E34" s="17">
        <v>59790000</v>
      </c>
      <c r="F34" s="17">
        <v>44790000</v>
      </c>
      <c r="G34" s="17">
        <v>15000000</v>
      </c>
      <c r="H34" s="128">
        <v>298.60000000000002</v>
      </c>
      <c r="I34" s="17">
        <v>0</v>
      </c>
      <c r="J34" s="17">
        <v>15000000</v>
      </c>
      <c r="K34" s="18">
        <v>4278640000</v>
      </c>
      <c r="L34" s="29">
        <v>100.73566</v>
      </c>
      <c r="M34" s="29">
        <v>8.27</v>
      </c>
      <c r="N34" s="29">
        <v>8.27</v>
      </c>
      <c r="O34" s="236"/>
      <c r="P34" s="17"/>
      <c r="Q34" s="29"/>
      <c r="R34" s="29"/>
    </row>
    <row r="35" spans="1:18">
      <c r="A35" s="102">
        <v>44713</v>
      </c>
      <c r="B35" s="17">
        <v>15000000</v>
      </c>
      <c r="C35" s="50">
        <v>44721</v>
      </c>
      <c r="D35" s="116">
        <v>46127</v>
      </c>
      <c r="E35" s="42">
        <v>32490000</v>
      </c>
      <c r="F35" s="42">
        <v>17490000</v>
      </c>
      <c r="G35" s="42">
        <v>15000000</v>
      </c>
      <c r="H35" s="295">
        <v>116.6</v>
      </c>
      <c r="I35" s="42">
        <v>0</v>
      </c>
      <c r="J35" s="42">
        <v>15000000</v>
      </c>
      <c r="K35" s="296">
        <v>4293640000</v>
      </c>
      <c r="L35" s="265">
        <v>100.35621</v>
      </c>
      <c r="M35" s="265">
        <v>8.3830899999999993</v>
      </c>
      <c r="N35" s="265">
        <v>8.4190000000000005</v>
      </c>
      <c r="O35" s="322"/>
      <c r="P35" s="42"/>
      <c r="Q35" s="265"/>
      <c r="R35" s="29"/>
    </row>
    <row r="36" spans="1:18">
      <c r="A36" s="102">
        <v>44713</v>
      </c>
      <c r="B36" s="17">
        <v>15000000</v>
      </c>
      <c r="C36" s="50">
        <v>44735</v>
      </c>
      <c r="D36" s="116">
        <v>46127</v>
      </c>
      <c r="E36" s="42">
        <v>46420000</v>
      </c>
      <c r="F36" s="42">
        <v>31420000</v>
      </c>
      <c r="G36" s="42">
        <v>15000000</v>
      </c>
      <c r="H36" s="295">
        <v>209.46666666666664</v>
      </c>
      <c r="I36" s="42">
        <v>0</v>
      </c>
      <c r="J36" s="42">
        <v>15000000</v>
      </c>
      <c r="K36" s="296">
        <v>4308640000</v>
      </c>
      <c r="L36" s="265">
        <v>99.999809999999997</v>
      </c>
      <c r="M36" s="265">
        <v>8.49221</v>
      </c>
      <c r="N36" s="265">
        <v>8.5</v>
      </c>
      <c r="O36" s="322"/>
      <c r="P36" s="42"/>
      <c r="Q36" s="265"/>
      <c r="R36" s="29"/>
    </row>
    <row r="37" spans="1:18">
      <c r="A37" s="102">
        <v>44743</v>
      </c>
      <c r="B37" s="17">
        <v>120000000</v>
      </c>
      <c r="C37" s="50">
        <v>44761</v>
      </c>
      <c r="D37" s="116">
        <v>46127</v>
      </c>
      <c r="E37" s="42">
        <v>130030000</v>
      </c>
      <c r="F37" s="42">
        <v>10030000</v>
      </c>
      <c r="G37" s="42">
        <v>60030000</v>
      </c>
      <c r="H37" s="295">
        <v>8.3583333333333325</v>
      </c>
      <c r="I37" s="42">
        <v>0</v>
      </c>
      <c r="J37" s="42">
        <v>60030000</v>
      </c>
      <c r="K37" s="296">
        <v>4368670000</v>
      </c>
      <c r="L37" s="265">
        <v>97.758499999999998</v>
      </c>
      <c r="M37" s="265">
        <v>9.2123500000000007</v>
      </c>
      <c r="N37" s="265">
        <v>9.41</v>
      </c>
      <c r="O37" s="322"/>
      <c r="P37" s="42"/>
      <c r="Q37" s="265"/>
      <c r="R37" s="29"/>
    </row>
    <row r="38" spans="1:18">
      <c r="A38" s="19">
        <v>44774</v>
      </c>
      <c r="B38" s="17">
        <v>15000000</v>
      </c>
      <c r="C38" s="15">
        <v>44784</v>
      </c>
      <c r="D38" s="15">
        <v>46127</v>
      </c>
      <c r="E38" s="17">
        <v>30000000</v>
      </c>
      <c r="F38" s="17">
        <v>15000000</v>
      </c>
      <c r="G38" s="17">
        <v>15000000</v>
      </c>
      <c r="H38" s="295">
        <v>100</v>
      </c>
      <c r="I38" s="42">
        <v>0</v>
      </c>
      <c r="J38" s="17">
        <v>15000000</v>
      </c>
      <c r="K38" s="18">
        <v>4383670000</v>
      </c>
      <c r="L38" s="29">
        <v>99.136139999999997</v>
      </c>
      <c r="M38" s="29">
        <v>8.7706700000000009</v>
      </c>
      <c r="N38" s="29">
        <v>8.8040000000000003</v>
      </c>
      <c r="O38" s="236"/>
      <c r="P38" s="17"/>
      <c r="Q38" s="29"/>
      <c r="R38" s="29"/>
    </row>
    <row r="39" spans="1:18">
      <c r="A39" s="19">
        <v>44774</v>
      </c>
      <c r="B39" s="17">
        <v>15000000</v>
      </c>
      <c r="C39" s="15">
        <v>44797</v>
      </c>
      <c r="D39" s="15">
        <v>46127</v>
      </c>
      <c r="E39" s="17">
        <v>30500000</v>
      </c>
      <c r="F39" s="17">
        <v>15500000</v>
      </c>
      <c r="G39" s="17">
        <v>15000000</v>
      </c>
      <c r="H39" s="295">
        <v>103.33333333333334</v>
      </c>
      <c r="I39" s="42">
        <v>0</v>
      </c>
      <c r="J39" s="17">
        <v>15000000</v>
      </c>
      <c r="K39" s="18">
        <v>4398670000</v>
      </c>
      <c r="L39" s="29">
        <v>98.880030000000005</v>
      </c>
      <c r="M39" s="29">
        <v>8.8575999999999997</v>
      </c>
      <c r="N39" s="29">
        <v>8.7799999999999994</v>
      </c>
      <c r="O39" s="236"/>
      <c r="P39" s="17"/>
      <c r="Q39" s="29"/>
      <c r="R39" s="29"/>
    </row>
    <row r="40" spans="1:18">
      <c r="A40" s="19">
        <v>44805</v>
      </c>
      <c r="B40" s="17">
        <v>15000000</v>
      </c>
      <c r="C40" s="15">
        <v>44812</v>
      </c>
      <c r="D40" s="15">
        <v>46127</v>
      </c>
      <c r="E40" s="17">
        <v>39000000</v>
      </c>
      <c r="F40" s="17">
        <v>24000000</v>
      </c>
      <c r="G40" s="17">
        <v>34000000</v>
      </c>
      <c r="H40" s="295">
        <v>160</v>
      </c>
      <c r="I40" s="42">
        <v>0</v>
      </c>
      <c r="J40" s="17">
        <v>34000000</v>
      </c>
      <c r="K40" s="18">
        <v>4432670000</v>
      </c>
      <c r="L40" s="29">
        <v>98.274680000000004</v>
      </c>
      <c r="M40" s="29">
        <v>9.0640900000000002</v>
      </c>
      <c r="N40" s="29">
        <v>9.1479999999999997</v>
      </c>
      <c r="O40" s="236"/>
      <c r="P40" s="17"/>
      <c r="Q40" s="29"/>
      <c r="R40" s="29"/>
    </row>
    <row r="41" spans="1:18">
      <c r="A41" s="19">
        <v>44805</v>
      </c>
      <c r="B41" s="17">
        <v>15000000</v>
      </c>
      <c r="C41" s="15">
        <v>44833</v>
      </c>
      <c r="D41" s="15">
        <v>46127</v>
      </c>
      <c r="E41" s="17">
        <v>26160000</v>
      </c>
      <c r="F41" s="17">
        <v>11160000</v>
      </c>
      <c r="G41" s="17">
        <v>11160000</v>
      </c>
      <c r="H41" s="295">
        <v>74.400000000000006</v>
      </c>
      <c r="I41" s="42">
        <v>0</v>
      </c>
      <c r="J41" s="17">
        <v>11160000</v>
      </c>
      <c r="K41" s="18">
        <v>4443830000</v>
      </c>
      <c r="L41" s="29">
        <v>97.350350000000006</v>
      </c>
      <c r="M41" s="29">
        <v>9.3998699999999999</v>
      </c>
      <c r="N41" s="29">
        <v>9.5500000000000007</v>
      </c>
      <c r="O41" s="236"/>
      <c r="P41" s="17"/>
      <c r="Q41" s="29"/>
      <c r="R41" s="29"/>
    </row>
    <row r="42" spans="1:18">
      <c r="A42" s="19">
        <v>44835</v>
      </c>
      <c r="B42" s="17">
        <v>200000000</v>
      </c>
      <c r="C42" s="15">
        <v>44851</v>
      </c>
      <c r="D42" s="15">
        <v>46127</v>
      </c>
      <c r="E42" s="17">
        <v>314520000</v>
      </c>
      <c r="F42" s="17">
        <v>114520000</v>
      </c>
      <c r="G42" s="17">
        <v>314370000</v>
      </c>
      <c r="H42" s="295">
        <v>57.26</v>
      </c>
      <c r="I42" s="42">
        <v>0</v>
      </c>
      <c r="J42" s="17">
        <v>314370000</v>
      </c>
      <c r="K42" s="18">
        <v>4758200000</v>
      </c>
      <c r="L42" s="29">
        <v>97.053899999999999</v>
      </c>
      <c r="M42" s="29">
        <v>9.5102899999999995</v>
      </c>
      <c r="N42" s="29">
        <v>10.048</v>
      </c>
      <c r="O42" s="236"/>
      <c r="P42" s="17"/>
      <c r="Q42" s="29"/>
      <c r="R42" s="29"/>
    </row>
    <row r="43" spans="1:18">
      <c r="A43" s="19">
        <v>44835</v>
      </c>
      <c r="B43" s="17">
        <v>15000000</v>
      </c>
      <c r="C43" s="15">
        <v>44861</v>
      </c>
      <c r="D43" s="15">
        <v>46127</v>
      </c>
      <c r="E43" s="17">
        <v>64310000</v>
      </c>
      <c r="F43" s="17">
        <v>49310000</v>
      </c>
      <c r="G43" s="17">
        <v>15000000</v>
      </c>
      <c r="H43" s="295">
        <v>328.73333333333335</v>
      </c>
      <c r="I43" s="42">
        <v>0</v>
      </c>
      <c r="J43" s="17">
        <v>15000000</v>
      </c>
      <c r="K43" s="18">
        <v>4773200000</v>
      </c>
      <c r="L43" s="29">
        <v>96.92886</v>
      </c>
      <c r="M43" s="29">
        <v>9.5596899999999998</v>
      </c>
      <c r="N43" s="29">
        <v>9.43</v>
      </c>
      <c r="O43" s="236"/>
      <c r="P43" s="17"/>
      <c r="Q43" s="29"/>
      <c r="R43" s="29"/>
    </row>
    <row r="44" spans="1:18">
      <c r="A44" s="19">
        <v>44866</v>
      </c>
      <c r="B44" s="17">
        <v>15000000</v>
      </c>
      <c r="C44" s="15">
        <v>44868</v>
      </c>
      <c r="D44" s="15">
        <v>46127</v>
      </c>
      <c r="E44" s="17">
        <v>30550000</v>
      </c>
      <c r="F44" s="17">
        <v>15550000</v>
      </c>
      <c r="G44" s="17">
        <v>30050000</v>
      </c>
      <c r="H44" s="295">
        <v>103.66666666666666</v>
      </c>
      <c r="I44" s="42">
        <v>0</v>
      </c>
      <c r="J44" s="17">
        <v>30050000</v>
      </c>
      <c r="K44" s="18">
        <v>4803250000</v>
      </c>
      <c r="L44" s="29">
        <v>96.578980000000001</v>
      </c>
      <c r="M44" s="29">
        <v>9.6879500000000007</v>
      </c>
      <c r="N44" s="29">
        <v>9.7810000000000006</v>
      </c>
      <c r="O44" s="236"/>
      <c r="P44" s="17"/>
      <c r="Q44" s="29"/>
      <c r="R44" s="29"/>
    </row>
    <row r="45" spans="1:18">
      <c r="A45" s="19">
        <v>44866</v>
      </c>
      <c r="B45" s="17">
        <v>15000000</v>
      </c>
      <c r="C45" s="15">
        <v>44889</v>
      </c>
      <c r="D45" s="15">
        <v>46127</v>
      </c>
      <c r="E45" s="17">
        <v>52690000</v>
      </c>
      <c r="F45" s="17">
        <v>37690000</v>
      </c>
      <c r="G45" s="17">
        <v>16620000</v>
      </c>
      <c r="H45" s="295">
        <v>251.26666666666665</v>
      </c>
      <c r="I45" s="42">
        <v>0</v>
      </c>
      <c r="J45" s="17">
        <v>16620000</v>
      </c>
      <c r="K45" s="18">
        <v>4819870000</v>
      </c>
      <c r="L45" s="29">
        <v>97.873649999999998</v>
      </c>
      <c r="M45" s="29">
        <v>9.24</v>
      </c>
      <c r="N45" s="29">
        <v>9.2550000000000008</v>
      </c>
      <c r="O45" s="236"/>
      <c r="P45" s="17"/>
      <c r="Q45" s="29"/>
      <c r="R45" s="29"/>
    </row>
    <row r="46" spans="1:18">
      <c r="A46" s="19">
        <v>44896</v>
      </c>
      <c r="B46" s="17">
        <v>15000000</v>
      </c>
      <c r="C46" s="15">
        <v>44896</v>
      </c>
      <c r="D46" s="15">
        <v>46127</v>
      </c>
      <c r="E46" s="17">
        <v>49150000</v>
      </c>
      <c r="F46" s="17">
        <v>34150000</v>
      </c>
      <c r="G46" s="17">
        <v>16650000</v>
      </c>
      <c r="H46" s="295">
        <v>227.66666666666669</v>
      </c>
      <c r="I46" s="42">
        <v>0</v>
      </c>
      <c r="J46" s="17">
        <v>16650000</v>
      </c>
      <c r="K46" s="18">
        <v>4836520000</v>
      </c>
      <c r="L46" s="29">
        <v>98.140370000000004</v>
      </c>
      <c r="M46" s="29">
        <v>9.1482100000000006</v>
      </c>
      <c r="N46" s="29">
        <v>9.1999999999999993</v>
      </c>
      <c r="O46" s="236"/>
      <c r="P46" s="17"/>
      <c r="Q46" s="29"/>
      <c r="R46" s="29"/>
    </row>
    <row r="47" spans="1:18">
      <c r="A47" s="21">
        <v>44896</v>
      </c>
      <c r="B47" s="24">
        <v>15000000</v>
      </c>
      <c r="C47" s="22">
        <v>44903</v>
      </c>
      <c r="D47" s="22">
        <v>46127</v>
      </c>
      <c r="E47" s="24">
        <v>68600000</v>
      </c>
      <c r="F47" s="24">
        <v>53600000</v>
      </c>
      <c r="G47" s="24">
        <v>15000000</v>
      </c>
      <c r="H47" s="332">
        <v>357.33333333333331</v>
      </c>
      <c r="I47" s="187">
        <v>0</v>
      </c>
      <c r="J47" s="24">
        <v>15000000</v>
      </c>
      <c r="K47" s="25">
        <v>4851520000</v>
      </c>
      <c r="L47" s="30">
        <v>97.584940000000003</v>
      </c>
      <c r="M47" s="30">
        <v>9.35</v>
      </c>
      <c r="N47" s="30">
        <v>9.4</v>
      </c>
      <c r="O47" s="237"/>
      <c r="P47" s="24"/>
      <c r="Q47" s="30"/>
      <c r="R47" s="30"/>
    </row>
    <row r="48" spans="1:18">
      <c r="A48" s="19">
        <v>44927</v>
      </c>
      <c r="B48" s="17">
        <v>80000000</v>
      </c>
      <c r="C48" s="15">
        <v>44942</v>
      </c>
      <c r="D48" s="15">
        <v>46127</v>
      </c>
      <c r="E48" s="17">
        <v>120640000</v>
      </c>
      <c r="F48" s="17">
        <v>40640000</v>
      </c>
      <c r="G48" s="17">
        <v>80000000</v>
      </c>
      <c r="H48" s="295">
        <v>50.8</v>
      </c>
      <c r="I48" s="42"/>
      <c r="J48" s="17">
        <v>80000000</v>
      </c>
      <c r="K48" s="18">
        <v>4931520000</v>
      </c>
      <c r="L48" s="29">
        <v>99.404719999999998</v>
      </c>
      <c r="M48" s="29">
        <v>8.7085399999999993</v>
      </c>
      <c r="N48" s="29">
        <v>8.49</v>
      </c>
      <c r="O48" s="236"/>
      <c r="P48" s="17"/>
      <c r="Q48" s="29"/>
      <c r="R48" s="29"/>
    </row>
    <row r="49" spans="1:18">
      <c r="A49" s="19">
        <v>44958</v>
      </c>
      <c r="B49" s="17">
        <v>15000000</v>
      </c>
      <c r="C49" s="15">
        <v>44959</v>
      </c>
      <c r="D49" s="15">
        <v>46127</v>
      </c>
      <c r="E49" s="17">
        <v>41110000</v>
      </c>
      <c r="F49" s="17">
        <v>26110000</v>
      </c>
      <c r="G49" s="17">
        <v>15000000</v>
      </c>
      <c r="H49" s="295">
        <v>174.06666666666666</v>
      </c>
      <c r="I49" s="42">
        <v>0</v>
      </c>
      <c r="J49" s="17">
        <v>15000000</v>
      </c>
      <c r="K49" s="18">
        <v>4946520000</v>
      </c>
      <c r="L49" s="29">
        <v>99.727239999999995</v>
      </c>
      <c r="M49" s="29">
        <v>8.6199999999999992</v>
      </c>
      <c r="N49" s="29">
        <v>8.49</v>
      </c>
      <c r="O49" s="236"/>
      <c r="P49" s="17"/>
      <c r="Q49" s="29"/>
      <c r="R49" s="29"/>
    </row>
    <row r="50" spans="1:18">
      <c r="A50" s="19">
        <v>44958</v>
      </c>
      <c r="B50" s="17">
        <v>15000000</v>
      </c>
      <c r="C50" s="15">
        <v>44973</v>
      </c>
      <c r="D50" s="15">
        <v>46127</v>
      </c>
      <c r="E50" s="17">
        <v>67410000</v>
      </c>
      <c r="F50" s="17">
        <v>52410000</v>
      </c>
      <c r="G50" s="17">
        <v>15000000</v>
      </c>
      <c r="H50" s="295">
        <v>349.40000000000003</v>
      </c>
      <c r="I50" s="42">
        <v>0</v>
      </c>
      <c r="J50" s="17">
        <v>15000000</v>
      </c>
      <c r="K50" s="18">
        <v>4961520000</v>
      </c>
      <c r="L50" s="29">
        <v>99.319909999999993</v>
      </c>
      <c r="M50" s="29">
        <v>8.7466399999999993</v>
      </c>
      <c r="N50" s="29">
        <v>8.7799999999999994</v>
      </c>
      <c r="O50" s="236"/>
      <c r="P50" s="17"/>
      <c r="Q50" s="29"/>
      <c r="R50" s="29"/>
    </row>
    <row r="51" spans="1:18">
      <c r="A51" s="19">
        <v>44986</v>
      </c>
      <c r="B51" s="17">
        <v>15000000</v>
      </c>
      <c r="C51" s="15">
        <v>45008</v>
      </c>
      <c r="D51" s="15">
        <v>46127</v>
      </c>
      <c r="E51" s="17">
        <v>15500000</v>
      </c>
      <c r="F51" s="17">
        <v>500000</v>
      </c>
      <c r="G51" s="17">
        <v>15000000</v>
      </c>
      <c r="H51" s="295">
        <v>3.3333333333333335</v>
      </c>
      <c r="I51" s="42">
        <v>0</v>
      </c>
      <c r="J51" s="17">
        <v>15000000</v>
      </c>
      <c r="K51" s="18">
        <v>4976520000</v>
      </c>
      <c r="L51" s="29">
        <v>99.09581</v>
      </c>
      <c r="M51" s="29">
        <v>8.8477999999999994</v>
      </c>
      <c r="N51" s="29">
        <v>8.8559999999999999</v>
      </c>
      <c r="O51" s="236"/>
      <c r="P51" s="17"/>
      <c r="Q51" s="29"/>
      <c r="R51" s="29"/>
    </row>
    <row r="52" spans="1:18">
      <c r="A52" s="19">
        <v>45017</v>
      </c>
      <c r="B52" s="17">
        <v>20000000</v>
      </c>
      <c r="C52" s="15">
        <v>45033</v>
      </c>
      <c r="D52" s="15">
        <v>46127</v>
      </c>
      <c r="E52" s="17">
        <v>35920000</v>
      </c>
      <c r="F52" s="17">
        <v>15920000</v>
      </c>
      <c r="G52" s="17">
        <v>15870000</v>
      </c>
      <c r="H52" s="295">
        <v>79.600000000000009</v>
      </c>
      <c r="I52" s="42">
        <v>0</v>
      </c>
      <c r="J52" s="17">
        <v>15870000</v>
      </c>
      <c r="K52" s="18">
        <v>4992390000</v>
      </c>
      <c r="L52" s="29">
        <v>98.577669999999998</v>
      </c>
      <c r="M52" s="29">
        <v>9.0524199999999997</v>
      </c>
      <c r="N52" s="29">
        <v>9.01</v>
      </c>
      <c r="O52" s="236"/>
      <c r="P52" s="17"/>
      <c r="Q52" s="29"/>
      <c r="R52" s="29"/>
    </row>
    <row r="53" spans="1:18">
      <c r="A53" s="19">
        <v>45017</v>
      </c>
      <c r="B53" s="17"/>
      <c r="C53" s="15">
        <v>45036</v>
      </c>
      <c r="D53" s="15">
        <v>46127</v>
      </c>
      <c r="E53" s="17"/>
      <c r="F53" s="17">
        <v>0</v>
      </c>
      <c r="G53" s="17"/>
      <c r="H53" s="295"/>
      <c r="I53" s="42"/>
      <c r="J53" s="17">
        <v>0</v>
      </c>
      <c r="K53" s="18">
        <v>5210630000</v>
      </c>
      <c r="L53" s="29"/>
      <c r="M53" s="29"/>
      <c r="N53" s="29"/>
      <c r="O53" s="274"/>
      <c r="P53" s="29"/>
      <c r="Q53" s="29"/>
      <c r="R53" s="29"/>
    </row>
    <row r="54" spans="1:18">
      <c r="A54" s="19">
        <v>45017</v>
      </c>
      <c r="B54" s="17">
        <v>10000000</v>
      </c>
      <c r="C54" s="15">
        <v>45043</v>
      </c>
      <c r="D54" s="15">
        <v>46127</v>
      </c>
      <c r="E54" s="17">
        <v>34830000</v>
      </c>
      <c r="F54" s="17">
        <v>24830000</v>
      </c>
      <c r="G54" s="17">
        <v>10000000</v>
      </c>
      <c r="H54" s="295">
        <v>248.3</v>
      </c>
      <c r="I54" s="42">
        <v>0</v>
      </c>
      <c r="J54" s="17">
        <v>10000000</v>
      </c>
      <c r="K54" s="18">
        <v>5220630000</v>
      </c>
      <c r="L54" s="29">
        <v>98.476249999999993</v>
      </c>
      <c r="M54" s="29">
        <v>9.0949000000000009</v>
      </c>
      <c r="N54" s="29">
        <v>9.1199999999999992</v>
      </c>
      <c r="O54" s="274"/>
      <c r="P54" s="29"/>
      <c r="Q54" s="29"/>
      <c r="R54" s="29"/>
    </row>
    <row r="55" spans="1:18">
      <c r="A55" s="19">
        <v>45047</v>
      </c>
      <c r="B55" s="17">
        <v>10000000</v>
      </c>
      <c r="C55" s="15">
        <v>45056</v>
      </c>
      <c r="D55" s="15">
        <v>46127</v>
      </c>
      <c r="E55" s="17">
        <v>36600000</v>
      </c>
      <c r="F55" s="17">
        <v>26600000</v>
      </c>
      <c r="G55" s="17">
        <v>10000000</v>
      </c>
      <c r="H55" s="295">
        <v>266</v>
      </c>
      <c r="I55" s="42">
        <v>0</v>
      </c>
      <c r="J55" s="17">
        <v>10000000</v>
      </c>
      <c r="K55" s="18">
        <v>5230630000</v>
      </c>
      <c r="L55" s="29">
        <v>98.161529999999999</v>
      </c>
      <c r="M55" s="29">
        <v>9.2253100000000003</v>
      </c>
      <c r="N55" s="29">
        <v>9.2390000000000008</v>
      </c>
      <c r="O55" s="274"/>
      <c r="P55" s="29"/>
      <c r="Q55" s="29"/>
      <c r="R55" s="29"/>
    </row>
    <row r="56" spans="1:18">
      <c r="A56" s="19">
        <v>45047</v>
      </c>
      <c r="B56" s="17"/>
      <c r="C56" s="15">
        <v>45063</v>
      </c>
      <c r="D56" s="15">
        <v>46127</v>
      </c>
      <c r="E56" s="17"/>
      <c r="F56" s="17"/>
      <c r="G56" s="17"/>
      <c r="H56" s="295"/>
      <c r="I56" s="42"/>
      <c r="J56" s="17"/>
      <c r="K56" s="18">
        <v>5261640000</v>
      </c>
      <c r="L56" s="29"/>
      <c r="M56" s="29"/>
      <c r="N56" s="29"/>
      <c r="O56" s="274">
        <v>31010000</v>
      </c>
      <c r="P56" s="29">
        <v>97.526759999999996</v>
      </c>
      <c r="Q56" s="29">
        <v>9.7899999999999991</v>
      </c>
      <c r="R56" s="29">
        <v>9.7899999999999991</v>
      </c>
    </row>
    <row r="57" spans="1:18">
      <c r="A57" s="19">
        <v>45047</v>
      </c>
      <c r="B57" s="17">
        <v>10000000</v>
      </c>
      <c r="C57" s="15">
        <v>45070</v>
      </c>
      <c r="D57" s="15">
        <v>46127</v>
      </c>
      <c r="E57" s="17">
        <v>68760000</v>
      </c>
      <c r="F57" s="17">
        <v>58760000</v>
      </c>
      <c r="G57" s="17">
        <v>10000000</v>
      </c>
      <c r="H57" s="295">
        <v>587.6</v>
      </c>
      <c r="I57" s="42"/>
      <c r="J57" s="17">
        <v>10000000</v>
      </c>
      <c r="K57" s="18">
        <v>5271640000</v>
      </c>
      <c r="L57" s="29">
        <v>96.218100000000007</v>
      </c>
      <c r="M57" s="29">
        <v>10.030099999999999</v>
      </c>
      <c r="N57" s="29">
        <v>10.039999999999999</v>
      </c>
      <c r="O57" s="274"/>
      <c r="P57" s="29"/>
      <c r="Q57" s="29"/>
      <c r="R57" s="29"/>
    </row>
    <row r="58" spans="1:18">
      <c r="A58" s="19">
        <v>45078</v>
      </c>
      <c r="B58" s="17">
        <v>10000000</v>
      </c>
      <c r="C58" s="15">
        <v>45099</v>
      </c>
      <c r="D58" s="15">
        <v>46127</v>
      </c>
      <c r="E58" s="17">
        <v>59540000</v>
      </c>
      <c r="F58" s="17">
        <v>49540000</v>
      </c>
      <c r="G58" s="17">
        <v>10000000</v>
      </c>
      <c r="H58" s="295">
        <v>495.4</v>
      </c>
      <c r="I58" s="42"/>
      <c r="J58" s="17">
        <v>10000000</v>
      </c>
      <c r="K58" s="18">
        <v>5502870000</v>
      </c>
      <c r="L58" s="29">
        <v>97.133899999999997</v>
      </c>
      <c r="M58" s="29">
        <v>9.6761999999999997</v>
      </c>
      <c r="N58" s="29">
        <v>9.6780000000000008</v>
      </c>
      <c r="O58" s="274"/>
      <c r="P58" s="29"/>
      <c r="Q58" s="29"/>
      <c r="R58" s="29"/>
    </row>
    <row r="59" spans="1:18">
      <c r="A59" s="19">
        <v>45078</v>
      </c>
      <c r="B59" s="17">
        <v>10000000</v>
      </c>
      <c r="C59" s="15">
        <v>45106</v>
      </c>
      <c r="D59" s="15">
        <v>46127</v>
      </c>
      <c r="E59" s="17">
        <v>31000000</v>
      </c>
      <c r="F59" s="17">
        <v>21000000</v>
      </c>
      <c r="G59" s="17">
        <v>10000000</v>
      </c>
      <c r="H59" s="295">
        <v>210</v>
      </c>
      <c r="I59" s="42"/>
      <c r="J59" s="17">
        <v>10000000</v>
      </c>
      <c r="K59" s="18">
        <v>5512870000</v>
      </c>
      <c r="L59" s="29">
        <v>97.929779999999994</v>
      </c>
      <c r="M59" s="29">
        <v>9.3469999999999995</v>
      </c>
      <c r="N59" s="29">
        <v>9.3469999999999995</v>
      </c>
      <c r="O59" s="274"/>
      <c r="P59" s="29"/>
      <c r="Q59" s="29"/>
      <c r="R59" s="29"/>
    </row>
    <row r="60" spans="1:18">
      <c r="A60" s="19">
        <v>45108</v>
      </c>
      <c r="B60" s="17">
        <v>20000000</v>
      </c>
      <c r="C60" s="15">
        <v>45124</v>
      </c>
      <c r="D60" s="15">
        <v>46127</v>
      </c>
      <c r="E60" s="17">
        <v>44630000</v>
      </c>
      <c r="F60" s="17">
        <v>24630000</v>
      </c>
      <c r="G60" s="17">
        <v>24450000</v>
      </c>
      <c r="H60" s="295">
        <v>123.15</v>
      </c>
      <c r="I60" s="42">
        <v>0</v>
      </c>
      <c r="J60" s="17">
        <v>24450000</v>
      </c>
      <c r="K60" s="18">
        <v>5537320000</v>
      </c>
      <c r="L60" s="29">
        <v>97.885589999999993</v>
      </c>
      <c r="M60" s="29">
        <v>9.3784899999999993</v>
      </c>
      <c r="N60" s="29">
        <v>9.4700000000000006</v>
      </c>
      <c r="O60" s="274"/>
      <c r="P60" s="29"/>
      <c r="Q60" s="29"/>
      <c r="R60" s="29"/>
    </row>
    <row r="61" spans="1:18">
      <c r="A61" s="19">
        <v>45108</v>
      </c>
      <c r="B61" s="17">
        <v>10000000</v>
      </c>
      <c r="C61" s="15">
        <v>45134</v>
      </c>
      <c r="D61" s="15">
        <v>46127</v>
      </c>
      <c r="E61" s="17">
        <v>31780000</v>
      </c>
      <c r="F61" s="17">
        <v>21780000</v>
      </c>
      <c r="G61" s="17">
        <v>10000000</v>
      </c>
      <c r="H61" s="295">
        <v>217.79999999999998</v>
      </c>
      <c r="I61" s="42">
        <v>0</v>
      </c>
      <c r="J61" s="17">
        <v>10000000</v>
      </c>
      <c r="K61" s="18">
        <v>5547320000</v>
      </c>
      <c r="L61" s="29"/>
      <c r="M61" s="29"/>
      <c r="N61" s="29"/>
      <c r="O61" s="274"/>
      <c r="P61" s="29"/>
      <c r="Q61" s="29"/>
      <c r="R61" s="29"/>
    </row>
    <row r="62" spans="1:18">
      <c r="A62" s="19">
        <v>45139</v>
      </c>
      <c r="B62" s="17">
        <v>10000000</v>
      </c>
      <c r="C62" s="15">
        <v>45141</v>
      </c>
      <c r="D62" s="15">
        <v>46127</v>
      </c>
      <c r="E62" s="17">
        <v>78500000</v>
      </c>
      <c r="F62" s="17">
        <v>68500000</v>
      </c>
      <c r="G62" s="17">
        <v>10000000</v>
      </c>
      <c r="H62" s="295">
        <v>6.85</v>
      </c>
      <c r="I62" s="42"/>
      <c r="J62" s="17">
        <v>10000000</v>
      </c>
      <c r="K62" s="18">
        <v>5557320000</v>
      </c>
      <c r="L62" s="29">
        <v>98.568960000000004</v>
      </c>
      <c r="M62" s="29">
        <v>9.0971299999999999</v>
      </c>
      <c r="N62" s="29">
        <v>9.2899999999999991</v>
      </c>
      <c r="O62" s="274"/>
      <c r="P62" s="29"/>
      <c r="Q62" s="29"/>
      <c r="R62" s="29"/>
    </row>
    <row r="63" spans="1:18">
      <c r="A63" s="19">
        <v>45139</v>
      </c>
      <c r="B63" s="17">
        <v>10000000</v>
      </c>
      <c r="C63" s="15">
        <v>45155</v>
      </c>
      <c r="D63" s="15">
        <v>46127</v>
      </c>
      <c r="E63" s="17">
        <v>24250000</v>
      </c>
      <c r="F63" s="17">
        <v>14250000</v>
      </c>
      <c r="G63" s="17">
        <v>10000000</v>
      </c>
      <c r="H63" s="295">
        <v>1.425</v>
      </c>
      <c r="I63" s="42"/>
      <c r="J63" s="17">
        <v>10000000</v>
      </c>
      <c r="K63" s="18">
        <v>5567320000</v>
      </c>
      <c r="L63" s="29">
        <v>98.906490000000005</v>
      </c>
      <c r="M63" s="29">
        <v>8.9587500000000002</v>
      </c>
      <c r="N63" s="29">
        <v>9.08</v>
      </c>
      <c r="O63" s="274"/>
      <c r="P63" s="29"/>
      <c r="Q63" s="29"/>
      <c r="R63" s="29"/>
    </row>
    <row r="64" spans="1:18">
      <c r="A64" s="19">
        <v>45139</v>
      </c>
      <c r="B64" s="17"/>
      <c r="C64" s="15">
        <v>45162</v>
      </c>
      <c r="D64" s="15">
        <v>46127</v>
      </c>
      <c r="E64" s="17"/>
      <c r="F64" s="17">
        <v>0</v>
      </c>
      <c r="G64" s="17"/>
      <c r="H64" s="295"/>
      <c r="I64" s="42"/>
      <c r="J64" s="17"/>
      <c r="K64" s="18">
        <v>5597740000</v>
      </c>
      <c r="L64" s="29"/>
      <c r="M64" s="29"/>
      <c r="N64" s="29"/>
      <c r="O64" s="274">
        <v>30420000</v>
      </c>
      <c r="P64" s="29">
        <v>101.72386</v>
      </c>
      <c r="Q64" s="29">
        <v>9.0640000000000001</v>
      </c>
      <c r="R64" s="29"/>
    </row>
    <row r="65" spans="1:18">
      <c r="A65" s="19">
        <v>45170</v>
      </c>
      <c r="B65" s="17">
        <v>10000000</v>
      </c>
      <c r="C65" s="15">
        <v>45176</v>
      </c>
      <c r="D65" s="15">
        <v>46127</v>
      </c>
      <c r="E65" s="17">
        <v>99200000</v>
      </c>
      <c r="F65" s="17">
        <v>89200000</v>
      </c>
      <c r="G65" s="17">
        <v>10000000</v>
      </c>
      <c r="H65" s="295">
        <v>892</v>
      </c>
      <c r="I65" s="42"/>
      <c r="J65" s="17">
        <v>10000000</v>
      </c>
      <c r="K65" s="18">
        <v>5607740000</v>
      </c>
      <c r="L65" s="29">
        <v>98.922569999999993</v>
      </c>
      <c r="M65" s="29">
        <v>8.9623000000000008</v>
      </c>
      <c r="N65" s="29">
        <v>9</v>
      </c>
      <c r="O65" s="274"/>
      <c r="P65" s="29"/>
      <c r="Q65" s="29"/>
      <c r="R65" s="29"/>
    </row>
    <row r="66" spans="1:18">
      <c r="A66" s="19">
        <v>45170</v>
      </c>
      <c r="B66" s="17">
        <v>30000000</v>
      </c>
      <c r="C66" s="15">
        <v>45190</v>
      </c>
      <c r="D66" s="15">
        <v>46127</v>
      </c>
      <c r="E66" s="17">
        <v>155880000</v>
      </c>
      <c r="F66" s="17">
        <v>125880000</v>
      </c>
      <c r="G66" s="17">
        <v>30000000</v>
      </c>
      <c r="H66" s="295">
        <v>419.59999999999997</v>
      </c>
      <c r="I66" s="42"/>
      <c r="J66" s="17">
        <v>30000000</v>
      </c>
      <c r="K66" s="18">
        <v>5637740000</v>
      </c>
      <c r="L66" s="29">
        <v>99.115480000000005</v>
      </c>
      <c r="M66" s="29">
        <v>8.8999400000000009</v>
      </c>
      <c r="N66" s="29">
        <v>8.92</v>
      </c>
      <c r="O66" s="274"/>
      <c r="P66" s="29"/>
      <c r="Q66" s="29"/>
      <c r="R66" s="29"/>
    </row>
    <row r="67" spans="1:18">
      <c r="A67" s="19">
        <v>45171</v>
      </c>
      <c r="B67" s="17"/>
      <c r="C67" s="15">
        <v>45197</v>
      </c>
      <c r="D67" s="15">
        <v>46127</v>
      </c>
      <c r="E67" s="17"/>
      <c r="F67" s="17">
        <v>0</v>
      </c>
      <c r="G67" s="17"/>
      <c r="H67" s="295"/>
      <c r="I67" s="42"/>
      <c r="J67" s="17">
        <v>0</v>
      </c>
      <c r="K67" s="18">
        <v>5729190000</v>
      </c>
      <c r="L67" s="29"/>
      <c r="M67" s="29"/>
      <c r="N67" s="29"/>
      <c r="O67" s="274">
        <v>91450000</v>
      </c>
      <c r="P67" s="29">
        <v>97.9923</v>
      </c>
      <c r="Q67" s="29">
        <v>9.2295099999999994</v>
      </c>
      <c r="R67" s="29">
        <v>9.2669999999999995</v>
      </c>
    </row>
    <row r="68" spans="1:18">
      <c r="A68" s="19">
        <v>45201</v>
      </c>
      <c r="B68" s="17">
        <v>20000000</v>
      </c>
      <c r="C68" s="15">
        <v>45204</v>
      </c>
      <c r="D68" s="15">
        <v>46127</v>
      </c>
      <c r="E68" s="17">
        <v>93000000</v>
      </c>
      <c r="F68" s="17">
        <v>73000000</v>
      </c>
      <c r="G68" s="17">
        <v>50000000</v>
      </c>
      <c r="H68" s="295">
        <v>365</v>
      </c>
      <c r="I68" s="42"/>
      <c r="J68" s="17">
        <v>50000000</v>
      </c>
      <c r="K68" s="18">
        <v>5779190000</v>
      </c>
      <c r="L68" s="29">
        <v>98.919790000000006</v>
      </c>
      <c r="M68" s="29">
        <v>8.99</v>
      </c>
      <c r="N68" s="29">
        <v>8.99</v>
      </c>
      <c r="O68" s="274"/>
      <c r="P68" s="29"/>
      <c r="Q68" s="29"/>
      <c r="R68" s="29"/>
    </row>
    <row r="69" spans="1:18">
      <c r="A69" s="19">
        <v>45201</v>
      </c>
      <c r="B69" s="17">
        <v>100000000</v>
      </c>
      <c r="C69" s="15">
        <v>45215</v>
      </c>
      <c r="D69" s="15">
        <v>46127</v>
      </c>
      <c r="E69" s="17">
        <v>82810000</v>
      </c>
      <c r="F69" s="17">
        <v>-17190000</v>
      </c>
      <c r="G69" s="17">
        <v>16980000</v>
      </c>
      <c r="H69" s="295">
        <v>-17.190000000000001</v>
      </c>
      <c r="I69" s="42"/>
      <c r="J69" s="17">
        <v>16980000</v>
      </c>
      <c r="K69" s="18">
        <v>5796170000</v>
      </c>
      <c r="L69" s="29">
        <v>99.72672</v>
      </c>
      <c r="M69" s="29">
        <v>8.6237200000000005</v>
      </c>
      <c r="N69" s="29">
        <v>8.6549999999999994</v>
      </c>
      <c r="O69" s="274"/>
      <c r="P69" s="29"/>
      <c r="Q69" s="29"/>
      <c r="R69" s="29"/>
    </row>
    <row r="70" spans="1:18">
      <c r="A70" s="19">
        <v>45201</v>
      </c>
      <c r="B70" s="17">
        <v>40000000</v>
      </c>
      <c r="C70" s="15">
        <v>45218</v>
      </c>
      <c r="D70" s="15">
        <v>46127</v>
      </c>
      <c r="E70" s="17">
        <v>136250000</v>
      </c>
      <c r="F70" s="17">
        <v>96250000</v>
      </c>
      <c r="G70" s="17">
        <v>16250000</v>
      </c>
      <c r="H70" s="295">
        <v>240.625</v>
      </c>
      <c r="I70" s="42"/>
      <c r="J70" s="17">
        <v>16250000</v>
      </c>
      <c r="K70" s="18">
        <v>5812420000</v>
      </c>
      <c r="L70" s="29">
        <v>99.44914</v>
      </c>
      <c r="M70" s="29">
        <v>8.7500800000000005</v>
      </c>
      <c r="N70" s="29">
        <v>8.7739999999999991</v>
      </c>
      <c r="O70" s="274"/>
      <c r="P70" s="29"/>
      <c r="Q70" s="29"/>
      <c r="R70" s="29"/>
    </row>
    <row r="71" spans="1:18">
      <c r="A71" s="19">
        <v>45231</v>
      </c>
      <c r="B71" s="17"/>
      <c r="C71" s="15">
        <v>45232</v>
      </c>
      <c r="D71" s="15">
        <v>46127</v>
      </c>
      <c r="E71" s="17"/>
      <c r="F71" s="17">
        <v>0</v>
      </c>
      <c r="G71" s="17"/>
      <c r="H71" s="295"/>
      <c r="I71" s="42"/>
      <c r="J71" s="17">
        <v>0</v>
      </c>
      <c r="K71" s="18">
        <v>5848150000</v>
      </c>
      <c r="L71" s="29"/>
      <c r="M71" s="29"/>
      <c r="N71" s="29"/>
      <c r="O71" s="274">
        <v>35730000</v>
      </c>
      <c r="P71" s="29">
        <v>99.833950000000002</v>
      </c>
      <c r="Q71" s="29">
        <v>8.7662899999999997</v>
      </c>
      <c r="R71" s="29"/>
    </row>
    <row r="72" spans="1:18">
      <c r="A72" s="19">
        <v>45231</v>
      </c>
      <c r="B72" s="17">
        <v>10000000</v>
      </c>
      <c r="C72" s="15">
        <v>45232</v>
      </c>
      <c r="D72" s="15">
        <v>46127</v>
      </c>
      <c r="E72" s="17">
        <v>66300000</v>
      </c>
      <c r="F72" s="17">
        <v>56300000</v>
      </c>
      <c r="G72" s="17">
        <v>10000000</v>
      </c>
      <c r="H72" s="295">
        <v>563</v>
      </c>
      <c r="I72" s="42"/>
      <c r="J72" s="17">
        <v>10000000</v>
      </c>
      <c r="K72" s="18">
        <v>5858150000</v>
      </c>
      <c r="L72" s="29">
        <v>99.275080000000003</v>
      </c>
      <c r="M72" s="29">
        <v>8.83202</v>
      </c>
      <c r="N72" s="29">
        <v>8.8699999999999992</v>
      </c>
      <c r="O72" s="274"/>
      <c r="P72" s="29"/>
      <c r="Q72" s="29"/>
      <c r="R72" s="29"/>
    </row>
    <row r="73" spans="1:18">
      <c r="A73" s="19">
        <v>45231</v>
      </c>
      <c r="B73" s="17">
        <v>10000000</v>
      </c>
      <c r="C73" s="15">
        <v>45253</v>
      </c>
      <c r="D73" s="15">
        <v>46127</v>
      </c>
      <c r="E73" s="17">
        <v>60290000</v>
      </c>
      <c r="F73" s="17">
        <v>50290000</v>
      </c>
      <c r="G73" s="17">
        <v>34300000</v>
      </c>
      <c r="H73" s="295">
        <v>502.9</v>
      </c>
      <c r="I73" s="42"/>
      <c r="J73" s="17">
        <v>34300000</v>
      </c>
      <c r="K73" s="18">
        <v>5892450000</v>
      </c>
      <c r="L73" s="29">
        <v>99.241889999999998</v>
      </c>
      <c r="M73" s="29">
        <v>8.8499700000000008</v>
      </c>
      <c r="N73" s="29">
        <v>8.89</v>
      </c>
      <c r="O73" s="274"/>
      <c r="P73" s="29"/>
      <c r="Q73" s="29"/>
      <c r="R73" s="29"/>
    </row>
    <row r="74" spans="1:18">
      <c r="A74" s="19">
        <v>45261</v>
      </c>
      <c r="B74" s="17">
        <v>30000000</v>
      </c>
      <c r="C74" s="15">
        <f>C71+1</f>
        <v>45233</v>
      </c>
      <c r="D74" s="15">
        <v>46128</v>
      </c>
      <c r="E74" s="17">
        <v>71000000</v>
      </c>
      <c r="F74" s="17">
        <f t="shared" ref="F74" si="0">E74-B74</f>
        <v>41000000</v>
      </c>
      <c r="G74" s="17">
        <v>36000000</v>
      </c>
      <c r="H74" s="295">
        <v>136.666666666667</v>
      </c>
      <c r="I74" s="42"/>
      <c r="J74" s="17">
        <v>36000000</v>
      </c>
      <c r="K74" s="18">
        <v>5928450000</v>
      </c>
      <c r="L74" s="29">
        <v>98.966499999999996</v>
      </c>
      <c r="M74" s="29">
        <v>8.9858100000000007</v>
      </c>
      <c r="N74" s="29">
        <v>9.75</v>
      </c>
      <c r="P74" s="160"/>
      <c r="R74" s="160"/>
    </row>
    <row r="75" spans="1:18">
      <c r="A75" s="19">
        <v>45292</v>
      </c>
      <c r="B75" s="17">
        <v>50000000</v>
      </c>
      <c r="C75" s="15">
        <v>45306</v>
      </c>
      <c r="D75" s="15">
        <v>46127</v>
      </c>
      <c r="E75" s="17">
        <v>84040000</v>
      </c>
      <c r="F75" s="17">
        <v>34040000</v>
      </c>
      <c r="G75" s="17">
        <v>44040000</v>
      </c>
      <c r="H75" s="128">
        <v>68.08</v>
      </c>
      <c r="I75" s="17"/>
      <c r="J75" s="17">
        <v>44040000</v>
      </c>
      <c r="K75" s="18">
        <v>5972490000</v>
      </c>
      <c r="L75" s="29">
        <v>99.006280000000004</v>
      </c>
      <c r="M75" s="29">
        <v>8.98325</v>
      </c>
      <c r="N75" s="29">
        <v>9.75</v>
      </c>
      <c r="O75" s="236"/>
      <c r="P75" s="17"/>
      <c r="Q75" s="15"/>
      <c r="R75" s="15"/>
    </row>
    <row r="76" spans="1:18">
      <c r="A76" s="19">
        <v>45292</v>
      </c>
      <c r="B76" s="17">
        <v>15000000</v>
      </c>
      <c r="C76" s="15">
        <v>45316</v>
      </c>
      <c r="D76" s="15">
        <v>46127</v>
      </c>
      <c r="E76" s="17">
        <v>160110000</v>
      </c>
      <c r="F76" s="17">
        <v>145110000</v>
      </c>
      <c r="G76" s="17">
        <v>15000000</v>
      </c>
      <c r="H76" s="128">
        <v>967.4</v>
      </c>
      <c r="I76" s="17"/>
      <c r="J76" s="17">
        <v>15000000</v>
      </c>
      <c r="K76" s="18">
        <v>5987490000</v>
      </c>
      <c r="L76" s="29">
        <v>98.907110000000003</v>
      </c>
      <c r="M76" s="29">
        <v>9.0389999999999997</v>
      </c>
      <c r="N76" s="29">
        <v>9.0389999999999997</v>
      </c>
      <c r="O76" s="236"/>
      <c r="P76" s="17"/>
      <c r="Q76" s="15"/>
      <c r="R76" s="15"/>
    </row>
    <row r="77" spans="1:18">
      <c r="A77" s="19">
        <v>45323</v>
      </c>
      <c r="B77" s="17">
        <v>15000000</v>
      </c>
      <c r="C77" s="15">
        <v>45323</v>
      </c>
      <c r="D77" s="15">
        <v>46127</v>
      </c>
      <c r="E77" s="17">
        <v>131490000</v>
      </c>
      <c r="F77" s="17">
        <v>116490000</v>
      </c>
      <c r="G77" s="17">
        <v>64080000</v>
      </c>
      <c r="H77" s="128">
        <v>776.6</v>
      </c>
      <c r="I77" s="17"/>
      <c r="J77" s="17">
        <v>64080000</v>
      </c>
      <c r="K77" s="18">
        <v>6051570000</v>
      </c>
      <c r="L77" s="29">
        <v>98.895330000000001</v>
      </c>
      <c r="M77" s="29">
        <v>9.0493600000000001</v>
      </c>
      <c r="N77" s="29">
        <v>9.0589499999999994</v>
      </c>
      <c r="O77" s="361"/>
      <c r="P77" s="160"/>
      <c r="Q77" s="160"/>
      <c r="R77" s="160"/>
    </row>
    <row r="78" spans="1:18">
      <c r="A78" s="19">
        <v>45323</v>
      </c>
      <c r="B78" s="17">
        <v>15000000</v>
      </c>
      <c r="C78" s="15">
        <v>45337</v>
      </c>
      <c r="D78" s="15">
        <v>46127</v>
      </c>
      <c r="E78" s="17">
        <v>23000000</v>
      </c>
      <c r="F78" s="17">
        <v>8000000</v>
      </c>
      <c r="G78" s="17">
        <v>15000000</v>
      </c>
      <c r="H78" s="128">
        <v>53.333333333333336</v>
      </c>
      <c r="I78" s="17"/>
      <c r="J78" s="17">
        <v>15000000</v>
      </c>
      <c r="K78" s="18">
        <v>6066570000</v>
      </c>
      <c r="L78" s="29">
        <v>98.352450000000005</v>
      </c>
      <c r="M78" s="29">
        <v>9.3432700000000004</v>
      </c>
      <c r="N78" s="29">
        <v>9.4039999999999999</v>
      </c>
      <c r="O78" s="361"/>
      <c r="P78" s="160"/>
      <c r="Q78" s="160"/>
      <c r="R78" s="160"/>
    </row>
    <row r="79" spans="1:18">
      <c r="A79" s="19">
        <v>45323</v>
      </c>
      <c r="B79" s="17"/>
      <c r="C79" s="15">
        <v>45344</v>
      </c>
      <c r="D79" s="15">
        <v>46127</v>
      </c>
      <c r="E79" s="17"/>
      <c r="F79" s="17"/>
      <c r="G79" s="17"/>
      <c r="H79" s="128"/>
      <c r="I79" s="17"/>
      <c r="J79" s="17"/>
      <c r="K79" s="18">
        <v>6100040000</v>
      </c>
      <c r="L79" s="29"/>
      <c r="M79" s="29"/>
      <c r="N79" s="29"/>
      <c r="O79" s="274">
        <v>33470000</v>
      </c>
      <c r="P79" s="29">
        <v>101.49766</v>
      </c>
      <c r="Q79" s="29">
        <v>9.2882200000000008</v>
      </c>
      <c r="R79" s="29">
        <v>9.3992000000000004</v>
      </c>
    </row>
    <row r="80" spans="1:18">
      <c r="A80" s="19">
        <v>45352</v>
      </c>
      <c r="B80" s="17">
        <v>15000000</v>
      </c>
      <c r="C80" s="15">
        <v>45358</v>
      </c>
      <c r="D80" s="15">
        <v>46127</v>
      </c>
      <c r="E80" s="17">
        <v>136850000</v>
      </c>
      <c r="F80" s="17">
        <v>121850000</v>
      </c>
      <c r="G80" s="17">
        <v>15000000</v>
      </c>
      <c r="H80" s="128">
        <v>812.33333333333326</v>
      </c>
      <c r="I80" s="17">
        <v>0</v>
      </c>
      <c r="J80" s="17">
        <v>15000000</v>
      </c>
      <c r="K80" s="18">
        <v>6115040000</v>
      </c>
      <c r="L80" s="29">
        <v>99.268950000000004</v>
      </c>
      <c r="M80" s="29">
        <v>8.875</v>
      </c>
      <c r="N80" s="29">
        <v>9.0250000000000004</v>
      </c>
      <c r="O80" s="274"/>
      <c r="P80" s="29"/>
      <c r="Q80" s="29"/>
      <c r="R80" s="29"/>
    </row>
    <row r="81" spans="1:18">
      <c r="A81" s="19">
        <v>45352</v>
      </c>
      <c r="B81" s="17">
        <v>15000000</v>
      </c>
      <c r="C81" s="15">
        <v>45371</v>
      </c>
      <c r="D81" s="15">
        <v>46127</v>
      </c>
      <c r="E81" s="17">
        <v>55070000</v>
      </c>
      <c r="F81" s="17">
        <v>40070000</v>
      </c>
      <c r="G81" s="17">
        <v>30070000</v>
      </c>
      <c r="H81" s="128">
        <v>267.13333333333333</v>
      </c>
      <c r="I81" s="17">
        <v>0</v>
      </c>
      <c r="J81" s="17">
        <v>30070000</v>
      </c>
      <c r="K81" s="18">
        <v>6145110000</v>
      </c>
      <c r="L81" s="29">
        <v>98.330060000000003</v>
      </c>
      <c r="M81" s="29">
        <v>9.4156999999999993</v>
      </c>
      <c r="N81" s="29">
        <v>9.44</v>
      </c>
      <c r="O81" s="274"/>
      <c r="P81" s="29"/>
      <c r="Q81" s="29"/>
      <c r="R81" s="29"/>
    </row>
    <row r="82" spans="1:18">
      <c r="A82" s="19">
        <v>45383</v>
      </c>
      <c r="B82" s="17">
        <v>40000000</v>
      </c>
      <c r="C82" s="15">
        <v>45397</v>
      </c>
      <c r="D82" s="15">
        <v>46127</v>
      </c>
      <c r="E82" s="17">
        <v>172240000</v>
      </c>
      <c r="F82" s="17">
        <v>132240000</v>
      </c>
      <c r="G82" s="17">
        <v>40000000</v>
      </c>
      <c r="H82" s="128">
        <v>330.6</v>
      </c>
      <c r="I82" s="17">
        <v>0</v>
      </c>
      <c r="J82" s="17">
        <v>40000000</v>
      </c>
      <c r="K82" s="18">
        <v>6185110000</v>
      </c>
      <c r="L82" s="29">
        <v>98.323049999999995</v>
      </c>
      <c r="M82" s="29">
        <v>9.4396900000000006</v>
      </c>
      <c r="N82" s="29">
        <v>9.4559999999999995</v>
      </c>
      <c r="O82" s="274"/>
      <c r="P82" s="29"/>
      <c r="Q82" s="29"/>
      <c r="R82" s="29"/>
    </row>
    <row r="83" spans="1:18">
      <c r="A83" s="19">
        <v>45474</v>
      </c>
      <c r="B83" s="17">
        <v>50000000</v>
      </c>
      <c r="C83" s="15">
        <v>45488</v>
      </c>
      <c r="D83" s="15">
        <v>46127</v>
      </c>
      <c r="E83" s="17">
        <v>109360000</v>
      </c>
      <c r="F83" s="17">
        <v>59360000</v>
      </c>
      <c r="G83" s="17">
        <v>50000000</v>
      </c>
      <c r="H83" s="128">
        <v>118.72</v>
      </c>
      <c r="I83" s="17">
        <v>0</v>
      </c>
      <c r="J83" s="17">
        <v>50000000</v>
      </c>
      <c r="K83" s="18">
        <v>6235110000</v>
      </c>
      <c r="L83" s="29">
        <v>100.26519999999999</v>
      </c>
      <c r="M83" s="29">
        <v>8.3170000000000002</v>
      </c>
      <c r="N83" s="29">
        <v>8.3450000000000006</v>
      </c>
      <c r="O83" s="274"/>
      <c r="P83" s="29"/>
      <c r="Q83" s="29"/>
      <c r="R83" s="29"/>
    </row>
    <row r="84" spans="1:18">
      <c r="A84" s="19">
        <v>45566</v>
      </c>
      <c r="B84" s="17">
        <v>85000000</v>
      </c>
      <c r="C84" s="15">
        <v>45580</v>
      </c>
      <c r="D84" s="15">
        <v>46127</v>
      </c>
      <c r="E84" s="17">
        <v>105410000</v>
      </c>
      <c r="F84" s="17">
        <v>20410000</v>
      </c>
      <c r="G84" s="17">
        <v>85000000</v>
      </c>
      <c r="H84" s="128">
        <v>24.011764705882353</v>
      </c>
      <c r="I84" s="17">
        <v>0</v>
      </c>
      <c r="J84" s="17">
        <v>85000000</v>
      </c>
      <c r="K84" s="18">
        <v>6320110000</v>
      </c>
      <c r="L84" s="29">
        <v>100.52027</v>
      </c>
      <c r="M84" s="29">
        <v>8.1245999999999992</v>
      </c>
      <c r="N84" s="29">
        <v>8.1686999999999994</v>
      </c>
      <c r="O84" s="274"/>
      <c r="P84" s="29"/>
      <c r="Q84" s="29"/>
      <c r="R84" s="29"/>
    </row>
    <row r="85" spans="1:18">
      <c r="A85" s="19">
        <v>45671</v>
      </c>
      <c r="B85" s="17">
        <v>70000000</v>
      </c>
      <c r="C85" s="15">
        <v>45672</v>
      </c>
      <c r="D85" s="15">
        <v>46127</v>
      </c>
      <c r="E85" s="17">
        <v>99750000</v>
      </c>
      <c r="F85" s="17">
        <v>29750000</v>
      </c>
      <c r="G85" s="17">
        <v>70000000</v>
      </c>
      <c r="H85" s="128">
        <v>42.5</v>
      </c>
      <c r="I85" s="17">
        <v>0</v>
      </c>
      <c r="J85" s="17">
        <v>70000000</v>
      </c>
      <c r="K85" s="18">
        <v>6390110000</v>
      </c>
      <c r="L85" s="29">
        <v>99.899360000000001</v>
      </c>
      <c r="M85" s="29">
        <v>8.5726399999999998</v>
      </c>
      <c r="N85" s="29">
        <v>8.65</v>
      </c>
      <c r="O85" s="274"/>
      <c r="P85" s="29"/>
      <c r="Q85" s="29"/>
      <c r="R85" s="29"/>
    </row>
    <row r="86" spans="1:18">
      <c r="A86" s="19">
        <v>45777</v>
      </c>
      <c r="B86" s="17"/>
      <c r="C86" s="15">
        <v>45777</v>
      </c>
      <c r="D86" s="15">
        <v>46127</v>
      </c>
      <c r="E86" s="17"/>
      <c r="F86" s="17"/>
      <c r="G86" s="17"/>
      <c r="H86" s="128"/>
      <c r="I86" s="17">
        <v>0</v>
      </c>
      <c r="J86" s="17"/>
      <c r="K86" s="18">
        <v>5587870000</v>
      </c>
      <c r="L86" s="29"/>
      <c r="M86" s="29"/>
      <c r="N86" s="29"/>
      <c r="O86" s="274">
        <v>-802240000</v>
      </c>
      <c r="P86" s="29">
        <v>100.74957000000001</v>
      </c>
      <c r="Q86" s="29"/>
      <c r="R86" s="29"/>
    </row>
    <row r="87" spans="1:18">
      <c r="A87" s="19">
        <v>45809</v>
      </c>
      <c r="B87" s="17"/>
      <c r="C87" s="15">
        <v>45813</v>
      </c>
      <c r="D87" s="15">
        <v>46127</v>
      </c>
      <c r="E87" s="17"/>
      <c r="F87" s="17"/>
      <c r="G87" s="17"/>
      <c r="H87" s="128"/>
      <c r="I87" s="17">
        <v>0</v>
      </c>
      <c r="J87" s="17"/>
      <c r="K87" s="18">
        <v>4599960000</v>
      </c>
      <c r="L87" s="29"/>
      <c r="M87" s="29"/>
      <c r="N87" s="29"/>
      <c r="O87" s="274">
        <v>-987910000</v>
      </c>
      <c r="P87" s="29"/>
      <c r="Q87" s="29"/>
      <c r="R87" s="29"/>
    </row>
    <row r="88" spans="1:18">
      <c r="A88" s="19">
        <v>45839</v>
      </c>
      <c r="B88" s="17"/>
      <c r="C88" s="15">
        <v>45841</v>
      </c>
      <c r="D88" s="15">
        <v>46127</v>
      </c>
      <c r="E88" s="17"/>
      <c r="F88" s="17"/>
      <c r="G88" s="17"/>
      <c r="H88" s="128"/>
      <c r="I88" s="17">
        <v>0</v>
      </c>
      <c r="J88" s="17"/>
      <c r="K88" s="18">
        <v>3878310000</v>
      </c>
      <c r="L88" s="29"/>
      <c r="M88" s="29"/>
      <c r="N88" s="29"/>
      <c r="O88" s="274">
        <v>-721650000</v>
      </c>
      <c r="P88" s="29"/>
      <c r="Q88" s="29"/>
      <c r="R88" s="29"/>
    </row>
    <row r="89" spans="1:18">
      <c r="A89" s="19">
        <v>45870</v>
      </c>
      <c r="B89" s="17"/>
      <c r="C89" s="15">
        <v>45883</v>
      </c>
      <c r="D89" s="15">
        <v>46127</v>
      </c>
      <c r="E89" s="17"/>
      <c r="F89" s="17">
        <v>0</v>
      </c>
      <c r="G89" s="17"/>
      <c r="H89" s="128"/>
      <c r="I89" s="17">
        <v>0</v>
      </c>
      <c r="J89" s="17">
        <v>0</v>
      </c>
      <c r="K89" s="18">
        <v>3038980000</v>
      </c>
      <c r="L89" s="29"/>
      <c r="M89" s="29"/>
      <c r="N89" s="29"/>
      <c r="O89" s="274">
        <v>-839330000</v>
      </c>
      <c r="P89" s="29"/>
      <c r="Q89" s="29"/>
      <c r="R89" s="29"/>
    </row>
    <row r="90" spans="1:18">
      <c r="A90" s="19">
        <v>45901</v>
      </c>
      <c r="B90" s="17"/>
      <c r="C90" s="15">
        <v>45925</v>
      </c>
      <c r="D90" s="15">
        <v>46127</v>
      </c>
      <c r="E90" s="17"/>
      <c r="F90" s="17">
        <v>0</v>
      </c>
      <c r="G90" s="17"/>
      <c r="H90" s="128"/>
      <c r="I90" s="17">
        <v>0</v>
      </c>
      <c r="J90" s="17">
        <v>0</v>
      </c>
      <c r="K90" s="18">
        <v>2473930000</v>
      </c>
      <c r="L90" s="29"/>
      <c r="M90" s="29"/>
      <c r="N90" s="29"/>
      <c r="O90" s="274">
        <v>-565050000</v>
      </c>
      <c r="P90" s="29"/>
      <c r="Q90" s="29"/>
      <c r="R90" s="29"/>
    </row>
    <row r="91" spans="1:18">
      <c r="A91" s="19">
        <v>45931</v>
      </c>
      <c r="B91" s="17"/>
      <c r="C91" s="15">
        <v>45952</v>
      </c>
      <c r="D91" s="15">
        <v>46127</v>
      </c>
      <c r="E91" s="17"/>
      <c r="F91" s="17">
        <v>0</v>
      </c>
      <c r="G91" s="17"/>
      <c r="H91" s="128"/>
      <c r="I91" s="17">
        <v>0</v>
      </c>
      <c r="J91" s="17">
        <v>0</v>
      </c>
      <c r="K91" s="18">
        <v>2293980000</v>
      </c>
      <c r="L91" s="29"/>
      <c r="M91" s="29"/>
      <c r="N91" s="29"/>
      <c r="O91" s="274">
        <v>-179950000</v>
      </c>
      <c r="P91" s="29"/>
      <c r="Q91" s="29"/>
      <c r="R91" s="29"/>
    </row>
    <row r="92" spans="1:18">
      <c r="A92" s="19">
        <v>45962</v>
      </c>
      <c r="B92" s="17"/>
      <c r="C92" s="15">
        <v>45986</v>
      </c>
      <c r="D92" s="15">
        <v>46127</v>
      </c>
      <c r="E92" s="17"/>
      <c r="F92" s="17">
        <v>0</v>
      </c>
      <c r="G92" s="17"/>
      <c r="H92" s="128"/>
      <c r="I92" s="17">
        <v>0</v>
      </c>
      <c r="J92" s="17">
        <v>0</v>
      </c>
      <c r="K92" s="18">
        <v>2006480000</v>
      </c>
      <c r="L92" s="29"/>
      <c r="M92" s="29"/>
      <c r="N92" s="29"/>
      <c r="O92" s="274">
        <v>-287500000</v>
      </c>
      <c r="P92" s="29"/>
      <c r="Q92" s="29"/>
      <c r="R92" s="29"/>
    </row>
    <row r="93" spans="1:18">
      <c r="A93" s="19">
        <v>46023</v>
      </c>
      <c r="B93" s="17"/>
      <c r="C93" s="15"/>
      <c r="D93" s="15">
        <v>46127</v>
      </c>
      <c r="E93" s="17"/>
      <c r="F93" s="17"/>
      <c r="G93" s="17"/>
      <c r="H93" s="128"/>
      <c r="I93" s="17"/>
      <c r="J93" s="17">
        <v>0</v>
      </c>
      <c r="K93" s="18">
        <v>1856690000</v>
      </c>
      <c r="L93" s="29"/>
      <c r="M93" s="29"/>
      <c r="N93" s="29"/>
      <c r="O93" s="274">
        <v>-149790000</v>
      </c>
      <c r="P93" s="29"/>
      <c r="Q93" s="29"/>
      <c r="R93" s="29"/>
    </row>
  </sheetData>
  <conditionalFormatting sqref="L4:N23">
    <cfRule type="cellIs" dxfId="113" priority="34479" stopIfTrue="1" operator="lessThan">
      <formula>0</formula>
    </cfRule>
  </conditionalFormatting>
  <conditionalFormatting sqref="L26:N93">
    <cfRule type="cellIs" dxfId="112" priority="2" stopIfTrue="1" operator="lessThan">
      <formula>0</formula>
    </cfRule>
  </conditionalFormatting>
  <conditionalFormatting sqref="P27:R28">
    <cfRule type="cellIs" dxfId="111" priority="30625" stopIfTrue="1" operator="lessThan">
      <formula>0</formula>
    </cfRule>
  </conditionalFormatting>
  <conditionalFormatting sqref="P53:R73">
    <cfRule type="cellIs" dxfId="110" priority="1039" stopIfTrue="1" operator="lessThan">
      <formula>0</formula>
    </cfRule>
  </conditionalFormatting>
  <conditionalFormatting sqref="P79:R93">
    <cfRule type="cellIs" dxfId="109" priority="1" stopIfTrue="1" operator="lessThan">
      <formula>0</formula>
    </cfRule>
  </conditionalFormatting>
  <conditionalFormatting sqref="Q9:Q23">
    <cfRule type="cellIs" dxfId="108" priority="34383" stopIfTrue="1" operator="lessThan">
      <formula>0</formula>
    </cfRule>
  </conditionalFormatting>
  <conditionalFormatting sqref="Q7:R7">
    <cfRule type="cellIs" dxfId="107" priority="70287" stopIfTrue="1" operator="lessThan">
      <formula>0</formula>
    </cfRule>
  </conditionalFormatting>
  <conditionalFormatting sqref="Q29:R52">
    <cfRule type="cellIs" dxfId="106" priority="11065" stopIfTrue="1" operator="lessThan">
      <formula>0</formula>
    </cfRule>
  </conditionalFormatting>
  <conditionalFormatting sqref="R9:R25 O24:R25">
    <cfRule type="cellIs" dxfId="105" priority="30985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1"/>
  <sheetViews>
    <sheetView zoomScale="91" zoomScaleNormal="91" workbookViewId="0">
      <pane xSplit="1" ySplit="3" topLeftCell="B153" activePane="bottomRight" state="frozen"/>
      <selection pane="topRight" activeCell="B1" sqref="B1"/>
      <selection pane="bottomLeft" activeCell="A4" sqref="A4"/>
      <selection pane="bottomRight" activeCell="A161" sqref="A161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6" width="10" customWidth="1"/>
    <col min="8" max="8" width="7.77734375" customWidth="1"/>
    <col min="9" max="9" width="7.21875" customWidth="1"/>
    <col min="10" max="10" width="9.21875" bestFit="1" customWidth="1"/>
    <col min="11" max="11" width="15.5546875" customWidth="1"/>
    <col min="12" max="12" width="7.77734375" customWidth="1"/>
    <col min="13" max="13" width="6.109375" customWidth="1"/>
    <col min="14" max="14" width="7.21875" customWidth="1"/>
    <col min="15" max="15" width="9.109375" style="194" customWidth="1"/>
    <col min="16" max="16" width="7" customWidth="1"/>
    <col min="17" max="17" width="7.21875" customWidth="1"/>
    <col min="18" max="18" width="7.5546875" customWidth="1"/>
    <col min="19" max="19" width="4.77734375" customWidth="1"/>
    <col min="20" max="20" width="11.109375" customWidth="1"/>
    <col min="21" max="21" width="9.33203125" bestFit="1" customWidth="1"/>
  </cols>
  <sheetData>
    <row r="1" spans="1:18" ht="16.5" thickBot="1">
      <c r="A1" s="9"/>
      <c r="B1" s="9" t="s">
        <v>44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4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234" t="s">
        <v>52</v>
      </c>
      <c r="P2" s="80" t="s">
        <v>31</v>
      </c>
      <c r="Q2" s="79" t="s">
        <v>31</v>
      </c>
      <c r="R2" s="79" t="s">
        <v>21</v>
      </c>
    </row>
    <row r="3" spans="1:18" ht="18" customHeight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235" t="s">
        <v>53</v>
      </c>
      <c r="P3" s="84" t="s">
        <v>32</v>
      </c>
      <c r="Q3" s="83" t="s">
        <v>11</v>
      </c>
      <c r="R3" s="83" t="s">
        <v>22</v>
      </c>
    </row>
    <row r="4" spans="1:18" s="3" customFormat="1" ht="14.25" customHeight="1">
      <c r="A4" s="19">
        <v>40919</v>
      </c>
      <c r="B4" s="17">
        <v>20000000</v>
      </c>
      <c r="C4" s="15">
        <v>40928</v>
      </c>
      <c r="D4" s="15">
        <v>46402</v>
      </c>
      <c r="E4" s="17">
        <v>25000000</v>
      </c>
      <c r="F4" s="17">
        <v>5000000</v>
      </c>
      <c r="G4" s="17">
        <v>10000000</v>
      </c>
      <c r="H4" s="128">
        <v>25</v>
      </c>
      <c r="I4" s="17">
        <v>0</v>
      </c>
      <c r="J4" s="17">
        <v>10000000</v>
      </c>
      <c r="K4" s="18">
        <v>112400000</v>
      </c>
      <c r="L4" s="29">
        <v>88.608999999999995</v>
      </c>
      <c r="M4" s="29">
        <v>9.4499999999999993</v>
      </c>
      <c r="N4" s="29">
        <v>9.4499999999999993</v>
      </c>
      <c r="O4" s="236"/>
      <c r="P4" s="17"/>
      <c r="Q4" s="15"/>
      <c r="R4" s="15"/>
    </row>
    <row r="5" spans="1:18">
      <c r="A5" s="19">
        <v>41040</v>
      </c>
      <c r="B5" s="17">
        <v>30000000</v>
      </c>
      <c r="C5" s="15">
        <v>41040</v>
      </c>
      <c r="D5" s="15">
        <v>46402</v>
      </c>
      <c r="E5" s="17">
        <v>46260000</v>
      </c>
      <c r="F5" s="17">
        <v>16260000</v>
      </c>
      <c r="G5" s="17">
        <v>30000000</v>
      </c>
      <c r="H5" s="128">
        <v>54.2</v>
      </c>
      <c r="I5" s="17">
        <v>0</v>
      </c>
      <c r="J5" s="17">
        <v>30000000</v>
      </c>
      <c r="K5" s="18">
        <v>142400000</v>
      </c>
      <c r="L5" s="29">
        <v>91.721000000000004</v>
      </c>
      <c r="M5" s="29">
        <v>9.34</v>
      </c>
      <c r="N5" s="29">
        <v>9.43</v>
      </c>
      <c r="O5" s="236"/>
      <c r="P5" s="17"/>
      <c r="Q5" s="15"/>
      <c r="R5" s="15"/>
    </row>
    <row r="6" spans="1:18">
      <c r="A6" s="19">
        <v>41101</v>
      </c>
      <c r="B6" s="17">
        <v>30000000</v>
      </c>
      <c r="C6" s="15">
        <v>41110</v>
      </c>
      <c r="D6" s="15">
        <v>46402</v>
      </c>
      <c r="E6" s="17">
        <v>74900000</v>
      </c>
      <c r="F6" s="17">
        <v>44900000</v>
      </c>
      <c r="G6" s="17">
        <v>29850000</v>
      </c>
      <c r="H6" s="128">
        <v>149.66666666666666</v>
      </c>
      <c r="I6" s="17">
        <v>0</v>
      </c>
      <c r="J6" s="17">
        <v>29850000</v>
      </c>
      <c r="K6" s="18">
        <v>172250000</v>
      </c>
      <c r="L6" s="29">
        <v>95.628</v>
      </c>
      <c r="M6" s="29">
        <v>8.5299999999999994</v>
      </c>
      <c r="N6" s="29">
        <v>8.58</v>
      </c>
      <c r="O6" s="236"/>
      <c r="P6" s="17"/>
      <c r="Q6" s="15"/>
      <c r="R6" s="15"/>
    </row>
    <row r="7" spans="1:18">
      <c r="A7" s="19">
        <v>41163</v>
      </c>
      <c r="B7" s="17">
        <v>30000000</v>
      </c>
      <c r="C7" s="15">
        <v>41166</v>
      </c>
      <c r="D7" s="15">
        <v>46402</v>
      </c>
      <c r="E7" s="17">
        <v>65220000</v>
      </c>
      <c r="F7" s="17">
        <v>35220000</v>
      </c>
      <c r="G7" s="17">
        <v>30000000</v>
      </c>
      <c r="H7" s="128">
        <v>117.39999999999999</v>
      </c>
      <c r="I7" s="17">
        <v>0</v>
      </c>
      <c r="J7" s="17">
        <v>30000000</v>
      </c>
      <c r="K7" s="18">
        <v>202250000</v>
      </c>
      <c r="L7" s="29">
        <v>95.1678</v>
      </c>
      <c r="M7" s="29">
        <v>8.5889000000000006</v>
      </c>
      <c r="N7" s="29">
        <v>8.6150000000000002</v>
      </c>
      <c r="O7" s="236"/>
      <c r="P7" s="17"/>
      <c r="Q7" s="15"/>
      <c r="R7" s="15"/>
    </row>
    <row r="8" spans="1:18">
      <c r="A8" s="19">
        <v>41193</v>
      </c>
      <c r="B8" s="17">
        <v>110000000</v>
      </c>
      <c r="C8" s="15">
        <v>41197</v>
      </c>
      <c r="D8" s="15">
        <v>46402</v>
      </c>
      <c r="E8" s="17">
        <v>91900000</v>
      </c>
      <c r="F8" s="17">
        <v>-18100000</v>
      </c>
      <c r="G8" s="17">
        <v>91900000</v>
      </c>
      <c r="H8" s="128">
        <v>-16.454545454545453</v>
      </c>
      <c r="I8" s="17">
        <v>0</v>
      </c>
      <c r="J8" s="17">
        <v>91900000</v>
      </c>
      <c r="K8" s="18">
        <v>294150000</v>
      </c>
      <c r="L8" s="29">
        <v>93.281289999999998</v>
      </c>
      <c r="M8" s="29">
        <v>8.8333100000000009</v>
      </c>
      <c r="N8" s="29">
        <v>8.8699999999999992</v>
      </c>
      <c r="O8" s="236"/>
      <c r="P8" s="17"/>
      <c r="Q8" s="15"/>
      <c r="R8" s="15"/>
    </row>
    <row r="9" spans="1:18">
      <c r="A9" s="19">
        <v>41249</v>
      </c>
      <c r="B9" s="17">
        <v>30000000</v>
      </c>
      <c r="C9" s="15">
        <v>41250</v>
      </c>
      <c r="D9" s="15">
        <v>46402</v>
      </c>
      <c r="E9" s="17">
        <v>13200000</v>
      </c>
      <c r="F9" s="17">
        <v>-16800000</v>
      </c>
      <c r="G9" s="17">
        <v>13200000</v>
      </c>
      <c r="H9" s="128">
        <v>-56.000000000000007</v>
      </c>
      <c r="I9" s="17">
        <v>0</v>
      </c>
      <c r="J9" s="17">
        <v>13200000</v>
      </c>
      <c r="K9" s="18">
        <v>307350000</v>
      </c>
      <c r="L9" s="29">
        <v>95.100149999999999</v>
      </c>
      <c r="M9" s="29">
        <v>8.6013599999999997</v>
      </c>
      <c r="N9" s="29">
        <v>8.641</v>
      </c>
      <c r="O9" s="236"/>
      <c r="P9" s="17"/>
      <c r="Q9" s="15"/>
      <c r="R9" s="15"/>
    </row>
    <row r="75" spans="1:18">
      <c r="A75" s="19">
        <v>43112</v>
      </c>
      <c r="B75" s="17">
        <v>25000000</v>
      </c>
      <c r="C75" s="15">
        <v>43125</v>
      </c>
      <c r="D75" s="15">
        <v>46402</v>
      </c>
      <c r="E75" s="17">
        <v>41370000</v>
      </c>
      <c r="F75" s="17">
        <v>16370000</v>
      </c>
      <c r="G75" s="17">
        <v>25000000</v>
      </c>
      <c r="H75" s="128">
        <v>65.48</v>
      </c>
      <c r="I75" s="17">
        <v>0</v>
      </c>
      <c r="J75" s="17">
        <v>25000000</v>
      </c>
      <c r="K75" s="18">
        <v>2123780000</v>
      </c>
      <c r="L75" s="29">
        <v>88.286580000000001</v>
      </c>
      <c r="M75" s="29">
        <v>10.007999999999999</v>
      </c>
      <c r="N75" s="29">
        <v>10.018000000000001</v>
      </c>
      <c r="O75" s="236"/>
      <c r="P75" s="17"/>
      <c r="Q75" s="15"/>
      <c r="R75" s="15"/>
    </row>
    <row r="76" spans="1:18">
      <c r="A76" s="19">
        <v>43143</v>
      </c>
      <c r="B76" s="17"/>
      <c r="C76" s="15"/>
      <c r="D76" s="15"/>
      <c r="E76" s="17"/>
      <c r="F76" s="17"/>
      <c r="G76" s="17"/>
      <c r="H76" s="128"/>
      <c r="I76" s="17"/>
      <c r="J76" s="17"/>
      <c r="K76" s="18">
        <v>2202350000</v>
      </c>
      <c r="L76" s="29"/>
      <c r="M76" s="29"/>
      <c r="N76" s="29"/>
      <c r="O76" s="236">
        <v>78570000</v>
      </c>
      <c r="P76" s="17">
        <v>86.865790000000004</v>
      </c>
      <c r="Q76" s="15">
        <v>10.414429999999999</v>
      </c>
      <c r="R76" s="15">
        <v>11</v>
      </c>
    </row>
    <row r="77" spans="1:18">
      <c r="A77" s="19">
        <v>43143</v>
      </c>
      <c r="B77" s="17">
        <v>25000000</v>
      </c>
      <c r="C77" s="15">
        <v>43153</v>
      </c>
      <c r="D77" s="15">
        <v>46402</v>
      </c>
      <c r="E77" s="17">
        <v>89830000</v>
      </c>
      <c r="F77" s="17">
        <v>64830000</v>
      </c>
      <c r="G77" s="17">
        <v>25000000</v>
      </c>
      <c r="H77" s="128">
        <v>259.32</v>
      </c>
      <c r="I77" s="17">
        <v>0</v>
      </c>
      <c r="J77" s="17">
        <v>25000000</v>
      </c>
      <c r="K77" s="18">
        <v>2227350000</v>
      </c>
      <c r="L77" s="29">
        <v>88.45523</v>
      </c>
      <c r="M77" s="29">
        <v>9.9872200000000007</v>
      </c>
      <c r="N77" s="29">
        <v>10</v>
      </c>
      <c r="O77" s="236"/>
      <c r="P77" s="17"/>
      <c r="Q77" s="15"/>
      <c r="R77" s="15"/>
    </row>
    <row r="78" spans="1:18">
      <c r="A78" s="19">
        <v>43171</v>
      </c>
      <c r="B78" s="17">
        <v>25000000</v>
      </c>
      <c r="C78" s="15">
        <v>43188</v>
      </c>
      <c r="D78" s="15">
        <v>46402</v>
      </c>
      <c r="E78" s="17">
        <v>23500000</v>
      </c>
      <c r="F78" s="17">
        <v>-1500000</v>
      </c>
      <c r="G78" s="17">
        <v>23500000</v>
      </c>
      <c r="H78" s="128">
        <v>-6</v>
      </c>
      <c r="I78" s="17">
        <v>0</v>
      </c>
      <c r="J78" s="17">
        <v>23500000</v>
      </c>
      <c r="K78" s="18">
        <v>2250850000</v>
      </c>
      <c r="L78" s="29">
        <v>89.803849999999997</v>
      </c>
      <c r="M78" s="29">
        <v>9.7509599999999992</v>
      </c>
      <c r="N78" s="29">
        <v>9.7200000000000006</v>
      </c>
      <c r="O78" s="236"/>
      <c r="P78" s="17"/>
      <c r="Q78" s="15"/>
      <c r="R78" s="15"/>
    </row>
    <row r="79" spans="1:18">
      <c r="A79" s="19">
        <v>43202</v>
      </c>
      <c r="B79" s="17">
        <v>30000000</v>
      </c>
      <c r="C79" s="15">
        <v>43209</v>
      </c>
      <c r="D79" s="15">
        <v>46402</v>
      </c>
      <c r="E79" s="17">
        <v>40260000</v>
      </c>
      <c r="F79" s="17">
        <v>10260000</v>
      </c>
      <c r="G79" s="17">
        <v>30000000</v>
      </c>
      <c r="H79" s="128">
        <v>34.200000000000003</v>
      </c>
      <c r="I79" s="17">
        <v>0</v>
      </c>
      <c r="J79" s="17">
        <v>30000000</v>
      </c>
      <c r="K79" s="18">
        <v>2280850000</v>
      </c>
      <c r="L79" s="29">
        <v>88.810990000000004</v>
      </c>
      <c r="M79" s="29">
        <v>9.9445599999999992</v>
      </c>
      <c r="N79" s="29">
        <v>9.98</v>
      </c>
      <c r="O79" s="236"/>
      <c r="P79" s="17"/>
      <c r="Q79" s="15"/>
      <c r="R79" s="15"/>
    </row>
    <row r="80" spans="1:18">
      <c r="A80" s="19">
        <v>43202</v>
      </c>
      <c r="B80" s="17"/>
      <c r="C80" s="15">
        <v>43216</v>
      </c>
      <c r="D80" s="15">
        <v>46402</v>
      </c>
      <c r="E80" s="17"/>
      <c r="F80" s="17"/>
      <c r="G80" s="17"/>
      <c r="H80" s="128"/>
      <c r="I80" s="17"/>
      <c r="J80" s="17"/>
      <c r="K80" s="18">
        <v>2326570000</v>
      </c>
      <c r="L80" s="29"/>
      <c r="M80" s="29"/>
      <c r="N80" s="29"/>
      <c r="O80" s="236">
        <v>45720000</v>
      </c>
      <c r="P80" s="17">
        <v>90.154560000000004</v>
      </c>
      <c r="Q80" s="15">
        <v>10.112500000000001</v>
      </c>
      <c r="R80" s="15">
        <v>10.15</v>
      </c>
    </row>
    <row r="81" spans="1:18">
      <c r="A81" s="19">
        <v>43232</v>
      </c>
      <c r="B81" s="17">
        <v>30000000</v>
      </c>
      <c r="C81" s="15">
        <v>43237</v>
      </c>
      <c r="D81" s="15">
        <v>46402</v>
      </c>
      <c r="E81" s="17">
        <v>60000000</v>
      </c>
      <c r="F81" s="17">
        <v>30000000</v>
      </c>
      <c r="G81" s="17">
        <v>30000000</v>
      </c>
      <c r="H81" s="128">
        <v>100</v>
      </c>
      <c r="I81" s="17">
        <v>0</v>
      </c>
      <c r="J81" s="17">
        <v>30000000</v>
      </c>
      <c r="K81" s="18">
        <v>2356570000</v>
      </c>
      <c r="L81" s="29">
        <v>89.808227666666653</v>
      </c>
      <c r="M81" s="29">
        <v>10.2787333333333</v>
      </c>
      <c r="N81" s="29"/>
      <c r="O81" s="236"/>
      <c r="P81" s="17"/>
      <c r="Q81" s="15"/>
      <c r="R81" s="15"/>
    </row>
    <row r="82" spans="1:18">
      <c r="A82" s="19">
        <v>43263</v>
      </c>
      <c r="B82" s="17">
        <v>30000000</v>
      </c>
      <c r="C82" s="15">
        <v>43272</v>
      </c>
      <c r="D82" s="15">
        <v>46402</v>
      </c>
      <c r="E82" s="17">
        <v>87000000</v>
      </c>
      <c r="F82" s="17">
        <v>57000000</v>
      </c>
      <c r="G82" s="17">
        <v>30000000</v>
      </c>
      <c r="H82" s="128">
        <v>190</v>
      </c>
      <c r="I82" s="17">
        <v>0</v>
      </c>
      <c r="J82" s="17">
        <v>30000000</v>
      </c>
      <c r="K82" s="18">
        <v>2386570000</v>
      </c>
      <c r="L82" s="29">
        <v>85.010419999999996</v>
      </c>
      <c r="M82" s="29">
        <v>10.72</v>
      </c>
      <c r="N82" s="29">
        <v>10.72</v>
      </c>
      <c r="O82" s="236"/>
      <c r="P82" s="17"/>
      <c r="Q82" s="15"/>
      <c r="R82" s="15"/>
    </row>
    <row r="83" spans="1:18">
      <c r="A83" s="19">
        <v>43293</v>
      </c>
      <c r="B83" s="17">
        <v>80000000</v>
      </c>
      <c r="C83" s="15">
        <v>43297</v>
      </c>
      <c r="D83" s="15">
        <v>46402</v>
      </c>
      <c r="E83" s="17">
        <v>120800000</v>
      </c>
      <c r="F83" s="17">
        <v>40800000</v>
      </c>
      <c r="G83" s="17">
        <v>120800000</v>
      </c>
      <c r="H83" s="128">
        <v>51</v>
      </c>
      <c r="I83" s="17">
        <v>0</v>
      </c>
      <c r="J83" s="17">
        <v>120800000</v>
      </c>
      <c r="K83" s="18">
        <v>2507370000</v>
      </c>
      <c r="L83" s="29">
        <v>86.622249999999994</v>
      </c>
      <c r="M83" s="29">
        <v>10.410019999999999</v>
      </c>
      <c r="N83" s="29">
        <v>10.605</v>
      </c>
      <c r="O83" s="236"/>
      <c r="P83" s="17"/>
      <c r="Q83" s="15"/>
      <c r="R83" s="15"/>
    </row>
    <row r="84" spans="1:18">
      <c r="A84" s="19">
        <v>43324</v>
      </c>
      <c r="B84" s="17">
        <v>30000000</v>
      </c>
      <c r="C84" s="15">
        <v>43321</v>
      </c>
      <c r="D84" s="15">
        <v>46402</v>
      </c>
      <c r="E84" s="17">
        <v>82500000</v>
      </c>
      <c r="F84" s="17">
        <v>52500000</v>
      </c>
      <c r="G84" s="17">
        <v>30000000</v>
      </c>
      <c r="H84" s="128">
        <v>175</v>
      </c>
      <c r="I84" s="17">
        <v>0</v>
      </c>
      <c r="J84" s="17">
        <v>30000000</v>
      </c>
      <c r="K84" s="18">
        <v>2537370000</v>
      </c>
      <c r="L84" s="29">
        <v>87.414180000000002</v>
      </c>
      <c r="M84" s="29">
        <v>10.26333</v>
      </c>
      <c r="N84" s="29">
        <v>10.3</v>
      </c>
      <c r="O84" s="236"/>
      <c r="P84" s="17"/>
      <c r="Q84" s="15"/>
      <c r="R84" s="15"/>
    </row>
    <row r="85" spans="1:18">
      <c r="A85" s="19">
        <v>43355</v>
      </c>
      <c r="B85" s="17">
        <v>30000000</v>
      </c>
      <c r="C85" s="15">
        <v>43363</v>
      </c>
      <c r="D85" s="15">
        <v>46402</v>
      </c>
      <c r="E85" s="17">
        <v>147300000</v>
      </c>
      <c r="F85" s="17">
        <v>117300000</v>
      </c>
      <c r="G85" s="17">
        <v>30000000</v>
      </c>
      <c r="H85" s="128">
        <v>391</v>
      </c>
      <c r="I85" s="17">
        <v>0</v>
      </c>
      <c r="J85" s="17">
        <v>30000000</v>
      </c>
      <c r="K85" s="18">
        <v>2567370000</v>
      </c>
      <c r="L85" s="29">
        <v>86.259370000000004</v>
      </c>
      <c r="M85" s="29">
        <v>10.512</v>
      </c>
      <c r="N85" s="29">
        <v>10.635999999999999</v>
      </c>
      <c r="O85" s="236"/>
      <c r="P85" s="17"/>
      <c r="Q85" s="15"/>
      <c r="R85" s="15"/>
    </row>
    <row r="86" spans="1:18">
      <c r="A86" s="19">
        <v>43385</v>
      </c>
      <c r="B86" s="17">
        <v>50000000</v>
      </c>
      <c r="C86" s="15">
        <v>43391</v>
      </c>
      <c r="D86" s="15">
        <v>46402</v>
      </c>
      <c r="E86" s="17">
        <v>311000000</v>
      </c>
      <c r="F86" s="17">
        <v>261000000</v>
      </c>
      <c r="G86" s="17">
        <v>50000000</v>
      </c>
      <c r="H86" s="128">
        <v>522</v>
      </c>
      <c r="I86" s="17">
        <v>0</v>
      </c>
      <c r="J86" s="17">
        <v>50000000</v>
      </c>
      <c r="K86" s="18">
        <v>2617370000</v>
      </c>
      <c r="L86" s="29">
        <v>86.921999999999997</v>
      </c>
      <c r="M86" s="29">
        <v>10.393000000000001</v>
      </c>
      <c r="N86" s="29">
        <v>10.4</v>
      </c>
      <c r="O86" s="236"/>
      <c r="P86" s="17"/>
      <c r="Q86" s="15"/>
      <c r="R86" s="15"/>
    </row>
    <row r="87" spans="1:18">
      <c r="A87" s="19">
        <v>43416</v>
      </c>
      <c r="B87" s="17">
        <v>100000000</v>
      </c>
      <c r="C87" s="15">
        <v>43405</v>
      </c>
      <c r="D87" s="15">
        <v>46402</v>
      </c>
      <c r="E87" s="17">
        <v>313000000</v>
      </c>
      <c r="F87" s="17">
        <v>213000000</v>
      </c>
      <c r="G87" s="17">
        <v>100000000</v>
      </c>
      <c r="H87" s="128">
        <v>213</v>
      </c>
      <c r="I87" s="17">
        <v>0</v>
      </c>
      <c r="J87" s="17">
        <v>100000000</v>
      </c>
      <c r="K87" s="18">
        <v>2717370000</v>
      </c>
      <c r="L87" s="29">
        <v>87.074318000000005</v>
      </c>
      <c r="M87" s="29">
        <v>10.37</v>
      </c>
      <c r="N87" s="29">
        <v>10.37</v>
      </c>
      <c r="O87" s="236"/>
      <c r="P87" s="17"/>
      <c r="Q87" s="15"/>
      <c r="R87" s="15"/>
    </row>
    <row r="88" spans="1:18">
      <c r="A88" s="19">
        <v>43415</v>
      </c>
      <c r="B88" s="17">
        <v>40000000</v>
      </c>
      <c r="C88" s="15">
        <v>43433</v>
      </c>
      <c r="D88" s="15">
        <v>46402</v>
      </c>
      <c r="E88" s="17">
        <v>127000000</v>
      </c>
      <c r="F88" s="17">
        <v>87000000</v>
      </c>
      <c r="G88" s="17">
        <v>40000000</v>
      </c>
      <c r="H88" s="128">
        <v>217.49999999999997</v>
      </c>
      <c r="I88" s="17">
        <v>0</v>
      </c>
      <c r="J88" s="17">
        <v>40000000</v>
      </c>
      <c r="K88" s="18">
        <v>2757370000</v>
      </c>
      <c r="L88" s="29">
        <v>89.010720000000006</v>
      </c>
      <c r="M88" s="29">
        <v>9.9990000000000006</v>
      </c>
      <c r="N88" s="29">
        <v>10.050000000000001</v>
      </c>
      <c r="O88" s="236"/>
      <c r="P88" s="17"/>
      <c r="Q88" s="15"/>
      <c r="R88" s="15"/>
    </row>
    <row r="89" spans="1:18">
      <c r="A89" s="21">
        <v>43445</v>
      </c>
      <c r="B89" s="24">
        <v>150000000</v>
      </c>
      <c r="C89" s="22">
        <v>43440</v>
      </c>
      <c r="D89" s="22">
        <v>46402</v>
      </c>
      <c r="E89" s="24">
        <v>40000000</v>
      </c>
      <c r="F89" s="24">
        <v>-110000000</v>
      </c>
      <c r="G89" s="24">
        <v>40000000</v>
      </c>
      <c r="H89" s="129">
        <v>-73</v>
      </c>
      <c r="I89" s="24">
        <v>0</v>
      </c>
      <c r="J89" s="24">
        <v>40000000</v>
      </c>
      <c r="K89" s="25">
        <v>2797370000</v>
      </c>
      <c r="L89" s="30">
        <v>88.288600000000002</v>
      </c>
      <c r="M89" s="30">
        <v>10.1455</v>
      </c>
      <c r="N89" s="30">
        <v>10.51</v>
      </c>
      <c r="O89" s="237"/>
      <c r="P89" s="24"/>
      <c r="Q89" s="22"/>
      <c r="R89" s="22"/>
    </row>
    <row r="90" spans="1:18">
      <c r="A90" s="19">
        <v>43476</v>
      </c>
      <c r="B90" s="17">
        <v>25000000</v>
      </c>
      <c r="C90" s="15">
        <v>43489</v>
      </c>
      <c r="D90" s="15">
        <v>46402</v>
      </c>
      <c r="E90" s="17">
        <v>169000000</v>
      </c>
      <c r="F90" s="17">
        <v>144000000</v>
      </c>
      <c r="G90" s="17">
        <v>25000000</v>
      </c>
      <c r="H90" s="128">
        <v>576</v>
      </c>
      <c r="I90" s="17">
        <v>0</v>
      </c>
      <c r="J90" s="17">
        <v>25000000</v>
      </c>
      <c r="K90" s="18">
        <v>2822370000</v>
      </c>
      <c r="L90" s="29">
        <v>89.475579999999994</v>
      </c>
      <c r="M90" s="29">
        <v>9.9415999999999993</v>
      </c>
      <c r="N90" s="29">
        <v>9.9600000000000009</v>
      </c>
      <c r="O90" s="236"/>
      <c r="P90" s="17"/>
      <c r="Q90" s="15"/>
      <c r="R90" s="15"/>
    </row>
    <row r="91" spans="1:18">
      <c r="A91" s="19">
        <v>43520</v>
      </c>
      <c r="B91" s="17">
        <v>25000000</v>
      </c>
      <c r="C91" s="15">
        <v>43510</v>
      </c>
      <c r="D91" s="15">
        <v>46402</v>
      </c>
      <c r="E91" s="17">
        <v>267000000</v>
      </c>
      <c r="F91" s="17">
        <v>242000000</v>
      </c>
      <c r="G91" s="17">
        <v>25000000</v>
      </c>
      <c r="H91" s="128">
        <v>968</v>
      </c>
      <c r="I91" s="17">
        <v>0</v>
      </c>
      <c r="J91" s="17">
        <v>25000000</v>
      </c>
      <c r="K91" s="18">
        <v>2847370000</v>
      </c>
      <c r="L91" s="29">
        <v>90.842089999999999</v>
      </c>
      <c r="M91" s="29">
        <v>9.6812000000000005</v>
      </c>
      <c r="N91" s="29">
        <v>9.69</v>
      </c>
      <c r="O91" s="236"/>
      <c r="P91" s="17"/>
      <c r="Q91" s="15"/>
      <c r="R91" s="15"/>
    </row>
    <row r="92" spans="1:18">
      <c r="A92" s="19">
        <v>43548</v>
      </c>
      <c r="B92" s="17">
        <v>25000000</v>
      </c>
      <c r="C92" s="15">
        <v>43531</v>
      </c>
      <c r="D92" s="15">
        <v>46402</v>
      </c>
      <c r="E92" s="17">
        <v>96000000</v>
      </c>
      <c r="F92" s="17">
        <v>71000000</v>
      </c>
      <c r="G92" s="17">
        <v>25000000</v>
      </c>
      <c r="H92" s="128">
        <v>284</v>
      </c>
      <c r="I92" s="17">
        <v>0</v>
      </c>
      <c r="J92" s="17">
        <v>25000000</v>
      </c>
      <c r="K92" s="18">
        <v>2872370000</v>
      </c>
      <c r="L92" s="29">
        <v>91.86618</v>
      </c>
      <c r="M92" s="29">
        <v>9.49</v>
      </c>
      <c r="N92" s="29">
        <v>9.49</v>
      </c>
      <c r="O92" s="236"/>
      <c r="P92" s="17"/>
      <c r="Q92" s="15"/>
      <c r="R92" s="15"/>
    </row>
    <row r="93" spans="1:18">
      <c r="A93" s="19">
        <v>43579</v>
      </c>
      <c r="B93" s="17">
        <v>45000000</v>
      </c>
      <c r="C93" s="15">
        <v>43580</v>
      </c>
      <c r="D93" s="15">
        <v>46402</v>
      </c>
      <c r="E93" s="17">
        <v>149500000</v>
      </c>
      <c r="F93" s="17">
        <v>104500000</v>
      </c>
      <c r="G93" s="17">
        <v>45000000</v>
      </c>
      <c r="H93" s="128">
        <v>232.22222222222223</v>
      </c>
      <c r="I93" s="17">
        <v>0</v>
      </c>
      <c r="J93" s="17">
        <v>45000000</v>
      </c>
      <c r="K93" s="18">
        <v>2917370000</v>
      </c>
      <c r="L93" s="29">
        <v>95.110770000000002</v>
      </c>
      <c r="M93" s="29">
        <v>8.8877799999999993</v>
      </c>
      <c r="N93" s="29">
        <v>9.31</v>
      </c>
      <c r="O93" s="236"/>
      <c r="P93" s="17"/>
      <c r="Q93" s="15"/>
      <c r="R93" s="15"/>
    </row>
    <row r="94" spans="1:18">
      <c r="A94" s="19">
        <v>43609</v>
      </c>
      <c r="B94" s="17">
        <v>45000000</v>
      </c>
      <c r="C94" s="15">
        <v>43601</v>
      </c>
      <c r="D94" s="15">
        <v>46402</v>
      </c>
      <c r="E94" s="17">
        <v>135000000</v>
      </c>
      <c r="F94" s="17">
        <v>90000000</v>
      </c>
      <c r="G94" s="17">
        <v>45000000</v>
      </c>
      <c r="H94" s="128">
        <v>200</v>
      </c>
      <c r="I94" s="17">
        <v>0</v>
      </c>
      <c r="J94" s="17">
        <v>45000000</v>
      </c>
      <c r="K94" s="18">
        <v>2962370000</v>
      </c>
      <c r="L94" s="29">
        <v>93.538659999999993</v>
      </c>
      <c r="M94" s="29">
        <v>9.1933299999999996</v>
      </c>
      <c r="N94" s="29">
        <v>9.2200000000000006</v>
      </c>
      <c r="O94" s="236"/>
      <c r="P94" s="17"/>
      <c r="Q94" s="15"/>
      <c r="R94" s="15"/>
    </row>
    <row r="95" spans="1:18">
      <c r="A95" s="19">
        <v>43608</v>
      </c>
      <c r="B95" s="17"/>
      <c r="C95" s="15"/>
      <c r="D95" s="15"/>
      <c r="E95" s="17"/>
      <c r="F95" s="17"/>
      <c r="G95" s="17"/>
      <c r="H95" s="128"/>
      <c r="I95" s="17"/>
      <c r="J95" s="17"/>
      <c r="K95" s="18">
        <v>3070300000</v>
      </c>
      <c r="L95" s="29"/>
      <c r="M95" s="29"/>
      <c r="N95" s="29"/>
      <c r="O95" s="236">
        <v>107930000</v>
      </c>
      <c r="P95" s="243">
        <v>96.378839999999997</v>
      </c>
      <c r="Q95" s="243">
        <v>9.1893200000000004</v>
      </c>
      <c r="R95" s="243">
        <v>9.1999999999999993</v>
      </c>
    </row>
    <row r="96" spans="1:18">
      <c r="A96" s="19">
        <v>43639</v>
      </c>
      <c r="B96" s="17">
        <v>45000000</v>
      </c>
      <c r="C96" s="15">
        <v>43636</v>
      </c>
      <c r="D96" s="15">
        <v>46402</v>
      </c>
      <c r="E96" s="17">
        <v>85000000</v>
      </c>
      <c r="F96" s="17">
        <v>40000000</v>
      </c>
      <c r="G96" s="17">
        <v>45000000</v>
      </c>
      <c r="H96" s="128">
        <v>88.888888888888886</v>
      </c>
      <c r="I96" s="17">
        <v>0</v>
      </c>
      <c r="J96" s="17">
        <v>45000000</v>
      </c>
      <c r="K96" s="18">
        <v>3115300000</v>
      </c>
      <c r="L96" s="29">
        <v>94.517700000000005</v>
      </c>
      <c r="M96" s="29">
        <v>9.0166699999999995</v>
      </c>
      <c r="N96" s="29">
        <v>9.1</v>
      </c>
      <c r="O96" s="236"/>
      <c r="P96" s="17"/>
      <c r="Q96" s="15"/>
      <c r="R96" s="15"/>
    </row>
    <row r="97" spans="1:18">
      <c r="A97" s="19">
        <v>43669</v>
      </c>
      <c r="B97" s="17">
        <v>45000000</v>
      </c>
      <c r="C97" s="15">
        <v>43664</v>
      </c>
      <c r="D97" s="15">
        <v>46402</v>
      </c>
      <c r="E97" s="17">
        <v>225000000</v>
      </c>
      <c r="F97" s="17">
        <v>180000000</v>
      </c>
      <c r="G97" s="17">
        <v>45000000</v>
      </c>
      <c r="H97" s="128">
        <v>400</v>
      </c>
      <c r="I97" s="17">
        <v>0</v>
      </c>
      <c r="J97" s="17">
        <v>45000000</v>
      </c>
      <c r="K97" s="18">
        <f>K96+J97+O97</f>
        <v>3160300000</v>
      </c>
      <c r="L97" s="29">
        <v>95.745009999999994</v>
      </c>
      <c r="M97" s="29">
        <v>8.7868600000000008</v>
      </c>
      <c r="N97" s="29">
        <v>8.8000000000000007</v>
      </c>
      <c r="O97" s="236"/>
      <c r="P97" s="17"/>
      <c r="Q97" s="15"/>
      <c r="R97" s="15"/>
    </row>
    <row r="98" spans="1:18">
      <c r="A98" s="19">
        <v>43696</v>
      </c>
      <c r="B98" s="17">
        <v>45000000</v>
      </c>
      <c r="C98" s="15">
        <v>43699</v>
      </c>
      <c r="D98" s="15">
        <v>46402</v>
      </c>
      <c r="E98" s="17">
        <v>95550000</v>
      </c>
      <c r="F98" s="17">
        <v>50550000</v>
      </c>
      <c r="G98" s="17">
        <v>45000000</v>
      </c>
      <c r="H98" s="128">
        <v>1.1233333333333333</v>
      </c>
      <c r="I98" s="17">
        <v>0</v>
      </c>
      <c r="J98" s="17">
        <v>45000000</v>
      </c>
      <c r="K98" s="18">
        <v>3205300000</v>
      </c>
      <c r="L98" s="29">
        <v>94.408869999999993</v>
      </c>
      <c r="M98" s="29">
        <v>9.0492500000000007</v>
      </c>
      <c r="N98" s="29">
        <v>9.0690000000000008</v>
      </c>
      <c r="O98" s="236"/>
      <c r="P98" s="17"/>
      <c r="Q98" s="15"/>
      <c r="R98" s="15"/>
    </row>
    <row r="99" spans="1:18">
      <c r="A99" s="19">
        <v>43696</v>
      </c>
      <c r="B99" s="17"/>
      <c r="C99" s="15">
        <v>43685</v>
      </c>
      <c r="D99" s="15">
        <v>46402</v>
      </c>
      <c r="E99" s="17"/>
      <c r="F99" s="17"/>
      <c r="G99" s="17"/>
      <c r="H99" s="128"/>
      <c r="I99" s="17"/>
      <c r="J99" s="17"/>
      <c r="K99" s="18">
        <v>3326220000</v>
      </c>
      <c r="L99" s="29"/>
      <c r="M99" s="29"/>
      <c r="N99" s="29"/>
      <c r="O99" s="236">
        <v>120920000</v>
      </c>
      <c r="P99" s="17">
        <v>94.282039999999995</v>
      </c>
      <c r="Q99" s="242">
        <v>9.1742600000000003</v>
      </c>
      <c r="R99" s="242">
        <v>9.1999999999999993</v>
      </c>
    </row>
    <row r="100" spans="1:18">
      <c r="A100" s="19">
        <v>43727</v>
      </c>
      <c r="B100" s="17">
        <v>45000000</v>
      </c>
      <c r="C100" s="15">
        <v>43727</v>
      </c>
      <c r="D100" s="15">
        <v>46402</v>
      </c>
      <c r="E100" s="17">
        <v>66680000</v>
      </c>
      <c r="F100" s="17">
        <v>21680000</v>
      </c>
      <c r="G100" s="17">
        <v>45000000</v>
      </c>
      <c r="H100" s="117">
        <v>48.177777777777777</v>
      </c>
      <c r="I100" s="17">
        <v>0</v>
      </c>
      <c r="J100" s="17">
        <v>45000000</v>
      </c>
      <c r="K100" s="18">
        <v>3371220000</v>
      </c>
      <c r="L100" s="29">
        <v>94.796670000000006</v>
      </c>
      <c r="M100" s="29">
        <v>8.9790299999999998</v>
      </c>
      <c r="N100" s="29">
        <v>8.9299800000000005</v>
      </c>
      <c r="O100" s="236"/>
      <c r="P100" s="17"/>
      <c r="Q100" s="242"/>
      <c r="R100" s="242"/>
    </row>
    <row r="101" spans="1:18">
      <c r="A101" s="19">
        <v>43769</v>
      </c>
      <c r="B101" s="17">
        <v>45000000</v>
      </c>
      <c r="C101" s="15">
        <v>43755</v>
      </c>
      <c r="D101" s="15">
        <v>46402</v>
      </c>
      <c r="E101" s="17">
        <v>243000000</v>
      </c>
      <c r="F101" s="17">
        <v>198000000</v>
      </c>
      <c r="G101" s="17">
        <v>45000000</v>
      </c>
      <c r="H101" s="117">
        <v>440.00000000000006</v>
      </c>
      <c r="I101" s="17">
        <v>0</v>
      </c>
      <c r="J101" s="17">
        <v>45000000</v>
      </c>
      <c r="K101" s="18">
        <v>3416220000</v>
      </c>
      <c r="L101" s="29">
        <v>94.782830000000004</v>
      </c>
      <c r="M101" s="29">
        <v>8.9879999999999995</v>
      </c>
      <c r="N101" s="29">
        <v>8.9979999999999993</v>
      </c>
      <c r="O101" s="236"/>
      <c r="P101" s="17"/>
      <c r="Q101" s="242"/>
      <c r="R101" s="242"/>
    </row>
    <row r="102" spans="1:18">
      <c r="A102" s="19">
        <v>43799</v>
      </c>
      <c r="B102" s="17">
        <v>50000000</v>
      </c>
      <c r="C102" s="15">
        <v>43797</v>
      </c>
      <c r="D102" s="15">
        <v>46402</v>
      </c>
      <c r="E102" s="17">
        <v>116000000</v>
      </c>
      <c r="F102" s="17">
        <v>66000000</v>
      </c>
      <c r="G102" s="17">
        <v>50000000</v>
      </c>
      <c r="H102" s="117">
        <v>132</v>
      </c>
      <c r="I102" s="17">
        <v>0</v>
      </c>
      <c r="J102" s="17">
        <v>50000000</v>
      </c>
      <c r="K102" s="18">
        <v>3618180000</v>
      </c>
      <c r="L102" s="29">
        <v>92.809079999999994</v>
      </c>
      <c r="M102" s="29">
        <v>9.3983000000000008</v>
      </c>
      <c r="N102" s="29">
        <v>9.41</v>
      </c>
      <c r="O102" s="236">
        <v>151960000</v>
      </c>
      <c r="P102" s="17">
        <v>96.659710000000004</v>
      </c>
      <c r="Q102" s="242">
        <v>9.1876700000000007</v>
      </c>
      <c r="R102" s="242">
        <v>9.24</v>
      </c>
    </row>
    <row r="103" spans="1:18">
      <c r="A103" s="21">
        <v>43830</v>
      </c>
      <c r="B103" s="24">
        <v>135000000</v>
      </c>
      <c r="C103" s="22">
        <v>43804</v>
      </c>
      <c r="D103" s="22">
        <v>46402</v>
      </c>
      <c r="E103" s="24">
        <v>174500000</v>
      </c>
      <c r="F103" s="24">
        <v>39500000</v>
      </c>
      <c r="G103" s="24">
        <v>135000000</v>
      </c>
      <c r="H103" s="118">
        <v>29.259259259259256</v>
      </c>
      <c r="I103" s="24">
        <v>0</v>
      </c>
      <c r="J103" s="24">
        <v>135000000</v>
      </c>
      <c r="K103" s="25">
        <v>3753180000</v>
      </c>
      <c r="L103" s="30">
        <v>93.036320000000003</v>
      </c>
      <c r="M103" s="30">
        <v>9.4540000000000006</v>
      </c>
      <c r="N103" s="30">
        <v>9.4540000000000006</v>
      </c>
      <c r="O103" s="237"/>
      <c r="P103" s="30"/>
      <c r="Q103" s="30"/>
      <c r="R103" s="30"/>
    </row>
    <row r="104" spans="1:18" s="8" customFormat="1" ht="15" customHeight="1">
      <c r="A104" s="26">
        <v>43861</v>
      </c>
      <c r="B104" s="121">
        <v>50000000</v>
      </c>
      <c r="C104" s="15">
        <v>43853</v>
      </c>
      <c r="D104" s="15">
        <v>46402</v>
      </c>
      <c r="E104" s="17">
        <v>146650000</v>
      </c>
      <c r="F104" s="43">
        <v>96650000</v>
      </c>
      <c r="G104" s="17">
        <v>50000000</v>
      </c>
      <c r="H104" s="117">
        <v>193.3</v>
      </c>
      <c r="I104" s="108">
        <v>0</v>
      </c>
      <c r="J104" s="43">
        <v>50000000</v>
      </c>
      <c r="K104" s="44">
        <v>3803180000</v>
      </c>
      <c r="L104" s="107">
        <v>94.675269999999998</v>
      </c>
      <c r="M104" s="107">
        <v>9.0449999999999999</v>
      </c>
      <c r="N104" s="107">
        <v>9.0549999999999997</v>
      </c>
      <c r="O104" s="17"/>
      <c r="P104" s="107"/>
      <c r="Q104" s="107"/>
      <c r="R104" s="107"/>
    </row>
    <row r="105" spans="1:18" s="8" customFormat="1" ht="15" customHeight="1">
      <c r="A105" s="26">
        <v>43890</v>
      </c>
      <c r="B105" s="121">
        <v>50000000</v>
      </c>
      <c r="C105" s="15">
        <v>43874</v>
      </c>
      <c r="D105" s="15">
        <v>46402</v>
      </c>
      <c r="E105" s="17">
        <v>107350000</v>
      </c>
      <c r="F105" s="43">
        <v>57350000</v>
      </c>
      <c r="G105" s="17">
        <v>50000000</v>
      </c>
      <c r="H105" s="117">
        <v>114.7</v>
      </c>
      <c r="I105" s="108"/>
      <c r="J105" s="43">
        <v>50000000</v>
      </c>
      <c r="K105" s="44">
        <v>3853180000</v>
      </c>
      <c r="L105" s="107">
        <v>95.249200000000002</v>
      </c>
      <c r="M105" s="107">
        <v>8.93323</v>
      </c>
      <c r="N105" s="107">
        <v>9</v>
      </c>
      <c r="O105" s="17"/>
      <c r="P105" s="107"/>
      <c r="Q105" s="107"/>
      <c r="R105" s="107"/>
    </row>
    <row r="106" spans="1:18" s="8" customFormat="1" ht="15" customHeight="1">
      <c r="A106" s="26">
        <v>43890</v>
      </c>
      <c r="B106" s="121"/>
      <c r="C106" s="15">
        <v>43888</v>
      </c>
      <c r="D106" s="15"/>
      <c r="E106" s="17"/>
      <c r="F106" s="43"/>
      <c r="G106" s="17"/>
      <c r="H106" s="117"/>
      <c r="I106" s="108"/>
      <c r="J106" s="43"/>
      <c r="K106" s="44">
        <v>3905370000</v>
      </c>
      <c r="L106" s="107"/>
      <c r="M106" s="107"/>
      <c r="N106" s="107"/>
      <c r="O106" s="17">
        <v>52190000</v>
      </c>
      <c r="P106" s="107">
        <v>96.125470000000007</v>
      </c>
      <c r="Q106" s="107">
        <v>8.94998</v>
      </c>
      <c r="R106" s="107">
        <v>9</v>
      </c>
    </row>
    <row r="107" spans="1:18" s="8" customFormat="1" ht="15" customHeight="1">
      <c r="A107" s="26">
        <v>43921</v>
      </c>
      <c r="B107" s="121">
        <v>50000000</v>
      </c>
      <c r="C107" s="15">
        <v>43895</v>
      </c>
      <c r="D107" s="15">
        <v>46402</v>
      </c>
      <c r="E107" s="17">
        <v>126400000</v>
      </c>
      <c r="F107" s="43">
        <v>76400000</v>
      </c>
      <c r="G107" s="17">
        <v>50000000</v>
      </c>
      <c r="H107" s="117">
        <v>152.80000000000001</v>
      </c>
      <c r="I107" s="108">
        <v>0</v>
      </c>
      <c r="J107" s="43">
        <v>50000000</v>
      </c>
      <c r="K107" s="44">
        <v>3955370000</v>
      </c>
      <c r="L107" s="107">
        <v>95.608689999999996</v>
      </c>
      <c r="M107" s="107">
        <v>8.8650000000000002</v>
      </c>
      <c r="N107" s="107">
        <v>8.8650000000000002</v>
      </c>
      <c r="O107" s="17"/>
      <c r="P107" s="107"/>
      <c r="Q107" s="107"/>
      <c r="R107" s="107"/>
    </row>
    <row r="108" spans="1:18" s="8" customFormat="1" ht="15" customHeight="1">
      <c r="A108" s="26">
        <v>43982</v>
      </c>
      <c r="B108" s="121">
        <v>50000000</v>
      </c>
      <c r="C108" s="15">
        <v>43965</v>
      </c>
      <c r="D108" s="15">
        <v>46402</v>
      </c>
      <c r="E108" s="17">
        <v>294200000</v>
      </c>
      <c r="F108" s="43">
        <v>244200000</v>
      </c>
      <c r="G108" s="17">
        <v>50000000</v>
      </c>
      <c r="H108" s="117">
        <v>488.4</v>
      </c>
      <c r="I108" s="108">
        <v>0</v>
      </c>
      <c r="J108" s="43">
        <v>50000000</v>
      </c>
      <c r="K108" s="44">
        <v>4005370000</v>
      </c>
      <c r="L108" s="107">
        <v>97.590810000000005</v>
      </c>
      <c r="M108" s="107">
        <v>8.5</v>
      </c>
      <c r="N108" s="107">
        <v>8.8650000000000002</v>
      </c>
      <c r="O108" s="17"/>
      <c r="P108" s="107"/>
      <c r="Q108" s="107"/>
      <c r="R108" s="107"/>
    </row>
    <row r="109" spans="1:18" s="8" customFormat="1" ht="15" customHeight="1">
      <c r="A109" s="26">
        <v>44012</v>
      </c>
      <c r="B109" s="121">
        <v>50000000</v>
      </c>
      <c r="C109" s="15">
        <v>43993</v>
      </c>
      <c r="D109" s="15">
        <v>46403</v>
      </c>
      <c r="E109" s="17">
        <v>274680000</v>
      </c>
      <c r="F109" s="43">
        <v>224680000</v>
      </c>
      <c r="G109" s="17">
        <v>50000000</v>
      </c>
      <c r="H109" s="117">
        <v>449.35999999999996</v>
      </c>
      <c r="I109" s="108">
        <v>0</v>
      </c>
      <c r="J109" s="43">
        <v>50000000</v>
      </c>
      <c r="K109" s="44">
        <v>4055370000</v>
      </c>
      <c r="L109" s="107">
        <v>99.866780000000006</v>
      </c>
      <c r="M109" s="107">
        <v>8.0258000000000003</v>
      </c>
      <c r="N109" s="107">
        <v>8.0399999999999991</v>
      </c>
      <c r="O109" s="17"/>
      <c r="P109" s="107"/>
      <c r="Q109" s="107"/>
      <c r="R109" s="107"/>
    </row>
    <row r="110" spans="1:18" s="8" customFormat="1" ht="15" customHeight="1">
      <c r="A110" s="26">
        <v>44043</v>
      </c>
      <c r="B110" s="121">
        <v>150000000</v>
      </c>
      <c r="C110" s="15">
        <v>44035</v>
      </c>
      <c r="D110" s="15">
        <v>46402</v>
      </c>
      <c r="E110" s="17">
        <v>264260000</v>
      </c>
      <c r="F110" s="43">
        <v>114260000</v>
      </c>
      <c r="G110" s="17">
        <v>150000000</v>
      </c>
      <c r="H110" s="117">
        <v>76.173333333333332</v>
      </c>
      <c r="I110" s="108">
        <v>0</v>
      </c>
      <c r="J110" s="43">
        <v>150000000</v>
      </c>
      <c r="K110" s="44">
        <v>4205370000</v>
      </c>
      <c r="L110" s="107">
        <v>99.809079999999994</v>
      </c>
      <c r="M110" s="107">
        <v>8.0374400000000001</v>
      </c>
      <c r="N110" s="107">
        <v>7.8319999999999999</v>
      </c>
      <c r="O110" s="17"/>
      <c r="P110" s="107"/>
      <c r="Q110" s="107"/>
      <c r="R110" s="107"/>
    </row>
    <row r="111" spans="1:18" s="8" customFormat="1" ht="15" customHeight="1">
      <c r="A111" s="26">
        <v>44074</v>
      </c>
      <c r="B111" s="121"/>
      <c r="C111" s="15">
        <v>44048</v>
      </c>
      <c r="D111" s="15">
        <v>46402</v>
      </c>
      <c r="E111" s="17"/>
      <c r="F111" s="43">
        <v>0</v>
      </c>
      <c r="G111" s="17"/>
      <c r="H111" s="117"/>
      <c r="I111" s="108">
        <v>0</v>
      </c>
      <c r="J111" s="43">
        <v>0</v>
      </c>
      <c r="K111" s="44">
        <v>4260950000</v>
      </c>
      <c r="L111" s="107"/>
      <c r="M111" s="107"/>
      <c r="N111" s="107"/>
      <c r="O111" s="17">
        <v>55580000</v>
      </c>
      <c r="P111" s="107">
        <v>89.170029999999997</v>
      </c>
      <c r="Q111" s="107">
        <v>8.1405700000000003</v>
      </c>
      <c r="R111" s="107">
        <v>8.3699999999999992</v>
      </c>
    </row>
    <row r="112" spans="1:18" s="8" customFormat="1" ht="15" customHeight="1">
      <c r="A112" s="123">
        <v>44104</v>
      </c>
      <c r="B112" s="120"/>
      <c r="C112" s="22"/>
      <c r="D112" s="22"/>
      <c r="E112" s="24"/>
      <c r="F112" s="45"/>
      <c r="G112" s="24"/>
      <c r="H112" s="118"/>
      <c r="I112" s="126"/>
      <c r="J112" s="45"/>
      <c r="K112" s="46">
        <v>4292770000</v>
      </c>
      <c r="L112" s="46"/>
      <c r="M112" s="140"/>
      <c r="N112" s="140"/>
      <c r="O112" s="24">
        <v>31820000</v>
      </c>
      <c r="P112" s="24">
        <v>100.23963000000001</v>
      </c>
      <c r="Q112" s="140">
        <v>8.20167</v>
      </c>
      <c r="R112" s="140">
        <v>8.3800000000000008</v>
      </c>
    </row>
    <row r="113" spans="1:18" s="8" customFormat="1" ht="15" customHeight="1">
      <c r="A113" s="26">
        <v>44350</v>
      </c>
      <c r="B113" s="121">
        <v>50000000</v>
      </c>
      <c r="C113" s="15">
        <v>44350</v>
      </c>
      <c r="D113" s="15">
        <v>46402</v>
      </c>
      <c r="E113" s="17">
        <v>180529000</v>
      </c>
      <c r="F113" s="43">
        <v>130529000</v>
      </c>
      <c r="G113" s="17">
        <v>130520000</v>
      </c>
      <c r="H113" s="117">
        <v>261.05799999999999</v>
      </c>
      <c r="I113" s="108">
        <v>0</v>
      </c>
      <c r="J113" s="43">
        <v>130520000</v>
      </c>
      <c r="K113" s="44">
        <v>4423290000</v>
      </c>
      <c r="L113" s="107">
        <v>99.460380000000001</v>
      </c>
      <c r="M113" s="107">
        <v>8.1240500000000004</v>
      </c>
      <c r="N113" s="107">
        <v>7.93</v>
      </c>
      <c r="O113" s="17"/>
      <c r="P113" s="107"/>
      <c r="Q113" s="107"/>
      <c r="R113" s="107"/>
    </row>
    <row r="114" spans="1:18" s="8" customFormat="1" ht="15" customHeight="1">
      <c r="A114" s="26">
        <v>44442</v>
      </c>
      <c r="B114" s="121">
        <v>50000000</v>
      </c>
      <c r="C114" s="15">
        <v>44441</v>
      </c>
      <c r="D114" s="15">
        <v>46403</v>
      </c>
      <c r="E114" s="17">
        <v>78500000</v>
      </c>
      <c r="F114" s="43">
        <v>28500000</v>
      </c>
      <c r="G114" s="17">
        <v>50000000</v>
      </c>
      <c r="H114" s="117">
        <v>56.999999999999993</v>
      </c>
      <c r="I114" s="108">
        <v>0</v>
      </c>
      <c r="J114" s="43">
        <v>50000000</v>
      </c>
      <c r="K114" s="44">
        <v>4473290000</v>
      </c>
      <c r="L114" s="107">
        <v>99.775120000000001</v>
      </c>
      <c r="M114" s="107">
        <v>8.0467999999999993</v>
      </c>
      <c r="N114" s="107">
        <v>8.0419999999999998</v>
      </c>
      <c r="O114" s="17"/>
      <c r="P114" s="107"/>
      <c r="Q114" s="107"/>
      <c r="R114" s="107"/>
    </row>
    <row r="115" spans="1:18">
      <c r="A115" s="123">
        <v>44472</v>
      </c>
      <c r="B115" s="120">
        <v>80000000</v>
      </c>
      <c r="C115" s="22">
        <v>44490</v>
      </c>
      <c r="D115" s="22">
        <v>46402</v>
      </c>
      <c r="E115" s="24">
        <v>170060000</v>
      </c>
      <c r="F115" s="45">
        <v>90060000</v>
      </c>
      <c r="G115" s="24">
        <v>80000000</v>
      </c>
      <c r="H115" s="118">
        <v>112.575</v>
      </c>
      <c r="I115" s="126">
        <v>0</v>
      </c>
      <c r="J115" s="45">
        <v>80000000</v>
      </c>
      <c r="K115" s="46">
        <v>4553290000</v>
      </c>
      <c r="L115" s="173">
        <v>97.283249999999995</v>
      </c>
      <c r="M115" s="140">
        <v>8.6470199999999995</v>
      </c>
      <c r="N115" s="140">
        <v>8</v>
      </c>
      <c r="O115" s="24"/>
      <c r="P115" s="24"/>
      <c r="Q115" s="140"/>
      <c r="R115" s="140"/>
    </row>
    <row r="116" spans="1:18" s="8" customFormat="1" ht="15" customHeight="1">
      <c r="A116" s="26">
        <v>44564</v>
      </c>
      <c r="B116" s="121">
        <v>100000000</v>
      </c>
      <c r="C116" s="15">
        <v>44578</v>
      </c>
      <c r="D116" s="15">
        <v>46403</v>
      </c>
      <c r="E116" s="17">
        <v>66640000</v>
      </c>
      <c r="F116" s="43">
        <v>-33360000</v>
      </c>
      <c r="G116" s="17">
        <v>66640000</v>
      </c>
      <c r="H116" s="144">
        <v>-33.36</v>
      </c>
      <c r="I116" s="108">
        <v>0</v>
      </c>
      <c r="J116" s="43">
        <v>66640000</v>
      </c>
      <c r="K116" s="44">
        <v>4619930000</v>
      </c>
      <c r="L116" s="107">
        <v>97.064440000000005</v>
      </c>
      <c r="M116" s="107">
        <v>8.7377199999999995</v>
      </c>
      <c r="N116" s="107">
        <v>8.4</v>
      </c>
      <c r="O116" s="17"/>
      <c r="P116" s="107"/>
      <c r="Q116" s="107"/>
      <c r="R116" s="107"/>
    </row>
    <row r="117" spans="1:18">
      <c r="A117" s="26">
        <v>45019</v>
      </c>
      <c r="B117" s="121">
        <v>20000000</v>
      </c>
      <c r="C117" s="15">
        <v>45034</v>
      </c>
      <c r="D117" s="15">
        <v>46402</v>
      </c>
      <c r="E117" s="17">
        <v>30600000</v>
      </c>
      <c r="F117" s="339">
        <v>10600000</v>
      </c>
      <c r="G117" s="17">
        <v>20000000</v>
      </c>
      <c r="H117" s="144">
        <v>53</v>
      </c>
      <c r="I117" s="340">
        <v>0</v>
      </c>
      <c r="J117" s="339">
        <v>20000000</v>
      </c>
      <c r="K117" s="341">
        <v>4639930000</v>
      </c>
      <c r="L117" s="107">
        <v>95.746759999999995</v>
      </c>
      <c r="M117" s="107">
        <v>9.3704999999999998</v>
      </c>
      <c r="N117" s="107">
        <v>9.298</v>
      </c>
      <c r="O117" s="17"/>
      <c r="P117" s="107"/>
      <c r="Q117" s="107"/>
      <c r="R117" s="107"/>
    </row>
    <row r="118" spans="1:18">
      <c r="A118" s="26">
        <v>45019</v>
      </c>
      <c r="B118" s="121"/>
      <c r="C118" s="15">
        <v>45036</v>
      </c>
      <c r="D118" s="15">
        <v>46402</v>
      </c>
      <c r="E118" s="17"/>
      <c r="F118" s="339"/>
      <c r="G118" s="17"/>
      <c r="H118" s="144"/>
      <c r="I118" s="340"/>
      <c r="J118" s="339">
        <v>0</v>
      </c>
      <c r="K118" s="341">
        <v>4686550000</v>
      </c>
      <c r="L118" s="107"/>
      <c r="M118" s="107"/>
      <c r="N118" s="107"/>
      <c r="O118" s="17">
        <v>46620000</v>
      </c>
      <c r="P118" s="107">
        <v>97.067980000000006</v>
      </c>
      <c r="Q118" s="107">
        <v>9.6270600000000002</v>
      </c>
      <c r="R118" s="107">
        <v>9.6314899999999994</v>
      </c>
    </row>
    <row r="119" spans="1:18">
      <c r="A119" s="26">
        <v>45078</v>
      </c>
      <c r="B119" s="121"/>
      <c r="C119" s="15">
        <v>45085</v>
      </c>
      <c r="D119" s="15">
        <v>46402</v>
      </c>
      <c r="E119" s="17"/>
      <c r="F119" s="339"/>
      <c r="G119" s="17"/>
      <c r="H119" s="144"/>
      <c r="I119" s="340"/>
      <c r="J119" s="339"/>
      <c r="K119" s="341">
        <v>4697000000</v>
      </c>
      <c r="L119" s="107"/>
      <c r="M119" s="107"/>
      <c r="N119" s="107"/>
      <c r="O119" s="17">
        <v>10450000</v>
      </c>
      <c r="P119" s="107">
        <v>96.837400000000002</v>
      </c>
      <c r="Q119" s="107">
        <v>10.141</v>
      </c>
      <c r="R119" s="107">
        <v>10.156000000000001</v>
      </c>
    </row>
    <row r="120" spans="1:18">
      <c r="A120" s="26">
        <v>45108</v>
      </c>
      <c r="B120" s="121"/>
      <c r="C120" s="15">
        <v>45113</v>
      </c>
      <c r="D120" s="15">
        <v>46402</v>
      </c>
      <c r="E120" s="17"/>
      <c r="F120" s="339">
        <v>0</v>
      </c>
      <c r="G120" s="17"/>
      <c r="H120" s="144"/>
      <c r="I120" s="340"/>
      <c r="J120" s="339">
        <v>0</v>
      </c>
      <c r="K120" s="341">
        <v>4710690000</v>
      </c>
      <c r="L120" s="107"/>
      <c r="M120" s="107"/>
      <c r="N120" s="107"/>
      <c r="O120" s="17">
        <v>13690000</v>
      </c>
      <c r="P120" s="107">
        <v>94.828739999999996</v>
      </c>
      <c r="Q120" s="107">
        <v>9.7008500000000009</v>
      </c>
      <c r="R120" s="107">
        <v>9.7134999999999998</v>
      </c>
    </row>
    <row r="121" spans="1:18">
      <c r="A121" s="26">
        <v>45108</v>
      </c>
      <c r="B121" s="121">
        <v>20000000</v>
      </c>
      <c r="C121" s="15">
        <v>45124</v>
      </c>
      <c r="D121" s="15">
        <v>46402</v>
      </c>
      <c r="E121" s="17">
        <v>61010000</v>
      </c>
      <c r="F121" s="339">
        <v>41010000</v>
      </c>
      <c r="G121" s="17">
        <v>20940000</v>
      </c>
      <c r="H121" s="144">
        <v>205.05</v>
      </c>
      <c r="I121" s="340"/>
      <c r="J121" s="339">
        <v>20940000</v>
      </c>
      <c r="K121" s="341">
        <v>4731630000</v>
      </c>
      <c r="L121" s="107">
        <v>95.239879999999999</v>
      </c>
      <c r="M121" s="107">
        <v>9.6361299999999996</v>
      </c>
      <c r="N121" s="107">
        <v>9.6869999999999994</v>
      </c>
      <c r="O121" s="17"/>
      <c r="P121" s="107"/>
      <c r="Q121" s="107"/>
      <c r="R121" s="107"/>
    </row>
    <row r="122" spans="1:18">
      <c r="A122" s="26">
        <v>45139</v>
      </c>
      <c r="B122" s="121"/>
      <c r="C122" s="15">
        <v>45162</v>
      </c>
      <c r="D122" s="15">
        <v>46403</v>
      </c>
      <c r="E122" s="17"/>
      <c r="F122" s="339"/>
      <c r="G122" s="17"/>
      <c r="H122" s="144"/>
      <c r="I122" s="340"/>
      <c r="J122" s="339">
        <v>0</v>
      </c>
      <c r="K122" s="341">
        <v>4763610000</v>
      </c>
      <c r="L122" s="107"/>
      <c r="M122" s="107"/>
      <c r="N122" s="107"/>
      <c r="O122" s="17">
        <v>31980000</v>
      </c>
      <c r="P122" s="107">
        <v>96.773089999999996</v>
      </c>
      <c r="Q122" s="107">
        <v>9.4339999999999993</v>
      </c>
      <c r="R122" s="107">
        <v>9.4540000000000006</v>
      </c>
    </row>
    <row r="123" spans="1:18">
      <c r="A123" s="26">
        <v>45170</v>
      </c>
      <c r="B123" s="121"/>
      <c r="C123" s="15">
        <v>45197</v>
      </c>
      <c r="D123" s="15">
        <v>46403</v>
      </c>
      <c r="E123" s="17"/>
      <c r="F123" s="339"/>
      <c r="G123" s="17"/>
      <c r="H123" s="144"/>
      <c r="I123" s="340"/>
      <c r="J123" s="339"/>
      <c r="K123" s="341">
        <v>4863990000</v>
      </c>
      <c r="L123" s="107"/>
      <c r="M123" s="107"/>
      <c r="N123" s="107"/>
      <c r="O123" s="17">
        <v>100380000</v>
      </c>
      <c r="P123" s="107">
        <v>96.509730000000005</v>
      </c>
      <c r="Q123" s="107">
        <v>9.8485099999999992</v>
      </c>
      <c r="R123" s="107">
        <v>9.8580000000000005</v>
      </c>
    </row>
    <row r="124" spans="1:18">
      <c r="A124" s="26">
        <v>45200</v>
      </c>
      <c r="B124" s="121">
        <v>60000000</v>
      </c>
      <c r="C124" s="15">
        <v>45215</v>
      </c>
      <c r="D124" s="15">
        <v>46404</v>
      </c>
      <c r="E124" s="17">
        <v>125310000</v>
      </c>
      <c r="F124" s="339">
        <v>65310000</v>
      </c>
      <c r="G124" s="17">
        <v>33060000</v>
      </c>
      <c r="H124" s="144">
        <v>108.85000000000001</v>
      </c>
      <c r="I124" s="340"/>
      <c r="J124" s="339">
        <v>33060000</v>
      </c>
      <c r="K124" s="341">
        <v>4897050000</v>
      </c>
      <c r="L124" s="107">
        <v>96.816140000000004</v>
      </c>
      <c r="M124" s="107">
        <v>9.1411200000000008</v>
      </c>
      <c r="N124" s="107">
        <v>9.18</v>
      </c>
      <c r="O124" s="17"/>
      <c r="P124" s="107"/>
      <c r="Q124" s="107"/>
      <c r="R124" s="107"/>
    </row>
    <row r="125" spans="1:18">
      <c r="A125" s="26">
        <v>45231</v>
      </c>
      <c r="B125" s="121"/>
      <c r="C125" s="15">
        <v>45232</v>
      </c>
      <c r="D125" s="15">
        <v>46402</v>
      </c>
      <c r="E125" s="17"/>
      <c r="F125" s="339">
        <v>0</v>
      </c>
      <c r="G125" s="17"/>
      <c r="H125" s="144"/>
      <c r="I125" s="340"/>
      <c r="J125" s="339">
        <v>0</v>
      </c>
      <c r="K125" s="341">
        <v>4949570000</v>
      </c>
      <c r="L125" s="107"/>
      <c r="M125" s="107"/>
      <c r="N125" s="107"/>
      <c r="O125" s="17">
        <v>52520000</v>
      </c>
      <c r="P125" s="107">
        <v>99.00779</v>
      </c>
      <c r="Q125" s="107">
        <v>9.2370000000000001</v>
      </c>
      <c r="R125" s="107"/>
    </row>
    <row r="126" spans="1:18">
      <c r="A126" s="26">
        <v>45292</v>
      </c>
      <c r="B126" s="121">
        <v>70000000</v>
      </c>
      <c r="C126" s="15">
        <v>45306</v>
      </c>
      <c r="D126" s="15">
        <v>46402</v>
      </c>
      <c r="E126" s="17">
        <v>138020000</v>
      </c>
      <c r="F126" s="339">
        <v>68020000</v>
      </c>
      <c r="G126" s="17">
        <v>64420000</v>
      </c>
      <c r="H126" s="128">
        <v>97.171428571428578</v>
      </c>
      <c r="I126" s="340"/>
      <c r="J126" s="339">
        <v>64420000</v>
      </c>
      <c r="K126" s="341">
        <v>5013990000</v>
      </c>
      <c r="L126" s="107">
        <v>97.157679999999999</v>
      </c>
      <c r="M126" s="107">
        <v>9.10398</v>
      </c>
      <c r="N126" s="107">
        <v>9.1479999999999997</v>
      </c>
      <c r="O126" s="17"/>
      <c r="P126" s="107"/>
      <c r="Q126" s="107"/>
      <c r="R126" s="107"/>
    </row>
    <row r="127" spans="1:18">
      <c r="A127" s="26">
        <v>45323</v>
      </c>
      <c r="B127" s="121"/>
      <c r="C127" s="15">
        <v>45344</v>
      </c>
      <c r="D127" s="15"/>
      <c r="E127" s="17"/>
      <c r="F127" s="339"/>
      <c r="G127" s="17"/>
      <c r="H127" s="144"/>
      <c r="I127" s="340"/>
      <c r="J127" s="339"/>
      <c r="K127" s="341">
        <v>5024750000</v>
      </c>
      <c r="L127" s="107"/>
      <c r="M127" s="107"/>
      <c r="N127" s="107"/>
      <c r="O127" s="17">
        <v>10760000</v>
      </c>
      <c r="P127" s="107">
        <v>97.100819999999999</v>
      </c>
      <c r="Q127" s="107">
        <v>9.4992000000000001</v>
      </c>
      <c r="R127" s="107">
        <v>9.4992000000000001</v>
      </c>
    </row>
    <row r="128" spans="1:18">
      <c r="A128" s="380">
        <v>45383</v>
      </c>
      <c r="B128" s="121">
        <v>25000000</v>
      </c>
      <c r="C128" s="15">
        <v>45397</v>
      </c>
      <c r="D128" s="15">
        <v>46402</v>
      </c>
      <c r="E128" s="17">
        <v>163020000</v>
      </c>
      <c r="F128" s="339">
        <v>138020000</v>
      </c>
      <c r="G128" s="379">
        <v>25000000</v>
      </c>
      <c r="H128" s="144">
        <v>552.08000000000004</v>
      </c>
      <c r="I128" s="340"/>
      <c r="J128" s="339">
        <v>25000000</v>
      </c>
      <c r="K128" s="341">
        <v>5049750000</v>
      </c>
      <c r="L128" s="107">
        <v>95.941370000000006</v>
      </c>
      <c r="M128" s="107">
        <v>9.7092799999999997</v>
      </c>
      <c r="N128" s="107">
        <v>9.75</v>
      </c>
      <c r="O128" s="17"/>
      <c r="P128" s="107"/>
      <c r="Q128" s="107"/>
      <c r="R128" s="107"/>
    </row>
    <row r="129" spans="1:18">
      <c r="A129" s="380">
        <v>45383</v>
      </c>
      <c r="B129" s="121">
        <v>35000000</v>
      </c>
      <c r="C129" s="15">
        <v>45400</v>
      </c>
      <c r="D129" s="15">
        <v>46402</v>
      </c>
      <c r="E129" s="17">
        <v>199170000</v>
      </c>
      <c r="F129" s="339">
        <v>164170000</v>
      </c>
      <c r="G129" s="379">
        <v>44160000</v>
      </c>
      <c r="H129" s="144">
        <v>469.05714285714282</v>
      </c>
      <c r="I129" s="340"/>
      <c r="J129" s="339">
        <v>44160000</v>
      </c>
      <c r="K129" s="341">
        <v>5093910000</v>
      </c>
      <c r="L129" s="107">
        <v>95.822230000000005</v>
      </c>
      <c r="M129" s="107">
        <v>9.7658299999999993</v>
      </c>
      <c r="N129" s="107">
        <v>9.7865000000000002</v>
      </c>
      <c r="O129" s="17"/>
      <c r="P129" s="107"/>
      <c r="Q129" s="107"/>
      <c r="R129" s="107"/>
    </row>
    <row r="130" spans="1:18">
      <c r="A130" s="380">
        <v>45383</v>
      </c>
      <c r="B130" s="121"/>
      <c r="C130" s="15">
        <v>45407</v>
      </c>
      <c r="D130" s="15">
        <v>46403</v>
      </c>
      <c r="E130" s="17"/>
      <c r="F130" s="339">
        <v>0</v>
      </c>
      <c r="G130" s="17"/>
      <c r="H130" s="144"/>
      <c r="I130" s="340"/>
      <c r="J130" s="339">
        <v>0</v>
      </c>
      <c r="K130" s="341">
        <v>5116610000</v>
      </c>
      <c r="L130" s="107"/>
      <c r="M130" s="107"/>
      <c r="N130" s="107"/>
      <c r="O130" s="379">
        <v>22700000</v>
      </c>
      <c r="P130" s="107">
        <v>97.625690000000006</v>
      </c>
      <c r="Q130" s="107">
        <v>9.9576200000000004</v>
      </c>
      <c r="R130" s="107">
        <v>9.9</v>
      </c>
    </row>
    <row r="131" spans="1:18">
      <c r="A131" s="26">
        <v>45413</v>
      </c>
      <c r="B131" s="121">
        <v>35000000</v>
      </c>
      <c r="C131" s="15">
        <v>45420</v>
      </c>
      <c r="D131" s="15">
        <v>46402</v>
      </c>
      <c r="E131" s="17">
        <v>179300000</v>
      </c>
      <c r="F131" s="339">
        <v>144300000</v>
      </c>
      <c r="G131" s="17">
        <v>50000000</v>
      </c>
      <c r="H131" s="144">
        <v>4.1228571428571428</v>
      </c>
      <c r="I131" s="340"/>
      <c r="J131" s="339">
        <v>50000000</v>
      </c>
      <c r="K131" s="341">
        <v>5166610000</v>
      </c>
      <c r="L131" s="107">
        <v>96.461799999999997</v>
      </c>
      <c r="M131" s="107">
        <v>9.5168999999999997</v>
      </c>
      <c r="N131" s="107">
        <v>9.5570000000000004</v>
      </c>
      <c r="O131" s="17"/>
      <c r="P131" s="107">
        <v>96.46</v>
      </c>
      <c r="Q131" s="107">
        <v>9.52</v>
      </c>
      <c r="R131" s="107">
        <v>9.56</v>
      </c>
    </row>
    <row r="132" spans="1:18">
      <c r="A132" s="26">
        <v>45413</v>
      </c>
      <c r="B132" s="121">
        <v>30000000</v>
      </c>
      <c r="C132" s="15">
        <v>45435</v>
      </c>
      <c r="D132" s="15">
        <v>46402</v>
      </c>
      <c r="E132" s="17">
        <v>155350000</v>
      </c>
      <c r="F132" s="339">
        <v>125350000</v>
      </c>
      <c r="G132" s="17">
        <v>30000000</v>
      </c>
      <c r="H132" s="144">
        <v>4.1783333333333337</v>
      </c>
      <c r="I132" s="340"/>
      <c r="J132" s="339">
        <v>30000000</v>
      </c>
      <c r="K132" s="341">
        <v>5196610000</v>
      </c>
      <c r="L132" s="107">
        <v>97.164739999999995</v>
      </c>
      <c r="M132" s="107">
        <v>9.2274899999999995</v>
      </c>
      <c r="N132" s="107">
        <v>9.25</v>
      </c>
      <c r="O132" s="17"/>
      <c r="P132" s="107">
        <v>97.16</v>
      </c>
      <c r="Q132" s="107">
        <v>9.23</v>
      </c>
      <c r="R132" s="107">
        <v>9.25</v>
      </c>
    </row>
    <row r="133" spans="1:18">
      <c r="A133" s="26">
        <v>45444</v>
      </c>
      <c r="B133" s="121"/>
      <c r="C133" s="15">
        <v>45449</v>
      </c>
      <c r="D133" s="15">
        <v>46402</v>
      </c>
      <c r="E133" s="17"/>
      <c r="F133" s="339">
        <v>0</v>
      </c>
      <c r="G133" s="17"/>
      <c r="H133" s="117"/>
      <c r="I133" s="340"/>
      <c r="J133" s="339">
        <v>0</v>
      </c>
      <c r="K133" s="341">
        <v>5318410000</v>
      </c>
      <c r="L133" s="107"/>
      <c r="M133" s="107"/>
      <c r="N133" s="107"/>
      <c r="O133" s="17">
        <v>121800000</v>
      </c>
      <c r="P133" s="107">
        <v>99.700869999999995</v>
      </c>
      <c r="Q133" s="107">
        <v>9.4466800000000006</v>
      </c>
      <c r="R133" s="107">
        <v>9.49</v>
      </c>
    </row>
    <row r="134" spans="1:18">
      <c r="A134" s="26">
        <v>45444</v>
      </c>
      <c r="B134" s="121">
        <v>35000000</v>
      </c>
      <c r="C134" s="15">
        <v>45463</v>
      </c>
      <c r="D134" s="15">
        <v>46402</v>
      </c>
      <c r="E134" s="17">
        <v>99650000</v>
      </c>
      <c r="F134" s="339">
        <v>64650000</v>
      </c>
      <c r="G134" s="17">
        <v>35000000</v>
      </c>
      <c r="H134" s="117">
        <v>184.71428571428572</v>
      </c>
      <c r="I134" s="340"/>
      <c r="J134" s="339">
        <v>35000000</v>
      </c>
      <c r="K134" s="341">
        <v>5353410000</v>
      </c>
      <c r="L134" s="107">
        <v>98.089609999999993</v>
      </c>
      <c r="M134" s="107">
        <v>8.8530499999999996</v>
      </c>
      <c r="N134" s="107">
        <v>8.9139999999999997</v>
      </c>
      <c r="O134" s="17"/>
      <c r="P134" s="107"/>
      <c r="Q134" s="107"/>
      <c r="R134" s="107"/>
    </row>
    <row r="135" spans="1:18">
      <c r="A135" s="26">
        <v>45444</v>
      </c>
      <c r="B135" s="121">
        <v>30000000</v>
      </c>
      <c r="C135" s="15">
        <v>45470</v>
      </c>
      <c r="D135" s="15">
        <v>46402</v>
      </c>
      <c r="E135" s="17">
        <v>63100000</v>
      </c>
      <c r="F135" s="339">
        <v>33100000</v>
      </c>
      <c r="G135" s="17">
        <v>30800000</v>
      </c>
      <c r="H135" s="117">
        <v>110.33333333333333</v>
      </c>
      <c r="I135" s="340"/>
      <c r="J135" s="339">
        <v>30800000</v>
      </c>
      <c r="K135" s="341">
        <v>5384210000</v>
      </c>
      <c r="L135" s="107">
        <v>97.690799999999996</v>
      </c>
      <c r="M135" s="107">
        <v>9.0367700000000006</v>
      </c>
      <c r="N135" s="107">
        <v>9.0890000000000004</v>
      </c>
      <c r="O135" s="17"/>
      <c r="P135" s="107"/>
      <c r="Q135" s="107"/>
      <c r="R135" s="107"/>
    </row>
    <row r="136" spans="1:18">
      <c r="A136" s="26">
        <v>45474</v>
      </c>
      <c r="B136" s="121"/>
      <c r="C136" s="15">
        <v>45477</v>
      </c>
      <c r="D136" s="15">
        <v>46402</v>
      </c>
      <c r="E136" s="17"/>
      <c r="F136" s="339">
        <v>0</v>
      </c>
      <c r="G136" s="17"/>
      <c r="H136" s="117"/>
      <c r="I136" s="340"/>
      <c r="J136" s="339">
        <v>0</v>
      </c>
      <c r="K136" s="341">
        <v>5442840000</v>
      </c>
      <c r="L136" s="107"/>
      <c r="M136" s="107"/>
      <c r="N136" s="107"/>
      <c r="O136" s="17">
        <v>58630000</v>
      </c>
      <c r="P136" s="107">
        <v>97.258319999999998</v>
      </c>
      <c r="Q136" s="107">
        <v>9.1314100000000007</v>
      </c>
      <c r="R136" s="107">
        <v>9.1489999999999991</v>
      </c>
    </row>
    <row r="137" spans="1:18">
      <c r="A137" s="26">
        <v>45474</v>
      </c>
      <c r="B137" s="121">
        <v>60000000</v>
      </c>
      <c r="C137" s="15">
        <v>45488</v>
      </c>
      <c r="D137" s="15">
        <v>46402</v>
      </c>
      <c r="E137" s="17">
        <v>199860000</v>
      </c>
      <c r="F137" s="339">
        <v>139860000</v>
      </c>
      <c r="G137" s="17">
        <v>60000000</v>
      </c>
      <c r="H137" s="117">
        <v>233.1</v>
      </c>
      <c r="I137" s="340"/>
      <c r="J137" s="339">
        <v>60000000</v>
      </c>
      <c r="K137" s="341">
        <v>5502840000</v>
      </c>
      <c r="L137" s="107">
        <v>98.686580000000006</v>
      </c>
      <c r="M137" s="107">
        <v>8.5950000000000006</v>
      </c>
      <c r="N137" s="107">
        <v>8.6950000000000003</v>
      </c>
      <c r="O137" s="17"/>
      <c r="P137" s="107"/>
      <c r="Q137" s="107"/>
      <c r="R137" s="107"/>
    </row>
    <row r="138" spans="1:18">
      <c r="A138" s="26">
        <v>45474</v>
      </c>
      <c r="B138" s="121">
        <v>35000000</v>
      </c>
      <c r="C138" s="15">
        <v>45498</v>
      </c>
      <c r="D138" s="15">
        <v>46402</v>
      </c>
      <c r="E138" s="17">
        <v>19230000</v>
      </c>
      <c r="F138" s="339">
        <v>-15770000</v>
      </c>
      <c r="G138" s="17">
        <v>14130000</v>
      </c>
      <c r="H138" s="117">
        <v>-45.057142857142857</v>
      </c>
      <c r="I138" s="340"/>
      <c r="J138" s="339">
        <v>14130000</v>
      </c>
      <c r="K138" s="341">
        <v>5516970000</v>
      </c>
      <c r="L138" s="107">
        <v>98.673869999999994</v>
      </c>
      <c r="M138" s="107">
        <v>8.60398</v>
      </c>
      <c r="N138" s="107">
        <v>8.6509999999999998</v>
      </c>
      <c r="O138" s="17"/>
      <c r="P138" s="107"/>
      <c r="Q138" s="107"/>
      <c r="R138" s="107"/>
    </row>
    <row r="139" spans="1:18">
      <c r="A139" s="26">
        <v>45505</v>
      </c>
      <c r="B139" s="121">
        <v>35000000</v>
      </c>
      <c r="C139" s="15">
        <v>45512</v>
      </c>
      <c r="D139" s="15">
        <v>46402</v>
      </c>
      <c r="E139" s="17">
        <v>55000000</v>
      </c>
      <c r="F139" s="339">
        <v>20000000</v>
      </c>
      <c r="G139" s="17">
        <v>55000000</v>
      </c>
      <c r="H139" s="117">
        <v>57.142857142857139</v>
      </c>
      <c r="I139" s="340"/>
      <c r="J139" s="339">
        <v>55000000</v>
      </c>
      <c r="K139" s="341">
        <v>5571970000</v>
      </c>
      <c r="L139" s="107">
        <v>98.915719999999993</v>
      </c>
      <c r="M139" s="107">
        <v>8.5574499999999993</v>
      </c>
      <c r="N139" s="107">
        <v>8.68</v>
      </c>
      <c r="O139" s="17"/>
      <c r="P139" s="107"/>
      <c r="Q139" s="107"/>
      <c r="R139" s="107"/>
    </row>
    <row r="140" spans="1:18">
      <c r="A140" s="26">
        <v>45505</v>
      </c>
      <c r="B140" s="121"/>
      <c r="C140" s="15">
        <v>45519</v>
      </c>
      <c r="D140" s="15">
        <v>46402</v>
      </c>
      <c r="E140" s="17"/>
      <c r="F140" s="339">
        <v>0</v>
      </c>
      <c r="G140" s="17"/>
      <c r="H140" s="117"/>
      <c r="I140" s="340"/>
      <c r="J140" s="339">
        <v>0</v>
      </c>
      <c r="K140" s="341">
        <v>5582400000</v>
      </c>
      <c r="L140" s="107"/>
      <c r="M140" s="107"/>
      <c r="N140" s="107"/>
      <c r="O140" s="17">
        <v>10430000</v>
      </c>
      <c r="P140" s="107">
        <v>99.526870000000002</v>
      </c>
      <c r="Q140" s="107">
        <v>8.5299999999999994</v>
      </c>
      <c r="R140" s="107">
        <v>8.5299999999999994</v>
      </c>
    </row>
    <row r="141" spans="1:18">
      <c r="A141" s="26">
        <v>45505</v>
      </c>
      <c r="B141" s="121">
        <v>30000000</v>
      </c>
      <c r="C141" s="15">
        <v>45526</v>
      </c>
      <c r="D141" s="15">
        <v>46402</v>
      </c>
      <c r="E141" s="17">
        <v>62100000</v>
      </c>
      <c r="F141" s="339">
        <v>32100000</v>
      </c>
      <c r="G141" s="17">
        <v>32660000</v>
      </c>
      <c r="H141" s="117">
        <v>107</v>
      </c>
      <c r="I141" s="340"/>
      <c r="J141" s="339">
        <v>32660000</v>
      </c>
      <c r="K141" s="341">
        <v>5615060000</v>
      </c>
      <c r="L141" s="107">
        <v>99.014600000000002</v>
      </c>
      <c r="M141" s="107">
        <v>8.4532600000000002</v>
      </c>
      <c r="N141" s="107">
        <v>8.49</v>
      </c>
      <c r="O141" s="17"/>
      <c r="P141" s="107"/>
      <c r="Q141" s="107"/>
      <c r="R141" s="107"/>
    </row>
    <row r="142" spans="1:18">
      <c r="A142" s="26">
        <v>45536</v>
      </c>
      <c r="B142" s="121">
        <v>65000000</v>
      </c>
      <c r="C142" s="15">
        <v>45540</v>
      </c>
      <c r="D142" s="15">
        <v>46402</v>
      </c>
      <c r="E142" s="17">
        <v>129900000</v>
      </c>
      <c r="F142" s="339">
        <v>64900000</v>
      </c>
      <c r="G142" s="17">
        <v>85300000</v>
      </c>
      <c r="H142" s="117">
        <v>99.846153846153854</v>
      </c>
      <c r="I142" s="340"/>
      <c r="J142" s="339">
        <v>85300000</v>
      </c>
      <c r="K142" s="341">
        <v>5700360000</v>
      </c>
      <c r="L142" s="107">
        <v>99.132019999999997</v>
      </c>
      <c r="M142" s="107">
        <v>8.4009599999999995</v>
      </c>
      <c r="N142" s="107">
        <v>8.4309999999999992</v>
      </c>
      <c r="O142" s="17"/>
      <c r="P142" s="107"/>
      <c r="Q142" s="107"/>
      <c r="R142" s="107"/>
    </row>
    <row r="143" spans="1:18">
      <c r="A143" s="26">
        <v>45536</v>
      </c>
      <c r="B143" s="121">
        <v>60000000</v>
      </c>
      <c r="C143" s="15">
        <v>45554</v>
      </c>
      <c r="D143" s="15">
        <v>46402</v>
      </c>
      <c r="E143" s="17">
        <v>47500000</v>
      </c>
      <c r="F143" s="339">
        <v>-12500000</v>
      </c>
      <c r="G143" s="17">
        <v>45000000</v>
      </c>
      <c r="H143" s="117">
        <v>-20.833333333333336</v>
      </c>
      <c r="I143" s="340"/>
      <c r="J143" s="339">
        <v>45000000</v>
      </c>
      <c r="K143" s="341">
        <v>5745360000</v>
      </c>
      <c r="L143" s="107">
        <v>99.39246</v>
      </c>
      <c r="M143" s="107">
        <v>8.2784399999999998</v>
      </c>
      <c r="N143" s="107">
        <v>8.3070000000000004</v>
      </c>
      <c r="O143" s="17"/>
      <c r="P143" s="107"/>
      <c r="Q143" s="107"/>
      <c r="R143" s="107"/>
    </row>
    <row r="144" spans="1:18">
      <c r="A144" s="26">
        <v>45536</v>
      </c>
      <c r="B144" s="121"/>
      <c r="C144" s="15">
        <v>45561</v>
      </c>
      <c r="D144" s="15">
        <v>46402</v>
      </c>
      <c r="E144" s="17"/>
      <c r="F144" s="339">
        <v>0</v>
      </c>
      <c r="G144" s="17"/>
      <c r="H144" s="117"/>
      <c r="I144" s="340"/>
      <c r="J144" s="339">
        <v>0</v>
      </c>
      <c r="K144" s="341">
        <v>5809760000</v>
      </c>
      <c r="L144" s="107"/>
      <c r="M144" s="107"/>
      <c r="N144" s="107"/>
      <c r="O144" s="17">
        <v>64400000</v>
      </c>
      <c r="P144" s="107">
        <v>100.67572</v>
      </c>
      <c r="Q144" s="107">
        <v>8.4342299999999994</v>
      </c>
      <c r="R144" s="107">
        <v>8.4559999999999995</v>
      </c>
    </row>
    <row r="145" spans="1:18">
      <c r="A145" s="26">
        <v>45566</v>
      </c>
      <c r="B145" s="121">
        <v>65000000</v>
      </c>
      <c r="C145" s="15">
        <v>45568</v>
      </c>
      <c r="D145" s="15">
        <v>46402</v>
      </c>
      <c r="E145" s="17">
        <v>56500000</v>
      </c>
      <c r="F145" s="339">
        <v>-8500000</v>
      </c>
      <c r="G145" s="17">
        <v>46500000</v>
      </c>
      <c r="H145" s="117">
        <v>-13.076923076923078</v>
      </c>
      <c r="I145" s="340"/>
      <c r="J145" s="339">
        <v>46500000</v>
      </c>
      <c r="K145" s="341">
        <v>5856260000</v>
      </c>
      <c r="L145" s="107">
        <v>98.845920000000007</v>
      </c>
      <c r="M145" s="107">
        <v>8.5501100000000001</v>
      </c>
      <c r="N145" s="107">
        <v>8.6189999999999998</v>
      </c>
      <c r="O145" s="17"/>
      <c r="P145" s="107"/>
      <c r="Q145" s="107"/>
      <c r="R145" s="107"/>
    </row>
    <row r="146" spans="1:18">
      <c r="A146" s="26">
        <v>45566</v>
      </c>
      <c r="B146" s="121">
        <v>110000000</v>
      </c>
      <c r="C146" s="15">
        <v>45580</v>
      </c>
      <c r="D146" s="15">
        <v>46402</v>
      </c>
      <c r="E146" s="17">
        <v>163530000</v>
      </c>
      <c r="F146" s="339">
        <v>53530000</v>
      </c>
      <c r="G146" s="17">
        <v>110000000</v>
      </c>
      <c r="H146" s="117">
        <v>48.663636363636364</v>
      </c>
      <c r="I146" s="340"/>
      <c r="J146" s="339">
        <v>110000000</v>
      </c>
      <c r="K146" s="341">
        <v>5966260000</v>
      </c>
      <c r="L146" s="107">
        <v>98.870320000000007</v>
      </c>
      <c r="M146" s="107">
        <v>8.5439000000000007</v>
      </c>
      <c r="N146" s="107">
        <v>8.6</v>
      </c>
      <c r="O146" s="17"/>
      <c r="P146" s="107"/>
      <c r="Q146" s="107"/>
      <c r="R146" s="107"/>
    </row>
    <row r="147" spans="1:18">
      <c r="A147" s="26">
        <v>45566</v>
      </c>
      <c r="B147" s="121">
        <v>65000000</v>
      </c>
      <c r="C147" s="15">
        <v>45595</v>
      </c>
      <c r="D147" s="15">
        <v>46402</v>
      </c>
      <c r="E147" s="17">
        <v>162880000</v>
      </c>
      <c r="F147" s="339">
        <v>97880000</v>
      </c>
      <c r="G147" s="17">
        <v>102880000</v>
      </c>
      <c r="H147" s="117">
        <v>150.58461538461538</v>
      </c>
      <c r="I147" s="340"/>
      <c r="J147" s="339">
        <v>102880000</v>
      </c>
      <c r="K147" s="341">
        <v>6069140000</v>
      </c>
      <c r="L147" s="107">
        <v>98.569839999999999</v>
      </c>
      <c r="M147" s="107">
        <v>8.7060600000000008</v>
      </c>
      <c r="N147" s="107">
        <v>8.8000000000000007</v>
      </c>
      <c r="O147" s="17"/>
      <c r="P147" s="107"/>
      <c r="Q147" s="107"/>
      <c r="R147" s="107"/>
    </row>
    <row r="148" spans="1:18">
      <c r="A148" s="26">
        <v>45597</v>
      </c>
      <c r="B148" s="121"/>
      <c r="C148" s="15">
        <v>45603</v>
      </c>
      <c r="D148" s="15">
        <v>46402</v>
      </c>
      <c r="E148" s="17"/>
      <c r="F148" s="339">
        <v>0</v>
      </c>
      <c r="G148" s="17"/>
      <c r="H148" s="117"/>
      <c r="I148" s="340"/>
      <c r="J148" s="339">
        <v>0</v>
      </c>
      <c r="K148" s="341">
        <v>6139200000</v>
      </c>
      <c r="L148" s="107"/>
      <c r="M148" s="107"/>
      <c r="N148" s="107"/>
      <c r="O148" s="17">
        <v>70060000</v>
      </c>
      <c r="P148" s="107">
        <v>100.74691</v>
      </c>
      <c r="Q148" s="107">
        <v>8.8889999999999993</v>
      </c>
      <c r="R148" s="107">
        <v>8.8889999999999993</v>
      </c>
    </row>
    <row r="149" spans="1:18">
      <c r="A149" s="26">
        <v>45597</v>
      </c>
      <c r="B149" s="121">
        <v>55000000</v>
      </c>
      <c r="C149" s="15">
        <v>45610</v>
      </c>
      <c r="D149" s="15">
        <v>46402</v>
      </c>
      <c r="E149" s="17">
        <v>101960000</v>
      </c>
      <c r="F149" s="339">
        <v>46960000</v>
      </c>
      <c r="G149" s="17">
        <v>101960000</v>
      </c>
      <c r="H149" s="117">
        <v>85.381818181818176</v>
      </c>
      <c r="I149" s="340"/>
      <c r="J149" s="339">
        <v>101960000</v>
      </c>
      <c r="K149" s="341">
        <v>6241160000</v>
      </c>
      <c r="L149" s="107">
        <v>98.49906</v>
      </c>
      <c r="M149" s="107">
        <v>8.7537699999999994</v>
      </c>
      <c r="N149" s="107">
        <v>8.8450000000000006</v>
      </c>
      <c r="O149" s="17"/>
      <c r="P149" s="107"/>
      <c r="Q149" s="107"/>
      <c r="R149" s="107"/>
    </row>
    <row r="150" spans="1:18">
      <c r="A150" s="26">
        <v>45627</v>
      </c>
      <c r="B150" s="121">
        <v>55000000</v>
      </c>
      <c r="C150" s="15">
        <v>45631</v>
      </c>
      <c r="D150" s="15">
        <v>46402</v>
      </c>
      <c r="E150" s="17">
        <v>101040000</v>
      </c>
      <c r="F150" s="339">
        <v>46040000</v>
      </c>
      <c r="G150" s="17">
        <v>101040000</v>
      </c>
      <c r="H150" s="117">
        <f>0.837090909090909*100</f>
        <v>83.709090909090904</v>
      </c>
      <c r="I150" s="340"/>
      <c r="J150" s="339">
        <v>101040000</v>
      </c>
      <c r="K150" s="341">
        <v>6342200000</v>
      </c>
      <c r="L150" s="107">
        <v>98.634919999999994</v>
      </c>
      <c r="M150" s="107">
        <v>8.70031</v>
      </c>
      <c r="N150" s="107">
        <v>8.8450000000000006</v>
      </c>
      <c r="O150" s="17"/>
      <c r="P150" s="107"/>
      <c r="Q150" s="107"/>
      <c r="R150" s="107"/>
    </row>
    <row r="151" spans="1:18">
      <c r="A151" s="26">
        <v>45658</v>
      </c>
      <c r="B151" s="121">
        <v>76000000</v>
      </c>
      <c r="C151" s="15">
        <v>45672</v>
      </c>
      <c r="D151" s="15">
        <v>46402</v>
      </c>
      <c r="E151" s="17">
        <v>96970000</v>
      </c>
      <c r="F151" s="339">
        <v>20970000</v>
      </c>
      <c r="G151" s="17">
        <v>87970000</v>
      </c>
      <c r="H151" s="117">
        <v>27.592105263157897</v>
      </c>
      <c r="I151" s="340"/>
      <c r="J151" s="339">
        <v>87970000</v>
      </c>
      <c r="K151" s="341">
        <v>6430170000</v>
      </c>
      <c r="L151" s="107">
        <v>98.206540000000004</v>
      </c>
      <c r="M151" s="107">
        <v>8.9998299999999993</v>
      </c>
      <c r="N151" s="107">
        <v>9.0449999999999999</v>
      </c>
      <c r="O151" s="17"/>
      <c r="P151" s="107"/>
      <c r="Q151" s="107"/>
      <c r="R151" s="107"/>
    </row>
    <row r="152" spans="1:18">
      <c r="A152" s="26">
        <v>45658</v>
      </c>
      <c r="B152" s="121">
        <v>30000000</v>
      </c>
      <c r="C152" s="15">
        <v>45680</v>
      </c>
      <c r="D152" s="15">
        <v>46402</v>
      </c>
      <c r="E152" s="17">
        <v>158570000</v>
      </c>
      <c r="F152" s="339">
        <v>128570000</v>
      </c>
      <c r="G152" s="17">
        <v>30000000</v>
      </c>
      <c r="H152" s="117">
        <v>428.56666666666666</v>
      </c>
      <c r="I152" s="340"/>
      <c r="J152" s="339">
        <v>30000000</v>
      </c>
      <c r="K152" s="341">
        <v>6460170000</v>
      </c>
      <c r="L152" s="107">
        <v>98.55641</v>
      </c>
      <c r="M152" s="107">
        <v>8.81</v>
      </c>
      <c r="N152" s="107">
        <v>8.81</v>
      </c>
      <c r="O152" s="17"/>
      <c r="P152" s="107"/>
      <c r="Q152" s="107"/>
      <c r="R152" s="107"/>
    </row>
    <row r="153" spans="1:18">
      <c r="A153" s="26">
        <v>45689</v>
      </c>
      <c r="B153" s="121">
        <v>55000000</v>
      </c>
      <c r="C153" s="15">
        <v>45694</v>
      </c>
      <c r="D153" s="15">
        <v>46402</v>
      </c>
      <c r="E153" s="17">
        <v>189370000</v>
      </c>
      <c r="F153" s="339">
        <v>134370000</v>
      </c>
      <c r="G153" s="17">
        <v>90480000</v>
      </c>
      <c r="H153" s="117">
        <v>244.30909090909091</v>
      </c>
      <c r="I153" s="340"/>
      <c r="J153" s="339">
        <v>90480000</v>
      </c>
      <c r="K153" s="341">
        <v>6550650000</v>
      </c>
      <c r="L153" s="107">
        <v>98.757599999999996</v>
      </c>
      <c r="M153" s="107">
        <v>8.7072000000000003</v>
      </c>
      <c r="N153" s="107">
        <v>8.7189999999999994</v>
      </c>
      <c r="O153" s="17"/>
      <c r="P153" s="107"/>
      <c r="Q153" s="107"/>
      <c r="R153" s="107"/>
    </row>
    <row r="154" spans="1:18">
      <c r="A154" s="26">
        <v>45689</v>
      </c>
      <c r="B154" s="121">
        <v>30000000</v>
      </c>
      <c r="C154" s="15">
        <v>45708</v>
      </c>
      <c r="D154" s="15">
        <v>46402</v>
      </c>
      <c r="E154" s="17">
        <v>166710000</v>
      </c>
      <c r="F154" s="339">
        <v>136710000</v>
      </c>
      <c r="G154" s="17">
        <v>30000000</v>
      </c>
      <c r="H154" s="117">
        <v>455.70000000000005</v>
      </c>
      <c r="I154" s="340"/>
      <c r="J154" s="339">
        <v>30000000</v>
      </c>
      <c r="K154" s="341">
        <v>6580650000</v>
      </c>
      <c r="L154" s="107">
        <v>98.812899999999999</v>
      </c>
      <c r="M154" s="107">
        <v>8.6869999999999994</v>
      </c>
      <c r="N154" s="107">
        <v>8.7409999999999997</v>
      </c>
      <c r="O154" s="17"/>
      <c r="P154" s="107"/>
      <c r="Q154" s="107"/>
      <c r="R154" s="107"/>
    </row>
    <row r="155" spans="1:18">
      <c r="A155" s="26">
        <v>45689</v>
      </c>
      <c r="B155" s="121"/>
      <c r="C155" s="15">
        <v>45715</v>
      </c>
      <c r="D155" s="15">
        <v>46402</v>
      </c>
      <c r="E155" s="17"/>
      <c r="F155" s="339"/>
      <c r="G155" s="17"/>
      <c r="H155" s="117"/>
      <c r="I155" s="340"/>
      <c r="J155" s="339">
        <v>0</v>
      </c>
      <c r="K155" s="341">
        <v>6675490000</v>
      </c>
      <c r="L155" s="107"/>
      <c r="M155" s="107"/>
      <c r="N155" s="107"/>
      <c r="O155" s="17">
        <v>94840000</v>
      </c>
      <c r="P155" s="107">
        <v>99.804249999999996</v>
      </c>
      <c r="Q155" s="107">
        <v>8.6642700000000001</v>
      </c>
      <c r="R155" s="107">
        <v>8.7799999999999994</v>
      </c>
    </row>
    <row r="156" spans="1:18">
      <c r="A156" s="26">
        <v>45717</v>
      </c>
      <c r="B156" s="121">
        <v>50000000</v>
      </c>
      <c r="C156" s="15">
        <v>45722</v>
      </c>
      <c r="D156" s="15">
        <v>46402</v>
      </c>
      <c r="E156" s="17">
        <v>211130000</v>
      </c>
      <c r="F156" s="339">
        <v>161130000</v>
      </c>
      <c r="G156" s="17">
        <v>119480000</v>
      </c>
      <c r="H156" s="117">
        <v>322.26</v>
      </c>
      <c r="I156" s="340"/>
      <c r="J156" s="339">
        <v>119480000</v>
      </c>
      <c r="K156" s="341">
        <v>6794970000</v>
      </c>
      <c r="L156" s="107">
        <v>99.024330000000006</v>
      </c>
      <c r="M156" s="107">
        <v>8.5735600000000005</v>
      </c>
      <c r="N156" s="107">
        <v>8.6</v>
      </c>
      <c r="O156" s="17"/>
      <c r="P156" s="107"/>
      <c r="Q156" s="107"/>
      <c r="R156" s="107"/>
    </row>
    <row r="157" spans="1:18">
      <c r="A157" s="26">
        <v>45717</v>
      </c>
      <c r="B157" s="121">
        <v>30000000</v>
      </c>
      <c r="C157" s="15">
        <v>45743</v>
      </c>
      <c r="D157" s="15">
        <v>46402</v>
      </c>
      <c r="E157" s="17">
        <v>291300000</v>
      </c>
      <c r="F157" s="339">
        <v>261300000</v>
      </c>
      <c r="G157" s="17">
        <v>36550000</v>
      </c>
      <c r="H157" s="117">
        <v>871.00000000000011</v>
      </c>
      <c r="I157" s="340"/>
      <c r="J157" s="339">
        <v>36550000</v>
      </c>
      <c r="K157" s="341">
        <v>6831520000</v>
      </c>
      <c r="L157" s="107">
        <v>99.178659999999994</v>
      </c>
      <c r="M157" s="107">
        <v>8.49648</v>
      </c>
      <c r="N157" s="107">
        <v>8.4979999999999993</v>
      </c>
      <c r="O157" s="17"/>
      <c r="P157" s="107"/>
      <c r="Q157" s="107"/>
      <c r="R157" s="107"/>
    </row>
    <row r="158" spans="1:18">
      <c r="A158" s="26">
        <v>45748</v>
      </c>
      <c r="B158" s="121">
        <v>45000000</v>
      </c>
      <c r="C158" s="15">
        <v>45762</v>
      </c>
      <c r="D158" s="15">
        <v>46402</v>
      </c>
      <c r="E158" s="17">
        <v>471860000</v>
      </c>
      <c r="F158" s="339">
        <v>426860000</v>
      </c>
      <c r="G158" s="17">
        <v>454360000</v>
      </c>
      <c r="H158" s="117">
        <v>948.57777777777767</v>
      </c>
      <c r="I158" s="340"/>
      <c r="J158" s="339">
        <v>454360000</v>
      </c>
      <c r="K158" s="341">
        <v>7285880000</v>
      </c>
      <c r="L158" s="107">
        <v>99.313450000000003</v>
      </c>
      <c r="M158" s="107">
        <v>8.4271499999999993</v>
      </c>
      <c r="N158" s="107">
        <v>8.5</v>
      </c>
      <c r="O158" s="17"/>
      <c r="P158" s="107"/>
      <c r="Q158" s="107"/>
      <c r="R158" s="107"/>
    </row>
    <row r="159" spans="1:18">
      <c r="A159" s="26">
        <v>45748</v>
      </c>
      <c r="B159" s="121">
        <v>15000000</v>
      </c>
      <c r="C159" s="15">
        <v>45771</v>
      </c>
      <c r="D159" s="15">
        <v>46402</v>
      </c>
      <c r="E159" s="17">
        <v>81940000</v>
      </c>
      <c r="F159" s="339">
        <v>66940000</v>
      </c>
      <c r="G159" s="17">
        <v>79890000</v>
      </c>
      <c r="H159" s="117">
        <v>446.26666666666665</v>
      </c>
      <c r="I159" s="340"/>
      <c r="J159" s="339">
        <v>79890000</v>
      </c>
      <c r="K159" s="341">
        <v>7365770000</v>
      </c>
      <c r="L159" s="107">
        <v>99.351770000000002</v>
      </c>
      <c r="M159" s="107">
        <v>8.4096499999999992</v>
      </c>
      <c r="N159" s="107">
        <v>8.4890000000000008</v>
      </c>
      <c r="O159" s="17"/>
      <c r="P159" s="107"/>
      <c r="Q159" s="107"/>
      <c r="R159" s="107"/>
    </row>
    <row r="160" spans="1:18">
      <c r="A160" s="26">
        <v>45748</v>
      </c>
      <c r="B160" s="121"/>
      <c r="C160" s="15">
        <v>45777</v>
      </c>
      <c r="D160" s="15"/>
      <c r="E160" s="17"/>
      <c r="F160" s="339"/>
      <c r="G160" s="17"/>
      <c r="H160" s="117"/>
      <c r="I160" s="340"/>
      <c r="J160" s="339"/>
      <c r="K160" s="341">
        <v>7492160000</v>
      </c>
      <c r="L160" s="107"/>
      <c r="M160" s="107"/>
      <c r="N160" s="107"/>
      <c r="O160" s="17">
        <v>126390000</v>
      </c>
      <c r="P160" s="107">
        <v>101.66381</v>
      </c>
      <c r="Q160" s="107">
        <v>8.4074200000000001</v>
      </c>
      <c r="R160" s="107">
        <v>8.9499999999999993</v>
      </c>
    </row>
    <row r="161" spans="1:18">
      <c r="A161" s="26">
        <v>45809</v>
      </c>
      <c r="B161" s="121"/>
      <c r="C161" s="15">
        <v>45813</v>
      </c>
      <c r="D161" s="15">
        <v>46402</v>
      </c>
      <c r="E161" s="17"/>
      <c r="F161" s="339"/>
      <c r="G161" s="17"/>
      <c r="H161" s="117"/>
      <c r="I161" s="340"/>
      <c r="J161" s="339"/>
      <c r="K161" s="341">
        <v>7679240000</v>
      </c>
      <c r="L161" s="107"/>
      <c r="M161" s="107"/>
      <c r="N161" s="107"/>
      <c r="O161" s="17">
        <v>187080000</v>
      </c>
      <c r="P161" s="107">
        <v>102.70131000000001</v>
      </c>
      <c r="Q161" s="107">
        <v>8.2708499999999994</v>
      </c>
      <c r="R161" s="107">
        <v>8.3469999999999995</v>
      </c>
    </row>
  </sheetData>
  <conditionalFormatting sqref="L4:N111">
    <cfRule type="cellIs" dxfId="104" priority="7069" stopIfTrue="1" operator="lessThan">
      <formula>0</formula>
    </cfRule>
  </conditionalFormatting>
  <conditionalFormatting sqref="L113:N114">
    <cfRule type="cellIs" dxfId="103" priority="5773" stopIfTrue="1" operator="lessThan">
      <formula>0</formula>
    </cfRule>
  </conditionalFormatting>
  <conditionalFormatting sqref="L116:N164">
    <cfRule type="cellIs" dxfId="102" priority="2" stopIfTrue="1" operator="lessThan">
      <formula>0</formula>
    </cfRule>
  </conditionalFormatting>
  <conditionalFormatting sqref="P95:R111">
    <cfRule type="cellIs" dxfId="101" priority="6661" stopIfTrue="1" operator="lessThan">
      <formula>0</formula>
    </cfRule>
  </conditionalFormatting>
  <conditionalFormatting sqref="P113:R114">
    <cfRule type="cellIs" dxfId="100" priority="5365" stopIfTrue="1" operator="lessThan">
      <formula>0</formula>
    </cfRule>
  </conditionalFormatting>
  <conditionalFormatting sqref="P116:R164">
    <cfRule type="cellIs" dxfId="99" priority="1" stopIfTrue="1" operator="lessThan">
      <formula>0</formula>
    </cfRule>
  </conditionalFormatting>
  <conditionalFormatting sqref="Z46:AB46 AN46:AP46 BB46:BD46 BP46:BR46 CD46:CF46 CR46:CT46 DF46:DH46 DT46:DV46 EH46:EJ46 EV46:EX46 FJ46:FL46 FX46:FZ46 GL46:GN46 GZ46:HB46 HN46:HP46 IB46:ID46 IP46:IR46">
    <cfRule type="cellIs" dxfId="98" priority="72728" stopIfTrue="1" operator="lessThan">
      <formula>0</formula>
    </cfRule>
  </conditionalFormatting>
  <conditionalFormatting sqref="Z50:AB50 AN50:AP50 BB50:BD50 BP50:BR50 CD50:CF50 CR50:CT50 DF50:DH50 DT50:DV50 EH50:EJ50 EV50:EX50 FJ50:FL50 FX50:FZ50 GL50:GN50 GZ50:HB50 HN50:HP50 IB50:ID50 IP50:IR50">
    <cfRule type="cellIs" dxfId="97" priority="71790" stopIfTrue="1" operator="lessThan">
      <formula>0</formula>
    </cfRule>
  </conditionalFormatting>
  <conditionalFormatting sqref="Z52:AB55 AN52:AP55 BB52:BD55 BP52:BR55 CD52:CF55 CR52:CT55 DF52:DH55 DT52:DV55 EH52:EJ55 EV52:EX55 FJ52:FL55 FX52:FZ55 GL52:GN55 GZ52:HB55 HN52:HP55 IB52:ID55 IP52:IR55">
    <cfRule type="cellIs" dxfId="96" priority="65532" stopIfTrue="1" operator="lessThan">
      <formula>0</formula>
    </cfRule>
  </conditionalFormatting>
  <conditionalFormatting sqref="Z58:AB66 AN58:AP66 BB58:BD66 BP58:BR66 CD58:CF66 CR58:CT66 DF58:DH66 DT58:DV66 EH58:EJ66 EV58:EX66 FJ58:FL66 FX58:FZ66 GL58:GN66 GZ58:HB66 HN58:HP66 IB58:ID66 IP58:IR66">
    <cfRule type="cellIs" dxfId="95" priority="49642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B3D-56C1-4C4B-8E7E-77D3C3B5A19C}">
  <dimension ref="A1:R106"/>
  <sheetViews>
    <sheetView workbookViewId="0">
      <pane xSplit="1" ySplit="3" topLeftCell="B86" activePane="bottomRight" state="frozen"/>
      <selection activeCell="E57" sqref="E57"/>
      <selection pane="topRight" activeCell="E57" sqref="E57"/>
      <selection pane="bottomLeft" activeCell="E57" sqref="E57"/>
      <selection pane="bottomRight" activeCell="A106" sqref="A106"/>
    </sheetView>
  </sheetViews>
  <sheetFormatPr defaultRowHeight="15"/>
  <cols>
    <col min="2" max="2" width="9.77734375" customWidth="1"/>
    <col min="5" max="5" width="9.77734375" customWidth="1"/>
    <col min="6" max="6" width="10.77734375" customWidth="1"/>
    <col min="7" max="7" width="8.77734375" customWidth="1"/>
    <col min="11" max="11" width="12.21875" customWidth="1"/>
    <col min="15" max="15" width="11.5546875" bestFit="1" customWidth="1"/>
    <col min="16" max="16" width="10.109375" customWidth="1"/>
  </cols>
  <sheetData>
    <row r="1" spans="1:18" ht="16.5" thickBot="1">
      <c r="A1" s="9"/>
      <c r="B1" s="9" t="s">
        <v>125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6.5" thickTop="1" thickBot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3" t="s">
        <v>2</v>
      </c>
      <c r="Q2" s="83" t="s">
        <v>2</v>
      </c>
      <c r="R2" s="83" t="s">
        <v>57</v>
      </c>
    </row>
    <row r="3" spans="1:18" ht="15.75" thickTop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3" t="s">
        <v>63</v>
      </c>
      <c r="P3" s="79" t="s">
        <v>56</v>
      </c>
      <c r="Q3" s="79" t="s">
        <v>11</v>
      </c>
      <c r="R3" s="79" t="s">
        <v>55</v>
      </c>
    </row>
    <row r="4" spans="1:18" s="8" customFormat="1" ht="15" customHeight="1">
      <c r="A4" s="26">
        <v>44682</v>
      </c>
      <c r="B4" s="121">
        <v>40000000</v>
      </c>
      <c r="C4" s="15">
        <v>44705</v>
      </c>
      <c r="D4" s="15">
        <v>47041</v>
      </c>
      <c r="E4" s="17">
        <v>111280000</v>
      </c>
      <c r="F4" s="43">
        <v>71280000</v>
      </c>
      <c r="G4" s="17">
        <v>40000000</v>
      </c>
      <c r="H4" s="297">
        <v>178.2</v>
      </c>
      <c r="I4" s="108">
        <v>0</v>
      </c>
      <c r="J4" s="43">
        <v>40000000</v>
      </c>
      <c r="K4" s="44">
        <v>40000000</v>
      </c>
      <c r="L4" s="107">
        <v>92.766099999999994</v>
      </c>
      <c r="M4" s="107">
        <v>10.05692</v>
      </c>
      <c r="N4" s="107">
        <v>10.11</v>
      </c>
      <c r="O4" s="149"/>
      <c r="P4" s="149"/>
      <c r="Q4" s="149"/>
      <c r="R4" s="149"/>
    </row>
    <row r="5" spans="1:18">
      <c r="A5" s="26">
        <v>44713</v>
      </c>
      <c r="B5" s="105">
        <v>20000000</v>
      </c>
      <c r="C5" s="50">
        <v>44721</v>
      </c>
      <c r="D5" s="15">
        <v>47041</v>
      </c>
      <c r="E5" s="115">
        <v>64400000</v>
      </c>
      <c r="F5" s="43">
        <v>44400000</v>
      </c>
      <c r="G5" s="115">
        <v>20000000</v>
      </c>
      <c r="H5" s="117">
        <v>2.2200000000000002</v>
      </c>
      <c r="I5" s="245">
        <v>0</v>
      </c>
      <c r="J5" s="43">
        <v>20000000</v>
      </c>
      <c r="K5" s="273">
        <v>60000000</v>
      </c>
      <c r="L5" s="107">
        <v>85.728759999999994</v>
      </c>
      <c r="M5" s="107">
        <v>11.44811</v>
      </c>
      <c r="N5" s="107">
        <v>11.47</v>
      </c>
      <c r="O5" s="107"/>
      <c r="P5" s="107"/>
      <c r="Q5" s="107"/>
      <c r="R5" s="107"/>
    </row>
    <row r="6" spans="1:18">
      <c r="A6" s="26">
        <v>44713</v>
      </c>
      <c r="B6" s="105">
        <v>20000000</v>
      </c>
      <c r="C6" s="50">
        <v>44735</v>
      </c>
      <c r="D6" s="15">
        <v>47041</v>
      </c>
      <c r="E6" s="115">
        <v>100020000</v>
      </c>
      <c r="F6" s="43">
        <v>80020000</v>
      </c>
      <c r="G6" s="115">
        <v>20000000</v>
      </c>
      <c r="H6" s="117">
        <v>4.0010000000000003</v>
      </c>
      <c r="I6" s="245">
        <v>0</v>
      </c>
      <c r="J6" s="43">
        <v>20000000</v>
      </c>
      <c r="K6" s="273">
        <v>80000000</v>
      </c>
      <c r="L6" s="107">
        <v>91.98245</v>
      </c>
      <c r="M6" s="107">
        <v>10.25</v>
      </c>
      <c r="N6" s="107">
        <v>10.25</v>
      </c>
      <c r="O6" s="107"/>
      <c r="P6" s="107"/>
      <c r="Q6" s="107"/>
      <c r="R6" s="107"/>
    </row>
    <row r="7" spans="1:18">
      <c r="A7" s="26">
        <v>44743</v>
      </c>
      <c r="B7" s="105">
        <v>150000000</v>
      </c>
      <c r="C7" s="50">
        <v>44761</v>
      </c>
      <c r="D7" s="15">
        <v>47041</v>
      </c>
      <c r="E7" s="115">
        <v>140520000</v>
      </c>
      <c r="F7" s="43">
        <v>-9480000</v>
      </c>
      <c r="G7" s="115">
        <v>65220000</v>
      </c>
      <c r="H7" s="117">
        <v>-6.3200000000000006E-2</v>
      </c>
      <c r="I7" s="245">
        <v>0</v>
      </c>
      <c r="J7" s="43">
        <v>65220000</v>
      </c>
      <c r="K7" s="273">
        <v>145220000</v>
      </c>
      <c r="L7" s="107">
        <v>89.085830000000001</v>
      </c>
      <c r="M7" s="107">
        <v>10.95213</v>
      </c>
      <c r="N7" s="107">
        <v>10.99</v>
      </c>
      <c r="O7" s="107"/>
      <c r="P7" s="107"/>
      <c r="Q7" s="107"/>
      <c r="R7" s="107"/>
    </row>
    <row r="8" spans="1:18">
      <c r="A8" s="26">
        <v>44743</v>
      </c>
      <c r="B8" s="105"/>
      <c r="C8" s="50">
        <v>44770</v>
      </c>
      <c r="D8" s="15">
        <v>47041</v>
      </c>
      <c r="E8" s="115"/>
      <c r="F8" s="43"/>
      <c r="G8" s="115"/>
      <c r="H8" s="117"/>
      <c r="I8" s="245"/>
      <c r="J8" s="43"/>
      <c r="K8" s="273">
        <v>574870000</v>
      </c>
      <c r="L8" s="107"/>
      <c r="M8" s="107">
        <v>10.849055</v>
      </c>
      <c r="N8" s="107"/>
      <c r="O8" s="274">
        <v>429650000</v>
      </c>
      <c r="P8" s="29">
        <v>91.280559999999994</v>
      </c>
      <c r="Q8" s="29">
        <v>11.014749999999999</v>
      </c>
      <c r="R8" s="29">
        <v>11.2</v>
      </c>
    </row>
    <row r="9" spans="1:18">
      <c r="A9" s="26">
        <v>44774</v>
      </c>
      <c r="B9" s="121">
        <v>20000000</v>
      </c>
      <c r="C9" s="15">
        <v>44784</v>
      </c>
      <c r="D9" s="15">
        <v>47041</v>
      </c>
      <c r="E9" s="17">
        <v>89670000</v>
      </c>
      <c r="F9" s="272">
        <v>69670000</v>
      </c>
      <c r="G9" s="98">
        <v>34260000</v>
      </c>
      <c r="H9" s="117">
        <v>348.34999999999997</v>
      </c>
      <c r="I9" s="108">
        <v>0</v>
      </c>
      <c r="J9" s="43">
        <v>34260000</v>
      </c>
      <c r="K9" s="44">
        <v>609130000</v>
      </c>
      <c r="L9" s="107">
        <v>91.943529999999996</v>
      </c>
      <c r="M9" s="107">
        <v>10.2872</v>
      </c>
      <c r="N9" s="107">
        <v>10.39</v>
      </c>
      <c r="O9" s="107"/>
      <c r="P9" s="107"/>
      <c r="Q9" s="107"/>
      <c r="R9" s="107"/>
    </row>
    <row r="10" spans="1:18">
      <c r="A10" s="26">
        <v>44774</v>
      </c>
      <c r="B10" s="121">
        <v>20000000</v>
      </c>
      <c r="C10" s="15">
        <v>44797</v>
      </c>
      <c r="D10" s="15">
        <v>47041</v>
      </c>
      <c r="E10" s="17">
        <v>105410000</v>
      </c>
      <c r="F10" s="272">
        <v>85410000</v>
      </c>
      <c r="G10" s="17">
        <v>46360000</v>
      </c>
      <c r="H10" s="117">
        <v>427.05</v>
      </c>
      <c r="I10" s="108">
        <v>0</v>
      </c>
      <c r="J10" s="43">
        <v>46360000</v>
      </c>
      <c r="K10" s="44">
        <v>655490000</v>
      </c>
      <c r="L10" s="107">
        <v>92.043559999999999</v>
      </c>
      <c r="M10" s="107">
        <v>10.27195</v>
      </c>
      <c r="N10" s="107">
        <v>10.54</v>
      </c>
      <c r="O10" s="107"/>
      <c r="P10" s="107"/>
      <c r="Q10" s="107"/>
      <c r="R10" s="107"/>
    </row>
    <row r="11" spans="1:18">
      <c r="A11" s="26">
        <v>44805</v>
      </c>
      <c r="B11" s="121">
        <v>20000000</v>
      </c>
      <c r="C11" s="15">
        <v>44812</v>
      </c>
      <c r="D11" s="15">
        <v>47041</v>
      </c>
      <c r="E11" s="17">
        <v>84160000</v>
      </c>
      <c r="F11" s="272">
        <v>64160000</v>
      </c>
      <c r="G11" s="17">
        <v>22160000</v>
      </c>
      <c r="H11" s="117">
        <v>320.8</v>
      </c>
      <c r="I11" s="108">
        <v>0</v>
      </c>
      <c r="J11" s="43">
        <v>22160000</v>
      </c>
      <c r="K11" s="44">
        <v>677650000</v>
      </c>
      <c r="L11" s="107">
        <v>91.458060000000003</v>
      </c>
      <c r="M11" s="107">
        <v>10.420949999999999</v>
      </c>
      <c r="N11" s="107">
        <v>10.47</v>
      </c>
      <c r="O11" s="107"/>
      <c r="P11" s="107"/>
      <c r="Q11" s="107"/>
      <c r="R11" s="107"/>
    </row>
    <row r="12" spans="1:18">
      <c r="A12" s="26">
        <v>44805</v>
      </c>
      <c r="B12" s="121"/>
      <c r="C12" s="15">
        <v>44826</v>
      </c>
      <c r="D12" s="15">
        <v>47041</v>
      </c>
      <c r="E12" s="17"/>
      <c r="F12" s="272">
        <v>0</v>
      </c>
      <c r="G12" s="17"/>
      <c r="H12" s="117"/>
      <c r="I12" s="108">
        <v>0</v>
      </c>
      <c r="J12" s="43">
        <v>0</v>
      </c>
      <c r="K12" s="44">
        <v>1030380000</v>
      </c>
      <c r="L12" s="107"/>
      <c r="M12" s="107"/>
      <c r="N12" s="107"/>
      <c r="O12" s="239">
        <v>352730000</v>
      </c>
      <c r="P12" s="158">
        <v>89.935680000000005</v>
      </c>
      <c r="Q12" s="199">
        <v>10.679040000000001</v>
      </c>
      <c r="R12" s="107">
        <v>10.9</v>
      </c>
    </row>
    <row r="13" spans="1:18">
      <c r="A13" s="26">
        <v>44805</v>
      </c>
      <c r="B13" s="121">
        <v>20000000</v>
      </c>
      <c r="C13" s="15">
        <v>44833</v>
      </c>
      <c r="D13" s="15">
        <v>47041</v>
      </c>
      <c r="E13" s="17">
        <v>36190000</v>
      </c>
      <c r="F13" s="272">
        <v>16190000</v>
      </c>
      <c r="G13" s="17">
        <v>16190000</v>
      </c>
      <c r="H13" s="117">
        <v>80.95</v>
      </c>
      <c r="I13" s="108">
        <v>0</v>
      </c>
      <c r="J13" s="43">
        <v>16190000</v>
      </c>
      <c r="K13" s="44">
        <v>1046570000</v>
      </c>
      <c r="L13" s="107">
        <v>89.960700000000003</v>
      </c>
      <c r="M13" s="107">
        <v>10.80791</v>
      </c>
      <c r="N13" s="107">
        <v>10.93</v>
      </c>
      <c r="O13" s="239"/>
      <c r="P13" s="158"/>
      <c r="Q13" s="199"/>
      <c r="R13" s="107"/>
    </row>
    <row r="14" spans="1:18">
      <c r="A14" s="26">
        <v>44835</v>
      </c>
      <c r="B14" s="121"/>
      <c r="C14" s="15">
        <v>44840</v>
      </c>
      <c r="D14" s="15">
        <v>47041</v>
      </c>
      <c r="E14" s="17"/>
      <c r="F14" s="272">
        <v>0</v>
      </c>
      <c r="G14" s="17"/>
      <c r="H14" s="117">
        <v>0</v>
      </c>
      <c r="I14" s="108">
        <v>0</v>
      </c>
      <c r="J14" s="43">
        <v>0</v>
      </c>
      <c r="K14" s="44">
        <v>1473610000</v>
      </c>
      <c r="L14" s="107"/>
      <c r="M14" s="107"/>
      <c r="N14" s="107"/>
      <c r="O14" s="239">
        <v>427040000</v>
      </c>
      <c r="P14" s="158">
        <v>89.273650000000004</v>
      </c>
      <c r="Q14" s="199">
        <v>10.93013</v>
      </c>
      <c r="R14" s="107">
        <v>11.09</v>
      </c>
    </row>
    <row r="15" spans="1:18">
      <c r="A15" s="26">
        <v>44835</v>
      </c>
      <c r="B15" s="121">
        <v>350000000</v>
      </c>
      <c r="C15" s="15">
        <v>44851</v>
      </c>
      <c r="D15" s="15">
        <v>47041</v>
      </c>
      <c r="E15" s="17">
        <v>348500000</v>
      </c>
      <c r="F15" s="272">
        <v>-1500000</v>
      </c>
      <c r="G15" s="17">
        <v>171450000</v>
      </c>
      <c r="H15" s="117">
        <v>-0.4285714285714286</v>
      </c>
      <c r="I15" s="108">
        <v>0</v>
      </c>
      <c r="J15" s="43">
        <v>171450000</v>
      </c>
      <c r="K15" s="44">
        <v>1645060000</v>
      </c>
      <c r="L15" s="107">
        <v>88.222520000000003</v>
      </c>
      <c r="M15" s="107">
        <v>11.253909999999999</v>
      </c>
      <c r="N15" s="107">
        <v>11.298999999999999</v>
      </c>
      <c r="O15" s="239"/>
      <c r="P15" s="158"/>
      <c r="Q15" s="199"/>
      <c r="R15" s="107"/>
    </row>
    <row r="16" spans="1:18">
      <c r="A16" s="26">
        <v>44835</v>
      </c>
      <c r="B16" s="121">
        <v>20000000</v>
      </c>
      <c r="C16" s="15">
        <v>44861</v>
      </c>
      <c r="D16" s="15">
        <v>47041</v>
      </c>
      <c r="E16" s="17">
        <v>105860000</v>
      </c>
      <c r="F16" s="272">
        <v>85860000</v>
      </c>
      <c r="G16" s="17">
        <v>22550000</v>
      </c>
      <c r="H16" s="117">
        <v>429.3</v>
      </c>
      <c r="I16" s="108">
        <v>0</v>
      </c>
      <c r="J16" s="43">
        <v>22550000</v>
      </c>
      <c r="K16" s="44">
        <v>1667610000</v>
      </c>
      <c r="L16" s="107">
        <v>88.577889999999996</v>
      </c>
      <c r="M16" s="107">
        <v>11.172269999999999</v>
      </c>
      <c r="N16" s="107">
        <v>11.1999</v>
      </c>
      <c r="O16" s="239"/>
      <c r="P16" s="158"/>
      <c r="Q16" s="199"/>
      <c r="R16" s="107"/>
    </row>
    <row r="17" spans="1:18">
      <c r="A17" s="26">
        <v>44866</v>
      </c>
      <c r="B17" s="121">
        <v>20000000</v>
      </c>
      <c r="C17" s="15">
        <v>44868</v>
      </c>
      <c r="D17" s="15">
        <v>47041</v>
      </c>
      <c r="E17" s="17">
        <v>54690000</v>
      </c>
      <c r="F17" s="272">
        <v>34690000</v>
      </c>
      <c r="G17" s="17">
        <v>34590000</v>
      </c>
      <c r="H17" s="117">
        <v>173.45</v>
      </c>
      <c r="I17" s="108">
        <v>0</v>
      </c>
      <c r="J17" s="43">
        <v>34590000</v>
      </c>
      <c r="K17" s="44">
        <v>1702200000</v>
      </c>
      <c r="L17" s="107">
        <v>88.793440000000004</v>
      </c>
      <c r="M17" s="107">
        <v>11.123570000000001</v>
      </c>
      <c r="N17" s="107">
        <v>11.21</v>
      </c>
      <c r="O17" s="239"/>
      <c r="P17" s="158"/>
      <c r="Q17" s="199"/>
      <c r="R17" s="107"/>
    </row>
    <row r="18" spans="1:18">
      <c r="A18" s="26">
        <v>44866</v>
      </c>
      <c r="B18" s="121">
        <v>20000000</v>
      </c>
      <c r="C18" s="15">
        <v>44889</v>
      </c>
      <c r="D18" s="15">
        <v>47041</v>
      </c>
      <c r="E18" s="17">
        <v>143080000</v>
      </c>
      <c r="F18" s="272">
        <v>123080000</v>
      </c>
      <c r="G18" s="17">
        <v>22360000</v>
      </c>
      <c r="H18" s="117">
        <v>615.4</v>
      </c>
      <c r="I18" s="108">
        <v>0</v>
      </c>
      <c r="J18" s="43">
        <v>22360000</v>
      </c>
      <c r="K18" s="44">
        <v>1724560000</v>
      </c>
      <c r="L18" s="107">
        <v>91.144210000000001</v>
      </c>
      <c r="M18" s="107">
        <v>10.553269999999999</v>
      </c>
      <c r="N18" s="107">
        <v>10.585000000000001</v>
      </c>
      <c r="O18" s="239"/>
      <c r="P18" s="158"/>
      <c r="Q18" s="199"/>
      <c r="R18" s="107"/>
    </row>
    <row r="19" spans="1:18">
      <c r="A19" s="26">
        <v>44896</v>
      </c>
      <c r="B19" s="121">
        <v>20000000</v>
      </c>
      <c r="C19" s="15">
        <v>44896</v>
      </c>
      <c r="D19" s="15">
        <v>47041</v>
      </c>
      <c r="E19" s="17">
        <v>118530000</v>
      </c>
      <c r="F19" s="272">
        <v>98530000</v>
      </c>
      <c r="G19" s="17">
        <v>32500000</v>
      </c>
      <c r="H19" s="117">
        <v>492.65</v>
      </c>
      <c r="I19" s="108">
        <v>0</v>
      </c>
      <c r="J19" s="43">
        <v>32500000</v>
      </c>
      <c r="K19" s="44">
        <v>1757060000</v>
      </c>
      <c r="L19" s="107">
        <v>91.881069999999994</v>
      </c>
      <c r="M19" s="107">
        <v>10.37715</v>
      </c>
      <c r="N19" s="107">
        <v>10.43</v>
      </c>
      <c r="O19" s="239"/>
      <c r="P19" s="158"/>
      <c r="Q19" s="199"/>
      <c r="R19" s="107"/>
    </row>
    <row r="20" spans="1:18">
      <c r="A20" s="26">
        <v>44896</v>
      </c>
      <c r="B20" s="121">
        <v>20000000</v>
      </c>
      <c r="C20" s="15">
        <v>44903</v>
      </c>
      <c r="D20" s="15">
        <v>47041</v>
      </c>
      <c r="E20" s="17">
        <v>43370000</v>
      </c>
      <c r="F20" s="272">
        <v>23370000</v>
      </c>
      <c r="G20" s="17">
        <v>6970000</v>
      </c>
      <c r="H20" s="117">
        <v>116.85000000000001</v>
      </c>
      <c r="I20" s="108">
        <v>0</v>
      </c>
      <c r="J20" s="43">
        <v>6970000</v>
      </c>
      <c r="K20" s="44">
        <v>1764030000</v>
      </c>
      <c r="L20" s="107">
        <v>90.67371</v>
      </c>
      <c r="M20" s="107">
        <v>10.67963</v>
      </c>
      <c r="N20" s="258">
        <v>10.699</v>
      </c>
      <c r="O20" s="338"/>
      <c r="P20" s="258"/>
      <c r="Q20" s="258"/>
      <c r="R20" s="107"/>
    </row>
    <row r="21" spans="1:18">
      <c r="A21" s="26">
        <v>44927</v>
      </c>
      <c r="B21" s="141">
        <v>100000000</v>
      </c>
      <c r="C21" s="116">
        <v>44942</v>
      </c>
      <c r="D21" s="116">
        <v>47041</v>
      </c>
      <c r="E21" s="42">
        <v>360590000</v>
      </c>
      <c r="F21" s="176">
        <v>260590000</v>
      </c>
      <c r="G21" s="17">
        <v>100000000</v>
      </c>
      <c r="H21" s="117">
        <v>260.59000000000003</v>
      </c>
      <c r="I21" s="245">
        <v>0</v>
      </c>
      <c r="J21" s="176">
        <v>100000000</v>
      </c>
      <c r="K21" s="178">
        <v>1864030000</v>
      </c>
      <c r="L21" s="258">
        <v>94.490459999999999</v>
      </c>
      <c r="M21" s="258">
        <v>9.7714999999999996</v>
      </c>
      <c r="N21" s="258">
        <v>10.699</v>
      </c>
      <c r="O21" s="183"/>
      <c r="P21" s="183"/>
      <c r="Q21" s="183"/>
      <c r="R21" s="160"/>
    </row>
    <row r="22" spans="1:18">
      <c r="A22" s="26">
        <v>44958</v>
      </c>
      <c r="B22" s="141">
        <v>20000000</v>
      </c>
      <c r="C22" s="116">
        <v>44959</v>
      </c>
      <c r="D22" s="116">
        <v>47041</v>
      </c>
      <c r="E22" s="42">
        <v>102630000</v>
      </c>
      <c r="F22" s="176">
        <v>82630000</v>
      </c>
      <c r="G22" s="17">
        <v>20000000</v>
      </c>
      <c r="H22" s="117">
        <v>413.15</v>
      </c>
      <c r="I22" s="245">
        <v>0</v>
      </c>
      <c r="J22" s="176">
        <v>20000000</v>
      </c>
      <c r="K22" s="178">
        <v>1884030000</v>
      </c>
      <c r="L22" s="258">
        <v>95.375320000000002</v>
      </c>
      <c r="M22" s="258">
        <v>9.5678300000000007</v>
      </c>
      <c r="N22" s="258">
        <v>9.7970000000000006</v>
      </c>
      <c r="O22" s="183"/>
      <c r="P22" s="183"/>
      <c r="Q22" s="183"/>
      <c r="R22" s="160"/>
    </row>
    <row r="23" spans="1:18">
      <c r="A23" s="26">
        <v>44958</v>
      </c>
      <c r="B23" s="141">
        <v>20000000</v>
      </c>
      <c r="C23" s="116">
        <v>44973</v>
      </c>
      <c r="D23" s="116">
        <v>47041</v>
      </c>
      <c r="E23" s="42">
        <v>47480000</v>
      </c>
      <c r="F23" s="176">
        <v>27480000</v>
      </c>
      <c r="G23" s="17">
        <v>20000000</v>
      </c>
      <c r="H23" s="117">
        <v>137.4</v>
      </c>
      <c r="I23" s="245">
        <v>0</v>
      </c>
      <c r="J23" s="176">
        <v>20000000</v>
      </c>
      <c r="K23" s="178">
        <v>1904030000</v>
      </c>
      <c r="L23" s="258">
        <v>94.85</v>
      </c>
      <c r="M23" s="258">
        <v>9.7006300000000003</v>
      </c>
      <c r="N23" s="258">
        <v>9.7006300000000003</v>
      </c>
      <c r="O23" s="183"/>
      <c r="P23" s="183"/>
      <c r="Q23" s="183"/>
      <c r="R23" s="160"/>
    </row>
    <row r="24" spans="1:18">
      <c r="A24" s="26">
        <v>44986</v>
      </c>
      <c r="B24" s="141">
        <v>20000000</v>
      </c>
      <c r="C24" s="116">
        <v>45008</v>
      </c>
      <c r="D24" s="116">
        <v>47041</v>
      </c>
      <c r="E24" s="42">
        <v>27360000</v>
      </c>
      <c r="F24" s="176">
        <v>7360000</v>
      </c>
      <c r="G24" s="17">
        <v>20000000</v>
      </c>
      <c r="H24" s="117">
        <f>F24/B24*100</f>
        <v>36.799999999999997</v>
      </c>
      <c r="I24" s="245">
        <v>0</v>
      </c>
      <c r="J24" s="176">
        <v>20000000</v>
      </c>
      <c r="K24" s="178">
        <v>1924030000</v>
      </c>
      <c r="L24" s="258">
        <v>94.139899999999997</v>
      </c>
      <c r="M24" s="258">
        <v>9.8981999999999992</v>
      </c>
      <c r="N24" s="258">
        <v>9.9600000000000009</v>
      </c>
      <c r="O24" s="183"/>
      <c r="P24" s="183"/>
      <c r="Q24" s="183"/>
      <c r="R24" s="160"/>
    </row>
    <row r="25" spans="1:18">
      <c r="A25" s="26">
        <v>45017</v>
      </c>
      <c r="B25" s="141">
        <v>40000000</v>
      </c>
      <c r="C25" s="116">
        <v>45033</v>
      </c>
      <c r="D25" s="116">
        <v>47041</v>
      </c>
      <c r="E25" s="42">
        <v>40590000</v>
      </c>
      <c r="F25" s="176">
        <v>590000</v>
      </c>
      <c r="G25" s="17">
        <v>32740000</v>
      </c>
      <c r="H25" s="117">
        <v>1.4749999999999999</v>
      </c>
      <c r="I25" s="245">
        <v>0</v>
      </c>
      <c r="J25" s="176">
        <v>32740000</v>
      </c>
      <c r="K25" s="178">
        <v>1956770000</v>
      </c>
      <c r="L25" s="258">
        <v>94.154290000000003</v>
      </c>
      <c r="M25" s="258">
        <v>9.9047599999999996</v>
      </c>
      <c r="N25" s="258">
        <v>9.9550000000000001</v>
      </c>
      <c r="O25" s="183"/>
      <c r="P25" s="183"/>
      <c r="Q25" s="183"/>
      <c r="R25" s="160"/>
    </row>
    <row r="26" spans="1:18">
      <c r="A26" s="26">
        <v>45017</v>
      </c>
      <c r="B26" s="141"/>
      <c r="C26" s="116">
        <v>45036</v>
      </c>
      <c r="D26" s="116">
        <v>47041</v>
      </c>
      <c r="E26" s="42"/>
      <c r="F26" s="176">
        <v>0</v>
      </c>
      <c r="G26" s="17"/>
      <c r="H26" s="117"/>
      <c r="I26" s="245">
        <v>0</v>
      </c>
      <c r="J26" s="176">
        <v>0</v>
      </c>
      <c r="K26" s="178">
        <v>1961540000</v>
      </c>
      <c r="L26" s="258"/>
      <c r="M26" s="258"/>
      <c r="N26" s="258"/>
      <c r="O26" s="17">
        <v>4770000</v>
      </c>
      <c r="P26" s="107">
        <v>92.945459999999997</v>
      </c>
      <c r="Q26" s="107">
        <v>10.24</v>
      </c>
      <c r="R26" s="107"/>
    </row>
    <row r="27" spans="1:18">
      <c r="A27" s="26">
        <v>45017</v>
      </c>
      <c r="B27" s="141">
        <v>20000000</v>
      </c>
      <c r="C27" s="116">
        <v>45043</v>
      </c>
      <c r="D27" s="116">
        <v>47041</v>
      </c>
      <c r="E27" s="42">
        <v>39160000</v>
      </c>
      <c r="F27" s="176">
        <v>19160000</v>
      </c>
      <c r="G27" s="17">
        <v>9160000</v>
      </c>
      <c r="H27" s="117">
        <v>95.8</v>
      </c>
      <c r="I27" s="245">
        <v>0</v>
      </c>
      <c r="J27" s="176">
        <v>9160000</v>
      </c>
      <c r="K27" s="178">
        <v>1970700000</v>
      </c>
      <c r="L27" s="258">
        <v>93.013379999999998</v>
      </c>
      <c r="M27" s="258">
        <v>10.1968</v>
      </c>
      <c r="N27" s="258">
        <v>10.199</v>
      </c>
      <c r="O27" s="17"/>
      <c r="P27" s="107"/>
      <c r="Q27" s="107"/>
      <c r="R27" s="107"/>
    </row>
    <row r="28" spans="1:18">
      <c r="A28" s="26">
        <v>45047</v>
      </c>
      <c r="B28" s="141">
        <v>20000000</v>
      </c>
      <c r="C28" s="116">
        <v>45057</v>
      </c>
      <c r="D28" s="116">
        <v>47041</v>
      </c>
      <c r="E28" s="42">
        <v>54630000</v>
      </c>
      <c r="F28" s="176">
        <v>34630000</v>
      </c>
      <c r="G28" s="17">
        <v>2880000</v>
      </c>
      <c r="H28" s="117">
        <v>173.15</v>
      </c>
      <c r="I28" s="245">
        <v>0</v>
      </c>
      <c r="J28" s="176">
        <v>2880000</v>
      </c>
      <c r="K28" s="178">
        <v>1973580000</v>
      </c>
      <c r="L28" s="258">
        <v>92.779780000000002</v>
      </c>
      <c r="M28" s="258">
        <v>10.26417</v>
      </c>
      <c r="N28" s="258">
        <v>10.325799999999999</v>
      </c>
      <c r="O28" s="17"/>
      <c r="P28" s="107"/>
      <c r="Q28" s="107"/>
      <c r="R28" s="107"/>
    </row>
    <row r="29" spans="1:18">
      <c r="A29" s="26">
        <v>45047</v>
      </c>
      <c r="B29" s="141">
        <v>20000000</v>
      </c>
      <c r="C29" s="116">
        <v>45070</v>
      </c>
      <c r="D29" s="116">
        <v>47041</v>
      </c>
      <c r="E29" s="42">
        <v>59520000</v>
      </c>
      <c r="F29" s="176">
        <v>39520000</v>
      </c>
      <c r="G29" s="17">
        <v>31470000</v>
      </c>
      <c r="H29" s="117">
        <v>197.6</v>
      </c>
      <c r="I29" s="245">
        <v>0</v>
      </c>
      <c r="J29" s="176">
        <v>31470000</v>
      </c>
      <c r="K29" s="178">
        <v>2005050000</v>
      </c>
      <c r="L29" s="258">
        <v>89.863159999999993</v>
      </c>
      <c r="M29" s="258">
        <v>11.0387</v>
      </c>
      <c r="N29" s="258">
        <v>11.121</v>
      </c>
      <c r="O29" s="17"/>
      <c r="P29" s="107"/>
      <c r="Q29" s="107"/>
      <c r="R29" s="107"/>
    </row>
    <row r="30" spans="1:18">
      <c r="A30" s="26">
        <v>45078</v>
      </c>
      <c r="B30" s="141">
        <v>20000000</v>
      </c>
      <c r="C30" s="116">
        <v>45099</v>
      </c>
      <c r="D30" s="116">
        <v>47041</v>
      </c>
      <c r="E30" s="42">
        <v>60990000</v>
      </c>
      <c r="F30" s="176">
        <v>40990000</v>
      </c>
      <c r="G30" s="17">
        <v>20000000</v>
      </c>
      <c r="H30" s="117">
        <v>204.95000000000002</v>
      </c>
      <c r="I30" s="245"/>
      <c r="J30" s="176">
        <v>20000000</v>
      </c>
      <c r="K30" s="178">
        <v>2271820000</v>
      </c>
      <c r="L30" s="258">
        <v>91.513109999999998</v>
      </c>
      <c r="M30" s="258">
        <v>10.623469999999999</v>
      </c>
      <c r="N30" s="258">
        <v>10.73</v>
      </c>
      <c r="O30" s="17"/>
      <c r="P30" s="107"/>
      <c r="Q30" s="107"/>
      <c r="R30" s="107"/>
    </row>
    <row r="31" spans="1:18">
      <c r="A31" s="26">
        <v>45078</v>
      </c>
      <c r="B31" s="141">
        <v>20000000</v>
      </c>
      <c r="C31" s="116">
        <v>45106</v>
      </c>
      <c r="D31" s="116">
        <v>47041</v>
      </c>
      <c r="E31" s="42">
        <v>28000000</v>
      </c>
      <c r="F31" s="176">
        <v>8000000</v>
      </c>
      <c r="G31" s="17">
        <v>20000000</v>
      </c>
      <c r="H31" s="117">
        <v>40</v>
      </c>
      <c r="I31" s="245"/>
      <c r="J31" s="176">
        <v>20000000</v>
      </c>
      <c r="K31" s="178">
        <v>2291820000</v>
      </c>
      <c r="L31" s="258">
        <v>92.288960000000003</v>
      </c>
      <c r="M31" s="258">
        <v>10.42393</v>
      </c>
      <c r="N31" s="258">
        <v>10.422000000000001</v>
      </c>
      <c r="O31" s="17"/>
      <c r="P31" s="107"/>
      <c r="Q31" s="107"/>
      <c r="R31" s="107"/>
    </row>
    <row r="32" spans="1:18">
      <c r="A32" s="26">
        <v>45108</v>
      </c>
      <c r="B32" s="141"/>
      <c r="C32" s="116">
        <v>45113</v>
      </c>
      <c r="D32" s="116">
        <v>47041</v>
      </c>
      <c r="E32" s="42"/>
      <c r="F32" s="176">
        <v>0</v>
      </c>
      <c r="G32" s="17"/>
      <c r="H32" s="117"/>
      <c r="I32" s="245"/>
      <c r="J32" s="176">
        <v>0</v>
      </c>
      <c r="K32" s="178">
        <v>2360170000</v>
      </c>
      <c r="L32" s="258"/>
      <c r="M32" s="258"/>
      <c r="N32" s="258"/>
      <c r="O32" s="17">
        <v>68350000</v>
      </c>
      <c r="P32" s="107">
        <v>93.895409999999998</v>
      </c>
      <c r="Q32" s="107">
        <v>10.50935</v>
      </c>
      <c r="R32" s="107">
        <v>10.5695</v>
      </c>
    </row>
    <row r="33" spans="1:18">
      <c r="A33" s="26">
        <v>45108</v>
      </c>
      <c r="B33" s="141">
        <v>40000000</v>
      </c>
      <c r="C33" s="116">
        <v>45124</v>
      </c>
      <c r="D33" s="116">
        <v>47041</v>
      </c>
      <c r="E33" s="42">
        <v>93820000</v>
      </c>
      <c r="F33" s="176">
        <v>53820000</v>
      </c>
      <c r="G33" s="17">
        <v>40000000</v>
      </c>
      <c r="H33" s="117">
        <v>134.54999999999998</v>
      </c>
      <c r="I33" s="245"/>
      <c r="J33" s="176">
        <v>40000000</v>
      </c>
      <c r="K33" s="178">
        <v>2400170000</v>
      </c>
      <c r="L33" s="258">
        <v>92.667079999999999</v>
      </c>
      <c r="M33" s="258">
        <v>10.33771</v>
      </c>
      <c r="N33" s="258">
        <v>10.548999999999999</v>
      </c>
      <c r="O33" s="17"/>
      <c r="P33" s="107"/>
      <c r="Q33" s="107"/>
      <c r="R33" s="107"/>
    </row>
    <row r="34" spans="1:18">
      <c r="A34" s="26">
        <v>45108</v>
      </c>
      <c r="B34" s="141">
        <v>20000000</v>
      </c>
      <c r="C34" s="116">
        <v>45134</v>
      </c>
      <c r="D34" s="116">
        <v>47041</v>
      </c>
      <c r="E34" s="42">
        <v>84850000</v>
      </c>
      <c r="F34" s="176">
        <v>64850000</v>
      </c>
      <c r="G34" s="17">
        <v>20000000</v>
      </c>
      <c r="H34" s="117">
        <v>324.25</v>
      </c>
      <c r="I34" s="245"/>
      <c r="J34" s="176">
        <v>20000000</v>
      </c>
      <c r="K34" s="178">
        <v>2420170000</v>
      </c>
      <c r="L34" s="258">
        <v>93.621949999999998</v>
      </c>
      <c r="M34" s="258">
        <v>10.093999999999999</v>
      </c>
      <c r="N34" s="258">
        <v>10.093999999999999</v>
      </c>
      <c r="O34" s="17"/>
      <c r="P34" s="107"/>
      <c r="Q34" s="107"/>
      <c r="R34" s="107"/>
    </row>
    <row r="35" spans="1:18">
      <c r="A35" s="26">
        <v>45139</v>
      </c>
      <c r="B35" s="141">
        <v>20000000</v>
      </c>
      <c r="C35" s="116">
        <v>45141</v>
      </c>
      <c r="D35" s="116">
        <v>47041</v>
      </c>
      <c r="E35" s="42">
        <v>67150000</v>
      </c>
      <c r="F35" s="176">
        <v>47150000</v>
      </c>
      <c r="G35" s="17">
        <v>27600000</v>
      </c>
      <c r="H35" s="117">
        <v>235.75</v>
      </c>
      <c r="I35" s="245">
        <v>0</v>
      </c>
      <c r="J35" s="176">
        <v>27600000</v>
      </c>
      <c r="K35" s="178">
        <v>2447770000</v>
      </c>
      <c r="L35" s="258">
        <v>93.783950000000004</v>
      </c>
      <c r="M35" s="258">
        <v>10.056279999999999</v>
      </c>
      <c r="N35" s="258">
        <v>10.063000000000001</v>
      </c>
      <c r="O35" s="17"/>
      <c r="P35" s="107"/>
      <c r="Q35" s="107"/>
      <c r="R35" s="107"/>
    </row>
    <row r="36" spans="1:18">
      <c r="A36" s="26">
        <v>45139</v>
      </c>
      <c r="B36" s="141">
        <v>20000000</v>
      </c>
      <c r="C36" s="116">
        <v>45155</v>
      </c>
      <c r="D36" s="116">
        <v>47041</v>
      </c>
      <c r="E36" s="42">
        <v>85860000</v>
      </c>
      <c r="F36" s="176">
        <v>65860000</v>
      </c>
      <c r="G36" s="17">
        <v>20000000</v>
      </c>
      <c r="H36" s="117">
        <v>329.3</v>
      </c>
      <c r="I36" s="245">
        <v>0</v>
      </c>
      <c r="J36" s="176">
        <v>20000000</v>
      </c>
      <c r="K36" s="178">
        <v>2467770000</v>
      </c>
      <c r="L36" s="258">
        <v>94.267240000000001</v>
      </c>
      <c r="M36" s="258">
        <v>9.9389900000000004</v>
      </c>
      <c r="N36" s="258">
        <v>9.98</v>
      </c>
      <c r="O36" s="17"/>
      <c r="P36" s="107"/>
      <c r="Q36" s="107"/>
      <c r="R36" s="107"/>
    </row>
    <row r="37" spans="1:18">
      <c r="A37" s="26">
        <v>45139</v>
      </c>
      <c r="B37" s="141"/>
      <c r="C37" s="116">
        <v>45162</v>
      </c>
      <c r="D37" s="116">
        <v>47041</v>
      </c>
      <c r="E37" s="42"/>
      <c r="F37" s="176"/>
      <c r="G37" s="17"/>
      <c r="H37" s="117"/>
      <c r="I37" s="245">
        <v>0</v>
      </c>
      <c r="J37" s="176">
        <v>0</v>
      </c>
      <c r="K37" s="178">
        <v>2481560000</v>
      </c>
      <c r="L37" s="258"/>
      <c r="M37" s="258"/>
      <c r="N37" s="258"/>
      <c r="O37" s="17">
        <v>13790000</v>
      </c>
      <c r="P37" s="107">
        <v>97.054509999999993</v>
      </c>
      <c r="Q37" s="107">
        <v>10.012790000000001</v>
      </c>
      <c r="R37" s="107"/>
    </row>
    <row r="38" spans="1:18">
      <c r="A38" s="26">
        <v>45170</v>
      </c>
      <c r="B38" s="141">
        <v>20000000</v>
      </c>
      <c r="C38" s="116">
        <v>45176</v>
      </c>
      <c r="D38" s="116">
        <v>47041</v>
      </c>
      <c r="E38" s="42">
        <v>122500000</v>
      </c>
      <c r="F38" s="176">
        <v>102500000</v>
      </c>
      <c r="G38" s="17">
        <v>20000000</v>
      </c>
      <c r="H38" s="117">
        <v>512.5</v>
      </c>
      <c r="I38" s="245">
        <v>0</v>
      </c>
      <c r="J38" s="176">
        <v>20000000</v>
      </c>
      <c r="K38" s="178">
        <v>2501560000</v>
      </c>
      <c r="L38" s="258">
        <v>94.58981</v>
      </c>
      <c r="M38" s="258">
        <v>9.8680500000000002</v>
      </c>
      <c r="N38" s="258">
        <v>9.91</v>
      </c>
      <c r="O38" s="17"/>
      <c r="P38" s="107"/>
      <c r="Q38" s="107"/>
      <c r="R38" s="107"/>
    </row>
    <row r="39" spans="1:18">
      <c r="A39" s="26">
        <v>45170</v>
      </c>
      <c r="B39" s="141">
        <v>40000000</v>
      </c>
      <c r="C39" s="116">
        <v>45190</v>
      </c>
      <c r="D39" s="116">
        <v>47041</v>
      </c>
      <c r="E39" s="42">
        <v>133550000</v>
      </c>
      <c r="F39" s="176">
        <v>93550000</v>
      </c>
      <c r="G39" s="17">
        <v>45300000</v>
      </c>
      <c r="H39" s="117">
        <v>233.875</v>
      </c>
      <c r="I39" s="245">
        <v>0</v>
      </c>
      <c r="J39" s="176">
        <v>45300000</v>
      </c>
      <c r="K39" s="178">
        <v>2546860000</v>
      </c>
      <c r="L39" s="258">
        <v>94.660849999999996</v>
      </c>
      <c r="M39" s="258">
        <v>9.8688400000000005</v>
      </c>
      <c r="N39" s="258">
        <v>9.92</v>
      </c>
      <c r="O39" s="17"/>
      <c r="P39" s="107"/>
      <c r="Q39" s="107"/>
      <c r="R39" s="107"/>
    </row>
    <row r="40" spans="1:18">
      <c r="A40" s="26">
        <v>45197</v>
      </c>
      <c r="B40" s="141"/>
      <c r="C40" s="116">
        <v>45197</v>
      </c>
      <c r="D40" s="116">
        <v>47041</v>
      </c>
      <c r="E40" s="42"/>
      <c r="F40" s="176"/>
      <c r="G40" s="17"/>
      <c r="H40" s="117"/>
      <c r="I40" s="245">
        <v>0</v>
      </c>
      <c r="J40" s="176">
        <v>0</v>
      </c>
      <c r="K40" s="178">
        <v>2572130000</v>
      </c>
      <c r="L40" s="258"/>
      <c r="M40" s="258"/>
      <c r="N40" s="258"/>
      <c r="O40" s="17">
        <v>25270000</v>
      </c>
      <c r="P40" s="107">
        <v>93.212639999999993</v>
      </c>
      <c r="Q40" s="107">
        <v>10.15279</v>
      </c>
      <c r="R40" s="107">
        <v>10.202999999999999</v>
      </c>
    </row>
    <row r="41" spans="1:18">
      <c r="A41" s="26">
        <v>45227</v>
      </c>
      <c r="B41" s="141">
        <v>40000000</v>
      </c>
      <c r="C41" s="116">
        <v>45204</v>
      </c>
      <c r="D41" s="116">
        <v>47041</v>
      </c>
      <c r="E41" s="42">
        <v>124330000</v>
      </c>
      <c r="F41" s="176">
        <v>84330000</v>
      </c>
      <c r="G41" s="17">
        <v>53920000</v>
      </c>
      <c r="H41" s="117">
        <v>210.82499999999999</v>
      </c>
      <c r="I41" s="245">
        <v>0</v>
      </c>
      <c r="J41" s="176">
        <v>53920000</v>
      </c>
      <c r="K41" s="178">
        <v>2626050000</v>
      </c>
      <c r="L41" s="258">
        <v>93.45044</v>
      </c>
      <c r="M41" s="258">
        <v>10.19919</v>
      </c>
      <c r="N41" s="258">
        <v>10.199999999999999</v>
      </c>
      <c r="O41" s="17"/>
      <c r="P41" s="107"/>
      <c r="Q41" s="107"/>
      <c r="R41" s="107"/>
    </row>
    <row r="42" spans="1:18">
      <c r="A42" s="26">
        <v>45201</v>
      </c>
      <c r="B42" s="105">
        <v>120000000</v>
      </c>
      <c r="C42" s="50">
        <v>45215</v>
      </c>
      <c r="D42" s="116">
        <v>47041</v>
      </c>
      <c r="E42" s="42">
        <v>149110000</v>
      </c>
      <c r="F42" s="176">
        <v>29110000</v>
      </c>
      <c r="G42" s="17">
        <v>59820000</v>
      </c>
      <c r="H42" s="117">
        <v>24.258333333333333</v>
      </c>
      <c r="I42" s="245">
        <v>0</v>
      </c>
      <c r="J42" s="176">
        <v>59820000</v>
      </c>
      <c r="K42" s="178">
        <v>2685870000</v>
      </c>
      <c r="L42" s="258">
        <v>94.768079999999998</v>
      </c>
      <c r="M42" s="258">
        <v>9.8506199999999993</v>
      </c>
      <c r="N42" s="258">
        <v>9.9499999999999993</v>
      </c>
      <c r="O42" s="17"/>
      <c r="P42" s="107"/>
      <c r="Q42" s="107"/>
      <c r="R42" s="107"/>
    </row>
    <row r="43" spans="1:18">
      <c r="A43" s="26">
        <v>45201</v>
      </c>
      <c r="B43" s="141">
        <v>80000000</v>
      </c>
      <c r="C43" s="15">
        <v>45218</v>
      </c>
      <c r="D43" s="50">
        <v>47041</v>
      </c>
      <c r="E43" s="17">
        <v>165770000</v>
      </c>
      <c r="F43" s="208">
        <v>85770000</v>
      </c>
      <c r="G43" s="98">
        <v>80000000</v>
      </c>
      <c r="H43" s="255">
        <v>107.21250000000001</v>
      </c>
      <c r="I43" s="245"/>
      <c r="J43" s="43">
        <v>80000000</v>
      </c>
      <c r="K43" s="273">
        <v>2765870000</v>
      </c>
      <c r="L43" s="258">
        <v>94.916629999999998</v>
      </c>
      <c r="M43" s="258">
        <v>9.8122600000000002</v>
      </c>
      <c r="N43" s="258">
        <v>9.83</v>
      </c>
      <c r="O43" s="17"/>
      <c r="P43" s="107"/>
      <c r="Q43" s="107"/>
      <c r="R43" s="107"/>
    </row>
    <row r="44" spans="1:18">
      <c r="A44" s="26">
        <v>45231</v>
      </c>
      <c r="B44" s="7">
        <v>20000000</v>
      </c>
      <c r="C44" s="15">
        <v>45605</v>
      </c>
      <c r="D44" s="103">
        <v>47041</v>
      </c>
      <c r="E44" s="98">
        <v>83210000</v>
      </c>
      <c r="F44" s="208">
        <v>63210000</v>
      </c>
      <c r="G44" s="98">
        <v>3200000</v>
      </c>
      <c r="H44" s="275">
        <f>F44/B44*100</f>
        <v>316.05</v>
      </c>
      <c r="I44" s="298">
        <v>0</v>
      </c>
      <c r="J44" s="176">
        <v>3200000</v>
      </c>
      <c r="K44" s="178">
        <v>2769070000</v>
      </c>
      <c r="L44" s="258">
        <v>96.199830000000006</v>
      </c>
      <c r="M44" s="258">
        <v>9.4790600000000005</v>
      </c>
      <c r="N44" s="107">
        <v>9.5399999999999991</v>
      </c>
      <c r="O44" s="160"/>
      <c r="P44" s="107"/>
      <c r="Q44" s="107"/>
      <c r="R44" s="107"/>
    </row>
    <row r="45" spans="1:18" ht="13.5" customHeight="1">
      <c r="A45" s="26">
        <v>45231</v>
      </c>
      <c r="B45" s="7">
        <v>20000000</v>
      </c>
      <c r="C45" s="15">
        <v>45253</v>
      </c>
      <c r="D45" s="103">
        <v>47041</v>
      </c>
      <c r="E45" s="98">
        <v>31820000</v>
      </c>
      <c r="F45" s="208">
        <v>11820000</v>
      </c>
      <c r="G45" s="98">
        <v>26820000</v>
      </c>
      <c r="H45" s="275">
        <f>F45/B45*100</f>
        <v>59.099999999999994</v>
      </c>
      <c r="I45" s="298">
        <v>0</v>
      </c>
      <c r="J45" s="176">
        <v>26820000</v>
      </c>
      <c r="K45" s="178">
        <v>2795890000</v>
      </c>
      <c r="L45" s="258">
        <v>96.114500000000007</v>
      </c>
      <c r="M45" s="258">
        <v>9.5064399999999996</v>
      </c>
      <c r="N45" s="107">
        <v>9.6</v>
      </c>
      <c r="O45" s="17"/>
      <c r="P45" s="107"/>
      <c r="Q45" s="107"/>
      <c r="R45" s="107"/>
    </row>
    <row r="46" spans="1:18" ht="13.5" customHeight="1">
      <c r="A46" s="26">
        <v>45261</v>
      </c>
      <c r="B46" s="7">
        <v>50000000</v>
      </c>
      <c r="C46" s="15">
        <v>45267</v>
      </c>
      <c r="D46" s="103">
        <f t="shared" ref="D46" si="0">D45</f>
        <v>47041</v>
      </c>
      <c r="E46" s="17">
        <v>60310000</v>
      </c>
      <c r="F46" s="208">
        <f t="shared" ref="F46" si="1">E46-B46</f>
        <v>10310000</v>
      </c>
      <c r="G46" s="98">
        <v>50000000</v>
      </c>
      <c r="H46" s="233">
        <v>20.62</v>
      </c>
      <c r="I46" s="298"/>
      <c r="J46" s="176">
        <v>50000000</v>
      </c>
      <c r="K46" s="178">
        <v>2845890000</v>
      </c>
      <c r="L46" s="258">
        <v>98.966499999999996</v>
      </c>
      <c r="M46" s="258">
        <v>8.9858100000000007</v>
      </c>
      <c r="N46" s="107">
        <v>9.75</v>
      </c>
      <c r="O46" s="17"/>
      <c r="P46" s="107"/>
      <c r="Q46" s="107"/>
      <c r="R46" s="107"/>
    </row>
    <row r="47" spans="1:18" ht="13.5" customHeight="1">
      <c r="A47" s="26">
        <v>45292</v>
      </c>
      <c r="B47" s="7">
        <v>80000000</v>
      </c>
      <c r="C47" s="15">
        <v>45306</v>
      </c>
      <c r="D47" s="103">
        <v>47041</v>
      </c>
      <c r="E47" s="17">
        <v>192920000</v>
      </c>
      <c r="F47" s="208">
        <v>112920000</v>
      </c>
      <c r="G47" s="98">
        <v>115000000</v>
      </c>
      <c r="H47" s="275">
        <v>141.15</v>
      </c>
      <c r="I47" s="298">
        <v>0</v>
      </c>
      <c r="J47" s="176">
        <v>115000000</v>
      </c>
      <c r="K47" s="178">
        <v>2960890000</v>
      </c>
      <c r="L47" s="258">
        <v>97.219350000000006</v>
      </c>
      <c r="M47" s="258">
        <v>9.2285199999999996</v>
      </c>
      <c r="N47" s="107">
        <v>9.2799999999999994</v>
      </c>
      <c r="O47" s="17"/>
      <c r="P47" s="107"/>
      <c r="Q47" s="107"/>
      <c r="R47" s="107"/>
    </row>
    <row r="48" spans="1:18" ht="13.5" customHeight="1">
      <c r="A48" s="26">
        <v>45292</v>
      </c>
      <c r="B48" s="7">
        <v>25000000</v>
      </c>
      <c r="C48" s="15">
        <v>45316</v>
      </c>
      <c r="D48" s="103">
        <v>47041</v>
      </c>
      <c r="E48" s="17">
        <v>83550000</v>
      </c>
      <c r="F48" s="208">
        <v>58550000</v>
      </c>
      <c r="G48" s="98">
        <v>33550000</v>
      </c>
      <c r="H48" s="275">
        <v>234.20000000000002</v>
      </c>
      <c r="I48" s="298">
        <v>0</v>
      </c>
      <c r="J48" s="176">
        <v>33550000</v>
      </c>
      <c r="K48" s="178">
        <v>2994440000</v>
      </c>
      <c r="L48" s="258">
        <v>96.629739999999998</v>
      </c>
      <c r="M48" s="258">
        <v>9.3919700000000006</v>
      </c>
      <c r="N48" s="107">
        <v>9.4499999999999993</v>
      </c>
      <c r="O48" s="17"/>
      <c r="P48" s="107"/>
      <c r="Q48" s="107"/>
      <c r="R48" s="107"/>
    </row>
    <row r="49" spans="1:18" ht="13.5" customHeight="1">
      <c r="A49" s="26">
        <v>45323</v>
      </c>
      <c r="B49" s="121">
        <v>25000000</v>
      </c>
      <c r="C49" s="15">
        <v>45323</v>
      </c>
      <c r="D49" s="15">
        <v>47041</v>
      </c>
      <c r="E49" s="17">
        <v>130160000</v>
      </c>
      <c r="F49" s="208">
        <v>105160000</v>
      </c>
      <c r="G49" s="98">
        <v>80000000</v>
      </c>
      <c r="H49" s="275">
        <v>420.64000000000004</v>
      </c>
      <c r="I49" s="108">
        <v>0</v>
      </c>
      <c r="J49" s="43">
        <v>80000000</v>
      </c>
      <c r="K49" s="44">
        <v>3074440000</v>
      </c>
      <c r="L49" s="107">
        <v>96.247820000000004</v>
      </c>
      <c r="M49" s="107">
        <v>9.4996600000000004</v>
      </c>
      <c r="N49" s="107">
        <v>9.7859999999999996</v>
      </c>
      <c r="O49" s="17"/>
      <c r="P49" s="107"/>
      <c r="Q49" s="107"/>
      <c r="R49" s="107"/>
    </row>
    <row r="50" spans="1:18" ht="13.5" customHeight="1">
      <c r="A50" s="26">
        <v>45323</v>
      </c>
      <c r="B50" s="121">
        <v>25000000</v>
      </c>
      <c r="C50" s="15">
        <v>45337</v>
      </c>
      <c r="D50" s="15">
        <v>47041</v>
      </c>
      <c r="E50" s="17">
        <v>49470000</v>
      </c>
      <c r="F50" s="208">
        <v>24470000</v>
      </c>
      <c r="G50" s="98">
        <v>25000000</v>
      </c>
      <c r="H50" s="275">
        <v>97.88</v>
      </c>
      <c r="I50" s="108">
        <v>0</v>
      </c>
      <c r="J50" s="43">
        <v>25000000</v>
      </c>
      <c r="K50" s="44">
        <v>3099440000</v>
      </c>
      <c r="L50" s="107">
        <v>96.347279999999998</v>
      </c>
      <c r="M50" s="107">
        <v>9.4791600000000003</v>
      </c>
      <c r="N50" s="107">
        <v>9.9540000000000006</v>
      </c>
      <c r="O50" s="17">
        <v>37920000</v>
      </c>
      <c r="P50" s="107">
        <v>99.159829999999999</v>
      </c>
      <c r="Q50" s="107">
        <v>9.5423799999999996</v>
      </c>
      <c r="R50" s="107">
        <v>9.7899999999999991</v>
      </c>
    </row>
    <row r="51" spans="1:18" ht="13.5" customHeight="1">
      <c r="A51" s="26">
        <v>45323</v>
      </c>
      <c r="B51" s="121"/>
      <c r="C51" s="15">
        <v>45344</v>
      </c>
      <c r="D51" s="15"/>
      <c r="E51" s="17"/>
      <c r="F51" s="208">
        <v>0</v>
      </c>
      <c r="G51" s="98"/>
      <c r="H51" s="362"/>
      <c r="I51" s="106"/>
      <c r="J51" s="43"/>
      <c r="K51" s="44">
        <v>3137360000</v>
      </c>
      <c r="L51" s="362"/>
      <c r="M51" s="362"/>
      <c r="N51" s="362"/>
      <c r="O51" s="362"/>
      <c r="P51" s="362"/>
      <c r="Q51" s="362"/>
      <c r="R51" s="362"/>
    </row>
    <row r="52" spans="1:18" ht="13.5" customHeight="1">
      <c r="A52" s="26">
        <v>45352</v>
      </c>
      <c r="B52" s="121">
        <v>25000000</v>
      </c>
      <c r="C52" s="15">
        <v>45358</v>
      </c>
      <c r="D52" s="15">
        <v>47041</v>
      </c>
      <c r="E52" s="17">
        <v>175340000</v>
      </c>
      <c r="F52" s="208">
        <v>150340000</v>
      </c>
      <c r="G52" s="98">
        <v>25000000</v>
      </c>
      <c r="H52" s="275">
        <v>601.36</v>
      </c>
      <c r="I52" s="108"/>
      <c r="J52" s="43">
        <v>25000000</v>
      </c>
      <c r="K52" s="44">
        <v>3162360000</v>
      </c>
      <c r="L52" s="107">
        <v>97.448139999999995</v>
      </c>
      <c r="M52" s="107">
        <v>9.1850000000000005</v>
      </c>
      <c r="N52" s="107">
        <v>9.3849999999999998</v>
      </c>
      <c r="O52" s="17"/>
      <c r="P52" s="107"/>
      <c r="Q52" s="107"/>
      <c r="R52" s="107"/>
    </row>
    <row r="53" spans="1:18" ht="13.5" customHeight="1">
      <c r="A53" s="26">
        <v>45352</v>
      </c>
      <c r="B53" s="121">
        <v>25000000</v>
      </c>
      <c r="C53" s="15">
        <v>45371</v>
      </c>
      <c r="D53" s="15">
        <v>47041</v>
      </c>
      <c r="E53" s="17">
        <v>67040000</v>
      </c>
      <c r="F53" s="208">
        <v>42040000</v>
      </c>
      <c r="G53" s="98">
        <v>25000000</v>
      </c>
      <c r="H53" s="275">
        <v>168.16</v>
      </c>
      <c r="I53" s="108"/>
      <c r="J53" s="43">
        <v>25000000</v>
      </c>
      <c r="K53" s="44">
        <v>3187360000</v>
      </c>
      <c r="L53" s="107">
        <v>96.895340000000004</v>
      </c>
      <c r="M53" s="107">
        <v>9.3550000000000004</v>
      </c>
      <c r="N53" s="107">
        <v>9.5549999999999997</v>
      </c>
      <c r="O53" s="17"/>
      <c r="P53" s="107"/>
      <c r="Q53" s="107"/>
      <c r="R53" s="107"/>
    </row>
    <row r="54" spans="1:18" ht="13.5" customHeight="1">
      <c r="A54" s="26">
        <v>45383</v>
      </c>
      <c r="B54" s="121">
        <v>50000000</v>
      </c>
      <c r="C54" s="15">
        <v>45397</v>
      </c>
      <c r="D54" s="15">
        <v>47041</v>
      </c>
      <c r="E54" s="17">
        <v>180040000</v>
      </c>
      <c r="F54" s="208">
        <v>130040000</v>
      </c>
      <c r="G54" s="98">
        <v>50000000</v>
      </c>
      <c r="H54" s="128">
        <v>260.08</v>
      </c>
      <c r="I54" s="108">
        <v>0</v>
      </c>
      <c r="J54" s="43">
        <v>50000000</v>
      </c>
      <c r="K54" s="44">
        <v>3237360000</v>
      </c>
      <c r="L54" s="107">
        <v>95.750519999999995</v>
      </c>
      <c r="M54" s="107">
        <v>9.6874099999999999</v>
      </c>
      <c r="N54" s="107">
        <v>9.6999999999999993</v>
      </c>
      <c r="O54" s="17"/>
      <c r="P54" s="107"/>
      <c r="Q54" s="107"/>
      <c r="R54" s="107"/>
    </row>
    <row r="55" spans="1:18" ht="13.5" customHeight="1">
      <c r="A55" s="26">
        <v>45383</v>
      </c>
      <c r="B55" s="121">
        <v>40000000</v>
      </c>
      <c r="C55" s="15">
        <v>45400</v>
      </c>
      <c r="D55" s="15">
        <v>47041</v>
      </c>
      <c r="E55" s="17">
        <v>118190000</v>
      </c>
      <c r="F55" s="208">
        <v>78190000</v>
      </c>
      <c r="G55" s="98">
        <v>40000000</v>
      </c>
      <c r="H55" s="128">
        <v>195.47499999999999</v>
      </c>
      <c r="I55" s="108">
        <v>0</v>
      </c>
      <c r="J55" s="43">
        <v>40000000</v>
      </c>
      <c r="K55" s="44">
        <v>3277360000</v>
      </c>
      <c r="L55" s="107">
        <v>95.342489999999998</v>
      </c>
      <c r="M55" s="107">
        <v>9.8062799999999992</v>
      </c>
      <c r="N55" s="107">
        <v>9.8230000000000004</v>
      </c>
      <c r="O55" s="17"/>
      <c r="P55" s="107"/>
      <c r="Q55" s="107"/>
      <c r="R55" s="107"/>
    </row>
    <row r="56" spans="1:18" ht="13.5" customHeight="1">
      <c r="A56" s="26">
        <v>45413</v>
      </c>
      <c r="B56" s="121">
        <v>40000000</v>
      </c>
      <c r="C56" s="15">
        <v>45420</v>
      </c>
      <c r="D56" s="15">
        <v>47041</v>
      </c>
      <c r="E56" s="17">
        <v>69050000</v>
      </c>
      <c r="F56" s="208">
        <v>29050000</v>
      </c>
      <c r="G56" s="98">
        <v>28050000</v>
      </c>
      <c r="H56" s="128">
        <v>72.625</v>
      </c>
      <c r="I56" s="108">
        <v>0</v>
      </c>
      <c r="J56" s="43">
        <v>28050000</v>
      </c>
      <c r="K56" s="44">
        <v>3305410000</v>
      </c>
      <c r="L56" s="107">
        <v>96.166640000000001</v>
      </c>
      <c r="M56" s="107">
        <v>9.5771999999999995</v>
      </c>
      <c r="N56" s="107">
        <v>9.7050000000000001</v>
      </c>
      <c r="O56" s="17"/>
      <c r="P56" s="107"/>
      <c r="Q56" s="107"/>
      <c r="R56" s="107"/>
    </row>
    <row r="57" spans="1:18" ht="13.5" customHeight="1">
      <c r="A57" s="26">
        <v>45413</v>
      </c>
      <c r="B57" s="121">
        <v>40000000</v>
      </c>
      <c r="C57" s="15">
        <v>45435</v>
      </c>
      <c r="D57" s="15">
        <v>47041</v>
      </c>
      <c r="E57" s="17">
        <v>100830000</v>
      </c>
      <c r="F57" s="208">
        <v>60830000</v>
      </c>
      <c r="G57" s="98">
        <v>40000000</v>
      </c>
      <c r="H57" s="128">
        <v>152.07500000000002</v>
      </c>
      <c r="I57" s="108">
        <v>0</v>
      </c>
      <c r="J57" s="43">
        <v>40000000</v>
      </c>
      <c r="K57" s="44">
        <v>3345410000</v>
      </c>
      <c r="L57" s="107">
        <v>97.276899999999998</v>
      </c>
      <c r="M57" s="107">
        <v>9.2629999999999999</v>
      </c>
      <c r="N57" s="107">
        <v>9.2629999999999999</v>
      </c>
      <c r="O57" s="17"/>
      <c r="P57" s="107"/>
      <c r="Q57" s="107"/>
      <c r="R57" s="107"/>
    </row>
    <row r="58" spans="1:18" ht="13.5" customHeight="1">
      <c r="A58" s="26">
        <v>45444</v>
      </c>
      <c r="B58" s="121"/>
      <c r="C58" s="15">
        <v>45449</v>
      </c>
      <c r="D58" s="15">
        <v>47041</v>
      </c>
      <c r="E58" s="17"/>
      <c r="F58" s="208">
        <v>0</v>
      </c>
      <c r="G58" s="98"/>
      <c r="H58" s="117"/>
      <c r="I58" s="108">
        <v>0</v>
      </c>
      <c r="J58" s="43">
        <v>0</v>
      </c>
      <c r="K58" s="44">
        <v>3428430000</v>
      </c>
      <c r="L58" s="107"/>
      <c r="M58" s="107"/>
      <c r="N58" s="107"/>
      <c r="O58" s="17">
        <v>83020000</v>
      </c>
      <c r="P58" s="107">
        <v>96.901300000000006</v>
      </c>
      <c r="Q58" s="107">
        <v>9.7300599999999999</v>
      </c>
      <c r="R58" s="107">
        <v>9.65</v>
      </c>
    </row>
    <row r="59" spans="1:18" ht="13.5" customHeight="1">
      <c r="A59" s="26">
        <v>45444</v>
      </c>
      <c r="B59" s="121">
        <v>40000000</v>
      </c>
      <c r="C59" s="15">
        <v>45463</v>
      </c>
      <c r="D59" s="15">
        <v>47041</v>
      </c>
      <c r="E59" s="17">
        <v>124640000</v>
      </c>
      <c r="F59" s="208">
        <v>84640000</v>
      </c>
      <c r="G59" s="98">
        <v>40000000</v>
      </c>
      <c r="H59" s="117">
        <v>211.60000000000002</v>
      </c>
      <c r="I59" s="108">
        <v>0</v>
      </c>
      <c r="J59" s="43">
        <v>40000000</v>
      </c>
      <c r="K59" s="44">
        <v>3468430000</v>
      </c>
      <c r="L59" s="107">
        <v>98.021349999999998</v>
      </c>
      <c r="M59" s="107">
        <v>9.0562799999999992</v>
      </c>
      <c r="N59" s="107">
        <v>9.19</v>
      </c>
      <c r="O59" s="17"/>
      <c r="P59" s="107"/>
      <c r="Q59" s="107"/>
      <c r="R59" s="107"/>
    </row>
    <row r="60" spans="1:18" ht="13.5" customHeight="1">
      <c r="A60" s="26">
        <v>45444</v>
      </c>
      <c r="B60" s="121">
        <v>40000000</v>
      </c>
      <c r="C60" s="15">
        <v>45470</v>
      </c>
      <c r="D60" s="15">
        <v>47041</v>
      </c>
      <c r="E60" s="17">
        <v>93960000</v>
      </c>
      <c r="F60" s="208">
        <v>53960000</v>
      </c>
      <c r="G60" s="98">
        <v>64400000</v>
      </c>
      <c r="H60" s="117">
        <v>134.9</v>
      </c>
      <c r="I60" s="108"/>
      <c r="J60" s="43">
        <v>64400000</v>
      </c>
      <c r="K60" s="44">
        <v>3532830000</v>
      </c>
      <c r="L60" s="107">
        <v>97.267480000000006</v>
      </c>
      <c r="M60" s="107">
        <v>9.2770200000000003</v>
      </c>
      <c r="N60" s="107">
        <v>9.3369999999999997</v>
      </c>
      <c r="O60" s="17"/>
      <c r="P60" s="107"/>
      <c r="Q60" s="107"/>
      <c r="R60" s="107"/>
    </row>
    <row r="61" spans="1:18" ht="13.5" customHeight="1">
      <c r="A61" s="26">
        <v>45474</v>
      </c>
      <c r="B61" s="121"/>
      <c r="C61" s="15">
        <v>45477</v>
      </c>
      <c r="D61" s="15">
        <v>47041</v>
      </c>
      <c r="E61" s="17"/>
      <c r="F61" s="208">
        <v>0</v>
      </c>
      <c r="G61" s="98"/>
      <c r="H61" s="117"/>
      <c r="I61" s="108">
        <v>0</v>
      </c>
      <c r="J61" s="43">
        <v>0</v>
      </c>
      <c r="K61" s="44">
        <v>3559080000</v>
      </c>
      <c r="L61" s="107"/>
      <c r="M61" s="107"/>
      <c r="N61" s="107"/>
      <c r="O61" s="17">
        <v>26250000</v>
      </c>
      <c r="P61" s="107">
        <v>98.529629999999997</v>
      </c>
      <c r="Q61" s="107">
        <v>9.4563500000000005</v>
      </c>
      <c r="R61" s="107">
        <v>1.0438499999999999</v>
      </c>
    </row>
    <row r="62" spans="1:18" ht="13.5" customHeight="1">
      <c r="A62" s="26">
        <v>45474</v>
      </c>
      <c r="B62" s="121">
        <v>65000000</v>
      </c>
      <c r="C62" s="15">
        <v>45488</v>
      </c>
      <c r="D62" s="15">
        <v>47041</v>
      </c>
      <c r="E62" s="17">
        <v>343530000</v>
      </c>
      <c r="F62" s="208">
        <v>278530000</v>
      </c>
      <c r="G62" s="98">
        <v>65000000</v>
      </c>
      <c r="H62" s="117">
        <v>428.50769230769237</v>
      </c>
      <c r="I62" s="108">
        <v>0</v>
      </c>
      <c r="J62" s="43">
        <v>65000000</v>
      </c>
      <c r="K62" s="44">
        <v>3624080000</v>
      </c>
      <c r="L62" s="107">
        <v>98.528800000000004</v>
      </c>
      <c r="M62" s="107">
        <v>8.9149999999999991</v>
      </c>
      <c r="N62" s="107">
        <v>8.9550000000000001</v>
      </c>
      <c r="O62" s="17"/>
      <c r="P62" s="107"/>
      <c r="Q62" s="107"/>
      <c r="R62" s="107"/>
    </row>
    <row r="63" spans="1:18" ht="13.5" customHeight="1">
      <c r="A63" s="26">
        <v>45474</v>
      </c>
      <c r="B63" s="121">
        <v>40000000</v>
      </c>
      <c r="C63" s="15">
        <v>45498</v>
      </c>
      <c r="D63" s="15">
        <v>47041</v>
      </c>
      <c r="E63" s="17">
        <v>96620000</v>
      </c>
      <c r="F63" s="208">
        <v>56620000</v>
      </c>
      <c r="G63" s="98">
        <v>46620000</v>
      </c>
      <c r="H63" s="117">
        <v>141.55000000000001</v>
      </c>
      <c r="I63" s="108">
        <v>0</v>
      </c>
      <c r="J63" s="43">
        <v>46620000</v>
      </c>
      <c r="K63" s="44">
        <v>3670700000</v>
      </c>
      <c r="L63" s="107">
        <v>98.668040000000005</v>
      </c>
      <c r="M63" s="107">
        <v>8.8765400000000003</v>
      </c>
      <c r="N63" s="107">
        <v>8.9</v>
      </c>
      <c r="O63" s="17"/>
      <c r="P63" s="107"/>
      <c r="Q63" s="107"/>
      <c r="R63" s="107"/>
    </row>
    <row r="64" spans="1:18" ht="13.5" customHeight="1">
      <c r="A64" s="26">
        <v>45505</v>
      </c>
      <c r="B64" s="121">
        <v>40000000</v>
      </c>
      <c r="C64" s="15">
        <v>45512</v>
      </c>
      <c r="D64" s="15">
        <v>47041</v>
      </c>
      <c r="E64" s="17">
        <v>161750000</v>
      </c>
      <c r="F64" s="208">
        <v>121750000</v>
      </c>
      <c r="G64" s="98">
        <v>55000000</v>
      </c>
      <c r="H64" s="117">
        <v>304.375</v>
      </c>
      <c r="I64" s="108"/>
      <c r="J64" s="43">
        <v>55000000</v>
      </c>
      <c r="K64" s="44">
        <v>3725700000</v>
      </c>
      <c r="L64" s="107">
        <v>99.28031</v>
      </c>
      <c r="M64" s="107">
        <v>8.7005499999999998</v>
      </c>
      <c r="N64" s="107">
        <v>8.74</v>
      </c>
      <c r="O64" s="17"/>
      <c r="P64" s="107"/>
      <c r="Q64" s="107"/>
      <c r="R64" s="107"/>
    </row>
    <row r="65" spans="1:18" ht="13.5" customHeight="1">
      <c r="A65" s="26">
        <v>45505</v>
      </c>
      <c r="B65" s="121">
        <v>40000000</v>
      </c>
      <c r="C65" s="15">
        <v>45526</v>
      </c>
      <c r="D65" s="15">
        <v>47041</v>
      </c>
      <c r="E65" s="17">
        <v>27700000</v>
      </c>
      <c r="F65" s="208">
        <v>-12300000</v>
      </c>
      <c r="G65" s="98">
        <v>15540000</v>
      </c>
      <c r="H65" s="117">
        <v>-30.75</v>
      </c>
      <c r="I65" s="108"/>
      <c r="J65" s="43">
        <v>15540000</v>
      </c>
      <c r="K65" s="44">
        <v>3741240000</v>
      </c>
      <c r="L65" s="107">
        <v>99.81447</v>
      </c>
      <c r="M65" s="107">
        <v>8.5462699999999998</v>
      </c>
      <c r="N65" s="107">
        <v>8.6969999999999992</v>
      </c>
      <c r="O65" s="17"/>
      <c r="P65" s="107"/>
      <c r="Q65" s="107"/>
      <c r="R65" s="107"/>
    </row>
    <row r="66" spans="1:18" ht="13.5" customHeight="1">
      <c r="A66" s="26">
        <v>45536</v>
      </c>
      <c r="B66" s="121">
        <v>70000000</v>
      </c>
      <c r="C66" s="15">
        <v>45540</v>
      </c>
      <c r="D66" s="15">
        <v>47041</v>
      </c>
      <c r="E66" s="17">
        <v>88200000</v>
      </c>
      <c r="F66" s="208">
        <v>18200000</v>
      </c>
      <c r="G66" s="98">
        <v>67970000</v>
      </c>
      <c r="H66" s="117">
        <v>26</v>
      </c>
      <c r="I66" s="108">
        <v>0</v>
      </c>
      <c r="J66" s="43">
        <v>67970000</v>
      </c>
      <c r="K66" s="44">
        <v>3809210000</v>
      </c>
      <c r="L66" s="107">
        <v>99.751090000000005</v>
      </c>
      <c r="M66" s="107">
        <v>8.5659700000000001</v>
      </c>
      <c r="N66" s="107">
        <v>8.6449999999999996</v>
      </c>
      <c r="O66" s="17"/>
      <c r="P66" s="107"/>
      <c r="Q66" s="107"/>
      <c r="R66" s="107"/>
    </row>
    <row r="67" spans="1:18" ht="13.5" customHeight="1">
      <c r="A67" s="26">
        <v>45536</v>
      </c>
      <c r="B67" s="121">
        <v>75000000</v>
      </c>
      <c r="C67" s="15">
        <v>45554</v>
      </c>
      <c r="D67" s="15">
        <v>47041</v>
      </c>
      <c r="E67" s="17">
        <v>46350000</v>
      </c>
      <c r="F67" s="208">
        <v>-28650000</v>
      </c>
      <c r="G67" s="98">
        <v>36350000</v>
      </c>
      <c r="H67" s="117">
        <v>-38.200000000000003</v>
      </c>
      <c r="I67" s="108">
        <v>0</v>
      </c>
      <c r="J67" s="43">
        <v>36350000</v>
      </c>
      <c r="K67" s="44">
        <v>3845560000</v>
      </c>
      <c r="L67" s="107">
        <v>100.14185000000001</v>
      </c>
      <c r="M67" s="107">
        <v>8.4627599999999994</v>
      </c>
      <c r="N67" s="107">
        <v>8.5679999999999996</v>
      </c>
      <c r="O67" s="17"/>
      <c r="P67" s="107"/>
      <c r="Q67" s="107"/>
      <c r="R67" s="107"/>
    </row>
    <row r="68" spans="1:18" ht="13.5" customHeight="1">
      <c r="A68" s="26">
        <v>45536</v>
      </c>
      <c r="B68" s="121"/>
      <c r="C68" s="15">
        <v>45561</v>
      </c>
      <c r="D68" s="15">
        <v>47041</v>
      </c>
      <c r="E68" s="17"/>
      <c r="F68" s="208">
        <v>0</v>
      </c>
      <c r="G68" s="98"/>
      <c r="H68" s="117"/>
      <c r="I68" s="108"/>
      <c r="J68" s="43">
        <v>0</v>
      </c>
      <c r="K68" s="44">
        <v>3925860000</v>
      </c>
      <c r="L68" s="107"/>
      <c r="M68" s="107"/>
      <c r="N68" s="107"/>
      <c r="O68" s="17">
        <v>80300000</v>
      </c>
      <c r="P68" s="107">
        <v>99.375420000000005</v>
      </c>
      <c r="Q68" s="107">
        <v>8.5574999999999992</v>
      </c>
      <c r="R68" s="107">
        <v>8.5760000000000005</v>
      </c>
    </row>
    <row r="69" spans="1:18" ht="13.5" customHeight="1">
      <c r="A69" s="26">
        <v>45566</v>
      </c>
      <c r="B69" s="121">
        <v>75000000</v>
      </c>
      <c r="C69" s="15">
        <v>45568</v>
      </c>
      <c r="D69" s="15">
        <v>47041</v>
      </c>
      <c r="E69" s="17">
        <v>52700000</v>
      </c>
      <c r="F69" s="208">
        <v>-22300000</v>
      </c>
      <c r="G69" s="98">
        <v>21900000</v>
      </c>
      <c r="H69" s="117">
        <v>-29.733333333333334</v>
      </c>
      <c r="I69" s="108"/>
      <c r="J69" s="43">
        <v>21900000</v>
      </c>
      <c r="K69" s="44">
        <v>3947760000</v>
      </c>
      <c r="L69" s="107">
        <v>99.480429999999998</v>
      </c>
      <c r="M69" s="107">
        <v>8.65747</v>
      </c>
      <c r="N69" s="107">
        <v>8.6649999999999991</v>
      </c>
      <c r="O69" s="17"/>
      <c r="P69" s="107"/>
      <c r="Q69" s="107"/>
      <c r="R69" s="107"/>
    </row>
    <row r="70" spans="1:18" ht="13.5" customHeight="1">
      <c r="A70" s="26">
        <v>45566</v>
      </c>
      <c r="B70" s="121">
        <v>160000000</v>
      </c>
      <c r="C70" s="15">
        <v>45580</v>
      </c>
      <c r="D70" s="15">
        <v>47041</v>
      </c>
      <c r="E70" s="17">
        <v>79030000</v>
      </c>
      <c r="F70" s="208">
        <v>-80970000</v>
      </c>
      <c r="G70" s="98">
        <v>78730000</v>
      </c>
      <c r="H70" s="117">
        <v>-50.606249999999996</v>
      </c>
      <c r="I70" s="108"/>
      <c r="J70" s="43">
        <v>78730000</v>
      </c>
      <c r="K70" s="44">
        <v>4026490000</v>
      </c>
      <c r="L70" s="107">
        <v>99.047809999999998</v>
      </c>
      <c r="M70" s="107">
        <v>8.7874700000000008</v>
      </c>
      <c r="N70" s="107">
        <v>8.9239999999999995</v>
      </c>
      <c r="O70" s="17"/>
      <c r="P70" s="107"/>
      <c r="Q70" s="107"/>
      <c r="R70" s="107"/>
    </row>
    <row r="71" spans="1:18" ht="13.5" customHeight="1">
      <c r="A71" s="26">
        <v>45566</v>
      </c>
      <c r="B71" s="121">
        <v>75000000</v>
      </c>
      <c r="C71" s="15">
        <v>45595</v>
      </c>
      <c r="D71" s="15">
        <v>47041</v>
      </c>
      <c r="E71" s="17">
        <v>72130000</v>
      </c>
      <c r="F71" s="208">
        <v>-2870000</v>
      </c>
      <c r="G71" s="98">
        <v>52130000</v>
      </c>
      <c r="H71" s="117">
        <v>-3.8266666666666662</v>
      </c>
      <c r="I71" s="108"/>
      <c r="J71" s="43">
        <v>52130000</v>
      </c>
      <c r="K71" s="44">
        <v>4078620000</v>
      </c>
      <c r="L71" s="107">
        <v>98.671499999999995</v>
      </c>
      <c r="M71" s="107">
        <v>8.9038299999999992</v>
      </c>
      <c r="N71" s="107">
        <v>8.9324999999999992</v>
      </c>
      <c r="O71" s="17"/>
      <c r="P71" s="107"/>
      <c r="Q71" s="107"/>
      <c r="R71" s="107"/>
    </row>
    <row r="72" spans="1:18" ht="13.5" customHeight="1">
      <c r="A72" s="26">
        <v>45597</v>
      </c>
      <c r="B72" s="121"/>
      <c r="C72" s="15">
        <v>45603</v>
      </c>
      <c r="D72" s="15">
        <v>47041</v>
      </c>
      <c r="E72" s="17"/>
      <c r="F72" s="208">
        <v>0</v>
      </c>
      <c r="G72" s="98"/>
      <c r="H72" s="117"/>
      <c r="I72" s="108"/>
      <c r="J72" s="43">
        <v>0</v>
      </c>
      <c r="K72" s="44">
        <v>4234620000</v>
      </c>
      <c r="L72" s="107"/>
      <c r="M72" s="107"/>
      <c r="N72" s="107"/>
      <c r="O72" s="17">
        <v>156000000</v>
      </c>
      <c r="P72" s="107">
        <v>98.299300000000002</v>
      </c>
      <c r="Q72" s="107">
        <v>9.1869899999999998</v>
      </c>
      <c r="R72" s="107">
        <v>9.2189999999999994</v>
      </c>
    </row>
    <row r="73" spans="1:18" ht="13.5" customHeight="1">
      <c r="A73" s="26">
        <v>45597</v>
      </c>
      <c r="B73" s="121">
        <v>65000000</v>
      </c>
      <c r="C73" s="15">
        <v>45610</v>
      </c>
      <c r="D73" s="15">
        <v>47041</v>
      </c>
      <c r="E73" s="17">
        <v>106400000</v>
      </c>
      <c r="F73" s="208">
        <v>41400000</v>
      </c>
      <c r="G73" s="98">
        <v>81400000</v>
      </c>
      <c r="H73" s="117">
        <v>63.692307692307693</v>
      </c>
      <c r="I73" s="108"/>
      <c r="J73" s="43">
        <v>81400000</v>
      </c>
      <c r="K73" s="44">
        <v>4316020000</v>
      </c>
      <c r="L73" s="107">
        <v>98.024649999999994</v>
      </c>
      <c r="M73" s="107">
        <v>9.1073799999999991</v>
      </c>
      <c r="N73" s="107">
        <v>9.1880000000000006</v>
      </c>
      <c r="O73" s="17"/>
      <c r="P73" s="107"/>
      <c r="Q73" s="107"/>
      <c r="R73" s="107"/>
    </row>
    <row r="74" spans="1:18" ht="13.5" customHeight="1">
      <c r="A74" s="26">
        <v>45627</v>
      </c>
      <c r="B74" s="121">
        <v>65000000</v>
      </c>
      <c r="C74" s="15">
        <v>45601</v>
      </c>
      <c r="D74" s="15">
        <v>47041</v>
      </c>
      <c r="E74" s="17">
        <v>104370000</v>
      </c>
      <c r="F74" s="208">
        <v>39370000</v>
      </c>
      <c r="G74" s="98">
        <v>54370000</v>
      </c>
      <c r="H74" s="117">
        <f>0.605692307692308*100</f>
        <v>60.569230769230799</v>
      </c>
      <c r="I74" s="108"/>
      <c r="J74" s="43">
        <v>54370000</v>
      </c>
      <c r="K74" s="44">
        <v>4370390000</v>
      </c>
      <c r="L74" s="107">
        <v>98.892830000000004</v>
      </c>
      <c r="M74" s="107">
        <v>8.8400499999999997</v>
      </c>
      <c r="N74" s="107">
        <v>8.8480000000000008</v>
      </c>
      <c r="O74" s="17"/>
      <c r="P74" s="107"/>
      <c r="Q74" s="107"/>
      <c r="R74" s="107"/>
    </row>
    <row r="75" spans="1:18" ht="13.5" customHeight="1">
      <c r="A75" s="26">
        <v>45658</v>
      </c>
      <c r="B75" s="121">
        <v>85000000</v>
      </c>
      <c r="C75" s="15">
        <v>45672</v>
      </c>
      <c r="D75" s="15">
        <v>47041</v>
      </c>
      <c r="E75" s="17">
        <v>90450000</v>
      </c>
      <c r="F75" s="208">
        <v>5450000</v>
      </c>
      <c r="G75" s="98">
        <v>85000000</v>
      </c>
      <c r="H75" s="117">
        <v>6.4117647058823533</v>
      </c>
      <c r="I75" s="108"/>
      <c r="J75" s="43">
        <v>85000000</v>
      </c>
      <c r="K75" s="44">
        <v>4455390000</v>
      </c>
      <c r="L75" s="107">
        <v>97.596980000000002</v>
      </c>
      <c r="M75" s="107">
        <v>9.2678100000000008</v>
      </c>
      <c r="N75" s="107">
        <v>9.35</v>
      </c>
      <c r="O75" s="17"/>
      <c r="P75" s="107"/>
      <c r="Q75" s="107"/>
      <c r="R75" s="107"/>
    </row>
    <row r="76" spans="1:18" ht="13.5" customHeight="1">
      <c r="A76" s="26">
        <v>45658</v>
      </c>
      <c r="B76" s="121">
        <v>40000000</v>
      </c>
      <c r="C76" s="15">
        <v>45314</v>
      </c>
      <c r="D76" s="15">
        <v>47041</v>
      </c>
      <c r="E76" s="17">
        <v>141300000</v>
      </c>
      <c r="F76" s="208">
        <v>101300000</v>
      </c>
      <c r="G76" s="98">
        <v>48810000</v>
      </c>
      <c r="H76" s="117">
        <v>253.25000000000003</v>
      </c>
      <c r="I76" s="108"/>
      <c r="J76" s="43">
        <v>48810000</v>
      </c>
      <c r="K76" s="44">
        <v>4504200000</v>
      </c>
      <c r="L76" s="107">
        <v>98.205719999999999</v>
      </c>
      <c r="M76" s="107">
        <v>9.0729000000000006</v>
      </c>
      <c r="N76" s="107">
        <v>8.5</v>
      </c>
      <c r="O76" s="17"/>
      <c r="P76" s="107"/>
      <c r="Q76" s="107"/>
      <c r="R76" s="107"/>
    </row>
    <row r="77" spans="1:18" ht="13.5" customHeight="1">
      <c r="A77" s="26">
        <v>45689</v>
      </c>
      <c r="B77" s="121">
        <v>65000000</v>
      </c>
      <c r="C77" s="15">
        <v>45328</v>
      </c>
      <c r="D77" s="15">
        <v>47041</v>
      </c>
      <c r="E77" s="17">
        <v>206070000</v>
      </c>
      <c r="F77" s="208">
        <v>141070000</v>
      </c>
      <c r="G77" s="98">
        <v>99370000</v>
      </c>
      <c r="H77" s="117">
        <v>217.03076923076924</v>
      </c>
      <c r="I77" s="108"/>
      <c r="J77" s="43">
        <v>99370000</v>
      </c>
      <c r="K77" s="44">
        <v>4603570000</v>
      </c>
      <c r="L77" s="107">
        <v>98.334400000000002</v>
      </c>
      <c r="M77" s="107">
        <v>9.0365000000000002</v>
      </c>
      <c r="N77" s="107">
        <v>9.07</v>
      </c>
      <c r="O77" s="17"/>
      <c r="P77" s="107"/>
      <c r="Q77" s="107"/>
      <c r="R77" s="107"/>
    </row>
    <row r="78" spans="1:18" ht="13.5" customHeight="1">
      <c r="A78" s="26">
        <v>45689</v>
      </c>
      <c r="B78" s="121">
        <v>40000000</v>
      </c>
      <c r="C78" s="15">
        <v>45342</v>
      </c>
      <c r="D78" s="15">
        <v>47041</v>
      </c>
      <c r="E78" s="17">
        <v>159330000</v>
      </c>
      <c r="F78" s="208">
        <v>119330000</v>
      </c>
      <c r="G78" s="98">
        <v>40000000</v>
      </c>
      <c r="H78" s="117">
        <v>298.32499999999999</v>
      </c>
      <c r="I78" s="108"/>
      <c r="J78" s="43">
        <v>40000000</v>
      </c>
      <c r="K78" s="44">
        <v>4643570000</v>
      </c>
      <c r="L78" s="107">
        <v>98.482500000000002</v>
      </c>
      <c r="M78" s="107">
        <v>8.9933999999999994</v>
      </c>
      <c r="N78" s="107">
        <v>9.0289999999999999</v>
      </c>
      <c r="O78" s="17"/>
      <c r="P78" s="107"/>
      <c r="Q78" s="107"/>
      <c r="R78" s="107"/>
    </row>
    <row r="79" spans="1:18" ht="13.5" customHeight="1">
      <c r="A79" s="26">
        <v>45689</v>
      </c>
      <c r="B79" s="121"/>
      <c r="C79" s="15">
        <v>45349</v>
      </c>
      <c r="D79" s="15">
        <v>47041</v>
      </c>
      <c r="E79" s="17"/>
      <c r="F79" s="208"/>
      <c r="G79" s="98"/>
      <c r="H79" s="117"/>
      <c r="I79" s="108"/>
      <c r="J79" s="43">
        <v>0</v>
      </c>
      <c r="K79" s="44">
        <v>4685320000</v>
      </c>
      <c r="L79" s="107"/>
      <c r="M79" s="107"/>
      <c r="N79" s="107"/>
      <c r="O79" s="17">
        <v>41750000</v>
      </c>
      <c r="P79" s="107">
        <v>101.4265</v>
      </c>
      <c r="Q79" s="107">
        <v>9.0626999999999995</v>
      </c>
      <c r="R79" s="107">
        <v>9.1999999999999993</v>
      </c>
    </row>
    <row r="80" spans="1:18" ht="13.5" customHeight="1">
      <c r="A80" s="26">
        <v>45717</v>
      </c>
      <c r="B80" s="121">
        <v>60000000</v>
      </c>
      <c r="C80" s="15">
        <v>45357</v>
      </c>
      <c r="D80" s="15">
        <v>47041</v>
      </c>
      <c r="E80" s="17">
        <v>317950000</v>
      </c>
      <c r="F80" s="208">
        <v>257950000</v>
      </c>
      <c r="G80" s="98">
        <v>60000000</v>
      </c>
      <c r="H80" s="117">
        <v>429.91666666666663</v>
      </c>
      <c r="I80" s="108"/>
      <c r="J80" s="43">
        <v>60000000</v>
      </c>
      <c r="K80" s="44">
        <v>4745320000</v>
      </c>
      <c r="L80" s="107">
        <v>98.812079999999995</v>
      </c>
      <c r="M80" s="107">
        <v>8.88964</v>
      </c>
      <c r="N80" s="107">
        <v>8.9079999999999995</v>
      </c>
      <c r="O80" s="17"/>
      <c r="P80" s="107"/>
      <c r="Q80" s="107"/>
      <c r="R80" s="107"/>
    </row>
    <row r="81" spans="1:18" ht="13.5" customHeight="1">
      <c r="A81" s="26">
        <v>45717</v>
      </c>
      <c r="B81" s="121">
        <v>40000000</v>
      </c>
      <c r="C81" s="15">
        <v>45378</v>
      </c>
      <c r="D81" s="15">
        <v>47041</v>
      </c>
      <c r="E81" s="17">
        <v>330470000</v>
      </c>
      <c r="F81" s="208">
        <v>290470000</v>
      </c>
      <c r="G81" s="98">
        <v>76070000</v>
      </c>
      <c r="H81" s="117">
        <v>726.17500000000007</v>
      </c>
      <c r="I81" s="108"/>
      <c r="J81" s="43">
        <v>76070000</v>
      </c>
      <c r="K81" s="44">
        <v>4821390000</v>
      </c>
      <c r="L81" s="107">
        <v>98.883960000000002</v>
      </c>
      <c r="M81" s="107">
        <v>8.8763000000000005</v>
      </c>
      <c r="N81" s="107">
        <v>8.8800000000000008</v>
      </c>
      <c r="O81" s="17"/>
      <c r="P81" s="107"/>
      <c r="Q81" s="107"/>
      <c r="R81" s="107"/>
    </row>
    <row r="82" spans="1:18" ht="13.5" customHeight="1">
      <c r="A82" s="26">
        <v>45748</v>
      </c>
      <c r="B82" s="121">
        <v>330000000</v>
      </c>
      <c r="C82" s="15">
        <v>45397</v>
      </c>
      <c r="D82" s="15">
        <v>47041</v>
      </c>
      <c r="E82" s="17">
        <v>544060000</v>
      </c>
      <c r="F82" s="208">
        <v>214060000</v>
      </c>
      <c r="G82" s="98">
        <v>529060000</v>
      </c>
      <c r="H82" s="117">
        <v>64.86666666666666</v>
      </c>
      <c r="I82" s="108"/>
      <c r="J82" s="43">
        <v>529060000</v>
      </c>
      <c r="K82" s="44">
        <v>5350450000</v>
      </c>
      <c r="L82" s="107">
        <v>98.479399999999998</v>
      </c>
      <c r="M82" s="107">
        <v>9.0162499999999994</v>
      </c>
      <c r="N82" s="107">
        <v>9.34</v>
      </c>
      <c r="O82" s="17"/>
      <c r="P82" s="107"/>
      <c r="Q82" s="107"/>
      <c r="R82" s="107"/>
    </row>
    <row r="83" spans="1:18" ht="13.5" customHeight="1">
      <c r="A83" s="26">
        <v>45748</v>
      </c>
      <c r="B83" s="121">
        <v>80000000</v>
      </c>
      <c r="C83" s="15">
        <v>45406</v>
      </c>
      <c r="D83" s="15">
        <v>47041</v>
      </c>
      <c r="E83" s="17">
        <v>168830000</v>
      </c>
      <c r="F83" s="208">
        <v>88830000</v>
      </c>
      <c r="G83" s="98">
        <v>122280000</v>
      </c>
      <c r="H83" s="117">
        <v>111.03749999999999</v>
      </c>
      <c r="I83" s="108"/>
      <c r="J83" s="43">
        <v>122280000</v>
      </c>
      <c r="K83" s="44">
        <v>5472730000</v>
      </c>
      <c r="L83" s="107">
        <v>98.549329999999998</v>
      </c>
      <c r="M83" s="107">
        <v>8.9936000000000007</v>
      </c>
      <c r="N83" s="107">
        <v>9.01</v>
      </c>
      <c r="O83" s="17"/>
      <c r="P83" s="107"/>
      <c r="Q83" s="107"/>
      <c r="R83" s="107"/>
    </row>
    <row r="84" spans="1:18" ht="13.5" customHeight="1">
      <c r="A84" s="26">
        <v>45748</v>
      </c>
      <c r="B84" s="121"/>
      <c r="C84" s="15">
        <v>45412</v>
      </c>
      <c r="D84" s="15">
        <v>47041</v>
      </c>
      <c r="E84" s="17"/>
      <c r="F84" s="208"/>
      <c r="G84" s="98"/>
      <c r="H84" s="117"/>
      <c r="I84" s="108"/>
      <c r="J84" s="43">
        <v>0</v>
      </c>
      <c r="K84" s="44">
        <v>5595990000</v>
      </c>
      <c r="L84" s="107"/>
      <c r="M84" s="107"/>
      <c r="N84" s="107"/>
      <c r="O84" s="17">
        <v>123260000</v>
      </c>
      <c r="P84" s="107">
        <v>99.23912</v>
      </c>
      <c r="Q84" s="107">
        <v>8.8770799999999994</v>
      </c>
      <c r="R84" s="107">
        <v>8.9499999999999993</v>
      </c>
    </row>
    <row r="85" spans="1:18" ht="13.5" customHeight="1">
      <c r="A85" s="26">
        <v>45778</v>
      </c>
      <c r="B85" s="121">
        <v>70000000</v>
      </c>
      <c r="C85" s="15">
        <v>45785</v>
      </c>
      <c r="D85" s="15">
        <v>47041</v>
      </c>
      <c r="E85" s="17">
        <v>424010000</v>
      </c>
      <c r="F85" s="208">
        <v>354010000</v>
      </c>
      <c r="G85" s="98">
        <v>346000000</v>
      </c>
      <c r="H85" s="117">
        <v>505.72857142857146</v>
      </c>
      <c r="I85" s="108"/>
      <c r="J85" s="43">
        <v>346000000</v>
      </c>
      <c r="K85" s="44">
        <v>5941990000</v>
      </c>
      <c r="L85" s="107">
        <v>98.779449999999997</v>
      </c>
      <c r="M85" s="107">
        <v>8.9161000000000001</v>
      </c>
      <c r="N85" s="107">
        <v>8.9239999999999995</v>
      </c>
      <c r="O85" s="17"/>
      <c r="P85" s="107"/>
      <c r="Q85" s="107"/>
      <c r="R85" s="107"/>
    </row>
    <row r="86" spans="1:18" ht="13.5" customHeight="1">
      <c r="A86" s="26">
        <v>45778</v>
      </c>
      <c r="B86" s="121">
        <v>70000000</v>
      </c>
      <c r="C86" s="15">
        <v>45792</v>
      </c>
      <c r="D86" s="15">
        <v>47041</v>
      </c>
      <c r="E86" s="17">
        <v>313360000</v>
      </c>
      <c r="F86" s="208">
        <v>243360000</v>
      </c>
      <c r="G86" s="98">
        <v>288920000</v>
      </c>
      <c r="H86" s="117">
        <v>347.65714285714284</v>
      </c>
      <c r="I86" s="108"/>
      <c r="J86" s="43">
        <v>288920000</v>
      </c>
      <c r="K86" s="44">
        <v>6230910000</v>
      </c>
      <c r="L86" s="107">
        <v>98.847989999999996</v>
      </c>
      <c r="M86" s="107">
        <v>8.8932199999999995</v>
      </c>
      <c r="N86" s="107">
        <v>9</v>
      </c>
      <c r="O86" s="17"/>
      <c r="P86" s="107"/>
      <c r="Q86" s="107"/>
      <c r="R86" s="107"/>
    </row>
    <row r="87" spans="1:18" ht="13.5" customHeight="1">
      <c r="A87" s="26">
        <v>45809</v>
      </c>
      <c r="B87" s="121"/>
      <c r="C87" s="15">
        <v>45813</v>
      </c>
      <c r="D87" s="15">
        <v>47041</v>
      </c>
      <c r="E87" s="17"/>
      <c r="F87" s="208">
        <v>0</v>
      </c>
      <c r="G87" s="98"/>
      <c r="H87" s="117"/>
      <c r="I87" s="108"/>
      <c r="J87" s="43">
        <v>0</v>
      </c>
      <c r="K87" s="44">
        <v>6384190000</v>
      </c>
      <c r="L87" s="107"/>
      <c r="M87" s="107"/>
      <c r="N87" s="107"/>
      <c r="O87" s="17">
        <v>153280000</v>
      </c>
      <c r="P87" s="107">
        <v>100.53700000000001</v>
      </c>
      <c r="Q87" s="107">
        <v>8.7200399999999991</v>
      </c>
      <c r="R87" s="107">
        <v>8.8572000000000006</v>
      </c>
    </row>
    <row r="88" spans="1:18" ht="13.5" customHeight="1">
      <c r="A88" s="26">
        <v>45809</v>
      </c>
      <c r="B88" s="121">
        <v>70000000</v>
      </c>
      <c r="C88" s="15">
        <v>45827</v>
      </c>
      <c r="D88" s="15">
        <v>47041</v>
      </c>
      <c r="E88" s="17">
        <v>130950000</v>
      </c>
      <c r="F88" s="208">
        <v>60950000</v>
      </c>
      <c r="G88" s="98">
        <v>84500000</v>
      </c>
      <c r="H88" s="117">
        <f>F88/B88*100</f>
        <v>87.071428571428569</v>
      </c>
      <c r="I88" s="108"/>
      <c r="J88" s="43">
        <v>84500000</v>
      </c>
      <c r="K88" s="44">
        <v>6468690000</v>
      </c>
      <c r="L88" s="107">
        <v>99.614980000000003</v>
      </c>
      <c r="M88" s="107">
        <v>8.6270600000000002</v>
      </c>
      <c r="N88" s="107">
        <v>8.6289999999999996</v>
      </c>
      <c r="O88" s="17"/>
      <c r="P88" s="107"/>
      <c r="Q88" s="107"/>
      <c r="R88" s="107"/>
    </row>
    <row r="89" spans="1:18" ht="13.5" customHeight="1">
      <c r="A89" s="26">
        <v>45809</v>
      </c>
      <c r="B89" s="121">
        <v>70000000</v>
      </c>
      <c r="C89" s="15">
        <v>45834</v>
      </c>
      <c r="D89" s="15">
        <v>47041</v>
      </c>
      <c r="E89" s="17">
        <v>56500000</v>
      </c>
      <c r="F89" s="208">
        <v>-13500000</v>
      </c>
      <c r="G89" s="98">
        <v>56500000</v>
      </c>
      <c r="H89" s="117">
        <f>F89/B89*100</f>
        <v>-19.285714285714288</v>
      </c>
      <c r="I89" s="108"/>
      <c r="J89" s="43">
        <v>56500000</v>
      </c>
      <c r="K89" s="44">
        <v>6525190000</v>
      </c>
      <c r="L89" s="107">
        <v>99.89431831858407</v>
      </c>
      <c r="M89" s="107">
        <v>8.5282920353982306</v>
      </c>
      <c r="N89" s="107">
        <v>8.6</v>
      </c>
      <c r="O89" s="17"/>
      <c r="P89" s="107"/>
      <c r="Q89" s="107"/>
      <c r="R89" s="107"/>
    </row>
    <row r="90" spans="1:18" ht="13.5" customHeight="1">
      <c r="A90" s="26">
        <v>45839</v>
      </c>
      <c r="B90" s="121"/>
      <c r="C90" s="15">
        <v>45841</v>
      </c>
      <c r="D90" s="15">
        <v>47041</v>
      </c>
      <c r="E90" s="17"/>
      <c r="F90" s="208">
        <v>0</v>
      </c>
      <c r="G90" s="98"/>
      <c r="H90" s="117"/>
      <c r="I90" s="108"/>
      <c r="J90" s="43">
        <v>0</v>
      </c>
      <c r="K90" s="44">
        <v>6610820000</v>
      </c>
      <c r="L90" s="107"/>
      <c r="M90" s="107"/>
      <c r="N90" s="107"/>
      <c r="O90" s="17">
        <v>85630000</v>
      </c>
      <c r="P90" s="107">
        <v>101.62683</v>
      </c>
      <c r="Q90" s="107">
        <v>8.5661799999999992</v>
      </c>
      <c r="R90" s="107">
        <v>8.6999999999999993</v>
      </c>
    </row>
    <row r="91" spans="1:18" ht="13.5" customHeight="1">
      <c r="A91" s="26">
        <v>45839</v>
      </c>
      <c r="B91" s="121">
        <v>90000000</v>
      </c>
      <c r="C91" s="15">
        <v>45848</v>
      </c>
      <c r="D91" s="15">
        <v>47041</v>
      </c>
      <c r="E91" s="17">
        <v>87250000</v>
      </c>
      <c r="F91" s="208">
        <v>-2750000</v>
      </c>
      <c r="G91" s="98">
        <v>81650000</v>
      </c>
      <c r="H91" s="117">
        <v>-3.0555555555555554</v>
      </c>
      <c r="I91" s="108"/>
      <c r="J91" s="43">
        <v>81650000</v>
      </c>
      <c r="K91" s="44">
        <v>6692470000</v>
      </c>
      <c r="L91" s="107">
        <v>99.671353190447036</v>
      </c>
      <c r="M91" s="107">
        <v>8.6077109614206986</v>
      </c>
      <c r="N91" s="107">
        <v>8.6419999999999995</v>
      </c>
      <c r="O91" s="17"/>
      <c r="P91" s="107"/>
      <c r="Q91" s="107"/>
      <c r="R91" s="107"/>
    </row>
    <row r="92" spans="1:18" ht="14.45" customHeight="1">
      <c r="A92" s="26">
        <v>45839</v>
      </c>
      <c r="B92" s="121">
        <v>155000000</v>
      </c>
      <c r="C92" s="15">
        <v>45853</v>
      </c>
      <c r="D92" s="15">
        <v>47041</v>
      </c>
      <c r="E92" s="17">
        <v>142820000</v>
      </c>
      <c r="F92" s="208">
        <v>-12180000</v>
      </c>
      <c r="G92" s="98">
        <v>126290000</v>
      </c>
      <c r="H92" s="117">
        <v>-7.8580645161290317</v>
      </c>
      <c r="I92" s="108"/>
      <c r="J92" s="43">
        <v>126290000</v>
      </c>
      <c r="K92" s="44">
        <v>6818760000</v>
      </c>
      <c r="L92" s="107">
        <v>99.445844996436776</v>
      </c>
      <c r="M92" s="107">
        <v>8.689245783514135</v>
      </c>
      <c r="N92" s="107">
        <v>8.7949999999999999</v>
      </c>
      <c r="O92" s="17"/>
      <c r="P92" s="107"/>
      <c r="Q92" s="107"/>
      <c r="R92" s="107"/>
    </row>
    <row r="93" spans="1:18" ht="13.5" customHeight="1">
      <c r="A93" s="26">
        <v>45870</v>
      </c>
      <c r="B93" s="121">
        <v>60000000</v>
      </c>
      <c r="C93" s="15">
        <v>45876</v>
      </c>
      <c r="D93" s="15">
        <v>47041</v>
      </c>
      <c r="E93" s="17">
        <v>167760000</v>
      </c>
      <c r="F93" s="208">
        <v>107760000</v>
      </c>
      <c r="G93" s="98">
        <v>33180000</v>
      </c>
      <c r="H93" s="117">
        <v>179.6</v>
      </c>
      <c r="I93" s="108"/>
      <c r="J93" s="43">
        <v>33180000</v>
      </c>
      <c r="K93" s="44">
        <v>6851940000</v>
      </c>
      <c r="L93" s="107">
        <v>100.55628484026521</v>
      </c>
      <c r="M93" s="107">
        <v>8.2878902953586504</v>
      </c>
      <c r="N93" s="107">
        <v>8.2899999999999991</v>
      </c>
      <c r="O93" s="17"/>
      <c r="P93" s="107"/>
      <c r="Q93" s="107"/>
      <c r="R93" s="107"/>
    </row>
    <row r="94" spans="1:18" ht="13.5" customHeight="1">
      <c r="A94" s="26">
        <v>45870</v>
      </c>
      <c r="B94" s="121"/>
      <c r="C94" s="15">
        <v>45883</v>
      </c>
      <c r="D94" s="15">
        <v>47041</v>
      </c>
      <c r="E94" s="17"/>
      <c r="F94" s="208">
        <v>0</v>
      </c>
      <c r="G94" s="98"/>
      <c r="H94" s="117"/>
      <c r="I94" s="108"/>
      <c r="J94" s="43">
        <v>0</v>
      </c>
      <c r="K94" s="44">
        <v>6943440000</v>
      </c>
      <c r="L94" s="107"/>
      <c r="M94" s="107"/>
      <c r="N94" s="107"/>
      <c r="O94" s="17">
        <v>91500000</v>
      </c>
      <c r="P94" s="107">
        <v>102.7523689010989</v>
      </c>
      <c r="Q94" s="107">
        <v>8.5138780219780212</v>
      </c>
      <c r="R94" s="107"/>
    </row>
    <row r="95" spans="1:18" ht="13.5" customHeight="1">
      <c r="A95" s="26">
        <v>45870</v>
      </c>
      <c r="B95" s="121">
        <v>180000000</v>
      </c>
      <c r="C95" s="15">
        <v>45897</v>
      </c>
      <c r="D95" s="15">
        <v>47041</v>
      </c>
      <c r="E95" s="17">
        <v>164720000</v>
      </c>
      <c r="F95" s="208">
        <v>-15280000</v>
      </c>
      <c r="G95" s="98">
        <v>96670000</v>
      </c>
      <c r="H95" s="117">
        <v>-8.4888888888888889</v>
      </c>
      <c r="I95" s="108"/>
      <c r="J95" s="43">
        <v>96670000</v>
      </c>
      <c r="K95" s="44">
        <v>7040110000</v>
      </c>
      <c r="L95" s="107">
        <v>100.0709044046757</v>
      </c>
      <c r="M95" s="107">
        <v>8.4643436433226444</v>
      </c>
      <c r="N95" s="107">
        <v>8.548</v>
      </c>
      <c r="O95" s="17"/>
      <c r="P95" s="107"/>
      <c r="Q95" s="107"/>
      <c r="R95" s="107"/>
    </row>
    <row r="96" spans="1:18" ht="13.5" customHeight="1">
      <c r="A96" s="26">
        <v>45901</v>
      </c>
      <c r="B96" s="121">
        <v>55000000</v>
      </c>
      <c r="C96" s="15">
        <v>45904</v>
      </c>
      <c r="D96" s="15">
        <v>47041</v>
      </c>
      <c r="E96" s="17">
        <v>132560000</v>
      </c>
      <c r="F96" s="208">
        <v>77560000</v>
      </c>
      <c r="G96" s="98">
        <v>128280000</v>
      </c>
      <c r="H96" s="117">
        <v>141.01818181818183</v>
      </c>
      <c r="I96" s="108"/>
      <c r="J96" s="43">
        <v>128280000</v>
      </c>
      <c r="K96" s="44">
        <v>7168390000</v>
      </c>
      <c r="L96" s="107">
        <v>99.657999859681951</v>
      </c>
      <c r="M96" s="107">
        <v>8.6185968194574372</v>
      </c>
      <c r="N96" s="107">
        <v>8.6669999999999998</v>
      </c>
      <c r="O96" s="17"/>
      <c r="P96" s="107"/>
      <c r="Q96" s="107"/>
      <c r="R96" s="107"/>
    </row>
    <row r="97" spans="1:18" ht="13.5" customHeight="1">
      <c r="A97" s="26">
        <v>45901</v>
      </c>
      <c r="B97" s="121">
        <v>55000000</v>
      </c>
      <c r="C97" s="15">
        <v>45918</v>
      </c>
      <c r="D97" s="15">
        <v>47041</v>
      </c>
      <c r="E97" s="17">
        <v>182550000</v>
      </c>
      <c r="F97" s="208">
        <v>127550000</v>
      </c>
      <c r="G97" s="98">
        <v>74610000</v>
      </c>
      <c r="H97" s="117">
        <v>231.90909090909088</v>
      </c>
      <c r="I97" s="108"/>
      <c r="J97" s="43">
        <v>74610000</v>
      </c>
      <c r="K97" s="44">
        <v>7243000000</v>
      </c>
      <c r="L97" s="107">
        <v>100.6744378742796</v>
      </c>
      <c r="M97" s="107">
        <v>8.2531564133494175</v>
      </c>
      <c r="N97" s="107">
        <v>8.3000000000000007</v>
      </c>
      <c r="O97" s="17"/>
      <c r="P97" s="107"/>
      <c r="Q97" s="107"/>
      <c r="R97" s="107"/>
    </row>
    <row r="98" spans="1:18" ht="13.5" customHeight="1">
      <c r="A98" s="26">
        <v>45901</v>
      </c>
      <c r="B98" s="121"/>
      <c r="C98" s="15">
        <v>45925</v>
      </c>
      <c r="D98" s="15">
        <v>47041</v>
      </c>
      <c r="E98" s="17"/>
      <c r="F98" s="208">
        <v>0</v>
      </c>
      <c r="G98" s="98"/>
      <c r="H98" s="117"/>
      <c r="I98" s="108"/>
      <c r="J98" s="43">
        <v>0</v>
      </c>
      <c r="K98" s="44">
        <v>7337020000</v>
      </c>
      <c r="L98" s="107"/>
      <c r="M98" s="107"/>
      <c r="N98" s="107"/>
      <c r="O98" s="17">
        <v>94020000</v>
      </c>
      <c r="P98" s="107">
        <v>99.570867433155087</v>
      </c>
      <c r="Q98" s="107">
        <v>8.4906844919786089</v>
      </c>
      <c r="R98" s="107">
        <v>8.5370000000000008</v>
      </c>
    </row>
    <row r="99" spans="1:18" ht="13.5" customHeight="1">
      <c r="A99" s="26">
        <v>45931</v>
      </c>
      <c r="B99" s="121">
        <v>55000000</v>
      </c>
      <c r="C99" s="15">
        <v>45932</v>
      </c>
      <c r="D99" s="15">
        <v>47041</v>
      </c>
      <c r="E99" s="17">
        <v>123350000</v>
      </c>
      <c r="F99" s="208">
        <v>68350000</v>
      </c>
      <c r="G99" s="98">
        <v>91790000</v>
      </c>
      <c r="H99" s="117">
        <v>124.27272727272727</v>
      </c>
      <c r="I99" s="108"/>
      <c r="J99" s="43">
        <v>91790000</v>
      </c>
      <c r="K99" s="44">
        <v>7428810000</v>
      </c>
      <c r="L99" s="107">
        <v>99.973562743218224</v>
      </c>
      <c r="M99" s="107">
        <v>8.5129314740167779</v>
      </c>
      <c r="N99" s="107">
        <v>8.5269999999999992</v>
      </c>
      <c r="O99" s="17"/>
      <c r="P99" s="107"/>
      <c r="Q99" s="107"/>
      <c r="R99" s="107"/>
    </row>
    <row r="100" spans="1:18" ht="13.5" customHeight="1">
      <c r="A100" s="26">
        <v>45931</v>
      </c>
      <c r="B100" s="121">
        <v>100000000</v>
      </c>
      <c r="C100" s="15">
        <v>45945</v>
      </c>
      <c r="D100" s="15">
        <v>47041</v>
      </c>
      <c r="E100" s="17">
        <v>304980000</v>
      </c>
      <c r="F100" s="208">
        <v>204980000</v>
      </c>
      <c r="G100" s="98">
        <v>147960000</v>
      </c>
      <c r="H100" s="117">
        <v>204.98</v>
      </c>
      <c r="I100" s="108"/>
      <c r="J100" s="43">
        <v>147960000</v>
      </c>
      <c r="K100" s="44">
        <v>7576770000</v>
      </c>
      <c r="L100" s="107">
        <v>100.2320368207624</v>
      </c>
      <c r="M100" s="107">
        <v>8.4108901054339018</v>
      </c>
      <c r="N100" s="107">
        <v>8.4499999999999993</v>
      </c>
      <c r="O100" s="17"/>
      <c r="P100" s="107"/>
      <c r="Q100" s="107"/>
      <c r="R100" s="107"/>
    </row>
    <row r="101" spans="1:18" ht="13.5" customHeight="1">
      <c r="A101" s="26">
        <v>45931</v>
      </c>
      <c r="B101" s="121"/>
      <c r="C101" s="15">
        <v>45952</v>
      </c>
      <c r="D101" s="15">
        <v>47041</v>
      </c>
      <c r="E101" s="17"/>
      <c r="F101" s="208">
        <v>0</v>
      </c>
      <c r="G101" s="98"/>
      <c r="H101" s="117"/>
      <c r="I101" s="108"/>
      <c r="J101" s="43">
        <v>0</v>
      </c>
      <c r="K101" s="44">
        <v>7579890000</v>
      </c>
      <c r="L101" s="107"/>
      <c r="M101" s="107"/>
      <c r="N101" s="107"/>
      <c r="O101" s="17">
        <v>3120000</v>
      </c>
      <c r="P101" s="107">
        <v>100.75611000000001</v>
      </c>
      <c r="Q101" s="107">
        <v>8.2789999999999999</v>
      </c>
      <c r="R101" s="107">
        <v>8.2789999999999999</v>
      </c>
    </row>
    <row r="102" spans="1:18" ht="13.5" customHeight="1">
      <c r="A102" s="26">
        <v>45962</v>
      </c>
      <c r="B102" s="121">
        <v>55000000</v>
      </c>
      <c r="C102" s="15">
        <v>45974</v>
      </c>
      <c r="D102" s="15">
        <v>47041</v>
      </c>
      <c r="E102" s="17">
        <v>271470000</v>
      </c>
      <c r="F102" s="208">
        <v>216470000</v>
      </c>
      <c r="G102" s="98">
        <v>156170000</v>
      </c>
      <c r="H102" s="117">
        <v>393.58181818181816</v>
      </c>
      <c r="I102" s="108"/>
      <c r="J102" s="43">
        <v>156170000</v>
      </c>
      <c r="K102" s="44">
        <v>7736060000</v>
      </c>
      <c r="L102" s="107">
        <v>100.71184478517</v>
      </c>
      <c r="M102" s="107">
        <v>8.2171405519626042</v>
      </c>
      <c r="N102" s="107">
        <v>8.25</v>
      </c>
      <c r="O102" s="17"/>
      <c r="P102" s="107"/>
      <c r="Q102" s="107"/>
      <c r="R102" s="107"/>
    </row>
    <row r="103" spans="1:18" ht="13.5" customHeight="1">
      <c r="A103" s="26">
        <v>45962</v>
      </c>
      <c r="B103" s="121"/>
      <c r="C103" s="15">
        <v>45986</v>
      </c>
      <c r="D103" s="15">
        <v>47041</v>
      </c>
      <c r="E103" s="17"/>
      <c r="F103" s="208">
        <v>0</v>
      </c>
      <c r="G103" s="98"/>
      <c r="H103" s="117"/>
      <c r="I103" s="108"/>
      <c r="J103" s="43">
        <v>0</v>
      </c>
      <c r="K103" s="44">
        <v>7756000000</v>
      </c>
      <c r="L103" s="107"/>
      <c r="M103" s="107"/>
      <c r="N103" s="107"/>
      <c r="O103" s="17">
        <v>19940000</v>
      </c>
      <c r="P103" s="107">
        <v>101.74511</v>
      </c>
      <c r="Q103" s="107">
        <v>8.1999999999999993</v>
      </c>
      <c r="R103" s="107">
        <v>8.1999999999999993</v>
      </c>
    </row>
    <row r="104" spans="1:18">
      <c r="A104" s="26">
        <v>45992</v>
      </c>
      <c r="B104" s="121">
        <v>60000000</v>
      </c>
      <c r="C104" s="15">
        <v>45995</v>
      </c>
      <c r="D104" s="15">
        <v>47041</v>
      </c>
      <c r="E104" s="17">
        <v>141830000</v>
      </c>
      <c r="F104" s="208">
        <v>81830000</v>
      </c>
      <c r="G104" s="98">
        <v>71880000</v>
      </c>
      <c r="H104" s="117">
        <v>136.38333333333333</v>
      </c>
      <c r="J104" s="43">
        <v>71880000</v>
      </c>
      <c r="K104" s="44">
        <v>7827880000</v>
      </c>
      <c r="L104" s="107">
        <v>100.82143473288821</v>
      </c>
      <c r="M104" s="107">
        <v>8.1669709237618253</v>
      </c>
      <c r="N104" s="107">
        <v>8.1999999999999993</v>
      </c>
      <c r="O104" s="17"/>
      <c r="P104" s="107"/>
      <c r="Q104" s="107"/>
      <c r="R104" s="107"/>
    </row>
    <row r="105" spans="1:18">
      <c r="A105" s="26">
        <v>46023</v>
      </c>
      <c r="B105" s="121">
        <v>210000000</v>
      </c>
      <c r="C105" s="15">
        <v>46037</v>
      </c>
      <c r="D105" s="15">
        <v>47041</v>
      </c>
      <c r="E105" s="17">
        <v>383070000</v>
      </c>
      <c r="F105" s="208">
        <v>173070000</v>
      </c>
      <c r="G105" s="98">
        <v>365230000</v>
      </c>
      <c r="H105" s="117">
        <v>82.414285714285711</v>
      </c>
      <c r="J105" s="43">
        <v>365230000</v>
      </c>
      <c r="K105" s="44">
        <v>8193110000</v>
      </c>
      <c r="L105" s="107">
        <v>101.18866252443701</v>
      </c>
      <c r="M105" s="107">
        <v>8.0034483749965784</v>
      </c>
      <c r="N105" s="107">
        <v>8.2650000000000006</v>
      </c>
      <c r="O105" s="17"/>
      <c r="P105" s="107"/>
      <c r="Q105" s="107"/>
      <c r="R105" s="107"/>
    </row>
    <row r="106" spans="1:18">
      <c r="A106" s="26">
        <v>46023</v>
      </c>
      <c r="B106" s="121"/>
      <c r="C106" s="15"/>
      <c r="D106" s="15"/>
      <c r="E106" s="17"/>
      <c r="F106" s="208"/>
      <c r="G106" s="98"/>
      <c r="H106" s="117"/>
      <c r="J106" s="43">
        <v>0</v>
      </c>
      <c r="K106" s="44">
        <v>8233970000</v>
      </c>
      <c r="L106" s="107"/>
      <c r="M106" s="107"/>
      <c r="N106" s="107"/>
      <c r="O106" s="17">
        <v>40860000</v>
      </c>
      <c r="P106" s="107">
        <v>102.86681584044889</v>
      </c>
      <c r="Q106" s="107">
        <v>8.259720175652598</v>
      </c>
      <c r="R106" s="107">
        <v>8.2680000000000007</v>
      </c>
    </row>
  </sheetData>
  <conditionalFormatting sqref="L5:L19 L21:L44">
    <cfRule type="cellIs" dxfId="94" priority="6617" stopIfTrue="1" operator="lessThan">
      <formula>0</formula>
    </cfRule>
  </conditionalFormatting>
  <conditionalFormatting sqref="L5:R7 L8:N44">
    <cfRule type="cellIs" dxfId="93" priority="6616" stopIfTrue="1" operator="lessThan">
      <formula>0</formula>
    </cfRule>
  </conditionalFormatting>
  <conditionalFormatting sqref="O9:R11">
    <cfRule type="cellIs" dxfId="92" priority="6142" stopIfTrue="1" operator="lessThan">
      <formula>0</formula>
    </cfRule>
  </conditionalFormatting>
  <conditionalFormatting sqref="P8:R8">
    <cfRule type="cellIs" dxfId="91" priority="6382" stopIfTrue="1" operator="lessThan">
      <formula>0</formula>
    </cfRule>
  </conditionalFormatting>
  <conditionalFormatting sqref="P26:R48">
    <cfRule type="cellIs" dxfId="90" priority="838" stopIfTrue="1" operator="lessThan">
      <formula>0</formula>
    </cfRule>
  </conditionalFormatting>
  <conditionalFormatting sqref="P50:R50">
    <cfRule type="cellIs" dxfId="89" priority="430" stopIfTrue="1" operator="lessThan">
      <formula>0</formula>
    </cfRule>
  </conditionalFormatting>
  <conditionalFormatting sqref="P52:R106">
    <cfRule type="cellIs" dxfId="88" priority="1" stopIfTrue="1" operator="lessThan">
      <formula>0</formula>
    </cfRule>
  </conditionalFormatting>
  <pageMargins left="0.7" right="0.7" top="0.75" bottom="0.75" header="0.3" footer="0.3"/>
  <headerFooter>
    <oddFooter>&amp;L_x000D_&amp;1#&amp;"Calibri"&amp;10&amp;K000000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49"/>
  <sheetViews>
    <sheetView workbookViewId="0">
      <pane xSplit="1" ySplit="3" topLeftCell="B134" activePane="bottomRight" state="frozen"/>
      <selection activeCell="G111" sqref="G111"/>
      <selection pane="topRight" activeCell="G111" sqref="G111"/>
      <selection pane="bottomLeft" activeCell="G111" sqref="G111"/>
      <selection pane="bottomRight" activeCell="A149" sqref="A149"/>
    </sheetView>
  </sheetViews>
  <sheetFormatPr defaultRowHeight="15"/>
  <cols>
    <col min="1" max="1" width="7.77734375" customWidth="1"/>
    <col min="2" max="2" width="9.77734375" customWidth="1"/>
    <col min="5" max="5" width="10.44140625" customWidth="1"/>
    <col min="8" max="8" width="8.44140625" customWidth="1"/>
    <col min="9" max="9" width="8.21875" customWidth="1"/>
    <col min="10" max="10" width="8.77734375" customWidth="1"/>
    <col min="11" max="11" width="10.21875" customWidth="1"/>
    <col min="12" max="13" width="7.77734375" customWidth="1"/>
    <col min="14" max="14" width="7.5546875" customWidth="1"/>
    <col min="15" max="15" width="9.5546875" customWidth="1"/>
    <col min="16" max="18" width="7.21875" customWidth="1"/>
  </cols>
  <sheetData>
    <row r="1" spans="1:18" ht="16.5" thickBot="1">
      <c r="A1" s="9"/>
      <c r="B1" s="9" t="s">
        <v>45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54</v>
      </c>
      <c r="P3" s="84" t="s">
        <v>32</v>
      </c>
      <c r="Q3" s="83" t="s">
        <v>11</v>
      </c>
      <c r="R3" s="83" t="s">
        <v>22</v>
      </c>
    </row>
    <row r="67" spans="1:18">
      <c r="A67" s="225">
        <v>43101</v>
      </c>
      <c r="B67" s="226">
        <v>25000000</v>
      </c>
      <c r="C67" s="227">
        <v>43118</v>
      </c>
      <c r="D67" s="227">
        <v>47498</v>
      </c>
      <c r="E67" s="170">
        <v>67140000</v>
      </c>
      <c r="F67" s="170">
        <v>42140000</v>
      </c>
      <c r="G67" s="170">
        <v>25000000</v>
      </c>
      <c r="H67" s="135">
        <v>168.56</v>
      </c>
      <c r="I67" s="170">
        <v>0</v>
      </c>
      <c r="J67" s="170">
        <v>25000000</v>
      </c>
      <c r="K67" s="228">
        <v>2047510000</v>
      </c>
      <c r="L67" s="174">
        <v>83.637100000000004</v>
      </c>
      <c r="M67" s="229">
        <v>10.42118</v>
      </c>
      <c r="N67" s="229">
        <v>10.445</v>
      </c>
      <c r="O67" s="170"/>
      <c r="P67" s="193"/>
      <c r="Q67" s="193"/>
      <c r="R67" s="193"/>
    </row>
    <row r="68" spans="1:18">
      <c r="A68" s="106">
        <v>43132</v>
      </c>
      <c r="B68" s="17">
        <v>25000000</v>
      </c>
      <c r="C68" s="15">
        <v>43139</v>
      </c>
      <c r="D68" s="15">
        <v>47498</v>
      </c>
      <c r="E68" s="17">
        <v>33000000</v>
      </c>
      <c r="F68" s="17">
        <v>8000000</v>
      </c>
      <c r="G68" s="17">
        <v>25000000</v>
      </c>
      <c r="H68" s="135">
        <v>32</v>
      </c>
      <c r="I68" s="17">
        <v>0</v>
      </c>
      <c r="J68" s="17">
        <v>25000000</v>
      </c>
      <c r="K68" s="18">
        <v>2072510000</v>
      </c>
      <c r="L68" s="29">
        <v>84.172229999999999</v>
      </c>
      <c r="M68" s="107">
        <v>10.33752</v>
      </c>
      <c r="N68" s="107">
        <v>10.364000000000001</v>
      </c>
      <c r="O68" s="17"/>
      <c r="P68" s="156"/>
      <c r="Q68" s="156"/>
      <c r="R68" s="156"/>
    </row>
    <row r="69" spans="1:18">
      <c r="A69" s="26">
        <v>43160</v>
      </c>
      <c r="B69" s="115">
        <v>25000000</v>
      </c>
      <c r="C69" s="103">
        <v>43167</v>
      </c>
      <c r="D69" s="103">
        <v>47498</v>
      </c>
      <c r="E69" s="98">
        <v>43100000</v>
      </c>
      <c r="F69" s="98">
        <v>18100000</v>
      </c>
      <c r="G69" s="98">
        <v>25000000</v>
      </c>
      <c r="H69" s="217">
        <v>72.399999999999991</v>
      </c>
      <c r="I69" s="98">
        <v>0</v>
      </c>
      <c r="J69" s="98">
        <v>25000000</v>
      </c>
      <c r="K69" s="147">
        <v>2097510000</v>
      </c>
      <c r="L69" s="104">
        <v>86.491200000000006</v>
      </c>
      <c r="M69" s="158">
        <v>9.9657199999999992</v>
      </c>
      <c r="N69" s="158">
        <v>9.9890000000000008</v>
      </c>
      <c r="O69" s="98"/>
      <c r="P69" s="165"/>
      <c r="Q69" s="165"/>
      <c r="R69" s="165"/>
    </row>
    <row r="70" spans="1:18">
      <c r="A70" s="26">
        <v>43191</v>
      </c>
      <c r="B70" s="115">
        <v>25000000</v>
      </c>
      <c r="C70" s="103">
        <v>43195</v>
      </c>
      <c r="D70" s="103">
        <v>47498</v>
      </c>
      <c r="E70" s="98">
        <v>3550000</v>
      </c>
      <c r="F70" s="98">
        <v>-21450000</v>
      </c>
      <c r="G70" s="98">
        <v>3550000</v>
      </c>
      <c r="H70" s="217">
        <v>-85.8</v>
      </c>
      <c r="I70" s="98">
        <v>0</v>
      </c>
      <c r="J70" s="98">
        <v>3550000</v>
      </c>
      <c r="K70" s="147">
        <v>2101060000</v>
      </c>
      <c r="L70" s="104">
        <v>87.31138</v>
      </c>
      <c r="M70" s="158">
        <v>9.84192</v>
      </c>
      <c r="N70" s="158">
        <v>9.84</v>
      </c>
      <c r="O70" s="98"/>
      <c r="P70" s="165"/>
      <c r="Q70" s="165"/>
      <c r="R70" s="165"/>
    </row>
    <row r="71" spans="1:18">
      <c r="A71" s="26">
        <v>43191</v>
      </c>
      <c r="B71" s="115"/>
      <c r="C71" s="103">
        <v>43216</v>
      </c>
      <c r="D71" s="103">
        <v>47498</v>
      </c>
      <c r="E71" s="98"/>
      <c r="F71" s="98"/>
      <c r="G71" s="98"/>
      <c r="H71" s="217"/>
      <c r="I71" s="98"/>
      <c r="J71" s="98"/>
      <c r="K71" s="147">
        <v>2132410000</v>
      </c>
      <c r="L71" s="104"/>
      <c r="M71" s="158"/>
      <c r="N71" s="158"/>
      <c r="O71" s="98">
        <v>31350000</v>
      </c>
      <c r="P71" s="165">
        <v>88.211669999999998</v>
      </c>
      <c r="Q71" s="165">
        <v>10.06</v>
      </c>
      <c r="R71" s="165"/>
    </row>
    <row r="72" spans="1:18">
      <c r="A72" s="26">
        <v>43252</v>
      </c>
      <c r="B72" s="115">
        <v>25000000</v>
      </c>
      <c r="C72" s="103">
        <v>43258</v>
      </c>
      <c r="D72" s="103">
        <v>47498</v>
      </c>
      <c r="E72" s="98">
        <v>400000</v>
      </c>
      <c r="F72" s="98">
        <v>-24600000</v>
      </c>
      <c r="G72" s="98">
        <v>400000</v>
      </c>
      <c r="H72" s="217">
        <v>-98.4</v>
      </c>
      <c r="I72" s="98">
        <v>0</v>
      </c>
      <c r="J72" s="98">
        <v>400000</v>
      </c>
      <c r="K72" s="147">
        <v>2132810000</v>
      </c>
      <c r="L72" s="158">
        <v>83.694339999999997</v>
      </c>
      <c r="M72" s="158">
        <v>10.45</v>
      </c>
      <c r="N72" s="158">
        <v>10.925000000000001</v>
      </c>
      <c r="O72" s="98"/>
      <c r="P72" s="165"/>
      <c r="Q72" s="165"/>
      <c r="R72" s="165"/>
    </row>
    <row r="73" spans="1:18">
      <c r="A73" s="26">
        <v>43282</v>
      </c>
      <c r="B73" s="115">
        <v>80000000</v>
      </c>
      <c r="C73" s="103">
        <v>43297</v>
      </c>
      <c r="D73" s="103">
        <v>47498</v>
      </c>
      <c r="E73" s="98">
        <v>71000000</v>
      </c>
      <c r="F73" s="98">
        <v>-9000000</v>
      </c>
      <c r="G73" s="98">
        <v>71000000</v>
      </c>
      <c r="H73" s="217">
        <v>-11.25</v>
      </c>
      <c r="I73" s="98">
        <v>0</v>
      </c>
      <c r="J73" s="98">
        <v>71000000</v>
      </c>
      <c r="K73" s="147">
        <v>2203810000</v>
      </c>
      <c r="L73" s="158">
        <v>82.290999999999997</v>
      </c>
      <c r="M73" s="158">
        <v>10.715210000000001</v>
      </c>
      <c r="N73" s="158">
        <v>10.945</v>
      </c>
      <c r="O73" s="98"/>
      <c r="P73" s="165"/>
      <c r="Q73" s="165"/>
      <c r="R73" s="165"/>
    </row>
    <row r="74" spans="1:18">
      <c r="A74" s="26">
        <v>43344</v>
      </c>
      <c r="B74" s="115">
        <v>25000000</v>
      </c>
      <c r="C74" s="103">
        <v>43349</v>
      </c>
      <c r="D74" s="103">
        <v>47498</v>
      </c>
      <c r="E74" s="98">
        <v>33500000</v>
      </c>
      <c r="F74" s="98">
        <v>8500000</v>
      </c>
      <c r="G74" s="98">
        <v>25000000</v>
      </c>
      <c r="H74" s="217">
        <v>34</v>
      </c>
      <c r="I74" s="98">
        <v>0</v>
      </c>
      <c r="J74" s="98">
        <v>25000000</v>
      </c>
      <c r="K74" s="147">
        <v>2228810000</v>
      </c>
      <c r="L74" s="158">
        <v>79.746129999999994</v>
      </c>
      <c r="M74" s="158">
        <v>11.188800000000001</v>
      </c>
      <c r="N74" s="158">
        <v>11.37</v>
      </c>
      <c r="O74" s="98"/>
      <c r="P74" s="165"/>
      <c r="Q74" s="165"/>
      <c r="R74" s="165"/>
    </row>
    <row r="75" spans="1:18">
      <c r="A75" s="26">
        <v>43374</v>
      </c>
      <c r="B75" s="115">
        <v>25000000</v>
      </c>
      <c r="C75" s="103">
        <v>43377</v>
      </c>
      <c r="D75" s="103">
        <v>47498</v>
      </c>
      <c r="E75" s="98">
        <v>14300000</v>
      </c>
      <c r="F75" s="98">
        <v>-10700000</v>
      </c>
      <c r="G75" s="98">
        <v>14300000</v>
      </c>
      <c r="H75" s="217">
        <v>-42.8</v>
      </c>
      <c r="I75" s="98">
        <v>0</v>
      </c>
      <c r="J75" s="98">
        <v>14300000</v>
      </c>
      <c r="K75" s="147">
        <v>2243110000</v>
      </c>
      <c r="L75" s="158">
        <v>80.943330000000003</v>
      </c>
      <c r="M75" s="158">
        <v>10.98062</v>
      </c>
      <c r="N75" s="158">
        <v>11.034000000000001</v>
      </c>
      <c r="O75" s="98"/>
      <c r="P75" s="165"/>
      <c r="Q75" s="165"/>
      <c r="R75" s="165"/>
    </row>
    <row r="76" spans="1:18">
      <c r="A76" s="26">
        <v>43405</v>
      </c>
      <c r="B76" s="115">
        <v>70000000</v>
      </c>
      <c r="C76" s="103">
        <v>43405</v>
      </c>
      <c r="D76" s="103">
        <v>10973</v>
      </c>
      <c r="E76" s="98">
        <v>69700000</v>
      </c>
      <c r="F76" s="98">
        <v>-300000</v>
      </c>
      <c r="G76" s="98">
        <v>69700000</v>
      </c>
      <c r="H76" s="135">
        <v>-0.4285714285714286</v>
      </c>
      <c r="I76" s="98">
        <v>0</v>
      </c>
      <c r="J76" s="98">
        <v>69700000</v>
      </c>
      <c r="K76" s="147">
        <v>2312810000</v>
      </c>
      <c r="L76" s="158">
        <v>79.701260000000005</v>
      </c>
      <c r="M76" s="158">
        <v>11.22016</v>
      </c>
      <c r="N76" s="158">
        <v>11.333</v>
      </c>
      <c r="O76" s="98"/>
      <c r="P76" s="165"/>
      <c r="Q76" s="165"/>
      <c r="R76" s="165"/>
    </row>
    <row r="77" spans="1:18">
      <c r="A77" s="26">
        <v>43405</v>
      </c>
      <c r="B77" s="115">
        <v>20000000</v>
      </c>
      <c r="C77" s="103">
        <v>43412</v>
      </c>
      <c r="D77" s="103">
        <v>10973</v>
      </c>
      <c r="E77" s="98">
        <v>44720000</v>
      </c>
      <c r="F77" s="98">
        <v>24720000</v>
      </c>
      <c r="G77" s="98">
        <v>20000000</v>
      </c>
      <c r="H77" s="135">
        <v>123.6</v>
      </c>
      <c r="I77" s="98">
        <v>0</v>
      </c>
      <c r="J77" s="98">
        <v>20000000</v>
      </c>
      <c r="K77" s="147">
        <v>2332810000</v>
      </c>
      <c r="L77" s="158">
        <v>80.914969999999997</v>
      </c>
      <c r="M77" s="158">
        <v>11</v>
      </c>
      <c r="N77" s="158">
        <v>11</v>
      </c>
      <c r="O77" s="98"/>
      <c r="P77" s="165"/>
      <c r="Q77" s="165"/>
      <c r="R77" s="165"/>
    </row>
    <row r="78" spans="1:18">
      <c r="A78" s="123">
        <v>43435</v>
      </c>
      <c r="B78" s="230">
        <v>30000000</v>
      </c>
      <c r="C78" s="146">
        <v>43440</v>
      </c>
      <c r="D78" s="146">
        <v>10973</v>
      </c>
      <c r="E78" s="99">
        <v>45000000</v>
      </c>
      <c r="F78" s="99">
        <v>15000000</v>
      </c>
      <c r="G78" s="99">
        <v>30000000</v>
      </c>
      <c r="H78" s="150">
        <v>50</v>
      </c>
      <c r="I78" s="99">
        <v>0</v>
      </c>
      <c r="J78" s="99">
        <v>30000000</v>
      </c>
      <c r="K78" s="214">
        <v>2362810000</v>
      </c>
      <c r="L78" s="212">
        <v>82.093279999999993</v>
      </c>
      <c r="M78" s="212">
        <v>10.79928</v>
      </c>
      <c r="N78" s="212">
        <v>10.867000000000001</v>
      </c>
      <c r="O78" s="99"/>
      <c r="P78" s="191"/>
      <c r="Q78" s="191"/>
      <c r="R78" s="191"/>
    </row>
    <row r="79" spans="1:18">
      <c r="A79" s="26">
        <v>43482</v>
      </c>
      <c r="B79" s="115">
        <v>15000000</v>
      </c>
      <c r="C79" s="103">
        <v>43482</v>
      </c>
      <c r="D79" s="103">
        <v>10973</v>
      </c>
      <c r="E79" s="98">
        <v>44900000</v>
      </c>
      <c r="F79" s="98">
        <v>29900000</v>
      </c>
      <c r="G79" s="98">
        <v>15000000</v>
      </c>
      <c r="H79" s="135">
        <v>199.33333333333334</v>
      </c>
      <c r="I79" s="98">
        <v>0</v>
      </c>
      <c r="J79" s="98">
        <v>15000000</v>
      </c>
      <c r="K79" s="147">
        <v>2377810000</v>
      </c>
      <c r="L79" s="158">
        <v>83.586709999999997</v>
      </c>
      <c r="M79" s="158">
        <v>10.55828</v>
      </c>
      <c r="N79" s="158">
        <v>10.64</v>
      </c>
      <c r="O79" s="98"/>
      <c r="P79" s="165"/>
      <c r="Q79" s="165"/>
      <c r="R79" s="165"/>
    </row>
    <row r="80" spans="1:18">
      <c r="A80" s="26">
        <v>43513</v>
      </c>
      <c r="B80" s="115">
        <v>15000000</v>
      </c>
      <c r="C80" s="103">
        <v>43503</v>
      </c>
      <c r="D80" s="103">
        <v>10973</v>
      </c>
      <c r="E80" s="98">
        <v>66000000</v>
      </c>
      <c r="F80" s="98">
        <v>51000000</v>
      </c>
      <c r="G80" s="98">
        <v>15000000</v>
      </c>
      <c r="H80" s="135">
        <v>340</v>
      </c>
      <c r="I80" s="98">
        <v>0</v>
      </c>
      <c r="J80" s="98">
        <v>15000000</v>
      </c>
      <c r="K80" s="147">
        <v>2392810000</v>
      </c>
      <c r="L80" s="158">
        <v>85.204689999999999</v>
      </c>
      <c r="M80" s="158">
        <v>10.283329999999999</v>
      </c>
      <c r="N80" s="158">
        <v>10.31</v>
      </c>
      <c r="O80" s="98"/>
      <c r="P80" s="165"/>
      <c r="Q80" s="165"/>
      <c r="R80" s="165"/>
    </row>
    <row r="81" spans="1:18">
      <c r="A81" s="26">
        <v>43541</v>
      </c>
      <c r="B81" s="115">
        <v>15000000</v>
      </c>
      <c r="C81" s="103">
        <v>43531</v>
      </c>
      <c r="D81" s="103">
        <v>10973</v>
      </c>
      <c r="E81" s="98">
        <v>7200000</v>
      </c>
      <c r="F81" s="98">
        <v>-7800000</v>
      </c>
      <c r="G81" s="98">
        <v>7200000</v>
      </c>
      <c r="H81" s="135">
        <v>-52</v>
      </c>
      <c r="I81" s="98"/>
      <c r="J81" s="98">
        <v>7200000</v>
      </c>
      <c r="K81" s="147">
        <v>2400010000</v>
      </c>
      <c r="L81" s="158">
        <v>85.019040000000004</v>
      </c>
      <c r="M81" s="158">
        <v>10.324719999999999</v>
      </c>
      <c r="N81" s="158">
        <v>10.48</v>
      </c>
      <c r="O81" s="98"/>
      <c r="P81" s="165"/>
      <c r="Q81" s="165"/>
      <c r="R81" s="165"/>
    </row>
    <row r="82" spans="1:18">
      <c r="A82" s="26">
        <v>43572</v>
      </c>
      <c r="B82" s="115">
        <v>40000000</v>
      </c>
      <c r="C82" s="103">
        <v>43572</v>
      </c>
      <c r="D82" s="103">
        <v>10973</v>
      </c>
      <c r="E82" s="98">
        <v>59500000</v>
      </c>
      <c r="F82" s="98">
        <v>19500000</v>
      </c>
      <c r="G82" s="98">
        <v>40000000</v>
      </c>
      <c r="H82" s="135">
        <v>48.75</v>
      </c>
      <c r="I82" s="98">
        <v>0</v>
      </c>
      <c r="J82" s="98">
        <v>40000000</v>
      </c>
      <c r="K82" s="147">
        <v>2440010000</v>
      </c>
      <c r="L82" s="158">
        <v>86.866240000000005</v>
      </c>
      <c r="M82" s="158">
        <v>10.0228</v>
      </c>
      <c r="N82" s="158">
        <v>10.07</v>
      </c>
      <c r="O82" s="98"/>
      <c r="P82" s="165"/>
      <c r="Q82" s="165"/>
      <c r="R82" s="165"/>
    </row>
    <row r="83" spans="1:18">
      <c r="A83" s="26">
        <v>43602</v>
      </c>
      <c r="B83" s="115">
        <v>40000000</v>
      </c>
      <c r="C83" s="103">
        <v>43573</v>
      </c>
      <c r="D83" s="103">
        <v>10973</v>
      </c>
      <c r="E83" s="98">
        <v>76000000</v>
      </c>
      <c r="F83" s="98">
        <v>36000000</v>
      </c>
      <c r="G83" s="98">
        <v>40000000</v>
      </c>
      <c r="H83" s="135">
        <v>90</v>
      </c>
      <c r="I83" s="98">
        <v>0</v>
      </c>
      <c r="J83" s="98">
        <v>40000000</v>
      </c>
      <c r="K83" s="147">
        <v>2480010000</v>
      </c>
      <c r="L83" s="158">
        <v>86.777280000000005</v>
      </c>
      <c r="M83" s="158">
        <v>10.043749999999999</v>
      </c>
      <c r="N83" s="158">
        <v>10.07</v>
      </c>
      <c r="O83" s="98"/>
      <c r="P83" s="165"/>
      <c r="Q83" s="165"/>
      <c r="R83" s="165"/>
    </row>
    <row r="84" spans="1:18">
      <c r="A84" s="26">
        <v>43602</v>
      </c>
      <c r="B84" s="115"/>
      <c r="C84" s="103"/>
      <c r="D84" s="103"/>
      <c r="E84" s="98"/>
      <c r="F84" s="98"/>
      <c r="G84" s="98"/>
      <c r="H84" s="135"/>
      <c r="I84" s="98"/>
      <c r="J84" s="98"/>
      <c r="K84" s="147">
        <v>2626660000</v>
      </c>
      <c r="L84" s="158"/>
      <c r="M84" s="158"/>
      <c r="N84" s="158"/>
      <c r="O84" s="98">
        <v>146650000</v>
      </c>
      <c r="P84" s="165">
        <v>89.529480000000007</v>
      </c>
      <c r="Q84" s="165">
        <v>10.06062</v>
      </c>
      <c r="R84" s="165">
        <v>10.1</v>
      </c>
    </row>
    <row r="85" spans="1:18">
      <c r="A85" s="26">
        <v>43639</v>
      </c>
      <c r="B85" s="115">
        <v>40000000</v>
      </c>
      <c r="C85" s="103">
        <v>43622</v>
      </c>
      <c r="D85" s="103">
        <v>10973</v>
      </c>
      <c r="E85" s="98">
        <v>65000000</v>
      </c>
      <c r="F85" s="98">
        <v>25000000</v>
      </c>
      <c r="G85" s="98">
        <v>40000000</v>
      </c>
      <c r="H85" s="135">
        <v>62.5</v>
      </c>
      <c r="I85" s="98">
        <v>0</v>
      </c>
      <c r="J85" s="98">
        <v>40000000</v>
      </c>
      <c r="K85" s="147">
        <v>2666660000</v>
      </c>
      <c r="L85" s="158">
        <v>86.309820000000002</v>
      </c>
      <c r="M85" s="158">
        <v>10.137499999999999</v>
      </c>
      <c r="N85" s="158">
        <v>10.14</v>
      </c>
      <c r="O85" s="98"/>
      <c r="P85" s="165"/>
      <c r="Q85" s="165"/>
      <c r="R85" s="165"/>
    </row>
    <row r="86" spans="1:18">
      <c r="A86" s="26">
        <v>43669</v>
      </c>
      <c r="B86" s="115">
        <v>40000000</v>
      </c>
      <c r="C86" s="103">
        <v>43657</v>
      </c>
      <c r="D86" s="103">
        <v>10973</v>
      </c>
      <c r="E86" s="98">
        <v>50000000</v>
      </c>
      <c r="F86" s="98">
        <v>10000000</v>
      </c>
      <c r="G86" s="98">
        <v>40000000</v>
      </c>
      <c r="H86" s="135">
        <v>25</v>
      </c>
      <c r="I86" s="98">
        <v>0</v>
      </c>
      <c r="J86" s="98">
        <v>40000000</v>
      </c>
      <c r="K86" s="147">
        <v>2706660000</v>
      </c>
      <c r="L86" s="158">
        <v>89.226100000000002</v>
      </c>
      <c r="M86" s="158">
        <v>9.6543700000000001</v>
      </c>
      <c r="N86" s="158">
        <v>9.6850000000000005</v>
      </c>
      <c r="O86" s="98"/>
      <c r="P86" s="165"/>
      <c r="Q86" s="165"/>
      <c r="R86" s="165"/>
    </row>
    <row r="87" spans="1:18">
      <c r="A87" s="26">
        <v>43700</v>
      </c>
      <c r="B87" s="115">
        <v>40000000</v>
      </c>
      <c r="C87" s="103">
        <v>43691</v>
      </c>
      <c r="D87" s="103">
        <v>10973</v>
      </c>
      <c r="E87" s="98">
        <v>179710000</v>
      </c>
      <c r="F87" s="98">
        <v>139710000</v>
      </c>
      <c r="G87" s="98">
        <v>40000000</v>
      </c>
      <c r="H87" s="135">
        <v>349.27499999999998</v>
      </c>
      <c r="I87" s="98">
        <v>0</v>
      </c>
      <c r="J87" s="98">
        <v>40000000</v>
      </c>
      <c r="K87" s="147">
        <v>2746660000</v>
      </c>
      <c r="L87" s="158">
        <v>88.276979999999995</v>
      </c>
      <c r="M87" s="158">
        <v>9.8198000000000008</v>
      </c>
      <c r="N87" s="158">
        <v>9.8800000000000008</v>
      </c>
      <c r="O87" s="98"/>
      <c r="P87" s="165"/>
      <c r="Q87" s="165"/>
      <c r="R87" s="165"/>
    </row>
    <row r="88" spans="1:18">
      <c r="A88" s="26">
        <v>43700</v>
      </c>
      <c r="B88" s="115"/>
      <c r="C88" s="103">
        <v>43685</v>
      </c>
      <c r="D88" s="103">
        <v>10973</v>
      </c>
      <c r="E88" s="98"/>
      <c r="F88" s="98"/>
      <c r="G88" s="98"/>
      <c r="H88" s="135"/>
      <c r="I88" s="98"/>
      <c r="J88" s="98"/>
      <c r="K88" s="147">
        <v>2857670000</v>
      </c>
      <c r="L88" s="158"/>
      <c r="M88" s="158"/>
      <c r="N88" s="158"/>
      <c r="O88" s="98">
        <v>111010000</v>
      </c>
      <c r="P88" s="165">
        <v>88.590180000000004</v>
      </c>
      <c r="Q88" s="165">
        <v>9.8543199999999995</v>
      </c>
      <c r="R88" s="165">
        <v>9.8800000000000008</v>
      </c>
    </row>
    <row r="89" spans="1:18">
      <c r="A89" s="26">
        <v>43731</v>
      </c>
      <c r="B89" s="115">
        <v>40000000</v>
      </c>
      <c r="C89" s="103">
        <v>43713</v>
      </c>
      <c r="D89" s="103">
        <v>10973</v>
      </c>
      <c r="E89" s="98">
        <v>70710000</v>
      </c>
      <c r="F89" s="98">
        <v>30710000</v>
      </c>
      <c r="G89" s="98">
        <v>40000000</v>
      </c>
      <c r="H89" s="117">
        <v>76.775000000000006</v>
      </c>
      <c r="I89" s="98">
        <v>0</v>
      </c>
      <c r="J89" s="98">
        <v>40000000</v>
      </c>
      <c r="K89" s="147">
        <v>2897670000</v>
      </c>
      <c r="L89" s="158">
        <v>90.702839999999995</v>
      </c>
      <c r="M89" s="158">
        <v>9.4207199999999993</v>
      </c>
      <c r="N89" s="158">
        <v>9.4060000000000006</v>
      </c>
      <c r="O89" s="98"/>
      <c r="P89" s="165"/>
      <c r="Q89" s="165"/>
      <c r="R89" s="165"/>
    </row>
    <row r="90" spans="1:18">
      <c r="A90" s="26">
        <v>43761</v>
      </c>
      <c r="B90" s="115">
        <v>40000000</v>
      </c>
      <c r="C90" s="103">
        <v>43741</v>
      </c>
      <c r="D90" s="103">
        <v>10973</v>
      </c>
      <c r="E90" s="98">
        <v>107100000</v>
      </c>
      <c r="F90" s="98">
        <v>67100000</v>
      </c>
      <c r="G90" s="98">
        <v>40000000</v>
      </c>
      <c r="H90" s="117">
        <v>167.75</v>
      </c>
      <c r="I90" s="98">
        <v>0</v>
      </c>
      <c r="J90" s="98">
        <v>40000000</v>
      </c>
      <c r="K90" s="147">
        <v>2937670000</v>
      </c>
      <c r="L90" s="158">
        <v>89.696479999999994</v>
      </c>
      <c r="M90" s="158">
        <v>9.5924200000000006</v>
      </c>
      <c r="N90" s="158">
        <v>9.59999</v>
      </c>
      <c r="O90" s="98"/>
      <c r="P90" s="165"/>
      <c r="Q90" s="165"/>
      <c r="R90" s="165"/>
    </row>
    <row r="91" spans="1:18">
      <c r="A91" s="26">
        <v>43792</v>
      </c>
      <c r="B91" s="115">
        <v>45000000</v>
      </c>
      <c r="C91" s="103">
        <v>43776</v>
      </c>
      <c r="D91" s="103">
        <v>10973</v>
      </c>
      <c r="E91" s="98">
        <v>177320000</v>
      </c>
      <c r="F91" s="98">
        <v>132320000</v>
      </c>
      <c r="G91" s="98">
        <v>45000000</v>
      </c>
      <c r="H91" s="117">
        <v>294.04444444444448</v>
      </c>
      <c r="I91" s="98">
        <v>0</v>
      </c>
      <c r="J91" s="98">
        <v>45000000</v>
      </c>
      <c r="K91" s="147">
        <v>3060150000</v>
      </c>
      <c r="L91" s="158">
        <v>89.437749999999994</v>
      </c>
      <c r="M91" s="158">
        <v>9.6444899999999993</v>
      </c>
      <c r="N91" s="158">
        <v>9.6760000000000002</v>
      </c>
      <c r="O91" s="98"/>
      <c r="P91" s="165"/>
      <c r="Q91" s="165"/>
      <c r="R91" s="165"/>
    </row>
    <row r="92" spans="1:18">
      <c r="A92" s="123">
        <v>43822</v>
      </c>
      <c r="B92" s="230">
        <v>130000000</v>
      </c>
      <c r="C92" s="146">
        <v>43804</v>
      </c>
      <c r="D92" s="146">
        <v>10973</v>
      </c>
      <c r="E92" s="99">
        <v>109610000</v>
      </c>
      <c r="F92" s="99">
        <v>-20390000</v>
      </c>
      <c r="G92" s="99">
        <v>109610000</v>
      </c>
      <c r="H92" s="118">
        <v>-15.684615384615386</v>
      </c>
      <c r="I92" s="99">
        <v>0</v>
      </c>
      <c r="J92" s="99">
        <v>109610000</v>
      </c>
      <c r="K92" s="214">
        <v>3169760000</v>
      </c>
      <c r="L92" s="212">
        <v>87.156260000000003</v>
      </c>
      <c r="M92" s="212">
        <v>10.044969999999999</v>
      </c>
      <c r="N92" s="212">
        <v>9.9410000000000007</v>
      </c>
      <c r="O92" s="99"/>
      <c r="P92" s="191"/>
      <c r="Q92" s="191"/>
      <c r="R92" s="191"/>
    </row>
    <row r="93" spans="1:18">
      <c r="A93" s="26">
        <v>43853</v>
      </c>
      <c r="B93" s="115">
        <v>45000000</v>
      </c>
      <c r="C93" s="103">
        <v>43846</v>
      </c>
      <c r="D93" s="103">
        <v>10973</v>
      </c>
      <c r="E93" s="98">
        <v>125680000</v>
      </c>
      <c r="F93" s="98">
        <v>80680000</v>
      </c>
      <c r="G93" s="98">
        <v>45000000</v>
      </c>
      <c r="H93" s="117">
        <v>179.28888888888889</v>
      </c>
      <c r="I93" s="98">
        <v>0</v>
      </c>
      <c r="J93" s="98">
        <v>45000000</v>
      </c>
      <c r="K93" s="147">
        <v>3214760000</v>
      </c>
      <c r="L93" s="158">
        <v>88.902780000000007</v>
      </c>
      <c r="M93" s="158">
        <v>9.7633299999999998</v>
      </c>
      <c r="N93" s="158">
        <v>9.77</v>
      </c>
      <c r="O93" s="98"/>
      <c r="P93" s="165"/>
      <c r="Q93" s="165"/>
      <c r="R93" s="165"/>
    </row>
    <row r="94" spans="1:18" ht="16.5" customHeight="1">
      <c r="A94" s="26">
        <v>43884</v>
      </c>
      <c r="B94" s="115">
        <v>45000000</v>
      </c>
      <c r="C94" s="103">
        <v>43867</v>
      </c>
      <c r="D94" s="103">
        <v>10973</v>
      </c>
      <c r="E94" s="98">
        <v>40400000</v>
      </c>
      <c r="F94" s="98">
        <v>-4600000</v>
      </c>
      <c r="G94" s="98">
        <v>40400000</v>
      </c>
      <c r="H94" s="117">
        <v>-10.222222222222223</v>
      </c>
      <c r="I94" s="98">
        <v>0</v>
      </c>
      <c r="J94" s="98">
        <v>40400000</v>
      </c>
      <c r="K94" s="147">
        <v>3255160000</v>
      </c>
      <c r="L94" s="158">
        <v>88.773560000000003</v>
      </c>
      <c r="M94" s="158">
        <v>9.7908200000000001</v>
      </c>
      <c r="N94" s="158">
        <v>10</v>
      </c>
      <c r="O94" s="98"/>
      <c r="P94" s="165"/>
      <c r="Q94" s="165"/>
      <c r="R94" s="165"/>
    </row>
    <row r="95" spans="1:18" ht="16.5" customHeight="1">
      <c r="A95" s="26">
        <v>43890</v>
      </c>
      <c r="B95" s="115"/>
      <c r="C95" s="103">
        <v>43888</v>
      </c>
      <c r="D95" s="103"/>
      <c r="E95" s="98"/>
      <c r="F95" s="98"/>
      <c r="G95" s="98"/>
      <c r="H95" s="117"/>
      <c r="I95" s="98"/>
      <c r="J95" s="98"/>
      <c r="K95" s="147">
        <v>3375950000</v>
      </c>
      <c r="L95" s="158"/>
      <c r="M95" s="158"/>
      <c r="N95" s="158"/>
      <c r="O95" s="98">
        <v>120790000</v>
      </c>
      <c r="P95" s="165">
        <v>89.137</v>
      </c>
      <c r="Q95" s="165">
        <v>9.8973899999999997</v>
      </c>
      <c r="R95" s="165">
        <v>10.1</v>
      </c>
    </row>
    <row r="96" spans="1:18" ht="16.5" customHeight="1">
      <c r="A96" s="26">
        <v>43921</v>
      </c>
      <c r="B96" s="115">
        <v>45000000</v>
      </c>
      <c r="C96" s="103">
        <v>43895</v>
      </c>
      <c r="D96" s="103">
        <v>10973</v>
      </c>
      <c r="E96" s="98">
        <v>119700000</v>
      </c>
      <c r="F96" s="98">
        <v>74700000</v>
      </c>
      <c r="G96" s="98">
        <v>45000000</v>
      </c>
      <c r="H96" s="117">
        <v>166</v>
      </c>
      <c r="I96" s="98">
        <v>0</v>
      </c>
      <c r="J96" s="98">
        <v>45000000</v>
      </c>
      <c r="K96" s="147">
        <v>3420950000</v>
      </c>
      <c r="L96" s="158">
        <v>88.593019999999996</v>
      </c>
      <c r="M96" s="158">
        <v>9.83</v>
      </c>
      <c r="N96" s="158">
        <v>9.83</v>
      </c>
      <c r="O96" s="98"/>
      <c r="P96" s="165"/>
      <c r="Q96" s="165"/>
      <c r="R96" s="165"/>
    </row>
    <row r="97" spans="1:18" ht="16.5" customHeight="1">
      <c r="A97" s="26">
        <v>43951</v>
      </c>
      <c r="B97" s="115">
        <v>100000000</v>
      </c>
      <c r="C97" s="103">
        <v>43936</v>
      </c>
      <c r="D97" s="103">
        <v>10974</v>
      </c>
      <c r="E97" s="98">
        <v>204350000</v>
      </c>
      <c r="F97" s="98">
        <v>104350000</v>
      </c>
      <c r="G97" s="98">
        <v>100000000</v>
      </c>
      <c r="H97" s="117">
        <v>104.35000000000001</v>
      </c>
      <c r="I97" s="98">
        <v>0</v>
      </c>
      <c r="J97" s="98">
        <v>100000000</v>
      </c>
      <c r="K97" s="147">
        <v>3520950000</v>
      </c>
      <c r="L97" s="158">
        <v>78.337019999999995</v>
      </c>
      <c r="M97" s="158">
        <v>11.79307</v>
      </c>
      <c r="N97" s="158">
        <v>12</v>
      </c>
      <c r="O97" s="98"/>
      <c r="P97" s="165"/>
      <c r="Q97" s="165"/>
      <c r="R97" s="165"/>
    </row>
    <row r="98" spans="1:18" ht="16.5" customHeight="1">
      <c r="A98" s="26">
        <v>43982</v>
      </c>
      <c r="B98" s="115">
        <v>45000000</v>
      </c>
      <c r="C98" s="103">
        <v>43958</v>
      </c>
      <c r="D98" s="103">
        <v>10974</v>
      </c>
      <c r="E98" s="98">
        <v>248470000</v>
      </c>
      <c r="F98" s="98">
        <v>203470000</v>
      </c>
      <c r="G98" s="98">
        <v>45000000</v>
      </c>
      <c r="H98" s="117">
        <v>452.15555555555557</v>
      </c>
      <c r="I98" s="98">
        <v>0</v>
      </c>
      <c r="J98" s="98">
        <v>45000000</v>
      </c>
      <c r="K98" s="147">
        <v>3565950000</v>
      </c>
      <c r="L98" s="158">
        <v>85.346999999999994</v>
      </c>
      <c r="M98" s="158">
        <v>10.4368</v>
      </c>
      <c r="N98" s="158">
        <v>12.1</v>
      </c>
      <c r="O98" s="98"/>
      <c r="P98" s="165"/>
      <c r="Q98" s="165"/>
      <c r="R98" s="165"/>
    </row>
    <row r="99" spans="1:18" ht="16.5" customHeight="1">
      <c r="A99" s="26">
        <v>44012</v>
      </c>
      <c r="B99" s="115">
        <v>45000000</v>
      </c>
      <c r="C99" s="103">
        <v>43986</v>
      </c>
      <c r="D99" s="103">
        <v>10973</v>
      </c>
      <c r="E99" s="98">
        <v>364870000</v>
      </c>
      <c r="F99" s="98">
        <v>319870000</v>
      </c>
      <c r="G99" s="98">
        <v>45000000</v>
      </c>
      <c r="H99" s="117">
        <v>710.82222222222219</v>
      </c>
      <c r="I99" s="98">
        <v>0</v>
      </c>
      <c r="J99" s="98">
        <v>45000000</v>
      </c>
      <c r="K99" s="147">
        <v>3610950000</v>
      </c>
      <c r="L99" s="158">
        <v>91.629260000000002</v>
      </c>
      <c r="M99" s="158">
        <v>9.3369800000000005</v>
      </c>
      <c r="N99" s="158">
        <v>9.59</v>
      </c>
      <c r="O99" s="98"/>
      <c r="P99" s="165"/>
      <c r="Q99" s="165"/>
      <c r="R99" s="165"/>
    </row>
    <row r="100" spans="1:18" ht="16.5" customHeight="1">
      <c r="A100" s="26">
        <v>44043</v>
      </c>
      <c r="B100" s="115">
        <v>100000000</v>
      </c>
      <c r="C100" s="103">
        <v>44035</v>
      </c>
      <c r="D100" s="103">
        <v>10973</v>
      </c>
      <c r="E100" s="98">
        <v>402710000</v>
      </c>
      <c r="F100" s="98">
        <v>302710000</v>
      </c>
      <c r="G100" s="98">
        <v>100000000</v>
      </c>
      <c r="H100" s="117">
        <v>302.70999999999998</v>
      </c>
      <c r="I100" s="98">
        <v>0</v>
      </c>
      <c r="J100" s="98">
        <v>100000000</v>
      </c>
      <c r="K100" s="147">
        <v>3710950000</v>
      </c>
      <c r="L100" s="158">
        <v>90.002269999999996</v>
      </c>
      <c r="M100" s="158">
        <v>9.6311999999999998</v>
      </c>
      <c r="N100" s="158">
        <v>10.29</v>
      </c>
      <c r="O100" s="98"/>
      <c r="P100" s="165"/>
      <c r="Q100" s="165"/>
      <c r="R100" s="165"/>
    </row>
    <row r="101" spans="1:18" ht="16.5" customHeight="1">
      <c r="A101" s="26">
        <v>44074</v>
      </c>
      <c r="B101" s="115">
        <v>0</v>
      </c>
      <c r="C101" s="103">
        <v>44050</v>
      </c>
      <c r="D101" s="103">
        <v>10973</v>
      </c>
      <c r="E101" s="98">
        <v>0</v>
      </c>
      <c r="F101" s="98">
        <v>0</v>
      </c>
      <c r="G101" s="98">
        <v>0</v>
      </c>
      <c r="H101" s="117">
        <v>0</v>
      </c>
      <c r="I101" s="98">
        <v>0</v>
      </c>
      <c r="J101" s="98">
        <v>0</v>
      </c>
      <c r="K101" s="147">
        <v>3783570000</v>
      </c>
      <c r="L101" s="158"/>
      <c r="M101" s="158"/>
      <c r="N101" s="158"/>
      <c r="O101" s="98">
        <v>72620000</v>
      </c>
      <c r="P101" s="165">
        <v>89.170029999999997</v>
      </c>
      <c r="Q101" s="165">
        <v>9.8667999999999996</v>
      </c>
      <c r="R101" s="165">
        <v>9.9339999999999993</v>
      </c>
    </row>
    <row r="102" spans="1:18" ht="16.5" customHeight="1">
      <c r="A102" s="26">
        <v>44073</v>
      </c>
      <c r="B102" s="115">
        <v>45000000</v>
      </c>
      <c r="C102" s="103">
        <v>44056</v>
      </c>
      <c r="D102" s="103">
        <v>10973</v>
      </c>
      <c r="E102" s="98">
        <v>458690000</v>
      </c>
      <c r="F102" s="98">
        <v>413690000</v>
      </c>
      <c r="G102" s="98">
        <v>45000000</v>
      </c>
      <c r="H102" s="117">
        <v>919.31111111111113</v>
      </c>
      <c r="I102" s="98">
        <v>0</v>
      </c>
      <c r="J102" s="98">
        <v>45000000</v>
      </c>
      <c r="K102" s="147">
        <v>3828570000</v>
      </c>
      <c r="L102" s="158">
        <v>90.558859999999996</v>
      </c>
      <c r="M102" s="158">
        <v>9.5382800000000003</v>
      </c>
      <c r="N102" s="158">
        <v>9.5</v>
      </c>
      <c r="O102" s="98"/>
      <c r="P102" s="165"/>
      <c r="Q102" s="165"/>
      <c r="R102" s="165"/>
    </row>
    <row r="103" spans="1:18" ht="16.5" customHeight="1">
      <c r="A103" s="26">
        <v>44104</v>
      </c>
      <c r="B103" s="98">
        <v>45000000</v>
      </c>
      <c r="C103" s="103">
        <v>44077</v>
      </c>
      <c r="D103" s="103">
        <v>10973</v>
      </c>
      <c r="E103" s="98">
        <v>206960000</v>
      </c>
      <c r="F103" s="98">
        <v>161960000</v>
      </c>
      <c r="G103" s="98">
        <v>45010000</v>
      </c>
      <c r="H103" s="117">
        <v>359.9111111111111</v>
      </c>
      <c r="I103" s="98"/>
      <c r="J103" s="98">
        <v>45010000</v>
      </c>
      <c r="K103" s="147">
        <v>3873580000</v>
      </c>
      <c r="L103" s="158">
        <v>91.769080000000002</v>
      </c>
      <c r="M103" s="158">
        <v>9.3330900000000003</v>
      </c>
      <c r="N103" s="158">
        <v>9.3989999999999991</v>
      </c>
      <c r="O103" s="98"/>
      <c r="P103" s="165"/>
      <c r="Q103" s="165"/>
      <c r="R103" s="165"/>
    </row>
    <row r="104" spans="1:18" ht="16.5" customHeight="1">
      <c r="A104" s="26">
        <v>44104</v>
      </c>
      <c r="B104" s="98"/>
      <c r="C104" s="103">
        <v>44084</v>
      </c>
      <c r="D104" s="103"/>
      <c r="E104" s="98"/>
      <c r="F104" s="98"/>
      <c r="G104" s="98"/>
      <c r="H104" s="117"/>
      <c r="I104" s="98"/>
      <c r="J104" s="98"/>
      <c r="K104" s="147">
        <v>3887540000</v>
      </c>
      <c r="L104" s="158"/>
      <c r="M104" s="158"/>
      <c r="N104" s="158"/>
      <c r="O104" s="98">
        <v>13960000</v>
      </c>
      <c r="P104" s="165">
        <v>91.892830000000004</v>
      </c>
      <c r="Q104" s="165">
        <v>9.5296199999999995</v>
      </c>
      <c r="R104" s="165">
        <v>9.4700000000000006</v>
      </c>
    </row>
    <row r="105" spans="1:18" ht="16.5" customHeight="1">
      <c r="A105" s="26">
        <v>44134</v>
      </c>
      <c r="B105" s="98">
        <v>150000000</v>
      </c>
      <c r="C105" s="103">
        <v>44126</v>
      </c>
      <c r="D105" s="103">
        <v>10973</v>
      </c>
      <c r="E105" s="98">
        <v>595310000</v>
      </c>
      <c r="F105" s="98">
        <v>445310000</v>
      </c>
      <c r="G105" s="98">
        <v>150000000</v>
      </c>
      <c r="H105" s="117">
        <v>296.87333333333333</v>
      </c>
      <c r="I105" s="98"/>
      <c r="J105" s="98">
        <v>150000000</v>
      </c>
      <c r="K105" s="147">
        <v>4037540000</v>
      </c>
      <c r="L105" s="158">
        <v>91.602630000000005</v>
      </c>
      <c r="M105" s="158">
        <v>9.3725299999999994</v>
      </c>
      <c r="N105" s="158">
        <v>9.4139900000000001</v>
      </c>
      <c r="O105" s="98"/>
      <c r="P105" s="165"/>
      <c r="Q105" s="165"/>
      <c r="R105" s="165"/>
    </row>
    <row r="106" spans="1:18" ht="16.5" customHeight="1">
      <c r="A106" s="26">
        <v>44134</v>
      </c>
      <c r="B106" s="98"/>
      <c r="C106" s="103">
        <v>44133</v>
      </c>
      <c r="D106" s="103">
        <v>10973</v>
      </c>
      <c r="E106" s="98"/>
      <c r="F106" s="98">
        <v>0</v>
      </c>
      <c r="G106" s="98"/>
      <c r="H106" s="117"/>
      <c r="I106" s="98"/>
      <c r="J106" s="98">
        <v>0</v>
      </c>
      <c r="K106" s="147">
        <v>4063930000</v>
      </c>
      <c r="L106" s="158"/>
      <c r="M106" s="158"/>
      <c r="N106" s="158"/>
      <c r="O106" s="98">
        <v>26390000</v>
      </c>
      <c r="P106" s="165">
        <v>92.680350000000004</v>
      </c>
      <c r="Q106" s="165">
        <v>9.593</v>
      </c>
      <c r="R106" s="165">
        <v>9.5500000000000007</v>
      </c>
    </row>
    <row r="107" spans="1:18">
      <c r="A107" s="26">
        <v>44165</v>
      </c>
      <c r="B107" s="98">
        <v>45000000</v>
      </c>
      <c r="C107" s="103">
        <v>44140</v>
      </c>
      <c r="D107" s="103">
        <v>10973</v>
      </c>
      <c r="E107" s="98">
        <v>334910000</v>
      </c>
      <c r="F107" s="98">
        <v>289910000</v>
      </c>
      <c r="G107" s="98">
        <v>45000000</v>
      </c>
      <c r="H107" s="117">
        <v>644.24444444444453</v>
      </c>
      <c r="I107" s="98"/>
      <c r="J107" s="98">
        <v>45000000</v>
      </c>
      <c r="K107" s="147">
        <v>4108930000</v>
      </c>
      <c r="L107" s="158">
        <v>89.672219999999996</v>
      </c>
      <c r="M107" s="158">
        <v>9.7172199999999993</v>
      </c>
      <c r="N107" s="158">
        <v>9.4489999999999998</v>
      </c>
      <c r="O107" s="98"/>
      <c r="P107" s="165"/>
      <c r="Q107" s="165"/>
      <c r="R107" s="165"/>
    </row>
    <row r="108" spans="1:18">
      <c r="A108" s="26">
        <v>44165</v>
      </c>
      <c r="B108" s="98"/>
      <c r="C108" s="103"/>
      <c r="D108" s="103"/>
      <c r="E108" s="98"/>
      <c r="F108" s="98">
        <v>0</v>
      </c>
      <c r="G108" s="98"/>
      <c r="H108" s="117"/>
      <c r="I108" s="98"/>
      <c r="J108" s="98">
        <v>0</v>
      </c>
      <c r="K108" s="147">
        <v>4170690000</v>
      </c>
      <c r="L108" s="158"/>
      <c r="M108" s="158"/>
      <c r="N108" s="158"/>
      <c r="O108" s="98">
        <v>61760000</v>
      </c>
      <c r="P108" s="165">
        <v>95.613829999999993</v>
      </c>
      <c r="Q108" s="165">
        <v>9.1671899999999997</v>
      </c>
      <c r="R108" s="165">
        <v>9.2050000000000001</v>
      </c>
    </row>
    <row r="109" spans="1:18">
      <c r="A109" s="26">
        <v>44196</v>
      </c>
      <c r="B109" s="98">
        <v>240000000</v>
      </c>
      <c r="C109" s="103">
        <v>44168</v>
      </c>
      <c r="D109" s="103">
        <v>10973</v>
      </c>
      <c r="E109" s="98">
        <v>675000000</v>
      </c>
      <c r="F109" s="98">
        <v>435000000</v>
      </c>
      <c r="G109" s="98">
        <v>260000000</v>
      </c>
      <c r="H109" s="117">
        <v>181.25</v>
      </c>
      <c r="I109" s="98"/>
      <c r="J109" s="98">
        <v>260000000</v>
      </c>
      <c r="K109" s="147">
        <v>4430690000</v>
      </c>
      <c r="L109" s="158">
        <v>92.738489999999999</v>
      </c>
      <c r="M109" s="158">
        <v>9.1864100000000004</v>
      </c>
      <c r="N109" s="158">
        <v>9.2200000000000006</v>
      </c>
      <c r="O109" s="98"/>
      <c r="P109" s="165"/>
      <c r="Q109" s="165"/>
      <c r="R109" s="165"/>
    </row>
    <row r="110" spans="1:18">
      <c r="A110" s="26">
        <v>44227</v>
      </c>
      <c r="B110" s="98">
        <v>45000000</v>
      </c>
      <c r="C110" s="103">
        <v>44210</v>
      </c>
      <c r="D110" s="103">
        <v>10973</v>
      </c>
      <c r="E110" s="98">
        <v>123050000</v>
      </c>
      <c r="F110" s="98">
        <v>78050000</v>
      </c>
      <c r="G110" s="98">
        <v>45000000</v>
      </c>
      <c r="H110" s="117">
        <v>173.44444444444446</v>
      </c>
      <c r="I110" s="98">
        <v>0</v>
      </c>
      <c r="J110" s="98">
        <v>45000000</v>
      </c>
      <c r="K110" s="147">
        <v>4475690000</v>
      </c>
      <c r="L110" s="158">
        <v>94.918880000000001</v>
      </c>
      <c r="M110" s="158">
        <v>8.83</v>
      </c>
      <c r="N110" s="158">
        <v>8.81</v>
      </c>
      <c r="O110" s="98"/>
      <c r="P110" s="165"/>
      <c r="Q110" s="165"/>
      <c r="R110" s="165"/>
    </row>
    <row r="111" spans="1:18">
      <c r="A111" s="26">
        <v>44255</v>
      </c>
      <c r="B111" s="98">
        <v>45000000</v>
      </c>
      <c r="C111" s="103">
        <v>44231</v>
      </c>
      <c r="D111" s="103">
        <v>10973</v>
      </c>
      <c r="E111" s="98">
        <v>146570000</v>
      </c>
      <c r="F111" s="98">
        <v>101570000</v>
      </c>
      <c r="G111" s="98">
        <v>45000000</v>
      </c>
      <c r="H111" s="117">
        <v>225.71111111111111</v>
      </c>
      <c r="I111" s="98">
        <v>0</v>
      </c>
      <c r="J111" s="98">
        <v>45000000</v>
      </c>
      <c r="K111" s="147">
        <v>4589040000</v>
      </c>
      <c r="L111" s="158">
        <v>96.745530000000002</v>
      </c>
      <c r="M111" s="158">
        <v>8.5266699999999993</v>
      </c>
      <c r="N111" s="158">
        <v>8.5299999999999994</v>
      </c>
      <c r="O111" s="98">
        <v>68350000</v>
      </c>
      <c r="P111" s="165">
        <v>90.099360000000004</v>
      </c>
      <c r="Q111" s="165">
        <v>9.85</v>
      </c>
      <c r="R111" s="165">
        <v>9.1989999999999998</v>
      </c>
    </row>
    <row r="112" spans="1:18" ht="16.5" customHeight="1">
      <c r="A112" s="26">
        <v>44286</v>
      </c>
      <c r="B112" s="98">
        <v>45000000</v>
      </c>
      <c r="C112" s="103">
        <v>44259</v>
      </c>
      <c r="D112" s="103">
        <v>10973</v>
      </c>
      <c r="E112" s="98">
        <v>151740000</v>
      </c>
      <c r="F112" s="98">
        <v>106740000</v>
      </c>
      <c r="G112" s="98">
        <v>45000000</v>
      </c>
      <c r="H112" s="117">
        <v>237.2</v>
      </c>
      <c r="I112" s="98">
        <v>0</v>
      </c>
      <c r="J112" s="98">
        <v>45000000</v>
      </c>
      <c r="K112" s="147">
        <v>4634040000</v>
      </c>
      <c r="L112" s="158">
        <v>93.481610000000003</v>
      </c>
      <c r="M112" s="158">
        <v>9.0848200000000006</v>
      </c>
      <c r="N112" s="158">
        <v>8.9700000000000006</v>
      </c>
      <c r="O112" s="98"/>
      <c r="P112" s="165"/>
      <c r="Q112" s="165"/>
      <c r="R112" s="165"/>
    </row>
    <row r="113" spans="1:18">
      <c r="A113" s="26">
        <v>44285</v>
      </c>
      <c r="B113" s="98">
        <v>90000000</v>
      </c>
      <c r="C113" s="103">
        <v>44273</v>
      </c>
      <c r="D113" s="103">
        <v>10973</v>
      </c>
      <c r="E113" s="98">
        <v>327620000</v>
      </c>
      <c r="F113" s="98">
        <v>237620000</v>
      </c>
      <c r="G113" s="98">
        <v>120000000</v>
      </c>
      <c r="H113" s="117">
        <v>264.02222222222218</v>
      </c>
      <c r="I113" s="98">
        <v>0</v>
      </c>
      <c r="J113" s="98">
        <v>120000000</v>
      </c>
      <c r="K113" s="147">
        <v>4754040000</v>
      </c>
      <c r="L113" s="158">
        <v>91.812179999999998</v>
      </c>
      <c r="M113" s="158">
        <v>9.3827999999999996</v>
      </c>
      <c r="N113" s="158">
        <v>9.24</v>
      </c>
      <c r="O113" s="98"/>
      <c r="P113" s="165"/>
      <c r="Q113" s="165"/>
      <c r="R113" s="165"/>
    </row>
    <row r="114" spans="1:18" ht="16.5" customHeight="1">
      <c r="A114" s="26">
        <v>44316</v>
      </c>
      <c r="B114" s="98">
        <v>70000000</v>
      </c>
      <c r="C114" s="103">
        <v>44308</v>
      </c>
      <c r="D114" s="103">
        <v>10973</v>
      </c>
      <c r="E114" s="98">
        <v>202400000</v>
      </c>
      <c r="F114" s="98">
        <v>132400000</v>
      </c>
      <c r="G114" s="98">
        <v>70000000</v>
      </c>
      <c r="H114" s="117">
        <v>189.14285714285714</v>
      </c>
      <c r="I114" s="98">
        <v>0</v>
      </c>
      <c r="J114" s="98">
        <v>70000000</v>
      </c>
      <c r="K114" s="147">
        <v>4824040000</v>
      </c>
      <c r="L114" s="158">
        <v>92.866960000000006</v>
      </c>
      <c r="M114" s="158">
        <v>9.2056199999999997</v>
      </c>
      <c r="N114" s="158">
        <v>9.11</v>
      </c>
      <c r="O114" s="98"/>
      <c r="P114" s="165"/>
      <c r="Q114" s="165"/>
      <c r="R114" s="165"/>
    </row>
    <row r="115" spans="1:18" ht="16.5" customHeight="1">
      <c r="A115" s="26">
        <v>44347</v>
      </c>
      <c r="B115" s="98">
        <v>70000000</v>
      </c>
      <c r="C115" s="103">
        <v>44322</v>
      </c>
      <c r="D115" s="103">
        <v>10973</v>
      </c>
      <c r="E115" s="98">
        <v>157770000</v>
      </c>
      <c r="F115" s="98">
        <v>87770000</v>
      </c>
      <c r="G115" s="98">
        <v>70000000</v>
      </c>
      <c r="H115" s="117">
        <v>125.38571428571427</v>
      </c>
      <c r="I115" s="98">
        <v>0</v>
      </c>
      <c r="J115" s="98">
        <v>70000000</v>
      </c>
      <c r="K115" s="147">
        <v>4894040000</v>
      </c>
      <c r="L115" s="158">
        <v>94.223500000000001</v>
      </c>
      <c r="M115" s="158">
        <v>8.9708799999999993</v>
      </c>
      <c r="N115" s="158">
        <v>7.4843500000000001</v>
      </c>
      <c r="O115" s="98"/>
      <c r="P115" s="165"/>
      <c r="Q115" s="165"/>
      <c r="R115" s="165"/>
    </row>
    <row r="116" spans="1:18" ht="16.5" customHeight="1">
      <c r="A116" s="26">
        <v>44377</v>
      </c>
      <c r="B116" s="98">
        <v>200000000</v>
      </c>
      <c r="C116" s="103">
        <v>44350</v>
      </c>
      <c r="D116" s="103">
        <v>10973</v>
      </c>
      <c r="E116" s="98">
        <v>317200000</v>
      </c>
      <c r="F116" s="98">
        <v>117200000</v>
      </c>
      <c r="G116" s="98">
        <v>200000000</v>
      </c>
      <c r="H116" s="117">
        <v>58.599999999999994</v>
      </c>
      <c r="I116" s="98">
        <v>0</v>
      </c>
      <c r="J116" s="98">
        <v>200000000</v>
      </c>
      <c r="K116" s="147">
        <v>5094040000</v>
      </c>
      <c r="L116" s="158">
        <v>92.474140000000006</v>
      </c>
      <c r="M116" s="158">
        <v>9.2898399999999999</v>
      </c>
      <c r="N116" s="158">
        <v>9.1720000000000006</v>
      </c>
      <c r="O116" s="98"/>
      <c r="P116" s="165"/>
      <c r="Q116" s="165"/>
      <c r="R116" s="165"/>
    </row>
    <row r="117" spans="1:18" ht="16.5" customHeight="1">
      <c r="A117" s="26">
        <v>44377</v>
      </c>
      <c r="B117" s="98"/>
      <c r="C117" s="103"/>
      <c r="D117" s="103">
        <v>10973</v>
      </c>
      <c r="E117" s="98"/>
      <c r="F117" s="98">
        <v>0</v>
      </c>
      <c r="G117" s="98"/>
      <c r="H117" s="117"/>
      <c r="I117" s="98">
        <v>0</v>
      </c>
      <c r="J117" s="98"/>
      <c r="K117" s="147">
        <v>5323590000</v>
      </c>
      <c r="L117" s="158"/>
      <c r="M117" s="158"/>
      <c r="N117" s="158"/>
      <c r="O117" s="98">
        <v>229550000</v>
      </c>
      <c r="P117" s="165">
        <v>89.281540000000007</v>
      </c>
      <c r="Q117" s="165">
        <v>9.8005200000000006</v>
      </c>
      <c r="R117" s="165">
        <v>9.59999</v>
      </c>
    </row>
    <row r="118" spans="1:18" ht="16.5" customHeight="1">
      <c r="A118" s="26">
        <v>44408</v>
      </c>
      <c r="B118" s="98">
        <v>70000000</v>
      </c>
      <c r="C118" s="103">
        <v>44399</v>
      </c>
      <c r="D118" s="15">
        <v>10973</v>
      </c>
      <c r="E118" s="17">
        <v>300590000</v>
      </c>
      <c r="F118" s="17">
        <v>230590000</v>
      </c>
      <c r="G118" s="17">
        <v>150000000</v>
      </c>
      <c r="H118" s="117">
        <v>329.41428571428571</v>
      </c>
      <c r="I118" s="17">
        <v>0</v>
      </c>
      <c r="J118" s="17">
        <v>150000000</v>
      </c>
      <c r="K118" s="18">
        <v>5473590000</v>
      </c>
      <c r="L118" s="107">
        <v>90.119320000000002</v>
      </c>
      <c r="M118" s="107">
        <v>9.7373700000000003</v>
      </c>
      <c r="N118" s="107">
        <v>9.64</v>
      </c>
      <c r="O118" s="17"/>
      <c r="P118" s="156"/>
      <c r="Q118" s="156"/>
      <c r="R118" s="156"/>
    </row>
    <row r="119" spans="1:18" ht="16.5" customHeight="1">
      <c r="A119" s="26">
        <v>44439</v>
      </c>
      <c r="B119" s="98">
        <v>70000000</v>
      </c>
      <c r="C119" s="103">
        <v>44420</v>
      </c>
      <c r="D119" s="103">
        <v>10973</v>
      </c>
      <c r="E119" s="98">
        <v>219900000</v>
      </c>
      <c r="F119" s="98">
        <v>149900000</v>
      </c>
      <c r="G119" s="98">
        <v>70000000</v>
      </c>
      <c r="H119" s="117">
        <v>214.14285714285714</v>
      </c>
      <c r="I119" s="98">
        <v>0</v>
      </c>
      <c r="J119" s="98">
        <v>70000000</v>
      </c>
      <c r="K119" s="147">
        <v>5543590000</v>
      </c>
      <c r="L119" s="158">
        <v>89.988810000000001</v>
      </c>
      <c r="M119" s="158">
        <v>9.7678799999999999</v>
      </c>
      <c r="N119" s="158">
        <v>9.61</v>
      </c>
      <c r="O119" s="98"/>
      <c r="P119" s="165"/>
      <c r="Q119" s="165"/>
      <c r="R119" s="165"/>
    </row>
    <row r="120" spans="1:18" ht="16.5" customHeight="1">
      <c r="A120" s="26">
        <v>44469</v>
      </c>
      <c r="B120" s="98">
        <v>200000000</v>
      </c>
      <c r="C120" s="103">
        <v>44441</v>
      </c>
      <c r="D120" s="15">
        <v>10973</v>
      </c>
      <c r="E120" s="17">
        <v>226140000</v>
      </c>
      <c r="F120" s="17">
        <v>26140000</v>
      </c>
      <c r="G120" s="17">
        <v>200000000</v>
      </c>
      <c r="H120" s="117">
        <v>13.07</v>
      </c>
      <c r="I120" s="17">
        <v>0</v>
      </c>
      <c r="J120" s="17">
        <v>200000000</v>
      </c>
      <c r="K120" s="18">
        <v>5779720000</v>
      </c>
      <c r="L120" s="107">
        <v>90.593239999999994</v>
      </c>
      <c r="M120" s="107">
        <v>9.6599299999999992</v>
      </c>
      <c r="N120" s="107">
        <v>9.7200000000000006</v>
      </c>
      <c r="O120" s="17">
        <v>36130000</v>
      </c>
      <c r="P120" s="156">
        <v>90.38449</v>
      </c>
      <c r="Q120" s="156">
        <v>10.000719999999999</v>
      </c>
      <c r="R120" s="156">
        <v>10</v>
      </c>
    </row>
    <row r="121" spans="1:18" ht="16.5" customHeight="1">
      <c r="A121" s="26">
        <v>44500</v>
      </c>
      <c r="B121" s="98">
        <v>250000000</v>
      </c>
      <c r="C121" s="103">
        <v>44490</v>
      </c>
      <c r="D121" s="15">
        <v>10973</v>
      </c>
      <c r="E121" s="17">
        <v>427580000</v>
      </c>
      <c r="F121" s="17">
        <v>177580000</v>
      </c>
      <c r="G121" s="17">
        <v>250000000</v>
      </c>
      <c r="H121" s="117">
        <v>71.031999999999996</v>
      </c>
      <c r="I121" s="17">
        <v>0</v>
      </c>
      <c r="J121" s="17">
        <v>250000000</v>
      </c>
      <c r="K121" s="18">
        <v>6029720000</v>
      </c>
      <c r="L121" s="107">
        <v>86.590729999999994</v>
      </c>
      <c r="M121" s="107">
        <v>10.461320000000001</v>
      </c>
      <c r="N121" s="107">
        <v>10.199999999999999</v>
      </c>
      <c r="O121" s="17"/>
      <c r="P121" s="156"/>
      <c r="Q121" s="156"/>
      <c r="R121" s="156"/>
    </row>
    <row r="122" spans="1:18" ht="16.5" customHeight="1">
      <c r="A122" s="26">
        <v>44530</v>
      </c>
      <c r="B122" s="98">
        <v>70000000</v>
      </c>
      <c r="C122" s="103">
        <v>44504</v>
      </c>
      <c r="D122" s="15">
        <v>10973</v>
      </c>
      <c r="E122" s="17">
        <v>150500000</v>
      </c>
      <c r="F122" s="17">
        <v>80500000</v>
      </c>
      <c r="G122" s="17">
        <v>70000000</v>
      </c>
      <c r="H122" s="117">
        <v>114.99999999999999</v>
      </c>
      <c r="I122" s="17"/>
      <c r="J122" s="17">
        <v>70000000</v>
      </c>
      <c r="K122" s="18">
        <v>6099720000</v>
      </c>
      <c r="L122" s="107">
        <v>86.364279999999994</v>
      </c>
      <c r="M122" s="107">
        <v>10.515000000000001</v>
      </c>
      <c r="N122" s="107">
        <v>10.458</v>
      </c>
      <c r="O122" s="17"/>
      <c r="P122" s="156"/>
      <c r="Q122" s="156"/>
      <c r="R122" s="156"/>
    </row>
    <row r="123" spans="1:18" ht="16.5" customHeight="1">
      <c r="A123" s="26">
        <v>44561</v>
      </c>
      <c r="B123" s="98">
        <v>70000000</v>
      </c>
      <c r="C123" s="103">
        <v>44538</v>
      </c>
      <c r="D123" s="15">
        <v>10973</v>
      </c>
      <c r="E123" s="17">
        <v>108280000</v>
      </c>
      <c r="F123" s="17">
        <v>38280000</v>
      </c>
      <c r="G123" s="17">
        <v>70000000</v>
      </c>
      <c r="H123" s="117">
        <v>54.685714285714283</v>
      </c>
      <c r="I123" s="17"/>
      <c r="J123" s="17">
        <v>70000000</v>
      </c>
      <c r="K123" s="18">
        <v>6169720000</v>
      </c>
      <c r="L123" s="107">
        <v>87.108130000000003</v>
      </c>
      <c r="M123" s="107">
        <v>10.383800000000001</v>
      </c>
      <c r="N123" s="107">
        <v>8.5500000000000007</v>
      </c>
      <c r="O123" s="17"/>
      <c r="P123" s="156"/>
      <c r="Q123" s="156"/>
      <c r="R123" s="156"/>
    </row>
    <row r="124" spans="1:18">
      <c r="A124" s="26">
        <v>44592</v>
      </c>
      <c r="B124" s="121">
        <v>140000000</v>
      </c>
      <c r="C124" s="103">
        <v>44578</v>
      </c>
      <c r="D124" s="103">
        <v>10973</v>
      </c>
      <c r="E124" s="98">
        <v>102720000</v>
      </c>
      <c r="F124" s="208">
        <v>-37280000</v>
      </c>
      <c r="G124" s="98">
        <v>75720000</v>
      </c>
      <c r="H124" s="117">
        <v>-26.62857142857143</v>
      </c>
      <c r="I124" s="17"/>
      <c r="J124" s="208">
        <v>75720000</v>
      </c>
      <c r="K124" s="207">
        <v>6245440000</v>
      </c>
      <c r="L124" s="158">
        <v>87.248189999999994</v>
      </c>
      <c r="M124" s="158">
        <v>10.38664</v>
      </c>
      <c r="N124" s="158">
        <v>9.4280000000000008</v>
      </c>
      <c r="O124" s="98"/>
      <c r="P124" s="158"/>
      <c r="Q124" s="199"/>
      <c r="R124" s="107"/>
    </row>
    <row r="125" spans="1:18">
      <c r="A125" s="19">
        <v>44620</v>
      </c>
      <c r="B125" s="17">
        <v>120000000</v>
      </c>
      <c r="C125" s="103">
        <v>44595</v>
      </c>
      <c r="D125" s="15">
        <v>10973</v>
      </c>
      <c r="E125" s="17">
        <v>144510000</v>
      </c>
      <c r="F125" s="17">
        <v>24510000</v>
      </c>
      <c r="G125" s="17">
        <v>120000000</v>
      </c>
      <c r="H125" s="117">
        <v>20.424999999999997</v>
      </c>
      <c r="I125" s="17"/>
      <c r="J125" s="17">
        <v>120000000</v>
      </c>
      <c r="K125" s="18">
        <v>6365440000</v>
      </c>
      <c r="L125" s="29">
        <v>86.356710000000007</v>
      </c>
      <c r="M125" s="29">
        <v>10.579700000000001</v>
      </c>
      <c r="N125" s="265">
        <v>11.08</v>
      </c>
      <c r="O125" s="17"/>
      <c r="P125" s="158"/>
      <c r="Q125" s="107"/>
      <c r="R125" s="158"/>
    </row>
    <row r="126" spans="1:18">
      <c r="A126" s="19">
        <v>44651</v>
      </c>
      <c r="B126" s="17">
        <v>70000000</v>
      </c>
      <c r="C126" s="103">
        <v>44623</v>
      </c>
      <c r="D126" s="15">
        <v>10973</v>
      </c>
      <c r="E126" s="17">
        <v>96300000</v>
      </c>
      <c r="F126" s="17">
        <v>26300000</v>
      </c>
      <c r="G126" s="17">
        <v>70000000</v>
      </c>
      <c r="H126" s="117">
        <v>37.571428571428569</v>
      </c>
      <c r="I126" s="17"/>
      <c r="J126" s="17">
        <v>70000000</v>
      </c>
      <c r="K126" s="18">
        <v>6435440000</v>
      </c>
      <c r="L126" s="29">
        <v>85.350149999999999</v>
      </c>
      <c r="M126" s="29">
        <v>10.808909999999999</v>
      </c>
      <c r="N126" s="265">
        <v>10.843</v>
      </c>
      <c r="O126" s="17"/>
      <c r="P126" s="158"/>
      <c r="Q126" s="107"/>
      <c r="R126" s="158"/>
    </row>
    <row r="127" spans="1:18">
      <c r="A127" s="21">
        <v>45017</v>
      </c>
      <c r="B127" s="24">
        <v>10000000</v>
      </c>
      <c r="C127" s="146">
        <v>45033</v>
      </c>
      <c r="D127" s="22">
        <v>10973</v>
      </c>
      <c r="E127" s="24">
        <v>25270000</v>
      </c>
      <c r="F127" s="24">
        <v>15270000</v>
      </c>
      <c r="G127" s="24">
        <v>10000000</v>
      </c>
      <c r="H127" s="118">
        <v>152.69999999999999</v>
      </c>
      <c r="I127" s="24"/>
      <c r="J127" s="24">
        <v>10000000</v>
      </c>
      <c r="K127" s="25">
        <v>6445440000</v>
      </c>
      <c r="L127" s="30">
        <v>88.501840000000001</v>
      </c>
      <c r="M127" s="30">
        <v>10.41311</v>
      </c>
      <c r="N127" s="266">
        <v>10.755000000000001</v>
      </c>
      <c r="O127" s="24"/>
      <c r="P127" s="212"/>
      <c r="Q127" s="140"/>
      <c r="R127" s="212"/>
    </row>
    <row r="128" spans="1:18">
      <c r="A128" s="26">
        <v>45108</v>
      </c>
      <c r="B128" s="170">
        <v>10000000</v>
      </c>
      <c r="C128" s="227">
        <v>45124</v>
      </c>
      <c r="D128" s="103">
        <v>10973</v>
      </c>
      <c r="E128" s="98">
        <v>80310000</v>
      </c>
      <c r="F128" s="98">
        <v>70310000</v>
      </c>
      <c r="G128" s="98">
        <v>10000000</v>
      </c>
      <c r="H128" s="117">
        <v>703.1</v>
      </c>
      <c r="I128" s="98"/>
      <c r="J128" s="98">
        <v>10000000</v>
      </c>
      <c r="K128" s="147">
        <v>6455440000</v>
      </c>
      <c r="L128" s="158">
        <v>88.900779999999997</v>
      </c>
      <c r="M128" s="158">
        <v>10.392239999999999</v>
      </c>
      <c r="N128" s="158">
        <v>10.56</v>
      </c>
      <c r="O128" s="98"/>
      <c r="P128" s="165"/>
      <c r="Q128" s="165"/>
      <c r="R128" s="165"/>
    </row>
    <row r="129" spans="1:18">
      <c r="A129" s="26">
        <v>45200</v>
      </c>
      <c r="B129" s="98">
        <v>60000000</v>
      </c>
      <c r="C129" s="103">
        <v>45215</v>
      </c>
      <c r="D129" s="15">
        <v>10973</v>
      </c>
      <c r="E129" s="17">
        <v>112170000</v>
      </c>
      <c r="F129" s="17">
        <v>52170000</v>
      </c>
      <c r="G129" s="98">
        <v>38770000</v>
      </c>
      <c r="H129" s="117">
        <v>86.95</v>
      </c>
      <c r="I129" s="17"/>
      <c r="J129" s="17">
        <v>38770000</v>
      </c>
      <c r="K129" s="18">
        <v>6494210000</v>
      </c>
      <c r="L129" s="107">
        <v>89.728719999999996</v>
      </c>
      <c r="M129" s="107">
        <v>10.25808</v>
      </c>
      <c r="N129" s="107">
        <v>10.297000000000001</v>
      </c>
      <c r="O129" s="98"/>
      <c r="P129" s="165"/>
      <c r="Q129" s="165"/>
      <c r="R129" s="165"/>
    </row>
    <row r="130" spans="1:18">
      <c r="A130" s="26">
        <v>45292</v>
      </c>
      <c r="B130" s="98">
        <v>80000000</v>
      </c>
      <c r="C130" s="103">
        <v>45306</v>
      </c>
      <c r="D130" s="15">
        <v>10973</v>
      </c>
      <c r="E130" s="17">
        <v>145750000</v>
      </c>
      <c r="F130" s="17">
        <v>65750000</v>
      </c>
      <c r="G130" s="17">
        <v>82060000</v>
      </c>
      <c r="H130" s="117">
        <v>82.1875</v>
      </c>
      <c r="I130" s="17"/>
      <c r="J130" s="17">
        <v>82060000</v>
      </c>
      <c r="K130" s="18">
        <v>6576270000</v>
      </c>
      <c r="L130" s="107">
        <v>94.263409999999993</v>
      </c>
      <c r="M130" s="107">
        <v>9.2678799999999999</v>
      </c>
      <c r="N130" s="107">
        <v>9.3789999999999996</v>
      </c>
      <c r="O130" s="17"/>
      <c r="P130" s="156"/>
      <c r="Q130" s="156"/>
      <c r="R130" s="156"/>
    </row>
    <row r="131" spans="1:18">
      <c r="A131" s="26">
        <v>45809</v>
      </c>
      <c r="B131" s="98">
        <v>70000000</v>
      </c>
      <c r="C131" s="103">
        <v>45827</v>
      </c>
      <c r="D131" s="15">
        <v>10973</v>
      </c>
      <c r="E131" s="17">
        <v>335200000</v>
      </c>
      <c r="F131" s="17">
        <v>265200000</v>
      </c>
      <c r="G131" s="17">
        <v>75000000</v>
      </c>
      <c r="H131" s="117">
        <f>F131/B131*100</f>
        <v>378.85714285714289</v>
      </c>
      <c r="I131" s="17">
        <v>0</v>
      </c>
      <c r="J131" s="17">
        <v>75000000</v>
      </c>
      <c r="K131" s="18">
        <v>6651270000</v>
      </c>
      <c r="L131" s="107">
        <v>97.353579999999994</v>
      </c>
      <c r="M131" s="107">
        <v>8.7166700000000006</v>
      </c>
      <c r="N131" s="107">
        <v>8.9</v>
      </c>
      <c r="O131" s="17"/>
      <c r="P131" s="156"/>
      <c r="Q131" s="156"/>
      <c r="R131" s="156"/>
    </row>
    <row r="132" spans="1:18">
      <c r="A132" s="26">
        <v>45809</v>
      </c>
      <c r="B132" s="98">
        <v>70000000</v>
      </c>
      <c r="C132" s="103">
        <v>45834</v>
      </c>
      <c r="D132" s="15">
        <v>10973</v>
      </c>
      <c r="E132" s="17">
        <v>126660000</v>
      </c>
      <c r="F132" s="17">
        <v>56660000</v>
      </c>
      <c r="G132" s="17">
        <v>106660000</v>
      </c>
      <c r="H132" s="117">
        <f>F132/B132*100</f>
        <v>80.942857142857136</v>
      </c>
      <c r="I132" s="17">
        <v>0</v>
      </c>
      <c r="J132" s="17">
        <v>106660000</v>
      </c>
      <c r="K132" s="18">
        <v>6757930000</v>
      </c>
      <c r="L132" s="107">
        <v>96.772967678604914</v>
      </c>
      <c r="M132" s="107">
        <v>8.8790249390586915</v>
      </c>
      <c r="N132" s="107">
        <v>9.0050000000000008</v>
      </c>
      <c r="O132" s="17"/>
      <c r="P132" s="156"/>
      <c r="Q132" s="156"/>
      <c r="R132" s="156"/>
    </row>
    <row r="133" spans="1:18">
      <c r="A133" s="26">
        <v>45839</v>
      </c>
      <c r="B133" s="98"/>
      <c r="C133" s="103">
        <v>45841</v>
      </c>
      <c r="D133" s="15">
        <v>10973</v>
      </c>
      <c r="E133" s="17"/>
      <c r="F133" s="17">
        <v>0</v>
      </c>
      <c r="G133" s="17"/>
      <c r="H133" s="117"/>
      <c r="I133" s="17"/>
      <c r="J133" s="17">
        <v>0</v>
      </c>
      <c r="K133" s="18">
        <v>6873860000</v>
      </c>
      <c r="L133" s="107"/>
      <c r="M133" s="107"/>
      <c r="N133" s="107"/>
      <c r="O133" s="17">
        <v>115930000</v>
      </c>
      <c r="P133" s="156">
        <v>96.265029999999996</v>
      </c>
      <c r="Q133" s="156">
        <v>8.9358199999999997</v>
      </c>
      <c r="R133" s="156">
        <v>9</v>
      </c>
    </row>
    <row r="134" spans="1:18">
      <c r="A134" s="26">
        <v>45839</v>
      </c>
      <c r="B134" s="98">
        <v>110000000</v>
      </c>
      <c r="C134" s="103">
        <v>45848</v>
      </c>
      <c r="D134" s="15">
        <v>10973</v>
      </c>
      <c r="E134" s="17">
        <v>76450000</v>
      </c>
      <c r="F134" s="17">
        <v>-33550000</v>
      </c>
      <c r="G134" s="17">
        <v>72400000</v>
      </c>
      <c r="H134" s="117">
        <v>-30.5</v>
      </c>
      <c r="I134" s="17">
        <v>0</v>
      </c>
      <c r="J134" s="17">
        <v>72400000</v>
      </c>
      <c r="K134" s="18">
        <v>6946260000</v>
      </c>
      <c r="L134" s="107">
        <v>96.487959462707181</v>
      </c>
      <c r="M134" s="107">
        <v>8.9635708563535914</v>
      </c>
      <c r="N134" s="107">
        <v>9.0299999999999994</v>
      </c>
      <c r="O134" s="17"/>
      <c r="P134" s="156"/>
      <c r="Q134" s="156"/>
      <c r="R134" s="156"/>
    </row>
    <row r="135" spans="1:18">
      <c r="A135" s="26">
        <v>45839</v>
      </c>
      <c r="B135" s="98">
        <v>155000000</v>
      </c>
      <c r="C135" s="103">
        <v>45853</v>
      </c>
      <c r="D135" s="15">
        <v>10973</v>
      </c>
      <c r="E135" s="17">
        <v>151060000</v>
      </c>
      <c r="F135" s="17">
        <v>-3940000</v>
      </c>
      <c r="G135" s="17">
        <v>143300000</v>
      </c>
      <c r="H135" s="117">
        <v>-2.5419354838709678</v>
      </c>
      <c r="I135" s="17">
        <v>0</v>
      </c>
      <c r="J135" s="17">
        <v>143300000</v>
      </c>
      <c r="K135" s="18">
        <v>7089560000</v>
      </c>
      <c r="L135" s="107"/>
      <c r="M135" s="107"/>
      <c r="N135" s="107"/>
      <c r="O135" s="17"/>
      <c r="P135" s="156"/>
      <c r="Q135" s="156"/>
      <c r="R135" s="156"/>
    </row>
    <row r="136" spans="1:18">
      <c r="A136" s="26">
        <v>45870</v>
      </c>
      <c r="B136" s="98">
        <v>52000000</v>
      </c>
      <c r="C136" s="103">
        <v>45876</v>
      </c>
      <c r="D136" s="15">
        <v>10973</v>
      </c>
      <c r="E136" s="17">
        <v>109950000</v>
      </c>
      <c r="F136" s="17">
        <v>57950000</v>
      </c>
      <c r="G136" s="17">
        <v>35850000</v>
      </c>
      <c r="H136" s="117">
        <v>111.44230769230769</v>
      </c>
      <c r="I136" s="17">
        <v>0</v>
      </c>
      <c r="J136" s="17">
        <v>35850000</v>
      </c>
      <c r="K136" s="18">
        <v>7125410000</v>
      </c>
      <c r="L136" s="107">
        <v>96.400749972105999</v>
      </c>
      <c r="M136" s="107">
        <v>8.9978626220362621</v>
      </c>
      <c r="N136" s="107">
        <v>9.0030000000000001</v>
      </c>
      <c r="O136" s="17"/>
      <c r="P136" s="156"/>
      <c r="Q136" s="156"/>
      <c r="R136" s="156"/>
    </row>
    <row r="137" spans="1:18">
      <c r="A137" s="26">
        <v>45870</v>
      </c>
      <c r="B137" s="98"/>
      <c r="C137" s="103">
        <v>45883</v>
      </c>
      <c r="D137" s="15">
        <v>10973</v>
      </c>
      <c r="E137" s="17"/>
      <c r="F137" s="17">
        <v>0</v>
      </c>
      <c r="G137" s="17"/>
      <c r="H137" s="117"/>
      <c r="I137" s="17"/>
      <c r="J137" s="17">
        <v>0</v>
      </c>
      <c r="K137" s="18">
        <v>7164810000</v>
      </c>
      <c r="L137" s="107"/>
      <c r="M137" s="107"/>
      <c r="N137" s="107"/>
      <c r="O137" s="17">
        <v>39400000</v>
      </c>
      <c r="P137" s="156">
        <v>97.233519800485311</v>
      </c>
      <c r="Q137" s="156">
        <v>8.9504394715556757</v>
      </c>
      <c r="R137" s="156">
        <v>9.02</v>
      </c>
    </row>
    <row r="138" spans="1:18">
      <c r="A138" s="26">
        <v>45870</v>
      </c>
      <c r="B138" s="98">
        <v>175000000</v>
      </c>
      <c r="C138" s="103">
        <v>45897</v>
      </c>
      <c r="D138" s="15">
        <v>10973</v>
      </c>
      <c r="E138" s="17">
        <v>193850000</v>
      </c>
      <c r="F138" s="17">
        <v>18850000</v>
      </c>
      <c r="G138" s="17">
        <v>176010000</v>
      </c>
      <c r="H138" s="117">
        <v>10.771428571428572</v>
      </c>
      <c r="I138" s="17">
        <v>0</v>
      </c>
      <c r="J138" s="17">
        <v>176010000</v>
      </c>
      <c r="K138" s="18">
        <v>7340820000</v>
      </c>
      <c r="L138" s="107">
        <v>96.586785506505308</v>
      </c>
      <c r="M138" s="107">
        <v>8.9525476961536281</v>
      </c>
      <c r="N138" s="107">
        <v>9.0960000000000001</v>
      </c>
      <c r="O138" s="17"/>
      <c r="P138" s="156"/>
      <c r="Q138" s="156"/>
      <c r="R138" s="156"/>
    </row>
    <row r="139" spans="1:18">
      <c r="A139" s="26">
        <v>45901</v>
      </c>
      <c r="B139" s="98">
        <v>55000000</v>
      </c>
      <c r="C139" s="103">
        <v>45904</v>
      </c>
      <c r="D139" s="15">
        <v>10973</v>
      </c>
      <c r="E139" s="17">
        <v>163270000</v>
      </c>
      <c r="F139" s="17">
        <v>108270000</v>
      </c>
      <c r="G139" s="17">
        <v>71010000</v>
      </c>
      <c r="H139" s="117">
        <v>196.85454545454547</v>
      </c>
      <c r="I139" s="17">
        <v>0</v>
      </c>
      <c r="J139" s="17">
        <v>71010000</v>
      </c>
      <c r="K139" s="18">
        <v>7411830000</v>
      </c>
      <c r="L139" s="107">
        <v>96.401137252499666</v>
      </c>
      <c r="M139" s="107">
        <v>9.0085572454583858</v>
      </c>
      <c r="N139" s="107">
        <v>9.0449999999999999</v>
      </c>
      <c r="O139" s="17"/>
      <c r="P139" s="156"/>
      <c r="Q139" s="156"/>
      <c r="R139" s="156"/>
    </row>
    <row r="140" spans="1:18">
      <c r="A140" s="26">
        <v>45901</v>
      </c>
      <c r="B140" s="98">
        <v>55000000</v>
      </c>
      <c r="C140" s="103">
        <v>45918</v>
      </c>
      <c r="D140" s="15">
        <v>10973</v>
      </c>
      <c r="E140" s="17">
        <v>248180000</v>
      </c>
      <c r="F140" s="17">
        <v>193180000</v>
      </c>
      <c r="G140" s="17">
        <v>85200000</v>
      </c>
      <c r="H140" s="117">
        <v>351.23636363636365</v>
      </c>
      <c r="I140" s="17">
        <v>0</v>
      </c>
      <c r="J140" s="17">
        <v>85200000</v>
      </c>
      <c r="K140" s="18">
        <v>7497030000</v>
      </c>
      <c r="L140" s="107">
        <v>97.906362476525828</v>
      </c>
      <c r="M140" s="107">
        <v>8.581185446009389</v>
      </c>
      <c r="N140" s="107">
        <v>8.6470000000000002</v>
      </c>
      <c r="O140" s="17"/>
      <c r="P140" s="156"/>
      <c r="Q140" s="156"/>
      <c r="R140" s="156"/>
    </row>
    <row r="141" spans="1:18">
      <c r="A141" s="26">
        <v>45901</v>
      </c>
      <c r="B141" s="98"/>
      <c r="C141" s="103">
        <v>45925</v>
      </c>
      <c r="D141" s="15">
        <v>47498</v>
      </c>
      <c r="E141" s="17"/>
      <c r="F141" s="17">
        <v>0</v>
      </c>
      <c r="G141" s="17"/>
      <c r="H141" s="117"/>
      <c r="I141" s="17">
        <v>0</v>
      </c>
      <c r="J141" s="17">
        <v>0</v>
      </c>
      <c r="K141" s="18">
        <v>7521790000</v>
      </c>
      <c r="L141" s="107"/>
      <c r="M141" s="107"/>
      <c r="N141" s="107"/>
      <c r="O141" s="17">
        <v>24760000</v>
      </c>
      <c r="P141" s="156">
        <v>99.046081224489797</v>
      </c>
      <c r="Q141" s="156">
        <v>8.7085918367346942</v>
      </c>
      <c r="R141" s="156">
        <v>8.75</v>
      </c>
    </row>
    <row r="142" spans="1:18">
      <c r="A142" s="26">
        <v>45931</v>
      </c>
      <c r="B142" s="98">
        <v>65000000</v>
      </c>
      <c r="C142" s="103">
        <v>45932</v>
      </c>
      <c r="D142" s="15">
        <v>47498</v>
      </c>
      <c r="E142" s="17">
        <v>154560000</v>
      </c>
      <c r="F142" s="17">
        <v>89560000</v>
      </c>
      <c r="G142" s="17">
        <v>102760000</v>
      </c>
      <c r="H142" s="117">
        <v>137.78461538461539</v>
      </c>
      <c r="I142" s="17">
        <v>0</v>
      </c>
      <c r="J142" s="17">
        <v>102760000</v>
      </c>
      <c r="K142" s="18">
        <v>7624550000</v>
      </c>
      <c r="L142" s="107">
        <v>97.210272794861808</v>
      </c>
      <c r="M142" s="107">
        <v>8.7852637212923312</v>
      </c>
      <c r="N142" s="107">
        <v>8.8439999999999994</v>
      </c>
      <c r="O142" s="17"/>
      <c r="P142" s="156"/>
      <c r="Q142" s="156"/>
      <c r="R142" s="156"/>
    </row>
    <row r="143" spans="1:18">
      <c r="A143" s="26">
        <v>45931</v>
      </c>
      <c r="B143" s="98">
        <v>100000000</v>
      </c>
      <c r="C143" s="103">
        <v>45945</v>
      </c>
      <c r="D143" s="15">
        <v>47498</v>
      </c>
      <c r="E143" s="17">
        <v>310620000</v>
      </c>
      <c r="F143" s="17">
        <v>210620000</v>
      </c>
      <c r="G143" s="17">
        <v>151600000</v>
      </c>
      <c r="H143" s="117">
        <v>210.61999999999998</v>
      </c>
      <c r="I143" s="17">
        <v>0</v>
      </c>
      <c r="J143" s="17">
        <v>151600000</v>
      </c>
      <c r="K143" s="18">
        <v>7776150000</v>
      </c>
      <c r="L143" s="107">
        <v>97.403348984168872</v>
      </c>
      <c r="M143" s="107">
        <v>8.7336543535620059</v>
      </c>
      <c r="N143" s="107">
        <v>8.7850000000000001</v>
      </c>
      <c r="O143" s="17"/>
      <c r="P143" s="156"/>
      <c r="Q143" s="156"/>
      <c r="R143" s="156"/>
    </row>
    <row r="144" spans="1:18">
      <c r="A144" s="26">
        <v>45931</v>
      </c>
      <c r="B144" s="98"/>
      <c r="C144" s="103">
        <v>45953</v>
      </c>
      <c r="D144" s="15">
        <v>47498</v>
      </c>
      <c r="E144" s="17"/>
      <c r="F144" s="17">
        <v>0</v>
      </c>
      <c r="G144" s="17"/>
      <c r="H144" s="117"/>
      <c r="I144" s="17">
        <v>0</v>
      </c>
      <c r="J144" s="17">
        <v>0</v>
      </c>
      <c r="K144" s="18">
        <v>7862280000</v>
      </c>
      <c r="L144" s="107"/>
      <c r="M144" s="107"/>
      <c r="N144" s="107"/>
      <c r="O144" s="17">
        <v>86130000</v>
      </c>
      <c r="P144" s="156">
        <v>99.581253311802698</v>
      </c>
      <c r="Q144" s="156">
        <v>8.7404932472108037</v>
      </c>
      <c r="R144" s="156"/>
    </row>
    <row r="145" spans="1:18">
      <c r="A145" s="26">
        <v>45962</v>
      </c>
      <c r="B145" s="98">
        <v>75000000</v>
      </c>
      <c r="C145" s="103">
        <v>45974</v>
      </c>
      <c r="D145" s="15">
        <v>47498</v>
      </c>
      <c r="E145" s="17">
        <v>218550000</v>
      </c>
      <c r="F145" s="17">
        <v>143550000</v>
      </c>
      <c r="G145" s="17">
        <v>91650000</v>
      </c>
      <c r="H145" s="117">
        <v>191.4</v>
      </c>
      <c r="I145" s="17">
        <v>0</v>
      </c>
      <c r="J145" s="17">
        <v>91650000</v>
      </c>
      <c r="K145" s="18">
        <v>7953930000</v>
      </c>
      <c r="L145" s="107">
        <v>97.920359498090562</v>
      </c>
      <c r="M145" s="107">
        <v>8.5919956355701039</v>
      </c>
      <c r="N145" s="107">
        <v>8.6289999999999996</v>
      </c>
      <c r="O145" s="17"/>
      <c r="P145" s="156"/>
      <c r="Q145" s="156"/>
      <c r="R145" s="156"/>
    </row>
    <row r="146" spans="1:18">
      <c r="A146" s="26">
        <v>45962</v>
      </c>
      <c r="B146" s="98"/>
      <c r="C146" s="103">
        <v>45986</v>
      </c>
      <c r="D146" s="15">
        <v>47498</v>
      </c>
      <c r="E146" s="17"/>
      <c r="F146" s="17">
        <v>0</v>
      </c>
      <c r="G146" s="17"/>
      <c r="H146" s="117"/>
      <c r="I146" s="17">
        <v>0</v>
      </c>
      <c r="J146" s="17">
        <v>0</v>
      </c>
      <c r="K146" s="18">
        <v>8076180000</v>
      </c>
      <c r="L146" s="107"/>
      <c r="M146" s="107"/>
      <c r="N146" s="107"/>
      <c r="O146" s="17">
        <v>122250000</v>
      </c>
      <c r="P146" s="156">
        <v>100.870227082922</v>
      </c>
      <c r="Q146" s="156">
        <v>8.5992711418229675</v>
      </c>
      <c r="R146" s="156">
        <v>8.6349999999999998</v>
      </c>
    </row>
    <row r="147" spans="1:18">
      <c r="A147" s="26">
        <v>45992</v>
      </c>
      <c r="B147" s="98">
        <v>80000000</v>
      </c>
      <c r="C147" s="103">
        <v>45995</v>
      </c>
      <c r="D147" s="15">
        <v>47498</v>
      </c>
      <c r="E147" s="17">
        <v>194530000</v>
      </c>
      <c r="F147" s="17">
        <v>114530000</v>
      </c>
      <c r="G147" s="17">
        <v>144080000</v>
      </c>
      <c r="H147" s="117">
        <v>1.4316249999999999</v>
      </c>
      <c r="I147" s="17">
        <v>0</v>
      </c>
      <c r="J147" s="17">
        <v>144080000</v>
      </c>
      <c r="K147" s="18">
        <v>8220260000</v>
      </c>
      <c r="L147" s="107">
        <v>97.942600458078843</v>
      </c>
      <c r="M147" s="107">
        <v>8.5924243475846751</v>
      </c>
      <c r="N147" s="107">
        <v>8.6199999999999992</v>
      </c>
      <c r="O147" s="17"/>
      <c r="P147" s="156"/>
      <c r="Q147" s="156"/>
      <c r="R147" s="156"/>
    </row>
    <row r="148" spans="1:18">
      <c r="A148" s="26">
        <v>46023</v>
      </c>
      <c r="B148" s="98">
        <v>225000000</v>
      </c>
      <c r="C148" s="103">
        <v>46037</v>
      </c>
      <c r="D148" s="15">
        <v>47498</v>
      </c>
      <c r="E148" s="17">
        <v>304810000</v>
      </c>
      <c r="F148" s="17">
        <v>79810000</v>
      </c>
      <c r="G148" s="17">
        <v>259810000</v>
      </c>
      <c r="H148" s="117">
        <v>0.35471111111111109</v>
      </c>
      <c r="I148" s="17">
        <v>0</v>
      </c>
      <c r="J148" s="17">
        <v>259810000</v>
      </c>
      <c r="K148" s="18">
        <v>8480070000</v>
      </c>
      <c r="L148" s="107">
        <v>98.496082395211886</v>
      </c>
      <c r="M148" s="107">
        <v>8.4511481467226055</v>
      </c>
      <c r="N148" s="107">
        <v>8.65</v>
      </c>
      <c r="O148" s="17"/>
      <c r="P148" s="156"/>
      <c r="Q148" s="156"/>
      <c r="R148" s="156"/>
    </row>
    <row r="149" spans="1:18">
      <c r="A149" s="26">
        <v>46023</v>
      </c>
      <c r="B149" s="98"/>
      <c r="C149" s="103"/>
      <c r="D149" s="15"/>
      <c r="E149" s="17"/>
      <c r="F149" s="17"/>
      <c r="G149" s="17"/>
      <c r="H149" s="117"/>
      <c r="I149" s="17">
        <v>0</v>
      </c>
      <c r="J149" s="17">
        <v>0</v>
      </c>
      <c r="K149" s="18">
        <v>8546060000</v>
      </c>
      <c r="L149" s="107"/>
      <c r="M149" s="107"/>
      <c r="N149" s="107"/>
      <c r="O149" s="17">
        <v>65990000</v>
      </c>
      <c r="P149" s="156">
        <v>98.088265245641836</v>
      </c>
      <c r="Q149" s="156">
        <v>8.623375594294771</v>
      </c>
      <c r="R149" s="156">
        <v>8.65</v>
      </c>
    </row>
  </sheetData>
  <conditionalFormatting sqref="L4:N20">
    <cfRule type="cellIs" dxfId="87" priority="8751" stopIfTrue="1" operator="lessThan">
      <formula>0</formula>
    </cfRule>
  </conditionalFormatting>
  <conditionalFormatting sqref="L23:N63">
    <cfRule type="cellIs" dxfId="86" priority="4266" stopIfTrue="1" operator="lessThan">
      <formula>0</formula>
    </cfRule>
  </conditionalFormatting>
  <conditionalFormatting sqref="L125:N127">
    <cfRule type="cellIs" dxfId="85" priority="2133" stopIfTrue="1" operator="lessThan">
      <formula>0</formula>
    </cfRule>
  </conditionalFormatting>
  <conditionalFormatting sqref="O124:R127">
    <cfRule type="cellIs" dxfId="84" priority="2260" stopIfTrue="1" operator="lessThan">
      <formula>0</formula>
    </cfRule>
  </conditionalFormatting>
  <conditionalFormatting sqref="P59:R63">
    <cfRule type="cellIs" dxfId="83" priority="4794" stopIfTrue="1" operator="lessThan">
      <formula>0</formula>
    </cfRule>
  </conditionalFormatting>
  <pageMargins left="0.7" right="0.7" top="0.75" bottom="0.75" header="0.3" footer="0.3"/>
  <pageSetup scale="34" orientation="landscape" r:id="rId1"/>
  <headerFooter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286"/>
  <sheetViews>
    <sheetView zoomScale="107" zoomScaleNormal="107" workbookViewId="0">
      <pane xSplit="1" ySplit="3" topLeftCell="B269" activePane="bottomRight" state="frozen"/>
      <selection activeCell="A51" sqref="A51:XFD52"/>
      <selection pane="topRight" activeCell="A51" sqref="A51:XFD52"/>
      <selection pane="bottomLeft" activeCell="A51" sqref="A51:XFD52"/>
      <selection pane="bottomRight" activeCell="A286" sqref="A286"/>
    </sheetView>
  </sheetViews>
  <sheetFormatPr defaultColWidth="8.77734375" defaultRowHeight="15.75"/>
  <cols>
    <col min="1" max="1" width="7.21875" style="48" customWidth="1"/>
    <col min="2" max="2" width="10.109375" style="1" customWidth="1"/>
    <col min="3" max="3" width="8" style="32" customWidth="1"/>
    <col min="4" max="4" width="9.5546875" style="32" customWidth="1"/>
    <col min="5" max="5" width="10.21875" style="1" customWidth="1"/>
    <col min="6" max="6" width="12.21875" style="1" customWidth="1"/>
    <col min="7" max="7" width="9.77734375" style="1" customWidth="1"/>
    <col min="8" max="8" width="12.21875" style="1" customWidth="1"/>
    <col min="9" max="9" width="8.77734375" style="134" customWidth="1"/>
    <col min="10" max="10" width="10.5546875" style="1" customWidth="1"/>
    <col min="11" max="11" width="9.5546875" style="1" customWidth="1"/>
    <col min="12" max="12" width="11.77734375" style="33" customWidth="1"/>
    <col min="13" max="13" width="7.5546875" style="1" customWidth="1"/>
    <col min="14" max="15" width="7.77734375" style="1" customWidth="1"/>
    <col min="16" max="16" width="8.21875" style="1" customWidth="1"/>
    <col min="17" max="17" width="8" style="1" customWidth="1"/>
    <col min="18" max="18" width="14.5546875" style="1" customWidth="1"/>
    <col min="19" max="16384" width="8.77734375" style="1"/>
  </cols>
  <sheetData>
    <row r="1" spans="1:19" s="52" customFormat="1" ht="12">
      <c r="A1" s="127"/>
      <c r="B1" s="127" t="s">
        <v>40</v>
      </c>
      <c r="I1" s="132"/>
      <c r="Q1" s="363"/>
      <c r="R1" s="343"/>
      <c r="S1" s="364"/>
    </row>
    <row r="2" spans="1:19" s="2" customFormat="1" ht="15" customHeight="1">
      <c r="A2" s="72" t="s">
        <v>5</v>
      </c>
      <c r="B2" s="73" t="s">
        <v>0</v>
      </c>
      <c r="C2" s="55" t="s">
        <v>8</v>
      </c>
      <c r="D2" s="74" t="s">
        <v>7</v>
      </c>
      <c r="E2" s="59" t="s">
        <v>1</v>
      </c>
      <c r="F2" s="59" t="s">
        <v>37</v>
      </c>
      <c r="G2" s="59" t="s">
        <v>0</v>
      </c>
      <c r="H2" s="75" t="s">
        <v>12</v>
      </c>
      <c r="I2" s="133" t="s">
        <v>23</v>
      </c>
      <c r="J2" s="91" t="s">
        <v>0</v>
      </c>
      <c r="K2" s="91" t="s">
        <v>9</v>
      </c>
      <c r="L2" s="91" t="s">
        <v>10</v>
      </c>
      <c r="M2" s="59" t="s">
        <v>14</v>
      </c>
      <c r="N2" s="59" t="s">
        <v>15</v>
      </c>
      <c r="O2" s="59" t="s">
        <v>17</v>
      </c>
      <c r="P2" s="59" t="s">
        <v>19</v>
      </c>
      <c r="Q2" s="145" t="s">
        <v>21</v>
      </c>
    </row>
    <row r="3" spans="1:19" s="2" customFormat="1" ht="12.75">
      <c r="A3" s="72"/>
      <c r="B3" s="73" t="s">
        <v>6</v>
      </c>
      <c r="C3" s="55" t="s">
        <v>5</v>
      </c>
      <c r="D3" s="74" t="s">
        <v>5</v>
      </c>
      <c r="E3" s="59" t="s">
        <v>4</v>
      </c>
      <c r="F3" s="59" t="s">
        <v>38</v>
      </c>
      <c r="G3" s="59" t="s">
        <v>3</v>
      </c>
      <c r="H3" s="75" t="s">
        <v>13</v>
      </c>
      <c r="I3" s="133" t="s">
        <v>34</v>
      </c>
      <c r="J3" s="91" t="s">
        <v>7</v>
      </c>
      <c r="K3" s="91" t="s">
        <v>8</v>
      </c>
      <c r="L3" s="91" t="s">
        <v>0</v>
      </c>
      <c r="M3" s="59" t="s">
        <v>29</v>
      </c>
      <c r="N3" s="59" t="s">
        <v>27</v>
      </c>
      <c r="O3" s="59" t="s">
        <v>18</v>
      </c>
      <c r="P3" s="59" t="s">
        <v>20</v>
      </c>
      <c r="Q3" s="76" t="s">
        <v>28</v>
      </c>
    </row>
    <row r="36" spans="1:17" ht="15">
      <c r="A36" s="100">
        <v>43127</v>
      </c>
      <c r="B36" s="101">
        <v>400000000</v>
      </c>
      <c r="C36" s="103">
        <v>43112</v>
      </c>
      <c r="D36" s="103">
        <v>43294</v>
      </c>
      <c r="E36" s="101">
        <v>716830000</v>
      </c>
      <c r="F36" s="101">
        <v>316830000</v>
      </c>
      <c r="G36" s="101">
        <v>400000000</v>
      </c>
      <c r="H36" s="101">
        <v>59965920000</v>
      </c>
      <c r="I36" s="206">
        <v>79.207499999999996</v>
      </c>
      <c r="J36" s="101">
        <v>400000000</v>
      </c>
      <c r="K36" s="101">
        <v>0</v>
      </c>
      <c r="L36" s="201">
        <v>3370000000</v>
      </c>
      <c r="M36" s="204">
        <v>7.4829082882274998</v>
      </c>
      <c r="N36" s="204">
        <v>96.125288585000007</v>
      </c>
      <c r="O36" s="204">
        <v>7.7845366171365402</v>
      </c>
      <c r="P36" s="204">
        <v>7.9305047452403699</v>
      </c>
      <c r="Q36" s="204">
        <v>7.6038962962962904</v>
      </c>
    </row>
    <row r="37" spans="1:17" ht="15">
      <c r="A37" s="100">
        <v>43127</v>
      </c>
      <c r="B37" s="35">
        <v>400000000</v>
      </c>
      <c r="C37" s="103">
        <v>43126</v>
      </c>
      <c r="D37" s="103">
        <v>43399</v>
      </c>
      <c r="E37" s="101">
        <v>432900000</v>
      </c>
      <c r="F37" s="101">
        <v>32900000</v>
      </c>
      <c r="G37" s="101">
        <v>400000000</v>
      </c>
      <c r="H37" s="101">
        <v>60365920000</v>
      </c>
      <c r="I37" s="206">
        <v>8.2249999999999996</v>
      </c>
      <c r="J37" s="101">
        <v>400000000</v>
      </c>
      <c r="K37" s="101">
        <v>0</v>
      </c>
      <c r="L37" s="201">
        <v>3370000000</v>
      </c>
      <c r="M37" s="204">
        <v>7.7431700000000001</v>
      </c>
      <c r="N37" s="204">
        <v>96.139020000000002</v>
      </c>
      <c r="O37" s="204">
        <v>8.0541</v>
      </c>
      <c r="P37" s="204">
        <v>8.2167600000000007</v>
      </c>
      <c r="Q37" s="204">
        <v>7.4794099999999997</v>
      </c>
    </row>
    <row r="38" spans="1:17" ht="15">
      <c r="A38" s="100">
        <v>43158</v>
      </c>
      <c r="B38" s="101">
        <v>350000000</v>
      </c>
      <c r="C38" s="103">
        <v>43133</v>
      </c>
      <c r="D38" s="103">
        <v>43315</v>
      </c>
      <c r="E38" s="101">
        <v>581000000</v>
      </c>
      <c r="F38" s="101">
        <v>231000000</v>
      </c>
      <c r="G38" s="101">
        <v>350000000</v>
      </c>
      <c r="H38" s="101">
        <v>60715920000</v>
      </c>
      <c r="I38" s="206">
        <v>66</v>
      </c>
      <c r="J38" s="101">
        <v>0</v>
      </c>
      <c r="K38" s="101">
        <v>350000000</v>
      </c>
      <c r="L38" s="201">
        <v>3720000000</v>
      </c>
      <c r="M38" s="204">
        <v>7.9239293956043957</v>
      </c>
      <c r="N38" s="204">
        <v>96.08912740000001</v>
      </c>
      <c r="O38" s="204">
        <v>8.1624567973639408</v>
      </c>
      <c r="P38" s="204">
        <v>8.3294897164355692</v>
      </c>
      <c r="Q38" s="204">
        <v>7.9239293956043957</v>
      </c>
    </row>
    <row r="39" spans="1:17" ht="15">
      <c r="A39" s="100">
        <v>43158</v>
      </c>
      <c r="B39" s="101">
        <v>400000000</v>
      </c>
      <c r="C39" s="103">
        <v>43147</v>
      </c>
      <c r="D39" s="103">
        <v>43329</v>
      </c>
      <c r="E39" s="101">
        <v>534080000</v>
      </c>
      <c r="F39" s="101">
        <v>134080000</v>
      </c>
      <c r="G39" s="101">
        <v>400000000</v>
      </c>
      <c r="H39" s="101">
        <v>61115920000</v>
      </c>
      <c r="I39" s="206">
        <v>33.520000000000003</v>
      </c>
      <c r="J39" s="101">
        <v>400000000</v>
      </c>
      <c r="K39" s="101">
        <v>0</v>
      </c>
      <c r="L39" s="201">
        <v>3720000000</v>
      </c>
      <c r="M39" s="204">
        <v>7.8661250675824155</v>
      </c>
      <c r="N39" s="204">
        <v>96.077712980000001</v>
      </c>
      <c r="O39" s="204">
        <v>8.1872526141623094</v>
      </c>
      <c r="P39" s="204">
        <v>8.3553019332756104</v>
      </c>
      <c r="Q39" s="204">
        <v>7.8871285714285753</v>
      </c>
    </row>
    <row r="40" spans="1:17" ht="15">
      <c r="A40" s="100">
        <v>43186</v>
      </c>
      <c r="B40" s="101">
        <v>400000000</v>
      </c>
      <c r="C40" s="103">
        <v>43175</v>
      </c>
      <c r="D40" s="103">
        <v>43357</v>
      </c>
      <c r="E40" s="101">
        <v>508300000</v>
      </c>
      <c r="F40" s="101">
        <v>108300000</v>
      </c>
      <c r="G40" s="101">
        <v>400000000</v>
      </c>
      <c r="H40" s="101">
        <v>61515920000</v>
      </c>
      <c r="I40" s="206">
        <v>27.074999999999999</v>
      </c>
      <c r="J40" s="101">
        <v>350000000</v>
      </c>
      <c r="K40" s="101">
        <v>50000000</v>
      </c>
      <c r="L40" s="201">
        <v>3770000000</v>
      </c>
      <c r="M40" s="204">
        <v>7.8929784735577035</v>
      </c>
      <c r="N40" s="204">
        <v>96.064323062499994</v>
      </c>
      <c r="O40" s="204">
        <v>8.2163473617801799</v>
      </c>
      <c r="P40" s="204">
        <v>8.3855932289266892</v>
      </c>
      <c r="Q40" s="204">
        <v>7.9332549450549408</v>
      </c>
    </row>
    <row r="41" spans="1:17" ht="15">
      <c r="A41" s="100">
        <v>43217</v>
      </c>
      <c r="B41" s="101">
        <v>450000000</v>
      </c>
      <c r="C41" s="103">
        <v>43210</v>
      </c>
      <c r="D41" s="103">
        <v>43392</v>
      </c>
      <c r="E41" s="101">
        <v>615940000</v>
      </c>
      <c r="F41" s="101">
        <v>165940000</v>
      </c>
      <c r="G41" s="101">
        <v>450000000</v>
      </c>
      <c r="H41" s="101">
        <v>61965920000</v>
      </c>
      <c r="I41" s="206">
        <v>36.875555555555557</v>
      </c>
      <c r="J41" s="101">
        <v>400000000</v>
      </c>
      <c r="K41" s="101">
        <v>50000000</v>
      </c>
      <c r="L41" s="201">
        <v>3820000000</v>
      </c>
      <c r="M41" s="204">
        <v>7.7757942882173472</v>
      </c>
      <c r="N41" s="204">
        <v>96.122754628888885</v>
      </c>
      <c r="O41" s="204">
        <v>8.0894417957934799</v>
      </c>
      <c r="P41" s="204">
        <v>8.2534996794726592</v>
      </c>
      <c r="Q41" s="204">
        <v>7.8681766483516498</v>
      </c>
    </row>
    <row r="42" spans="1:17" ht="15">
      <c r="A42" s="100">
        <v>43217</v>
      </c>
      <c r="B42" s="101">
        <v>400000000</v>
      </c>
      <c r="C42" s="103">
        <v>43217</v>
      </c>
      <c r="D42" s="103">
        <v>43399</v>
      </c>
      <c r="E42" s="101">
        <v>385790000</v>
      </c>
      <c r="F42" s="101">
        <v>-14210000</v>
      </c>
      <c r="G42" s="101">
        <v>385790000</v>
      </c>
      <c r="H42" s="101">
        <v>62351710000</v>
      </c>
      <c r="I42" s="206">
        <v>-3.5525000000000002</v>
      </c>
      <c r="J42" s="101">
        <v>400000000</v>
      </c>
      <c r="K42" s="101">
        <v>-14210000</v>
      </c>
      <c r="L42" s="201">
        <v>3805790000</v>
      </c>
      <c r="M42" s="204">
        <v>7.8346510281884623</v>
      </c>
      <c r="N42" s="204">
        <v>96.09340688457452</v>
      </c>
      <c r="O42" s="204">
        <v>8.1531618892431297</v>
      </c>
      <c r="P42" s="204">
        <v>8.3198145972370092</v>
      </c>
      <c r="Q42" s="204">
        <v>7.9793612637362736</v>
      </c>
    </row>
    <row r="43" spans="1:17" ht="15">
      <c r="A43" s="100">
        <v>43247</v>
      </c>
      <c r="B43" s="101">
        <v>450000000</v>
      </c>
      <c r="C43" s="103">
        <v>43244</v>
      </c>
      <c r="D43" s="103">
        <v>43427</v>
      </c>
      <c r="E43" s="101">
        <v>586350000</v>
      </c>
      <c r="F43" s="101">
        <v>136350000</v>
      </c>
      <c r="G43" s="101">
        <v>450000000</v>
      </c>
      <c r="H43" s="101">
        <v>62801710000</v>
      </c>
      <c r="I43" s="206">
        <v>30.3</v>
      </c>
      <c r="J43" s="101">
        <v>400000000</v>
      </c>
      <c r="K43" s="101">
        <v>50000000</v>
      </c>
      <c r="L43" s="201">
        <v>3855790000</v>
      </c>
      <c r="M43" s="204">
        <v>7.9065998248937426</v>
      </c>
      <c r="N43" s="204">
        <v>96.035869128888891</v>
      </c>
      <c r="O43" s="204">
        <v>8.2329653457734295</v>
      </c>
      <c r="P43" s="204">
        <v>8.4019428072478899</v>
      </c>
      <c r="Q43" s="204">
        <v>7.9868382513661311</v>
      </c>
    </row>
    <row r="44" spans="1:17" ht="15">
      <c r="A44" s="100">
        <v>43278</v>
      </c>
      <c r="B44" s="101">
        <v>620000000</v>
      </c>
      <c r="C44" s="103">
        <v>43266</v>
      </c>
      <c r="D44" s="103">
        <v>43449</v>
      </c>
      <c r="E44" s="101">
        <v>1661490000</v>
      </c>
      <c r="F44" s="101">
        <v>1041490000</v>
      </c>
      <c r="G44" s="101">
        <v>620000000</v>
      </c>
      <c r="H44" s="101">
        <v>63421710000</v>
      </c>
      <c r="I44" s="206">
        <v>167.98225806451612</v>
      </c>
      <c r="J44" s="101">
        <v>620000000</v>
      </c>
      <c r="K44" s="101">
        <v>0</v>
      </c>
      <c r="L44" s="201">
        <v>3855790000</v>
      </c>
      <c r="M44" s="204">
        <v>7.7805271967387526</v>
      </c>
      <c r="N44" s="204">
        <v>96.120394658064512</v>
      </c>
      <c r="O44" s="204">
        <v>8.0945599999999995</v>
      </c>
      <c r="P44" s="204">
        <v>8.2588299999999997</v>
      </c>
      <c r="Q44" s="204">
        <v>7.813266208791223</v>
      </c>
    </row>
    <row r="45" spans="1:17" ht="15">
      <c r="A45" s="100">
        <v>43308</v>
      </c>
      <c r="B45" s="101">
        <v>450000000</v>
      </c>
      <c r="C45" s="103">
        <v>43294</v>
      </c>
      <c r="D45" s="103">
        <v>43483</v>
      </c>
      <c r="E45" s="101">
        <v>865760000</v>
      </c>
      <c r="F45" s="101">
        <v>415760000</v>
      </c>
      <c r="G45" s="101">
        <v>450000000</v>
      </c>
      <c r="H45" s="101">
        <v>63871710000</v>
      </c>
      <c r="I45" s="144">
        <v>92.391111111111115</v>
      </c>
      <c r="J45" s="101">
        <v>400000000</v>
      </c>
      <c r="K45" s="101">
        <v>50000000</v>
      </c>
      <c r="L45" s="201">
        <v>3905790000</v>
      </c>
      <c r="M45" s="204">
        <v>7.6586755563786095</v>
      </c>
      <c r="N45" s="204">
        <v>96.034274848888884</v>
      </c>
      <c r="O45" s="204">
        <v>7.97493974774072</v>
      </c>
      <c r="P45" s="204">
        <v>8.1281323208217202</v>
      </c>
      <c r="Q45" s="204">
        <v>7.7229171957672076</v>
      </c>
    </row>
    <row r="46" spans="1:17" ht="15">
      <c r="A46" s="100">
        <v>43308</v>
      </c>
      <c r="B46" s="101">
        <v>450000000</v>
      </c>
      <c r="C46" s="103">
        <v>43308</v>
      </c>
      <c r="D46" s="103">
        <v>43490</v>
      </c>
      <c r="E46" s="101">
        <v>751220000</v>
      </c>
      <c r="F46" s="101">
        <v>301220000</v>
      </c>
      <c r="G46" s="101">
        <v>450000000</v>
      </c>
      <c r="H46" s="101">
        <v>64321710000</v>
      </c>
      <c r="I46" s="144">
        <v>66.937777777777768</v>
      </c>
      <c r="J46" s="101">
        <v>400000000</v>
      </c>
      <c r="K46" s="101">
        <v>50000000</v>
      </c>
      <c r="L46" s="201">
        <v>3955790000</v>
      </c>
      <c r="M46" s="204">
        <v>7.5991138499999726</v>
      </c>
      <c r="N46" s="204">
        <v>96.210852820000014</v>
      </c>
      <c r="O46" s="204">
        <v>7.8983956874564702</v>
      </c>
      <c r="P46" s="204">
        <v>8.0547957875064995</v>
      </c>
      <c r="Q46" s="204">
        <v>7.6503999999999879</v>
      </c>
    </row>
    <row r="47" spans="1:17" ht="15">
      <c r="A47" s="100">
        <v>43339</v>
      </c>
      <c r="B47" s="101">
        <v>450000000</v>
      </c>
      <c r="C47" s="103">
        <v>43315</v>
      </c>
      <c r="D47" s="103">
        <v>43497</v>
      </c>
      <c r="E47" s="101">
        <v>686560000</v>
      </c>
      <c r="F47" s="101">
        <v>236560000</v>
      </c>
      <c r="G47" s="101">
        <v>450000000</v>
      </c>
      <c r="H47" s="101">
        <v>64771710000</v>
      </c>
      <c r="I47" s="144">
        <v>52.568888888888885</v>
      </c>
      <c r="J47" s="101">
        <v>350000000</v>
      </c>
      <c r="K47" s="101">
        <v>100000000</v>
      </c>
      <c r="L47" s="201">
        <v>4055790000</v>
      </c>
      <c r="M47" s="204">
        <v>7.5682348901099035</v>
      </c>
      <c r="N47" s="204">
        <v>96.226249999999993</v>
      </c>
      <c r="O47" s="204">
        <v>7.8650419091567096</v>
      </c>
      <c r="P47" s="204">
        <v>8.0201238420464893</v>
      </c>
      <c r="Q47" s="204">
        <v>7.5913381868131804</v>
      </c>
    </row>
    <row r="48" spans="1:17" ht="15">
      <c r="A48" s="100">
        <v>43339</v>
      </c>
      <c r="B48" s="101">
        <v>450000000</v>
      </c>
      <c r="C48" s="103">
        <v>43329</v>
      </c>
      <c r="D48" s="103">
        <v>43511</v>
      </c>
      <c r="E48" s="101">
        <v>631420000</v>
      </c>
      <c r="F48" s="101">
        <v>181420000</v>
      </c>
      <c r="G48" s="101">
        <v>450000000</v>
      </c>
      <c r="H48" s="101">
        <v>65221710000</v>
      </c>
      <c r="I48" s="144">
        <v>40.315555555555555</v>
      </c>
      <c r="J48" s="101">
        <v>400000000</v>
      </c>
      <c r="K48" s="101">
        <v>50000000</v>
      </c>
      <c r="L48" s="201">
        <v>4105790000</v>
      </c>
      <c r="M48" s="204">
        <v>7.5749007081807544</v>
      </c>
      <c r="N48" s="204">
        <v>96.222926222222199</v>
      </c>
      <c r="O48" s="204">
        <v>7.8722410610200004</v>
      </c>
      <c r="P48" s="204">
        <v>8.0276070378517304</v>
      </c>
      <c r="Q48" s="204">
        <v>7.6468703296703371</v>
      </c>
    </row>
    <row r="49" spans="1:17" ht="15">
      <c r="A49" s="100">
        <v>43370</v>
      </c>
      <c r="B49" s="101">
        <v>450000000</v>
      </c>
      <c r="C49" s="103">
        <v>43357</v>
      </c>
      <c r="D49" s="103">
        <v>43539</v>
      </c>
      <c r="E49" s="101">
        <v>897010000</v>
      </c>
      <c r="F49" s="101">
        <v>447010000</v>
      </c>
      <c r="G49" s="101">
        <v>450000000</v>
      </c>
      <c r="H49" s="101">
        <v>65671710000</v>
      </c>
      <c r="I49" s="144">
        <v>99.335555555555558</v>
      </c>
      <c r="J49" s="101">
        <v>400000000</v>
      </c>
      <c r="K49" s="101">
        <v>50000000</v>
      </c>
      <c r="L49" s="201">
        <v>4155790000</v>
      </c>
      <c r="M49" s="204">
        <v>7.5548715493284533</v>
      </c>
      <c r="N49" s="204">
        <v>96.232913364444443</v>
      </c>
      <c r="O49" s="204">
        <v>7.8506108619172092</v>
      </c>
      <c r="P49" s="204">
        <v>8.0051241976907495</v>
      </c>
      <c r="Q49" s="204">
        <v>7.6098489010988999</v>
      </c>
    </row>
    <row r="50" spans="1:17" ht="15">
      <c r="A50" s="100">
        <v>43400</v>
      </c>
      <c r="B50" s="101">
        <v>450000000</v>
      </c>
      <c r="C50" s="103">
        <v>43392</v>
      </c>
      <c r="D50" s="103">
        <v>43573</v>
      </c>
      <c r="E50" s="101">
        <v>375670000</v>
      </c>
      <c r="F50" s="101">
        <v>-74330000</v>
      </c>
      <c r="G50" s="101">
        <v>375670000</v>
      </c>
      <c r="H50" s="101">
        <v>66047380000</v>
      </c>
      <c r="I50" s="144">
        <v>-16.517777777777777</v>
      </c>
      <c r="J50" s="101">
        <v>450000000</v>
      </c>
      <c r="K50" s="101">
        <v>-74330000</v>
      </c>
      <c r="L50" s="201">
        <v>4081460000</v>
      </c>
      <c r="M50" s="204">
        <v>7.585392708158845</v>
      </c>
      <c r="N50" s="204">
        <v>96.238476492666436</v>
      </c>
      <c r="O50" s="204">
        <v>7.8818711440604199</v>
      </c>
      <c r="P50" s="204">
        <v>8.0384908877448407</v>
      </c>
      <c r="Q50" s="204">
        <v>7.6947444751381102</v>
      </c>
    </row>
    <row r="51" spans="1:17" ht="15">
      <c r="A51" s="100">
        <v>43400</v>
      </c>
      <c r="B51" s="101">
        <v>400000000</v>
      </c>
      <c r="C51" s="103">
        <v>43399</v>
      </c>
      <c r="D51" s="103">
        <v>43581</v>
      </c>
      <c r="E51" s="101">
        <v>602510000</v>
      </c>
      <c r="F51" s="101">
        <v>202510000</v>
      </c>
      <c r="G51" s="101">
        <v>400000000</v>
      </c>
      <c r="H51" s="101">
        <v>66447380000</v>
      </c>
      <c r="I51" s="144">
        <v>50.627500000000005</v>
      </c>
      <c r="J51" s="101">
        <v>400000000</v>
      </c>
      <c r="K51" s="101">
        <v>14210000</v>
      </c>
      <c r="L51" s="201">
        <v>4095670000</v>
      </c>
      <c r="M51" s="204">
        <v>7.6306423394230496</v>
      </c>
      <c r="N51" s="204">
        <v>96.195131765000014</v>
      </c>
      <c r="O51" s="204">
        <v>7.9324620689374701</v>
      </c>
      <c r="P51" s="204">
        <v>8.0902142576332494</v>
      </c>
      <c r="Q51" s="204">
        <v>7.7225376373626373</v>
      </c>
    </row>
    <row r="52" spans="1:17" ht="15">
      <c r="A52" s="100">
        <v>43431</v>
      </c>
      <c r="B52" s="101">
        <v>450000000</v>
      </c>
      <c r="C52" s="103">
        <v>43427</v>
      </c>
      <c r="D52" s="103">
        <v>43609</v>
      </c>
      <c r="E52" s="101">
        <v>503260000</v>
      </c>
      <c r="F52" s="101">
        <v>53260000</v>
      </c>
      <c r="G52" s="101">
        <v>450000000</v>
      </c>
      <c r="H52" s="101">
        <v>66897380000</v>
      </c>
      <c r="I52" s="144">
        <v>11.835555555555556</v>
      </c>
      <c r="J52" s="101">
        <v>450000000</v>
      </c>
      <c r="K52" s="101">
        <v>0</v>
      </c>
      <c r="L52" s="201">
        <v>4095670000</v>
      </c>
      <c r="M52" s="204">
        <v>7.71976</v>
      </c>
      <c r="N52" s="204">
        <v>96.150700000000001</v>
      </c>
      <c r="O52" s="204">
        <v>8.02881</v>
      </c>
      <c r="P52" s="204">
        <v>8.1904199999999996</v>
      </c>
      <c r="Q52" s="204">
        <v>7.9609300000000003</v>
      </c>
    </row>
    <row r="53" spans="1:17" ht="15">
      <c r="A53" s="122">
        <v>43461</v>
      </c>
      <c r="B53" s="110">
        <v>620000000</v>
      </c>
      <c r="C53" s="146">
        <v>43448</v>
      </c>
      <c r="D53" s="146">
        <v>43630</v>
      </c>
      <c r="E53" s="110">
        <v>856260000</v>
      </c>
      <c r="F53" s="110">
        <v>236260000</v>
      </c>
      <c r="G53" s="110">
        <v>620000000</v>
      </c>
      <c r="H53" s="110">
        <v>67517380000</v>
      </c>
      <c r="I53" s="139">
        <v>38.1</v>
      </c>
      <c r="J53" s="110">
        <v>620000000</v>
      </c>
      <c r="K53" s="110">
        <v>0</v>
      </c>
      <c r="L53" s="202">
        <v>4095670000</v>
      </c>
      <c r="M53" s="205">
        <v>7.8194318687521136</v>
      </c>
      <c r="N53" s="205">
        <v>96.100995616129083</v>
      </c>
      <c r="O53" s="205">
        <v>8.1366814345883203</v>
      </c>
      <c r="P53" s="205">
        <v>8.3026610696284706</v>
      </c>
      <c r="Q53" s="205">
        <v>7.9517054945055046</v>
      </c>
    </row>
    <row r="54" spans="1:17" ht="15">
      <c r="A54" s="100">
        <v>43483</v>
      </c>
      <c r="B54" s="101">
        <v>450000000</v>
      </c>
      <c r="C54" s="103">
        <v>43483</v>
      </c>
      <c r="D54" s="103">
        <v>43665</v>
      </c>
      <c r="E54" s="101">
        <v>1055430000</v>
      </c>
      <c r="F54" s="101">
        <v>605430000</v>
      </c>
      <c r="G54" s="101">
        <v>450000000</v>
      </c>
      <c r="H54" s="101">
        <v>67967380000</v>
      </c>
      <c r="I54" s="238">
        <v>134.54</v>
      </c>
      <c r="J54" s="101">
        <v>450000000</v>
      </c>
      <c r="K54" s="101">
        <v>0</v>
      </c>
      <c r="L54" s="201">
        <v>4095670000</v>
      </c>
      <c r="M54" s="204">
        <v>7.8033900000000003</v>
      </c>
      <c r="N54" s="204">
        <v>96.108999999999995</v>
      </c>
      <c r="O54" s="204">
        <v>8.1193100000000005</v>
      </c>
      <c r="P54" s="204">
        <v>8.2845800000000001</v>
      </c>
      <c r="Q54" s="204">
        <v>7.8492600000000001</v>
      </c>
    </row>
    <row r="55" spans="1:17" ht="15">
      <c r="A55" s="100">
        <v>43490</v>
      </c>
      <c r="B55" s="101">
        <v>450000000</v>
      </c>
      <c r="C55" s="103">
        <v>43490</v>
      </c>
      <c r="D55" s="103">
        <v>43672</v>
      </c>
      <c r="E55" s="101">
        <v>1109120000</v>
      </c>
      <c r="F55" s="101">
        <v>659120000</v>
      </c>
      <c r="G55" s="101">
        <v>450000000</v>
      </c>
      <c r="H55" s="101">
        <v>68417380000</v>
      </c>
      <c r="I55" s="144">
        <v>146.4711111111111</v>
      </c>
      <c r="J55" s="101">
        <v>450000000</v>
      </c>
      <c r="K55" s="101">
        <v>0</v>
      </c>
      <c r="L55" s="201">
        <v>4095670000</v>
      </c>
      <c r="M55" s="204">
        <v>7.7115274725274832</v>
      </c>
      <c r="N55" s="204">
        <v>96.154799999999994</v>
      </c>
      <c r="O55" s="204">
        <v>8.0199099999999994</v>
      </c>
      <c r="P55" s="204">
        <v>8.1811600000000002</v>
      </c>
      <c r="Q55" s="204">
        <v>7.7115299999999998</v>
      </c>
    </row>
    <row r="56" spans="1:17" ht="15">
      <c r="A56" s="100">
        <v>43521</v>
      </c>
      <c r="B56" s="101">
        <v>450000000</v>
      </c>
      <c r="C56" s="103">
        <v>43497</v>
      </c>
      <c r="D56" s="103">
        <v>43679</v>
      </c>
      <c r="E56" s="101">
        <v>912290000</v>
      </c>
      <c r="F56" s="101">
        <v>462290000</v>
      </c>
      <c r="G56" s="101">
        <v>450000000</v>
      </c>
      <c r="H56" s="101">
        <v>68867380000</v>
      </c>
      <c r="I56" s="144">
        <v>102.7311111111111</v>
      </c>
      <c r="J56" s="101">
        <v>450000000</v>
      </c>
      <c r="K56" s="101">
        <v>0</v>
      </c>
      <c r="L56" s="201">
        <v>4095670000</v>
      </c>
      <c r="M56" s="204">
        <v>7.6895199999999999</v>
      </c>
      <c r="N56" s="204">
        <v>96.165773842222237</v>
      </c>
      <c r="O56" s="204">
        <v>7.9961083710122196</v>
      </c>
      <c r="P56" s="204">
        <v>8.1564022637126605</v>
      </c>
      <c r="Q56" s="204">
        <v>7.7578343406593442</v>
      </c>
    </row>
    <row r="57" spans="1:17" ht="15">
      <c r="A57" s="100">
        <v>43521</v>
      </c>
      <c r="B57" s="101">
        <v>450000000</v>
      </c>
      <c r="C57" s="103">
        <v>43511</v>
      </c>
      <c r="D57" s="103">
        <v>43693</v>
      </c>
      <c r="E57" s="101">
        <v>1025710000</v>
      </c>
      <c r="F57" s="101">
        <v>575710000</v>
      </c>
      <c r="G57" s="101">
        <v>450000000</v>
      </c>
      <c r="H57" s="101">
        <v>69317380000</v>
      </c>
      <c r="I57" s="144">
        <v>127.93555555555555</v>
      </c>
      <c r="J57" s="101">
        <v>450000000</v>
      </c>
      <c r="K57" s="101">
        <v>0</v>
      </c>
      <c r="L57" s="201">
        <v>4095670000</v>
      </c>
      <c r="M57" s="204">
        <v>7.6726143233822031</v>
      </c>
      <c r="N57" s="204">
        <v>96.174203268888874</v>
      </c>
      <c r="O57" s="204">
        <v>7.9778298780710504</v>
      </c>
      <c r="P57" s="204">
        <v>8.1373917430717793</v>
      </c>
      <c r="Q57" s="204">
        <v>7.6931170329670424</v>
      </c>
    </row>
    <row r="58" spans="1:17" ht="15">
      <c r="A58" s="100">
        <v>43549</v>
      </c>
      <c r="B58" s="101">
        <v>450000000</v>
      </c>
      <c r="C58" s="103">
        <v>43539</v>
      </c>
      <c r="D58" s="103">
        <v>43721</v>
      </c>
      <c r="E58" s="101">
        <v>1022380000</v>
      </c>
      <c r="F58" s="101">
        <v>572380000</v>
      </c>
      <c r="G58" s="101">
        <v>450000000</v>
      </c>
      <c r="H58" s="101">
        <v>69767380000</v>
      </c>
      <c r="I58" s="144">
        <v>127.19555555555556</v>
      </c>
      <c r="J58" s="101">
        <v>450000000</v>
      </c>
      <c r="K58" s="101">
        <v>0</v>
      </c>
      <c r="L58" s="201">
        <v>4095670000</v>
      </c>
      <c r="M58" s="204">
        <v>7.6261099999999997</v>
      </c>
      <c r="N58" s="204">
        <v>96.197389999999999</v>
      </c>
      <c r="O58" s="204">
        <v>7.9275700000000002</v>
      </c>
      <c r="P58" s="204">
        <v>8.0850000000000009</v>
      </c>
      <c r="Q58" s="204">
        <v>7.6324107139999997</v>
      </c>
    </row>
    <row r="59" spans="1:17" ht="15">
      <c r="A59" s="100">
        <v>43580</v>
      </c>
      <c r="B59" s="101">
        <v>450000000</v>
      </c>
      <c r="C59" s="103">
        <v>43573</v>
      </c>
      <c r="D59" s="103">
        <v>43756</v>
      </c>
      <c r="E59" s="101">
        <v>508460000</v>
      </c>
      <c r="F59" s="101">
        <v>58460000</v>
      </c>
      <c r="G59" s="101">
        <v>450000000</v>
      </c>
      <c r="H59" s="101">
        <v>70217380000</v>
      </c>
      <c r="I59" s="144">
        <v>12.991111111111111</v>
      </c>
      <c r="J59" s="101">
        <v>375670000</v>
      </c>
      <c r="K59" s="101">
        <v>74330000</v>
      </c>
      <c r="L59" s="201">
        <v>4170000000</v>
      </c>
      <c r="M59" s="204">
        <v>7.5671492669108869</v>
      </c>
      <c r="N59" s="204">
        <v>96.226791324444434</v>
      </c>
      <c r="O59" s="204">
        <v>7.8208975077369898</v>
      </c>
      <c r="P59" s="204">
        <v>7.9733838678851496</v>
      </c>
      <c r="Q59" s="204">
        <v>7.5647745901639309</v>
      </c>
    </row>
    <row r="60" spans="1:17" ht="15">
      <c r="A60" s="100">
        <v>43581</v>
      </c>
      <c r="B60" s="101">
        <v>450000000</v>
      </c>
      <c r="C60" s="103">
        <v>43581</v>
      </c>
      <c r="D60" s="103">
        <v>43763</v>
      </c>
      <c r="E60" s="101">
        <v>736070000</v>
      </c>
      <c r="F60" s="101">
        <v>286070000</v>
      </c>
      <c r="G60" s="101">
        <v>450000000</v>
      </c>
      <c r="H60" s="101">
        <v>70667380000</v>
      </c>
      <c r="I60" s="144">
        <v>63.571111111111108</v>
      </c>
      <c r="J60" s="101">
        <v>400000000</v>
      </c>
      <c r="K60" s="101">
        <v>50000000</v>
      </c>
      <c r="L60" s="201">
        <v>4220000000</v>
      </c>
      <c r="M60" s="204">
        <v>7.5173726125152767</v>
      </c>
      <c r="N60" s="204">
        <v>96.251611464444437</v>
      </c>
      <c r="O60" s="204">
        <v>7.8101264988090202</v>
      </c>
      <c r="P60" s="204">
        <v>7.9630502862485297</v>
      </c>
      <c r="Q60" s="204">
        <v>7.89</v>
      </c>
    </row>
    <row r="61" spans="1:17" ht="15">
      <c r="A61" s="100">
        <v>43611</v>
      </c>
      <c r="B61" s="101">
        <v>450000000</v>
      </c>
      <c r="C61" s="103">
        <v>43609</v>
      </c>
      <c r="D61" s="103">
        <v>43791</v>
      </c>
      <c r="E61" s="101">
        <v>715650000</v>
      </c>
      <c r="F61" s="101">
        <v>265650000</v>
      </c>
      <c r="G61" s="101">
        <v>450000000</v>
      </c>
      <c r="H61" s="101">
        <v>71117380000</v>
      </c>
      <c r="I61" s="144">
        <v>59.033333333333339</v>
      </c>
      <c r="J61" s="101">
        <v>400000000</v>
      </c>
      <c r="K61" s="101"/>
      <c r="L61" s="201">
        <v>4220000000</v>
      </c>
      <c r="M61" s="204">
        <v>7.4878504587912094</v>
      </c>
      <c r="N61" s="204">
        <v>96.2663321</v>
      </c>
      <c r="O61" s="204">
        <v>7.7782650439127003</v>
      </c>
      <c r="P61" s="204">
        <v>7.9299436261695702</v>
      </c>
      <c r="Q61" s="204">
        <v>7.78</v>
      </c>
    </row>
    <row r="62" spans="1:17" ht="15">
      <c r="A62" s="100">
        <v>43642</v>
      </c>
      <c r="B62" s="101">
        <v>620000000</v>
      </c>
      <c r="C62" s="103">
        <v>43630</v>
      </c>
      <c r="D62" s="103">
        <v>43812</v>
      </c>
      <c r="E62" s="101">
        <v>1468470000</v>
      </c>
      <c r="F62" s="101">
        <v>848470000</v>
      </c>
      <c r="G62" s="101">
        <v>620000000</v>
      </c>
      <c r="H62" s="101">
        <v>71737380000</v>
      </c>
      <c r="I62" s="144">
        <v>136.85</v>
      </c>
      <c r="J62" s="101">
        <v>620000000</v>
      </c>
      <c r="K62" s="101">
        <v>0</v>
      </c>
      <c r="L62" s="201">
        <v>4220000000</v>
      </c>
      <c r="M62" s="204">
        <v>7.3768546639489658</v>
      </c>
      <c r="N62" s="204">
        <v>96.321677948387091</v>
      </c>
      <c r="O62" s="204">
        <v>7.6585612097639899</v>
      </c>
      <c r="P62" s="204">
        <v>7.8056070336522696</v>
      </c>
      <c r="Q62" s="204">
        <v>7.68</v>
      </c>
    </row>
    <row r="63" spans="1:17" ht="15">
      <c r="A63" s="100">
        <v>43676</v>
      </c>
      <c r="B63" s="101">
        <v>450000000</v>
      </c>
      <c r="C63" s="103">
        <v>43665</v>
      </c>
      <c r="D63" s="103">
        <v>43847</v>
      </c>
      <c r="E63" s="101">
        <v>688150000</v>
      </c>
      <c r="F63" s="101">
        <v>238150000</v>
      </c>
      <c r="G63" s="101">
        <v>450000000</v>
      </c>
      <c r="H63" s="101">
        <v>72187380000</v>
      </c>
      <c r="I63" s="144">
        <v>52.922222222222224</v>
      </c>
      <c r="J63" s="101">
        <v>450000000</v>
      </c>
      <c r="K63" s="101">
        <v>0</v>
      </c>
      <c r="L63" s="201">
        <v>4220000000</v>
      </c>
      <c r="M63" s="204">
        <v>7.2590056422467146</v>
      </c>
      <c r="N63" s="204">
        <v>96.380441022222186</v>
      </c>
      <c r="O63" s="204">
        <v>7.5316169600977698</v>
      </c>
      <c r="P63" s="204">
        <v>7.6738283152356894</v>
      </c>
      <c r="Q63" s="204">
        <v>7.4987899999999996</v>
      </c>
    </row>
    <row r="64" spans="1:17" ht="15">
      <c r="A64" s="100">
        <v>43676</v>
      </c>
      <c r="B64" s="101">
        <v>450000000</v>
      </c>
      <c r="C64" s="103">
        <v>43672</v>
      </c>
      <c r="D64" s="103">
        <v>43854</v>
      </c>
      <c r="E64" s="101">
        <v>674170000</v>
      </c>
      <c r="F64" s="101">
        <v>224170000</v>
      </c>
      <c r="G64" s="101">
        <v>450000000</v>
      </c>
      <c r="H64" s="101">
        <v>72637380000</v>
      </c>
      <c r="I64" s="144">
        <v>49.815555555555555</v>
      </c>
      <c r="J64" s="101">
        <v>450000000</v>
      </c>
      <c r="K64" s="101">
        <v>0</v>
      </c>
      <c r="L64" s="201">
        <v>4220000000</v>
      </c>
      <c r="M64" s="204">
        <v>7.1664098529304363</v>
      </c>
      <c r="N64" s="204">
        <v>96.426612073333317</v>
      </c>
      <c r="O64" s="204">
        <v>7.4319834523277795</v>
      </c>
      <c r="P64" s="204">
        <v>7.5704570275890903</v>
      </c>
      <c r="Q64" s="204">
        <v>7.2203417582417542</v>
      </c>
    </row>
    <row r="65" spans="1:17" ht="15">
      <c r="A65" s="100">
        <v>43707</v>
      </c>
      <c r="B65" s="101">
        <v>450000000</v>
      </c>
      <c r="C65" s="103">
        <v>43679</v>
      </c>
      <c r="D65" s="103">
        <v>43861</v>
      </c>
      <c r="E65" s="101">
        <v>535270000</v>
      </c>
      <c r="F65" s="101">
        <v>85270000</v>
      </c>
      <c r="G65" s="101">
        <v>450000000</v>
      </c>
      <c r="H65" s="101">
        <v>73087380000</v>
      </c>
      <c r="I65" s="117">
        <v>18.948888888888892</v>
      </c>
      <c r="J65" s="101">
        <v>450000000</v>
      </c>
      <c r="K65" s="101">
        <v>0</v>
      </c>
      <c r="L65" s="201">
        <v>4220000000</v>
      </c>
      <c r="M65" s="204">
        <v>7.1903300000000003</v>
      </c>
      <c r="N65" s="204">
        <v>96.414680000000004</v>
      </c>
      <c r="O65" s="204">
        <v>7.4577099999999996</v>
      </c>
      <c r="P65" s="204">
        <v>7.4319800000000003</v>
      </c>
      <c r="Q65" s="204">
        <v>7.43</v>
      </c>
    </row>
    <row r="66" spans="1:17" ht="15">
      <c r="A66" s="100">
        <v>43707</v>
      </c>
      <c r="B66" s="101">
        <v>450000000</v>
      </c>
      <c r="C66" s="103">
        <v>43693</v>
      </c>
      <c r="D66" s="103">
        <v>43875</v>
      </c>
      <c r="E66" s="101">
        <v>1198830000</v>
      </c>
      <c r="F66" s="101">
        <v>748830000</v>
      </c>
      <c r="G66" s="101">
        <v>450000000</v>
      </c>
      <c r="H66" s="101">
        <v>73537380000</v>
      </c>
      <c r="I66" s="117">
        <v>166.40666666666667</v>
      </c>
      <c r="J66" s="101">
        <v>450000000</v>
      </c>
      <c r="K66" s="101">
        <v>0</v>
      </c>
      <c r="L66" s="201">
        <v>4220000000</v>
      </c>
      <c r="M66" s="204">
        <v>7.0844899999999997</v>
      </c>
      <c r="N66" s="204">
        <v>96.467460000000003</v>
      </c>
      <c r="O66" s="204">
        <v>7.3439100000000002</v>
      </c>
      <c r="P66" s="204">
        <v>7.47912</v>
      </c>
      <c r="Q66" s="204">
        <v>7.1078299999999999</v>
      </c>
    </row>
    <row r="67" spans="1:17" ht="15">
      <c r="A67" s="100">
        <v>43738</v>
      </c>
      <c r="B67" s="101">
        <v>450000000</v>
      </c>
      <c r="C67" s="103">
        <v>43721</v>
      </c>
      <c r="D67" s="103">
        <v>43903</v>
      </c>
      <c r="E67" s="101">
        <v>935470000</v>
      </c>
      <c r="F67" s="101">
        <v>485470000</v>
      </c>
      <c r="G67" s="101">
        <v>450000000</v>
      </c>
      <c r="H67" s="101">
        <v>73987380000</v>
      </c>
      <c r="I67" s="117">
        <v>107.88222222222221</v>
      </c>
      <c r="J67" s="101">
        <v>450000000</v>
      </c>
      <c r="K67" s="101">
        <v>0</v>
      </c>
      <c r="L67" s="201">
        <v>4220000000</v>
      </c>
      <c r="M67" s="204">
        <v>6.9757042384615415</v>
      </c>
      <c r="N67" s="204">
        <v>96.521703639999998</v>
      </c>
      <c r="O67" s="204">
        <v>7.2270836251285404</v>
      </c>
      <c r="P67" s="204">
        <v>7.3580267796683296</v>
      </c>
      <c r="Q67" s="204">
        <v>6.9877445054945149</v>
      </c>
    </row>
    <row r="68" spans="1:17" ht="15">
      <c r="A68" s="100">
        <v>43757</v>
      </c>
      <c r="B68" s="101">
        <v>450000000</v>
      </c>
      <c r="C68" s="103">
        <v>43756</v>
      </c>
      <c r="D68" s="103">
        <v>43938</v>
      </c>
      <c r="E68" s="101">
        <v>461630000</v>
      </c>
      <c r="F68" s="101">
        <v>11630000</v>
      </c>
      <c r="G68" s="101">
        <v>450000000</v>
      </c>
      <c r="H68" s="101">
        <v>74437380000</v>
      </c>
      <c r="I68" s="117">
        <v>2.5844444444444443</v>
      </c>
      <c r="J68" s="101">
        <v>450000000</v>
      </c>
      <c r="K68" s="101">
        <v>0</v>
      </c>
      <c r="L68" s="201">
        <v>4220000000</v>
      </c>
      <c r="M68" s="204">
        <v>6.9815316394994227</v>
      </c>
      <c r="N68" s="204">
        <v>96.518797922222205</v>
      </c>
      <c r="O68" s="204">
        <v>7.2333387793799027</v>
      </c>
      <c r="P68" s="204">
        <v>7.3645087060813408</v>
      </c>
      <c r="Q68" s="204">
        <v>6.9784189560439689</v>
      </c>
    </row>
    <row r="69" spans="1:17" ht="15">
      <c r="A69" s="100">
        <v>43757</v>
      </c>
      <c r="B69" s="101">
        <v>450000000</v>
      </c>
      <c r="C69" s="103">
        <v>43763</v>
      </c>
      <c r="D69" s="103">
        <v>43945</v>
      </c>
      <c r="E69" s="101">
        <v>829590000</v>
      </c>
      <c r="F69" s="101">
        <v>379590000</v>
      </c>
      <c r="G69" s="101">
        <v>450000000</v>
      </c>
      <c r="H69" s="101">
        <v>74887380000</v>
      </c>
      <c r="I69" s="117">
        <v>84.353333333333339</v>
      </c>
      <c r="J69" s="101">
        <v>450000000</v>
      </c>
      <c r="K69" s="101">
        <v>0</v>
      </c>
      <c r="L69" s="201">
        <v>4220000000</v>
      </c>
      <c r="M69" s="204">
        <v>7.0039800000000003</v>
      </c>
      <c r="N69" s="204">
        <v>96.50761</v>
      </c>
      <c r="O69" s="204">
        <v>7.2574265967667806</v>
      </c>
      <c r="P69" s="204">
        <v>7.3894716273287253</v>
      </c>
      <c r="Q69" s="204">
        <v>7.0715300000000001</v>
      </c>
    </row>
    <row r="70" spans="1:17" ht="15">
      <c r="A70" s="100">
        <v>43788</v>
      </c>
      <c r="B70" s="101">
        <v>450000000</v>
      </c>
      <c r="C70" s="103">
        <v>43791</v>
      </c>
      <c r="D70" s="103">
        <v>43973</v>
      </c>
      <c r="E70" s="101">
        <v>530330000</v>
      </c>
      <c r="F70" s="101">
        <v>80330000</v>
      </c>
      <c r="G70" s="101">
        <v>450000000</v>
      </c>
      <c r="H70" s="101">
        <v>75337380000</v>
      </c>
      <c r="I70" s="117">
        <v>100</v>
      </c>
      <c r="J70" s="101">
        <v>450000000</v>
      </c>
      <c r="K70" s="101">
        <v>0</v>
      </c>
      <c r="L70" s="201">
        <v>4220000000</v>
      </c>
      <c r="M70" s="204">
        <v>7.1321781652625154</v>
      </c>
      <c r="N70" s="204">
        <v>96.443681024444444</v>
      </c>
      <c r="O70" s="204">
        <v>7.3951741467176104</v>
      </c>
      <c r="P70" s="204">
        <v>7.5322794030640896</v>
      </c>
      <c r="Q70" s="204">
        <v>7.1924653846153959</v>
      </c>
    </row>
    <row r="71" spans="1:17" ht="15">
      <c r="A71" s="122">
        <v>43818</v>
      </c>
      <c r="B71" s="110">
        <v>620000000</v>
      </c>
      <c r="C71" s="146">
        <v>43812</v>
      </c>
      <c r="D71" s="146">
        <v>43994</v>
      </c>
      <c r="E71" s="110">
        <v>693550000</v>
      </c>
      <c r="F71" s="110">
        <v>73550000</v>
      </c>
      <c r="G71" s="110">
        <v>620000000</v>
      </c>
      <c r="H71" s="110">
        <v>75957380000</v>
      </c>
      <c r="I71" s="118">
        <v>100</v>
      </c>
      <c r="J71" s="110">
        <v>620000000</v>
      </c>
      <c r="K71" s="110">
        <v>0</v>
      </c>
      <c r="L71" s="202">
        <v>4220000000</v>
      </c>
      <c r="M71" s="205">
        <v>7.3449999999999998</v>
      </c>
      <c r="N71" s="205">
        <v>96.361660000000001</v>
      </c>
      <c r="O71" s="205">
        <v>7.5721600000000002</v>
      </c>
      <c r="P71" s="205">
        <v>7.71591</v>
      </c>
      <c r="Q71" s="205">
        <v>7.4514500000000004</v>
      </c>
    </row>
    <row r="72" spans="1:17" ht="15">
      <c r="A72" s="100">
        <v>43831</v>
      </c>
      <c r="B72" s="101">
        <v>450000000</v>
      </c>
      <c r="C72" s="103">
        <v>43847</v>
      </c>
      <c r="D72" s="103">
        <v>44029</v>
      </c>
      <c r="E72" s="101">
        <v>812540000</v>
      </c>
      <c r="F72" s="101">
        <v>362540000</v>
      </c>
      <c r="G72" s="101">
        <v>450000000</v>
      </c>
      <c r="H72" s="101">
        <v>76407380000</v>
      </c>
      <c r="I72" s="117">
        <v>80.564444444444447</v>
      </c>
      <c r="J72" s="101">
        <v>450000000</v>
      </c>
      <c r="K72" s="101">
        <v>0</v>
      </c>
      <c r="L72" s="201">
        <v>4220000000</v>
      </c>
      <c r="M72" s="204">
        <v>7.3388299999999997</v>
      </c>
      <c r="N72" s="204">
        <v>96.340639999999993</v>
      </c>
      <c r="O72" s="204">
        <v>7.6175899999999999</v>
      </c>
      <c r="P72" s="204">
        <v>7.7630600000000003</v>
      </c>
      <c r="Q72" s="204">
        <v>7.7</v>
      </c>
    </row>
    <row r="73" spans="1:17" ht="15">
      <c r="A73" s="100">
        <v>43831</v>
      </c>
      <c r="B73" s="101">
        <v>450000000</v>
      </c>
      <c r="C73" s="103">
        <v>43854</v>
      </c>
      <c r="D73" s="103">
        <v>44036</v>
      </c>
      <c r="E73" s="101">
        <v>511990000</v>
      </c>
      <c r="F73" s="101">
        <v>61990000</v>
      </c>
      <c r="G73" s="101">
        <v>450000000</v>
      </c>
      <c r="H73" s="101">
        <v>76857380000</v>
      </c>
      <c r="I73" s="117">
        <v>13.775555555555554</v>
      </c>
      <c r="J73" s="101">
        <v>450000000</v>
      </c>
      <c r="K73" s="101">
        <v>0</v>
      </c>
      <c r="L73" s="201">
        <v>4220000000</v>
      </c>
      <c r="M73" s="204">
        <v>7.3583400000000001</v>
      </c>
      <c r="N73" s="204">
        <v>96.3309</v>
      </c>
      <c r="O73" s="204">
        <v>7.6386099999999999</v>
      </c>
      <c r="P73" s="204">
        <v>7.7848899999999999</v>
      </c>
      <c r="Q73" s="204">
        <v>7.3596199999999996</v>
      </c>
    </row>
    <row r="74" spans="1:17" ht="15">
      <c r="A74" s="100">
        <v>43831</v>
      </c>
      <c r="B74" s="101">
        <v>500000000</v>
      </c>
      <c r="C74" s="103">
        <v>43861</v>
      </c>
      <c r="D74" s="103">
        <v>44043</v>
      </c>
      <c r="E74" s="101">
        <v>565460000</v>
      </c>
      <c r="F74" s="101">
        <v>65460000</v>
      </c>
      <c r="G74" s="101">
        <v>500000000</v>
      </c>
      <c r="H74" s="101">
        <v>77357380000</v>
      </c>
      <c r="I74" s="117">
        <v>13.092000000000001</v>
      </c>
      <c r="J74" s="101">
        <v>450000000</v>
      </c>
      <c r="K74" s="101">
        <v>50000000</v>
      </c>
      <c r="L74" s="201">
        <v>4270000000</v>
      </c>
      <c r="M74" s="204">
        <v>7.3689890109890221</v>
      </c>
      <c r="N74" s="204">
        <v>96.325599999999994</v>
      </c>
      <c r="O74" s="204">
        <v>7.6500836859453996</v>
      </c>
      <c r="P74" s="204">
        <v>7.7968041387400699</v>
      </c>
      <c r="Q74" s="204">
        <v>7.461662912087899</v>
      </c>
    </row>
    <row r="75" spans="1:17" ht="15">
      <c r="A75" s="100">
        <v>43862</v>
      </c>
      <c r="B75" s="101">
        <v>450000000</v>
      </c>
      <c r="C75" s="103">
        <v>43875</v>
      </c>
      <c r="D75" s="103">
        <v>44057</v>
      </c>
      <c r="E75" s="101">
        <v>969500000</v>
      </c>
      <c r="F75" s="101">
        <v>519500000</v>
      </c>
      <c r="G75" s="101">
        <v>450000000</v>
      </c>
      <c r="H75" s="101">
        <v>77807380000</v>
      </c>
      <c r="I75" s="117">
        <v>115.44444444444444</v>
      </c>
      <c r="J75" s="101">
        <v>450000000</v>
      </c>
      <c r="K75" s="101">
        <v>0</v>
      </c>
      <c r="L75" s="201">
        <v>4270000000</v>
      </c>
      <c r="M75" s="204">
        <v>7.3073843421856548</v>
      </c>
      <c r="N75" s="204">
        <v>96.356317944444413</v>
      </c>
      <c r="O75" s="204">
        <v>7.5837106461444801</v>
      </c>
      <c r="P75" s="204">
        <v>7.7278961292045896</v>
      </c>
      <c r="Q75" s="204">
        <v>7.65</v>
      </c>
    </row>
    <row r="76" spans="1:17" ht="15">
      <c r="A76" s="100">
        <v>43891</v>
      </c>
      <c r="B76" s="101">
        <v>450000000</v>
      </c>
      <c r="C76" s="103">
        <v>43903</v>
      </c>
      <c r="D76" s="103">
        <v>44085</v>
      </c>
      <c r="E76" s="101">
        <v>1297870000</v>
      </c>
      <c r="F76" s="101">
        <v>847870000</v>
      </c>
      <c r="G76" s="101">
        <v>450000000</v>
      </c>
      <c r="H76" s="101">
        <v>78257380000</v>
      </c>
      <c r="I76" s="117">
        <v>188.41555555555556</v>
      </c>
      <c r="J76" s="101">
        <v>450000000</v>
      </c>
      <c r="K76" s="101">
        <v>0</v>
      </c>
      <c r="L76" s="201">
        <v>4270000000</v>
      </c>
      <c r="M76" s="204">
        <v>7.073187925946276</v>
      </c>
      <c r="N76" s="204">
        <v>96.473095335555556</v>
      </c>
      <c r="O76" s="204">
        <v>7.3317725541448704</v>
      </c>
      <c r="P76" s="204">
        <v>7.4665369022362604</v>
      </c>
      <c r="Q76" s="204">
        <v>7.1552634615384632</v>
      </c>
    </row>
    <row r="77" spans="1:17" ht="15">
      <c r="A77" s="100">
        <v>43922</v>
      </c>
      <c r="B77" s="101">
        <v>450000000</v>
      </c>
      <c r="C77" s="103">
        <v>43938</v>
      </c>
      <c r="D77" s="103">
        <v>44120</v>
      </c>
      <c r="E77" s="101">
        <v>839250000</v>
      </c>
      <c r="F77" s="101">
        <v>389250000</v>
      </c>
      <c r="G77" s="101">
        <v>450000000</v>
      </c>
      <c r="H77" s="101">
        <v>78707380000</v>
      </c>
      <c r="I77" s="117">
        <v>86.5</v>
      </c>
      <c r="J77" s="101">
        <v>450000000</v>
      </c>
      <c r="K77" s="101">
        <v>0</v>
      </c>
      <c r="L77" s="201">
        <v>4270000000</v>
      </c>
      <c r="M77" s="204">
        <v>5.4905999999999997</v>
      </c>
      <c r="N77" s="204">
        <v>97.262219999999999</v>
      </c>
      <c r="O77" s="204">
        <v>5.6449999999999996</v>
      </c>
      <c r="P77" s="204">
        <v>5.7249999999999996</v>
      </c>
      <c r="Q77" s="204">
        <v>6.39</v>
      </c>
    </row>
    <row r="78" spans="1:17" ht="15">
      <c r="A78" s="100">
        <v>43922</v>
      </c>
      <c r="B78" s="101">
        <v>450000000</v>
      </c>
      <c r="C78" s="103">
        <v>43945</v>
      </c>
      <c r="D78" s="103">
        <v>44127</v>
      </c>
      <c r="E78" s="101">
        <v>1077500000</v>
      </c>
      <c r="F78" s="101">
        <v>627500000</v>
      </c>
      <c r="G78" s="101">
        <v>450000000</v>
      </c>
      <c r="H78" s="101">
        <v>79157380000</v>
      </c>
      <c r="I78" s="117">
        <v>139.44444444444443</v>
      </c>
      <c r="J78" s="101">
        <v>450000000</v>
      </c>
      <c r="K78" s="101">
        <v>0</v>
      </c>
      <c r="L78" s="201">
        <v>4270000000</v>
      </c>
      <c r="M78" s="204">
        <v>5.46143</v>
      </c>
      <c r="N78" s="204">
        <v>97.276759999999996</v>
      </c>
      <c r="O78" s="204">
        <v>5.6139999999999999</v>
      </c>
      <c r="P78" s="204">
        <v>5.6929999999999996</v>
      </c>
      <c r="Q78" s="204">
        <v>5.6855000000000002</v>
      </c>
    </row>
    <row r="79" spans="1:17" ht="15">
      <c r="A79" s="100">
        <v>43952</v>
      </c>
      <c r="B79" s="101">
        <v>500000000</v>
      </c>
      <c r="C79" s="103">
        <v>43973</v>
      </c>
      <c r="D79" s="103">
        <v>44155</v>
      </c>
      <c r="E79" s="101">
        <v>796500000</v>
      </c>
      <c r="F79" s="101">
        <v>296500000</v>
      </c>
      <c r="G79" s="101">
        <v>500000000</v>
      </c>
      <c r="H79" s="101">
        <v>79657380000</v>
      </c>
      <c r="I79" s="117">
        <v>59.3</v>
      </c>
      <c r="J79" s="101">
        <v>450000000</v>
      </c>
      <c r="K79" s="101">
        <v>50000000</v>
      </c>
      <c r="L79" s="201">
        <v>4320000000</v>
      </c>
      <c r="M79" s="204">
        <v>4.8579895604395711</v>
      </c>
      <c r="N79" s="204">
        <v>97.577659999999995</v>
      </c>
      <c r="O79" s="204">
        <v>4.9785878862431998</v>
      </c>
      <c r="P79" s="204">
        <v>5.0407263068558397</v>
      </c>
      <c r="Q79" s="204">
        <v>4.9735260989011039</v>
      </c>
    </row>
    <row r="80" spans="1:17" ht="15">
      <c r="A80" s="100">
        <v>43983</v>
      </c>
      <c r="B80" s="101">
        <v>620000000</v>
      </c>
      <c r="C80" s="103">
        <v>43994</v>
      </c>
      <c r="D80" s="103">
        <v>44176</v>
      </c>
      <c r="E80" s="101">
        <v>1371000000</v>
      </c>
      <c r="F80" s="101">
        <v>751000000</v>
      </c>
      <c r="G80" s="101">
        <v>620000000</v>
      </c>
      <c r="H80" s="101">
        <v>80277380000</v>
      </c>
      <c r="I80" s="117">
        <v>121.12903225806451</v>
      </c>
      <c r="J80" s="101">
        <v>620000000</v>
      </c>
      <c r="K80" s="101">
        <v>0</v>
      </c>
      <c r="L80" s="201">
        <v>4320000000</v>
      </c>
      <c r="M80" s="204">
        <v>4.4512043060970923</v>
      </c>
      <c r="N80" s="204">
        <v>97.780495387096792</v>
      </c>
      <c r="O80" s="204">
        <v>4.55224151654736</v>
      </c>
      <c r="P80" s="204">
        <v>4.6041928589041898</v>
      </c>
      <c r="Q80" s="204">
        <v>4.59</v>
      </c>
    </row>
    <row r="81" spans="1:17" ht="15">
      <c r="A81" s="100">
        <v>44013</v>
      </c>
      <c r="B81" s="101">
        <v>500000000</v>
      </c>
      <c r="C81" s="103">
        <v>44029</v>
      </c>
      <c r="D81" s="103">
        <v>44211</v>
      </c>
      <c r="E81" s="101">
        <v>997700000</v>
      </c>
      <c r="F81" s="101">
        <v>497700000</v>
      </c>
      <c r="G81" s="101">
        <v>500000000</v>
      </c>
      <c r="H81" s="101">
        <v>80777380000</v>
      </c>
      <c r="I81" s="117">
        <v>99.539999999999992</v>
      </c>
      <c r="J81" s="101">
        <v>450000000</v>
      </c>
      <c r="K81" s="101">
        <v>50000000</v>
      </c>
      <c r="L81" s="201">
        <v>4370000000</v>
      </c>
      <c r="M81" s="204">
        <v>4.3907293956044047</v>
      </c>
      <c r="N81" s="204">
        <v>97.831131939999992</v>
      </c>
      <c r="O81" s="204">
        <v>4.4460826438563501</v>
      </c>
      <c r="P81" s="204">
        <v>4.4956391670086404</v>
      </c>
      <c r="Q81" s="204">
        <v>4.3907293956044047</v>
      </c>
    </row>
    <row r="82" spans="1:17" ht="15">
      <c r="A82" s="100">
        <v>44013</v>
      </c>
      <c r="B82" s="101">
        <v>500000000</v>
      </c>
      <c r="C82" s="103">
        <v>44036</v>
      </c>
      <c r="D82" s="103">
        <v>44218</v>
      </c>
      <c r="E82" s="101">
        <v>505600000</v>
      </c>
      <c r="F82" s="101">
        <v>5600000</v>
      </c>
      <c r="G82" s="101">
        <v>500000000</v>
      </c>
      <c r="H82" s="101">
        <v>80777380000</v>
      </c>
      <c r="I82" s="117">
        <v>1.1199999999999999</v>
      </c>
      <c r="J82" s="101">
        <v>450000000</v>
      </c>
      <c r="K82" s="101">
        <v>50000000</v>
      </c>
      <c r="L82" s="201">
        <v>4420000000</v>
      </c>
      <c r="M82" s="204">
        <v>4.3558939560439702</v>
      </c>
      <c r="N82" s="204">
        <v>97.828019999999995</v>
      </c>
      <c r="O82" s="204">
        <v>4.4526036160641604</v>
      </c>
      <c r="P82" s="204">
        <v>4.5023056156853398</v>
      </c>
      <c r="Q82" s="204">
        <v>4.3</v>
      </c>
    </row>
    <row r="83" spans="1:17" ht="15">
      <c r="A83" s="100">
        <v>44013</v>
      </c>
      <c r="B83" s="101">
        <v>500000000</v>
      </c>
      <c r="C83" s="103">
        <v>44043</v>
      </c>
      <c r="D83" s="103">
        <v>44225</v>
      </c>
      <c r="E83" s="101">
        <v>765100000</v>
      </c>
      <c r="F83" s="101">
        <v>265100000</v>
      </c>
      <c r="G83" s="101">
        <v>500000000</v>
      </c>
      <c r="H83" s="101">
        <v>81277380000</v>
      </c>
      <c r="I83" s="117">
        <v>53.02</v>
      </c>
      <c r="J83" s="101">
        <v>500000000</v>
      </c>
      <c r="K83" s="101">
        <v>0</v>
      </c>
      <c r="L83" s="201">
        <v>4420000000</v>
      </c>
      <c r="M83" s="204">
        <v>4.43804</v>
      </c>
      <c r="N83" s="204">
        <v>97.787059999999997</v>
      </c>
      <c r="O83" s="204">
        <v>4.5384700000000002</v>
      </c>
      <c r="P83" s="204">
        <v>4.5901100000000001</v>
      </c>
      <c r="Q83" s="204">
        <v>4.3998999999999997</v>
      </c>
    </row>
    <row r="84" spans="1:17" ht="15">
      <c r="A84" s="100">
        <v>44044</v>
      </c>
      <c r="B84" s="101">
        <v>500000000</v>
      </c>
      <c r="C84" s="103">
        <v>44057</v>
      </c>
      <c r="D84" s="103">
        <v>44239</v>
      </c>
      <c r="E84" s="101">
        <v>913600000</v>
      </c>
      <c r="F84" s="101">
        <v>413600000</v>
      </c>
      <c r="G84" s="101">
        <v>500000000</v>
      </c>
      <c r="H84" s="101">
        <v>81777380000</v>
      </c>
      <c r="I84" s="117">
        <v>82.72</v>
      </c>
      <c r="J84" s="101">
        <v>450000000</v>
      </c>
      <c r="K84" s="101">
        <v>50000000</v>
      </c>
      <c r="L84" s="201">
        <v>4470000000</v>
      </c>
      <c r="M84" s="204">
        <v>4.3116928571428588</v>
      </c>
      <c r="N84" s="204">
        <v>97.850059999999999</v>
      </c>
      <c r="O84" s="204">
        <v>4.4064284244106302</v>
      </c>
      <c r="P84" s="204">
        <v>4.4551048916700502</v>
      </c>
      <c r="Q84" s="204">
        <v>4.3285</v>
      </c>
    </row>
    <row r="85" spans="1:17" ht="15">
      <c r="A85" s="100">
        <v>44075</v>
      </c>
      <c r="B85" s="101">
        <v>500000000</v>
      </c>
      <c r="C85" s="103">
        <v>44085</v>
      </c>
      <c r="D85" s="103">
        <v>44267</v>
      </c>
      <c r="E85" s="101">
        <v>1327000000</v>
      </c>
      <c r="F85" s="101">
        <v>827000000</v>
      </c>
      <c r="G85" s="101">
        <v>500000000</v>
      </c>
      <c r="H85" s="101">
        <v>82277380000</v>
      </c>
      <c r="I85" s="117">
        <v>165.39999999999998</v>
      </c>
      <c r="J85" s="101">
        <v>450000000</v>
      </c>
      <c r="K85" s="101">
        <v>50000000</v>
      </c>
      <c r="L85" s="201">
        <v>4520000000</v>
      </c>
      <c r="M85" s="204">
        <v>4.0411516483516463</v>
      </c>
      <c r="N85" s="204">
        <v>97.984960000000001</v>
      </c>
      <c r="O85" s="204">
        <v>4.1242570781797996</v>
      </c>
      <c r="P85" s="204">
        <v>4.1668989205738702</v>
      </c>
      <c r="Q85" s="204">
        <v>4</v>
      </c>
    </row>
    <row r="86" spans="1:17" ht="15">
      <c r="A86" s="100">
        <v>44105</v>
      </c>
      <c r="B86" s="101">
        <v>500000000</v>
      </c>
      <c r="C86" s="103">
        <v>44120</v>
      </c>
      <c r="D86" s="103">
        <v>44302</v>
      </c>
      <c r="E86" s="101">
        <v>919000000</v>
      </c>
      <c r="F86" s="101">
        <v>419000000</v>
      </c>
      <c r="G86" s="101">
        <v>500000000</v>
      </c>
      <c r="H86" s="101">
        <v>82777380000</v>
      </c>
      <c r="I86" s="117">
        <v>83.8</v>
      </c>
      <c r="J86" s="101">
        <v>450000000</v>
      </c>
      <c r="K86" s="101">
        <v>50000000</v>
      </c>
      <c r="L86" s="201">
        <v>4570000000</v>
      </c>
      <c r="M86" s="204">
        <v>3.799284799450549</v>
      </c>
      <c r="N86" s="204">
        <v>98.1055621</v>
      </c>
      <c r="O86" s="204">
        <v>3.8726497439338901</v>
      </c>
      <c r="P86" s="204">
        <v>3.9102473293789002</v>
      </c>
      <c r="Q86" s="204">
        <v>3.9470000000000001</v>
      </c>
    </row>
    <row r="87" spans="1:17" ht="15">
      <c r="A87" s="100">
        <v>44105</v>
      </c>
      <c r="B87" s="101">
        <v>500000000</v>
      </c>
      <c r="C87" s="103">
        <v>44127</v>
      </c>
      <c r="D87" s="103">
        <v>44309</v>
      </c>
      <c r="E87" s="101">
        <v>922000000</v>
      </c>
      <c r="F87" s="101">
        <v>422000000</v>
      </c>
      <c r="G87" s="101">
        <v>500000000</v>
      </c>
      <c r="H87" s="101">
        <v>83277380000</v>
      </c>
      <c r="I87" s="117">
        <v>84.399999999999991</v>
      </c>
      <c r="J87" s="101">
        <v>450000000</v>
      </c>
      <c r="K87" s="101">
        <v>50000000</v>
      </c>
      <c r="L87" s="201">
        <v>4620000000</v>
      </c>
      <c r="M87" s="204">
        <v>3.7443591582417666</v>
      </c>
      <c r="N87" s="204">
        <v>98.132949679999996</v>
      </c>
      <c r="O87" s="204">
        <v>3.81559829848349</v>
      </c>
      <c r="P87" s="204">
        <v>3.8520962579446301</v>
      </c>
      <c r="Q87" s="204">
        <v>3.7870956043956161</v>
      </c>
    </row>
    <row r="88" spans="1:17" ht="15">
      <c r="A88" s="100">
        <v>44136</v>
      </c>
      <c r="B88" s="101">
        <v>500000000</v>
      </c>
      <c r="C88" s="103">
        <v>44155</v>
      </c>
      <c r="D88" s="103">
        <v>44337</v>
      </c>
      <c r="E88" s="101">
        <v>590000000</v>
      </c>
      <c r="F88" s="101">
        <v>90000000</v>
      </c>
      <c r="G88" s="101">
        <v>500000000</v>
      </c>
      <c r="H88" s="101">
        <v>83777380000</v>
      </c>
      <c r="I88" s="117">
        <v>18</v>
      </c>
      <c r="J88" s="101">
        <v>500000000</v>
      </c>
      <c r="K88" s="101">
        <v>0</v>
      </c>
      <c r="L88" s="201">
        <v>4620000000</v>
      </c>
      <c r="M88" s="204">
        <v>3.6933400000000001</v>
      </c>
      <c r="N88" s="204">
        <v>98.158389999999997</v>
      </c>
      <c r="O88" s="204">
        <v>3.7629999999999999</v>
      </c>
      <c r="P88" s="204">
        <v>3.798</v>
      </c>
      <c r="Q88" s="204">
        <v>3.65</v>
      </c>
    </row>
    <row r="89" spans="1:17" ht="15">
      <c r="A89" s="122">
        <v>44166</v>
      </c>
      <c r="B89" s="110">
        <v>620000000</v>
      </c>
      <c r="C89" s="146">
        <v>44176</v>
      </c>
      <c r="D89" s="146">
        <v>44358</v>
      </c>
      <c r="E89" s="110">
        <v>792400000</v>
      </c>
      <c r="F89" s="110">
        <v>172400000</v>
      </c>
      <c r="G89" s="110">
        <v>620000000</v>
      </c>
      <c r="H89" s="110">
        <v>84397380000</v>
      </c>
      <c r="I89" s="118">
        <v>27.806451612903228</v>
      </c>
      <c r="J89" s="110">
        <v>620000000</v>
      </c>
      <c r="K89" s="110">
        <v>0</v>
      </c>
      <c r="L89" s="202">
        <v>4620000000</v>
      </c>
      <c r="M89" s="205">
        <v>4.0018729419088928</v>
      </c>
      <c r="N89" s="205">
        <v>98.004545546774196</v>
      </c>
      <c r="O89" s="205">
        <v>4.0833544195140803</v>
      </c>
      <c r="P89" s="205">
        <v>4.1251546326807498</v>
      </c>
      <c r="Q89" s="205">
        <v>4.1618021978021886</v>
      </c>
    </row>
    <row r="90" spans="1:17" ht="15">
      <c r="A90" s="100">
        <v>44197</v>
      </c>
      <c r="B90" s="101">
        <v>500000000</v>
      </c>
      <c r="C90" s="103">
        <v>44211</v>
      </c>
      <c r="D90" s="103">
        <v>44393</v>
      </c>
      <c r="E90" s="101">
        <v>802500000</v>
      </c>
      <c r="F90" s="101">
        <v>302500000</v>
      </c>
      <c r="G90" s="101">
        <v>500000000</v>
      </c>
      <c r="H90" s="101">
        <v>84897380000</v>
      </c>
      <c r="I90" s="203">
        <v>60.5</v>
      </c>
      <c r="J90" s="101">
        <v>500000000</v>
      </c>
      <c r="K90" s="101">
        <v>0</v>
      </c>
      <c r="L90" s="52">
        <v>4620000000</v>
      </c>
      <c r="M90" s="204">
        <v>4.2058414292307695</v>
      </c>
      <c r="N90" s="204">
        <v>97.902840712</v>
      </c>
      <c r="O90" s="204">
        <v>4.2959340082920203</v>
      </c>
      <c r="P90" s="204">
        <v>4.34219984070441</v>
      </c>
      <c r="Q90" s="204">
        <v>4.1944115384615346</v>
      </c>
    </row>
    <row r="91" spans="1:17" ht="15">
      <c r="A91" s="100">
        <v>44197</v>
      </c>
      <c r="B91" s="101">
        <v>500000000</v>
      </c>
      <c r="C91" s="103">
        <v>44218</v>
      </c>
      <c r="D91" s="103">
        <v>44400</v>
      </c>
      <c r="E91" s="101">
        <v>719600000</v>
      </c>
      <c r="F91" s="101">
        <v>219600000</v>
      </c>
      <c r="G91" s="101">
        <v>500000000</v>
      </c>
      <c r="H91" s="101">
        <v>85397380000</v>
      </c>
      <c r="I91" s="117">
        <v>43.919999999999995</v>
      </c>
      <c r="J91" s="101">
        <v>500000000</v>
      </c>
      <c r="K91" s="101">
        <v>0</v>
      </c>
      <c r="L91" s="36">
        <v>4620000000</v>
      </c>
      <c r="M91" s="204">
        <v>4.2036909013736015</v>
      </c>
      <c r="N91" s="204">
        <v>97.903913030000012</v>
      </c>
      <c r="O91" s="204">
        <v>4.2936903860885502</v>
      </c>
      <c r="P91" s="204">
        <v>4.3399079039994497</v>
      </c>
      <c r="Q91" s="204">
        <v>4.2528516483516405</v>
      </c>
    </row>
    <row r="92" spans="1:17" ht="15">
      <c r="A92" s="100">
        <v>44197</v>
      </c>
      <c r="B92" s="101">
        <v>500000000</v>
      </c>
      <c r="C92" s="103">
        <v>44225</v>
      </c>
      <c r="D92" s="103">
        <v>44407</v>
      </c>
      <c r="E92" s="101">
        <v>828080000</v>
      </c>
      <c r="F92" s="101">
        <v>328080000</v>
      </c>
      <c r="G92" s="101">
        <v>500000000</v>
      </c>
      <c r="H92" s="101">
        <v>85897380000</v>
      </c>
      <c r="I92" s="117">
        <v>65.616</v>
      </c>
      <c r="J92" s="101">
        <v>500000000</v>
      </c>
      <c r="K92" s="101">
        <v>0</v>
      </c>
      <c r="L92" s="36">
        <v>4620000000</v>
      </c>
      <c r="M92" s="204">
        <v>4.2125649698901313</v>
      </c>
      <c r="N92" s="204">
        <v>97.899488151999989</v>
      </c>
      <c r="O92" s="204">
        <v>4.3029489218060597</v>
      </c>
      <c r="P92" s="204">
        <v>4.3493659772655597</v>
      </c>
      <c r="Q92" s="204">
        <v>4.28</v>
      </c>
    </row>
    <row r="93" spans="1:17" ht="15">
      <c r="A93" s="100">
        <v>44228</v>
      </c>
      <c r="B93" s="101">
        <v>500000000</v>
      </c>
      <c r="C93" s="103">
        <v>44239</v>
      </c>
      <c r="D93" s="103">
        <v>44421</v>
      </c>
      <c r="E93" s="101">
        <v>702210000</v>
      </c>
      <c r="F93" s="101">
        <v>202210000</v>
      </c>
      <c r="G93" s="101">
        <v>500000000</v>
      </c>
      <c r="H93" s="101">
        <v>86397380000</v>
      </c>
      <c r="I93" s="117">
        <v>40.4</v>
      </c>
      <c r="J93" s="101">
        <v>500000000</v>
      </c>
      <c r="K93" s="101">
        <v>0</v>
      </c>
      <c r="L93" s="36">
        <v>4620000000</v>
      </c>
      <c r="M93" s="204">
        <v>4.2110972527472441</v>
      </c>
      <c r="N93" s="204">
        <v>97.900220000000004</v>
      </c>
      <c r="O93" s="204">
        <v>4.3014175583540499</v>
      </c>
      <c r="P93" s="204">
        <v>4.3478015806002901</v>
      </c>
      <c r="Q93" s="204">
        <v>4.25</v>
      </c>
    </row>
    <row r="94" spans="1:17" ht="15">
      <c r="A94" s="100">
        <v>44256</v>
      </c>
      <c r="B94" s="101">
        <v>500000000</v>
      </c>
      <c r="C94" s="103">
        <v>44267</v>
      </c>
      <c r="D94" s="103">
        <v>44449</v>
      </c>
      <c r="E94" s="101">
        <v>815840000</v>
      </c>
      <c r="F94" s="101">
        <v>315840000</v>
      </c>
      <c r="G94" s="101">
        <v>500000000</v>
      </c>
      <c r="H94" s="101">
        <v>86897380000</v>
      </c>
      <c r="I94" s="117">
        <v>63.167999999999999</v>
      </c>
      <c r="J94" s="101">
        <v>500000000</v>
      </c>
      <c r="K94" s="101">
        <v>0</v>
      </c>
      <c r="L94" s="36">
        <v>4620000000</v>
      </c>
      <c r="M94" s="204">
        <v>4.2235112637362624</v>
      </c>
      <c r="N94" s="204">
        <v>97.894030000000001</v>
      </c>
      <c r="O94" s="204">
        <v>4.3143706145678804</v>
      </c>
      <c r="P94" s="204">
        <v>4.3610344195677699</v>
      </c>
      <c r="Q94" s="204">
        <v>4.26</v>
      </c>
    </row>
    <row r="95" spans="1:17" ht="15">
      <c r="A95" s="100">
        <v>44287</v>
      </c>
      <c r="B95" s="101">
        <v>550000000</v>
      </c>
      <c r="C95" s="103">
        <v>44302</v>
      </c>
      <c r="D95" s="103">
        <v>44484</v>
      </c>
      <c r="E95" s="101">
        <v>768480000</v>
      </c>
      <c r="F95" s="101">
        <v>218480000</v>
      </c>
      <c r="G95" s="101">
        <v>550000000</v>
      </c>
      <c r="H95" s="101">
        <v>87447380000</v>
      </c>
      <c r="I95" s="117">
        <v>39.723636363636359</v>
      </c>
      <c r="J95" s="261">
        <v>500000000</v>
      </c>
      <c r="K95" s="101">
        <v>50000000</v>
      </c>
      <c r="L95" s="36">
        <v>4670000000</v>
      </c>
      <c r="M95" s="204">
        <v>4.272919114985017</v>
      </c>
      <c r="N95" s="204">
        <v>97.869393756363635</v>
      </c>
      <c r="O95" s="204">
        <v>4.3659401075090303</v>
      </c>
      <c r="P95" s="204">
        <v>4.4137261428318402</v>
      </c>
      <c r="Q95" s="204">
        <v>4.3859362637362622</v>
      </c>
    </row>
    <row r="96" spans="1:17" ht="15">
      <c r="A96" s="100">
        <v>44287</v>
      </c>
      <c r="B96" s="101">
        <v>550000000</v>
      </c>
      <c r="C96" s="15">
        <v>44309</v>
      </c>
      <c r="D96" s="15">
        <v>44491</v>
      </c>
      <c r="E96" s="35">
        <v>827320000</v>
      </c>
      <c r="F96" s="35">
        <v>277320000</v>
      </c>
      <c r="G96" s="35">
        <v>550000000</v>
      </c>
      <c r="H96" s="35">
        <v>87997380000</v>
      </c>
      <c r="I96" s="117">
        <v>50.421818181818182</v>
      </c>
      <c r="J96" s="262">
        <v>500000000</v>
      </c>
      <c r="K96" s="35">
        <v>50000000</v>
      </c>
      <c r="L96" s="36">
        <v>4720000000</v>
      </c>
      <c r="M96" s="51">
        <v>4.32047692307692</v>
      </c>
      <c r="N96" s="51">
        <v>97.845680000000002</v>
      </c>
      <c r="O96" s="51">
        <v>4.4156031447447903</v>
      </c>
      <c r="P96" s="51">
        <v>4.4644825277385696</v>
      </c>
      <c r="Q96" s="51">
        <v>4.29</v>
      </c>
    </row>
    <row r="97" spans="1:17" ht="15">
      <c r="A97" s="100">
        <v>44317</v>
      </c>
      <c r="B97" s="101">
        <v>500000000</v>
      </c>
      <c r="C97" s="15">
        <v>44337</v>
      </c>
      <c r="D97" s="15">
        <v>44519</v>
      </c>
      <c r="E97" s="35">
        <v>1072890000</v>
      </c>
      <c r="F97" s="35">
        <v>572890000</v>
      </c>
      <c r="G97" s="35">
        <v>500000000</v>
      </c>
      <c r="H97" s="35">
        <v>88497380000</v>
      </c>
      <c r="I97" s="117">
        <v>114.578</v>
      </c>
      <c r="J97" s="35">
        <v>500000000</v>
      </c>
      <c r="K97" s="35">
        <v>0</v>
      </c>
      <c r="L97" s="36">
        <v>4720000000</v>
      </c>
      <c r="M97" s="51">
        <v>4.3210384615384658</v>
      </c>
      <c r="N97" s="51">
        <v>97.845399999999998</v>
      </c>
      <c r="O97" s="51">
        <v>4.4161896844802797</v>
      </c>
      <c r="P97" s="51">
        <v>4.46508205422833</v>
      </c>
      <c r="Q97" s="51">
        <v>4.3499999999999996</v>
      </c>
    </row>
    <row r="98" spans="1:17" ht="15">
      <c r="A98" s="100">
        <v>44348</v>
      </c>
      <c r="B98" s="101">
        <v>620000000</v>
      </c>
      <c r="C98" s="15">
        <v>44358</v>
      </c>
      <c r="D98" s="15">
        <v>44539</v>
      </c>
      <c r="E98" s="35">
        <v>900700000</v>
      </c>
      <c r="F98" s="35">
        <v>280700000</v>
      </c>
      <c r="G98" s="35">
        <v>620000000</v>
      </c>
      <c r="H98" s="35">
        <v>89117380000</v>
      </c>
      <c r="I98" s="117">
        <v>45.274193548387096</v>
      </c>
      <c r="J98" s="35">
        <v>620000000</v>
      </c>
      <c r="K98" s="35">
        <v>0</v>
      </c>
      <c r="L98" s="36">
        <v>4720000000</v>
      </c>
      <c r="M98" s="51">
        <v>4.4947229281768095</v>
      </c>
      <c r="N98" s="51">
        <v>97.771109999999993</v>
      </c>
      <c r="O98" s="51">
        <v>4.5971892189592696</v>
      </c>
      <c r="P98" s="51">
        <v>4.6504655261394596</v>
      </c>
      <c r="Q98" s="51">
        <v>4.4400000000000004</v>
      </c>
    </row>
    <row r="99" spans="1:17" ht="15">
      <c r="A99" s="100">
        <v>44378</v>
      </c>
      <c r="B99" s="101">
        <v>500000000</v>
      </c>
      <c r="C99" s="15">
        <v>44393</v>
      </c>
      <c r="D99" s="15">
        <v>44575</v>
      </c>
      <c r="E99" s="35">
        <v>683940000</v>
      </c>
      <c r="F99" s="35">
        <v>183940000</v>
      </c>
      <c r="G99" s="35">
        <v>500000000</v>
      </c>
      <c r="H99" s="35">
        <v>89617380000</v>
      </c>
      <c r="I99" s="117">
        <v>36.787999999999997</v>
      </c>
      <c r="J99" s="35">
        <v>500000000</v>
      </c>
      <c r="K99" s="35">
        <v>0</v>
      </c>
      <c r="L99" s="36">
        <v>4720000000</v>
      </c>
      <c r="M99" s="51">
        <v>4.7750824175824178</v>
      </c>
      <c r="N99" s="51">
        <v>97.619</v>
      </c>
      <c r="O99" s="51">
        <v>4.8915502285235597</v>
      </c>
      <c r="P99" s="51">
        <v>4.9515349363930001</v>
      </c>
      <c r="Q99" s="51">
        <v>4.7</v>
      </c>
    </row>
    <row r="100" spans="1:17" ht="15">
      <c r="A100" s="100">
        <v>44378</v>
      </c>
      <c r="B100" s="101">
        <v>550000000</v>
      </c>
      <c r="C100" s="15">
        <v>44400</v>
      </c>
      <c r="D100" s="15">
        <v>44582</v>
      </c>
      <c r="E100" s="35">
        <v>739370000</v>
      </c>
      <c r="F100" s="35">
        <v>189370000</v>
      </c>
      <c r="G100" s="35">
        <v>550000000</v>
      </c>
      <c r="H100" s="35">
        <v>90167380000</v>
      </c>
      <c r="I100" s="117">
        <v>34.43090909090909</v>
      </c>
      <c r="J100" s="35">
        <v>500000000</v>
      </c>
      <c r="K100" s="35">
        <v>50000000</v>
      </c>
      <c r="L100" s="36">
        <v>4770000000</v>
      </c>
      <c r="M100" s="51">
        <v>4.9220851648351713</v>
      </c>
      <c r="N100" s="51">
        <v>97.545699999999997</v>
      </c>
      <c r="O100" s="51">
        <v>5.0459273600324499</v>
      </c>
      <c r="P100" s="51">
        <v>5.1097581334408604</v>
      </c>
      <c r="Q100" s="51">
        <v>4.6900000000000004</v>
      </c>
    </row>
    <row r="101" spans="1:17" ht="15">
      <c r="A101" s="100">
        <v>44378</v>
      </c>
      <c r="B101" s="101">
        <v>500000000</v>
      </c>
      <c r="C101" s="15">
        <v>44407</v>
      </c>
      <c r="D101" s="15">
        <v>44589</v>
      </c>
      <c r="E101" s="35">
        <v>655860000</v>
      </c>
      <c r="F101" s="35">
        <v>155860000</v>
      </c>
      <c r="G101" s="35">
        <v>500000000</v>
      </c>
      <c r="H101" s="35">
        <v>90667380000</v>
      </c>
      <c r="I101" s="117">
        <v>31.172000000000001</v>
      </c>
      <c r="J101" s="35">
        <v>500000000</v>
      </c>
      <c r="K101" s="35">
        <v>0</v>
      </c>
      <c r="L101" s="36">
        <v>4770000000</v>
      </c>
      <c r="M101" s="51">
        <v>4.9516862637362618</v>
      </c>
      <c r="N101" s="51">
        <v>97.530940000000001</v>
      </c>
      <c r="O101" s="51">
        <v>5.0770414636998904</v>
      </c>
      <c r="P101" s="51">
        <v>5.1416618664640303</v>
      </c>
      <c r="Q101" s="51">
        <v>4.9779999999999998</v>
      </c>
    </row>
    <row r="102" spans="1:17" ht="15">
      <c r="A102" s="100">
        <v>44409</v>
      </c>
      <c r="B102" s="101">
        <v>550000000</v>
      </c>
      <c r="C102" s="15">
        <v>44421</v>
      </c>
      <c r="D102" s="15">
        <v>44603</v>
      </c>
      <c r="E102" s="35">
        <v>1264610000</v>
      </c>
      <c r="F102" s="35">
        <v>714610000</v>
      </c>
      <c r="G102" s="35">
        <v>550000000</v>
      </c>
      <c r="H102" s="35">
        <v>91217380000</v>
      </c>
      <c r="I102" s="117">
        <v>129.92909090909092</v>
      </c>
      <c r="J102" s="35">
        <v>500000000</v>
      </c>
      <c r="K102" s="35">
        <v>50000000</v>
      </c>
      <c r="L102" s="36">
        <v>4820000000</v>
      </c>
      <c r="M102" s="51">
        <v>4.9427217032967059</v>
      </c>
      <c r="N102" s="51">
        <v>97.535409999999999</v>
      </c>
      <c r="O102" s="51">
        <v>5.0676177024289997</v>
      </c>
      <c r="P102" s="51">
        <v>5.1319984317630203</v>
      </c>
      <c r="Q102" s="51">
        <v>5.0099900000000002</v>
      </c>
    </row>
    <row r="103" spans="1:17" ht="15">
      <c r="A103" s="100">
        <v>44440</v>
      </c>
      <c r="B103" s="101">
        <v>550000000</v>
      </c>
      <c r="C103" s="15">
        <v>44449</v>
      </c>
      <c r="D103" s="15">
        <v>44631</v>
      </c>
      <c r="E103" s="35">
        <v>736520000</v>
      </c>
      <c r="F103" s="35">
        <v>186520000</v>
      </c>
      <c r="G103" s="35">
        <v>550000000</v>
      </c>
      <c r="H103" s="35">
        <v>91767380000</v>
      </c>
      <c r="I103" s="117">
        <v>33.912727272727274</v>
      </c>
      <c r="J103" s="35">
        <v>500000000</v>
      </c>
      <c r="K103" s="35">
        <v>50000000</v>
      </c>
      <c r="L103" s="36">
        <v>4870000000</v>
      </c>
      <c r="M103" s="51">
        <v>4.9179337912087915</v>
      </c>
      <c r="N103" s="51">
        <v>97.54777</v>
      </c>
      <c r="O103" s="51">
        <v>5.0415645495625299</v>
      </c>
      <c r="P103" s="51">
        <v>5.10528498943561</v>
      </c>
      <c r="Q103" s="51">
        <v>4.9400000000000004</v>
      </c>
    </row>
    <row r="104" spans="1:17" ht="15">
      <c r="A104" s="100">
        <v>44440</v>
      </c>
      <c r="B104" s="101">
        <v>550000000</v>
      </c>
      <c r="C104" s="103">
        <v>44463</v>
      </c>
      <c r="D104" s="103">
        <v>44645</v>
      </c>
      <c r="E104" s="101">
        <v>427860000</v>
      </c>
      <c r="F104" s="101">
        <v>-122140000</v>
      </c>
      <c r="G104" s="101">
        <v>427860000</v>
      </c>
      <c r="H104" s="101">
        <v>92195240000</v>
      </c>
      <c r="I104" s="117">
        <v>-22.207272727272727</v>
      </c>
      <c r="J104" s="101">
        <v>0</v>
      </c>
      <c r="K104" s="101">
        <v>427860000</v>
      </c>
      <c r="L104" s="201">
        <v>5297860000</v>
      </c>
      <c r="M104" s="204">
        <v>4.9956266483516574</v>
      </c>
      <c r="N104" s="204">
        <v>97.509029999999996</v>
      </c>
      <c r="O104" s="204">
        <v>5.1232451480151697</v>
      </c>
      <c r="P104" s="204">
        <v>5.1890470877106898</v>
      </c>
      <c r="Q104" s="204">
        <v>4.99</v>
      </c>
    </row>
    <row r="105" spans="1:17" ht="15">
      <c r="A105" s="100">
        <v>44470</v>
      </c>
      <c r="B105" s="101">
        <v>550000000</v>
      </c>
      <c r="C105" s="103">
        <v>44484</v>
      </c>
      <c r="D105" s="103">
        <v>44666</v>
      </c>
      <c r="E105" s="101">
        <v>928640000</v>
      </c>
      <c r="F105" s="101">
        <v>378640000</v>
      </c>
      <c r="G105" s="101">
        <v>550000000</v>
      </c>
      <c r="H105" s="101">
        <v>92745240000</v>
      </c>
      <c r="I105" s="117">
        <v>68.843636363636364</v>
      </c>
      <c r="J105" s="101">
        <v>550000000</v>
      </c>
      <c r="K105" s="101">
        <v>0</v>
      </c>
      <c r="L105" s="201">
        <v>5297860000</v>
      </c>
      <c r="M105" s="204">
        <v>4.9800116022099346</v>
      </c>
      <c r="N105" s="204">
        <v>97.530460000000005</v>
      </c>
      <c r="O105" s="204">
        <v>5.1061090065707999</v>
      </c>
      <c r="P105" s="204">
        <v>5.2007736046386004</v>
      </c>
      <c r="Q105" s="204">
        <v>4.99</v>
      </c>
    </row>
    <row r="106" spans="1:17" ht="15">
      <c r="A106" s="100">
        <v>44470</v>
      </c>
      <c r="B106" s="101">
        <v>550000000</v>
      </c>
      <c r="C106" s="103">
        <v>44491</v>
      </c>
      <c r="D106" s="103">
        <v>44673</v>
      </c>
      <c r="E106" s="101">
        <v>638820000</v>
      </c>
      <c r="F106" s="101">
        <v>88820000</v>
      </c>
      <c r="G106" s="101">
        <v>550000000</v>
      </c>
      <c r="H106" s="101">
        <v>93295240000</v>
      </c>
      <c r="I106" s="117">
        <v>16.149090909090908</v>
      </c>
      <c r="J106" s="101">
        <v>550000000</v>
      </c>
      <c r="K106" s="101">
        <v>0</v>
      </c>
      <c r="L106" s="201">
        <v>5297860000</v>
      </c>
      <c r="M106" s="204">
        <v>4.863665109890098</v>
      </c>
      <c r="N106" s="204">
        <v>97.574830000000006</v>
      </c>
      <c r="O106" s="204">
        <v>4.9845488943102403</v>
      </c>
      <c r="P106" s="204">
        <v>5.0468362076300499</v>
      </c>
      <c r="Q106" s="204">
        <v>4.351</v>
      </c>
    </row>
    <row r="107" spans="1:17" ht="15">
      <c r="A107" s="100">
        <v>44501</v>
      </c>
      <c r="B107" s="101">
        <v>500000000</v>
      </c>
      <c r="C107" s="103">
        <v>44519</v>
      </c>
      <c r="D107" s="103">
        <v>44701</v>
      </c>
      <c r="E107" s="101">
        <v>422330000</v>
      </c>
      <c r="F107" s="101">
        <v>-77670000</v>
      </c>
      <c r="G107" s="101">
        <v>422330000</v>
      </c>
      <c r="H107" s="101">
        <v>93717570000</v>
      </c>
      <c r="I107" s="117">
        <v>-15.534000000000001</v>
      </c>
      <c r="J107" s="101">
        <v>500000000</v>
      </c>
      <c r="K107" s="101">
        <v>-77670000</v>
      </c>
      <c r="L107" s="201">
        <v>5220190000</v>
      </c>
      <c r="M107" s="204">
        <v>5.0972900000000001</v>
      </c>
      <c r="N107" s="204">
        <v>97.458340000000007</v>
      </c>
      <c r="O107" s="204">
        <v>5.2302200000000001</v>
      </c>
      <c r="P107" s="204">
        <v>5.2988</v>
      </c>
      <c r="Q107" s="204">
        <v>4.99</v>
      </c>
    </row>
    <row r="108" spans="1:17" ht="15">
      <c r="A108" s="122">
        <v>44531</v>
      </c>
      <c r="B108" s="110">
        <v>620000000</v>
      </c>
      <c r="C108" s="146">
        <v>44539</v>
      </c>
      <c r="D108" s="146">
        <v>44722</v>
      </c>
      <c r="E108" s="110">
        <v>381250000</v>
      </c>
      <c r="F108" s="110">
        <v>-238750000</v>
      </c>
      <c r="G108" s="110">
        <v>381250000</v>
      </c>
      <c r="H108" s="110">
        <v>94098820000</v>
      </c>
      <c r="I108" s="118">
        <v>-38.508064516129032</v>
      </c>
      <c r="J108" s="110">
        <v>620000000</v>
      </c>
      <c r="K108" s="110">
        <v>-238750000</v>
      </c>
      <c r="L108" s="202">
        <v>4981440000</v>
      </c>
      <c r="M108" s="205">
        <v>5.3145203296703283</v>
      </c>
      <c r="N108" s="205">
        <v>97.350020000000001</v>
      </c>
      <c r="O108" s="205">
        <v>5.4591877122062504</v>
      </c>
      <c r="P108" s="205">
        <v>5.5339023665103504</v>
      </c>
      <c r="Q108" s="205">
        <v>5.2240000000000002</v>
      </c>
    </row>
    <row r="109" spans="1:17" ht="15">
      <c r="A109" s="100">
        <v>44562</v>
      </c>
      <c r="B109" s="101">
        <v>500000000</v>
      </c>
      <c r="C109" s="103">
        <v>44575</v>
      </c>
      <c r="D109" s="103">
        <v>44757</v>
      </c>
      <c r="E109" s="101">
        <v>691380000</v>
      </c>
      <c r="F109" s="101">
        <v>191380000</v>
      </c>
      <c r="G109" s="101">
        <v>500000000</v>
      </c>
      <c r="H109" s="101">
        <v>94598820000</v>
      </c>
      <c r="I109" s="117">
        <v>38.275999999999996</v>
      </c>
      <c r="J109" s="101">
        <v>500000000</v>
      </c>
      <c r="K109" s="101">
        <v>0</v>
      </c>
      <c r="L109" s="52">
        <v>4981440000</v>
      </c>
      <c r="M109" s="204">
        <v>5.2858618131868065</v>
      </c>
      <c r="N109" s="204">
        <v>97.364310000000003</v>
      </c>
      <c r="O109" s="204">
        <v>5.4289521624369401</v>
      </c>
      <c r="P109" s="204">
        <v>5.5028414786481203</v>
      </c>
      <c r="Q109" s="204">
        <v>5.29</v>
      </c>
    </row>
    <row r="110" spans="1:17" ht="15">
      <c r="A110" s="100">
        <v>44562</v>
      </c>
      <c r="B110" s="101">
        <v>550000000</v>
      </c>
      <c r="C110" s="103">
        <v>44582</v>
      </c>
      <c r="D110" s="103">
        <v>44764</v>
      </c>
      <c r="E110" s="101">
        <v>689510000</v>
      </c>
      <c r="F110" s="101">
        <v>139510000</v>
      </c>
      <c r="G110" s="101">
        <v>550000000</v>
      </c>
      <c r="H110" s="101">
        <v>95148820000</v>
      </c>
      <c r="I110" s="117">
        <v>25.365454545454547</v>
      </c>
      <c r="J110" s="101">
        <v>550000000</v>
      </c>
      <c r="K110" s="101">
        <v>0</v>
      </c>
      <c r="L110" s="36">
        <v>4981440000</v>
      </c>
      <c r="M110" s="204">
        <v>5.316385439560432</v>
      </c>
      <c r="N110" s="204">
        <v>97.349090000000004</v>
      </c>
      <c r="O110" s="204">
        <v>5.4611557638190904</v>
      </c>
      <c r="P110" s="204">
        <v>5.5359242988202197</v>
      </c>
      <c r="Q110" s="204">
        <v>4.0199999999999996</v>
      </c>
    </row>
    <row r="111" spans="1:17" ht="15">
      <c r="A111" s="100">
        <v>44562</v>
      </c>
      <c r="B111" s="101">
        <v>500000000</v>
      </c>
      <c r="C111" s="103">
        <v>44589</v>
      </c>
      <c r="D111" s="103">
        <v>44771</v>
      </c>
      <c r="E111" s="101">
        <v>918200000</v>
      </c>
      <c r="F111" s="101">
        <v>418200000</v>
      </c>
      <c r="G111" s="101">
        <v>500000000</v>
      </c>
      <c r="H111" s="151">
        <v>95648820000</v>
      </c>
      <c r="I111" s="117">
        <v>83.64</v>
      </c>
      <c r="J111" s="101">
        <v>500000000</v>
      </c>
      <c r="K111" s="101">
        <v>0</v>
      </c>
      <c r="L111" s="36">
        <v>4981440000</v>
      </c>
      <c r="M111" s="204">
        <v>5.3332917582417583</v>
      </c>
      <c r="N111" s="204">
        <v>97.34066</v>
      </c>
      <c r="O111" s="204">
        <v>5.4789969147956903</v>
      </c>
      <c r="P111" s="204">
        <v>5.55425478530631</v>
      </c>
      <c r="Q111" s="204">
        <v>5.3819999999999997</v>
      </c>
    </row>
    <row r="112" spans="1:17" ht="15">
      <c r="A112" s="100">
        <v>44593</v>
      </c>
      <c r="B112" s="101">
        <v>600000000</v>
      </c>
      <c r="C112" s="103">
        <v>44603</v>
      </c>
      <c r="D112" s="15">
        <v>44785</v>
      </c>
      <c r="E112" s="35">
        <v>913460000</v>
      </c>
      <c r="F112" s="35">
        <v>313460000</v>
      </c>
      <c r="G112" s="35">
        <v>600000000</v>
      </c>
      <c r="H112" s="35">
        <v>96248820000</v>
      </c>
      <c r="I112" s="117">
        <v>52.2</v>
      </c>
      <c r="J112" s="35">
        <v>550000000</v>
      </c>
      <c r="K112" s="35">
        <v>50000000</v>
      </c>
      <c r="L112" s="36">
        <v>5031440000</v>
      </c>
      <c r="M112" s="51">
        <v>5.3751865384615272</v>
      </c>
      <c r="N112" s="51">
        <v>97.319770000000005</v>
      </c>
      <c r="O112" s="51">
        <v>5.5232215802210902</v>
      </c>
      <c r="P112" s="51">
        <v>5.5996992980725997</v>
      </c>
      <c r="Q112" s="51">
        <v>5.61</v>
      </c>
    </row>
    <row r="113" spans="1:17" ht="15">
      <c r="A113" s="100">
        <v>44621</v>
      </c>
      <c r="B113" s="101">
        <v>650000000</v>
      </c>
      <c r="C113" s="103">
        <v>44631</v>
      </c>
      <c r="D113" s="103">
        <v>44813</v>
      </c>
      <c r="E113" s="101">
        <v>796590000</v>
      </c>
      <c r="F113" s="101">
        <v>146590000</v>
      </c>
      <c r="G113" s="101">
        <v>650000000</v>
      </c>
      <c r="H113" s="151">
        <v>96898820000</v>
      </c>
      <c r="I113" s="117">
        <v>22.552307692307689</v>
      </c>
      <c r="J113" s="101">
        <v>550000000</v>
      </c>
      <c r="K113" s="101">
        <v>100000000</v>
      </c>
      <c r="L113" s="36">
        <v>5131440000</v>
      </c>
      <c r="M113" s="204">
        <v>5.5443098901098962</v>
      </c>
      <c r="N113" s="204">
        <v>97.235439999999997</v>
      </c>
      <c r="O113" s="204">
        <v>5.7019435404518104</v>
      </c>
      <c r="P113" s="204">
        <v>5.7834508412342602</v>
      </c>
      <c r="Q113" s="204">
        <v>5.8470000000000004</v>
      </c>
    </row>
    <row r="114" spans="1:17" ht="15">
      <c r="A114" s="100">
        <v>44621</v>
      </c>
      <c r="B114" s="101">
        <v>500000000</v>
      </c>
      <c r="C114" s="103">
        <v>44645</v>
      </c>
      <c r="D114" s="15">
        <v>44827</v>
      </c>
      <c r="E114" s="35">
        <v>1188900000</v>
      </c>
      <c r="F114" s="35">
        <v>688900000</v>
      </c>
      <c r="G114" s="35">
        <v>500000000</v>
      </c>
      <c r="H114" s="35">
        <v>97398820000</v>
      </c>
      <c r="I114" s="117">
        <v>137.78</v>
      </c>
      <c r="J114" s="35">
        <v>427860000</v>
      </c>
      <c r="K114" s="35">
        <v>72140000</v>
      </c>
      <c r="L114" s="36">
        <v>5203580000</v>
      </c>
      <c r="M114" s="51">
        <v>5.3751865384615272</v>
      </c>
      <c r="N114" s="51">
        <v>97.212900000000005</v>
      </c>
      <c r="O114" s="51">
        <v>5.7497654490954702</v>
      </c>
      <c r="P114" s="51">
        <v>5.8326457139848999</v>
      </c>
      <c r="Q114" s="51">
        <v>5.75</v>
      </c>
    </row>
    <row r="115" spans="1:17" ht="15">
      <c r="A115" s="100">
        <v>44652</v>
      </c>
      <c r="B115" s="101">
        <v>550000000</v>
      </c>
      <c r="C115" s="103">
        <v>44665</v>
      </c>
      <c r="D115" s="103">
        <v>44847</v>
      </c>
      <c r="E115" s="101">
        <v>767900000</v>
      </c>
      <c r="F115" s="101">
        <v>217900000</v>
      </c>
      <c r="G115" s="101">
        <v>550000000</v>
      </c>
      <c r="H115" s="101">
        <v>97948820000</v>
      </c>
      <c r="I115" s="117">
        <v>39.618181818181817</v>
      </c>
      <c r="J115" s="101">
        <v>550000000</v>
      </c>
      <c r="K115" s="101">
        <v>0</v>
      </c>
      <c r="L115" s="201">
        <v>5203580000</v>
      </c>
      <c r="M115" s="204">
        <v>5.6685302197802114</v>
      </c>
      <c r="N115" s="204">
        <v>97.173500000000004</v>
      </c>
      <c r="O115" s="204">
        <v>5.8334115986150703</v>
      </c>
      <c r="P115" s="204">
        <v>5.9187209110052699</v>
      </c>
      <c r="Q115" s="204">
        <v>5.75</v>
      </c>
    </row>
    <row r="116" spans="1:17" ht="15">
      <c r="A116" s="100">
        <v>44652</v>
      </c>
      <c r="B116" s="101">
        <v>500000000</v>
      </c>
      <c r="C116" s="103">
        <v>44673</v>
      </c>
      <c r="D116" s="103">
        <v>44855</v>
      </c>
      <c r="E116" s="101">
        <v>731030000</v>
      </c>
      <c r="F116" s="101">
        <v>231030000</v>
      </c>
      <c r="G116" s="101">
        <v>500000000</v>
      </c>
      <c r="H116" s="101">
        <v>98448820000</v>
      </c>
      <c r="I116" s="117">
        <v>46.206000000000003</v>
      </c>
      <c r="J116" s="101">
        <v>550000000</v>
      </c>
      <c r="K116" s="101">
        <v>-50000000</v>
      </c>
      <c r="L116" s="201">
        <v>5153580000</v>
      </c>
      <c r="M116" s="204">
        <v>5.6664043956043963</v>
      </c>
      <c r="N116" s="204">
        <v>97.17456</v>
      </c>
      <c r="O116" s="204">
        <v>5.8311603320914402</v>
      </c>
      <c r="P116" s="204">
        <v>5.9164038092580196</v>
      </c>
      <c r="Q116" s="204">
        <v>5.8819999999999997</v>
      </c>
    </row>
    <row r="117" spans="1:17" ht="15">
      <c r="A117" s="100">
        <v>44682</v>
      </c>
      <c r="B117" s="101">
        <v>430000000</v>
      </c>
      <c r="C117" s="103">
        <v>44701</v>
      </c>
      <c r="D117" s="103">
        <v>44883</v>
      </c>
      <c r="E117" s="101">
        <v>412700000</v>
      </c>
      <c r="F117" s="101">
        <v>-17300000</v>
      </c>
      <c r="G117" s="101">
        <v>352700000</v>
      </c>
      <c r="H117" s="101">
        <v>98801520000</v>
      </c>
      <c r="I117" s="117">
        <v>-4.0232558139534884</v>
      </c>
      <c r="J117" s="101">
        <v>422330000</v>
      </c>
      <c r="K117" s="101">
        <v>-69630000</v>
      </c>
      <c r="L117" s="201">
        <v>5083950000</v>
      </c>
      <c r="M117" s="204">
        <v>5.791045879120885</v>
      </c>
      <c r="N117" s="204">
        <v>97.112409999999997</v>
      </c>
      <c r="O117" s="204">
        <v>5.9632397951208098</v>
      </c>
      <c r="P117" s="204">
        <v>6.0523887496809001</v>
      </c>
      <c r="Q117" s="204">
        <v>6.05</v>
      </c>
    </row>
    <row r="118" spans="1:17" ht="15">
      <c r="A118" s="100">
        <v>44682</v>
      </c>
      <c r="B118" s="101">
        <v>450000000</v>
      </c>
      <c r="C118" s="103">
        <v>44708</v>
      </c>
      <c r="D118" s="103">
        <v>44890</v>
      </c>
      <c r="E118" s="101">
        <v>430150000</v>
      </c>
      <c r="F118" s="101">
        <v>-19850000</v>
      </c>
      <c r="G118" s="101">
        <v>430150000</v>
      </c>
      <c r="H118" s="101">
        <v>99231670000</v>
      </c>
      <c r="I118" s="117">
        <v>-4.4111111111111105</v>
      </c>
      <c r="J118" s="101">
        <v>0</v>
      </c>
      <c r="K118" s="101">
        <v>430150000</v>
      </c>
      <c r="L118" s="201">
        <v>5514100000</v>
      </c>
      <c r="M118" s="204">
        <v>5.3751865384615272</v>
      </c>
      <c r="N118" s="204">
        <v>97.013829999999999</v>
      </c>
      <c r="O118" s="204">
        <v>6.1730863810577601</v>
      </c>
      <c r="P118" s="204">
        <v>6.2686202212697903</v>
      </c>
      <c r="Q118" s="204">
        <v>6.55</v>
      </c>
    </row>
    <row r="119" spans="1:17" ht="15">
      <c r="A119" s="100">
        <v>44713</v>
      </c>
      <c r="B119" s="101">
        <v>400000000</v>
      </c>
      <c r="C119" s="103">
        <v>44722</v>
      </c>
      <c r="D119" s="103">
        <v>44904</v>
      </c>
      <c r="E119" s="101">
        <v>857700000</v>
      </c>
      <c r="F119" s="101">
        <v>457700000</v>
      </c>
      <c r="G119" s="101">
        <v>400000000</v>
      </c>
      <c r="H119" s="101">
        <v>99631670000</v>
      </c>
      <c r="I119" s="293">
        <v>114.425</v>
      </c>
      <c r="J119" s="101">
        <v>381250000</v>
      </c>
      <c r="K119" s="101">
        <v>18750000</v>
      </c>
      <c r="L119" s="201">
        <v>5532850000</v>
      </c>
      <c r="M119" s="321">
        <v>5.3751865384615272</v>
      </c>
      <c r="N119" s="321">
        <v>96.861760000000004</v>
      </c>
      <c r="O119" s="321">
        <v>6.4976344399720496</v>
      </c>
      <c r="P119" s="321">
        <v>6.6034779765760296</v>
      </c>
      <c r="Q119" s="321">
        <v>6.5670000000000002</v>
      </c>
    </row>
    <row r="120" spans="1:17" ht="15">
      <c r="A120" s="100">
        <v>44743</v>
      </c>
      <c r="B120" s="101">
        <v>500000000</v>
      </c>
      <c r="C120" s="103">
        <v>44757</v>
      </c>
      <c r="D120" s="103">
        <v>44939</v>
      </c>
      <c r="E120" s="101">
        <v>644070000</v>
      </c>
      <c r="F120" s="101">
        <v>144070000</v>
      </c>
      <c r="G120" s="101">
        <v>523870000</v>
      </c>
      <c r="H120" s="101">
        <v>100155540000</v>
      </c>
      <c r="I120" s="293">
        <v>28.814</v>
      </c>
      <c r="J120" s="101">
        <v>500000000</v>
      </c>
      <c r="K120" s="101">
        <v>23870000</v>
      </c>
      <c r="L120" s="201">
        <v>5556720000</v>
      </c>
      <c r="M120" s="321">
        <v>6.5400579670329746</v>
      </c>
      <c r="N120" s="321">
        <v>96.738929999999996</v>
      </c>
      <c r="O120" s="321">
        <v>6.76052336637688</v>
      </c>
      <c r="P120" s="321">
        <v>6.8751051179066502</v>
      </c>
      <c r="Q120" s="321">
        <v>6.9859999999999998</v>
      </c>
    </row>
    <row r="121" spans="1:17" ht="15">
      <c r="A121" s="100">
        <v>44743</v>
      </c>
      <c r="B121" s="101">
        <v>550000000</v>
      </c>
      <c r="C121" s="103">
        <v>44764</v>
      </c>
      <c r="D121" s="103">
        <v>44946</v>
      </c>
      <c r="E121" s="101">
        <v>663660000</v>
      </c>
      <c r="F121" s="101">
        <v>113660000</v>
      </c>
      <c r="G121" s="101">
        <v>550000000</v>
      </c>
      <c r="H121" s="101">
        <v>100705540000</v>
      </c>
      <c r="I121" s="293">
        <v>20.665454545454544</v>
      </c>
      <c r="J121" s="101">
        <v>550000000</v>
      </c>
      <c r="K121" s="101">
        <v>0</v>
      </c>
      <c r="L121" s="201">
        <v>5556720000</v>
      </c>
      <c r="M121" s="321">
        <v>6.7742596153846053</v>
      </c>
      <c r="N121" s="321">
        <v>96.622150000000005</v>
      </c>
      <c r="O121" s="321">
        <v>7.0110834993680102</v>
      </c>
      <c r="P121" s="321">
        <v>7.13431623126373</v>
      </c>
      <c r="Q121" s="321">
        <v>7.15</v>
      </c>
    </row>
    <row r="122" spans="1:17" ht="15">
      <c r="A122" s="100">
        <v>44743</v>
      </c>
      <c r="B122" s="101">
        <v>500000000</v>
      </c>
      <c r="C122" s="103">
        <v>44771</v>
      </c>
      <c r="D122" s="103">
        <v>44953</v>
      </c>
      <c r="E122" s="101">
        <v>676890000</v>
      </c>
      <c r="F122" s="101">
        <v>176890000</v>
      </c>
      <c r="G122" s="101">
        <v>500000000</v>
      </c>
      <c r="H122" s="101">
        <v>101205540000</v>
      </c>
      <c r="I122" s="293">
        <v>35.378</v>
      </c>
      <c r="J122" s="101">
        <v>500000000</v>
      </c>
      <c r="K122" s="101">
        <v>0</v>
      </c>
      <c r="L122" s="201">
        <v>5556720000</v>
      </c>
      <c r="M122" s="321">
        <v>6.9511843406593448</v>
      </c>
      <c r="N122" s="321">
        <v>96.533929999999998</v>
      </c>
      <c r="O122" s="321">
        <v>7.2007680000797096</v>
      </c>
      <c r="P122" s="321">
        <v>7.3307592662960896</v>
      </c>
      <c r="Q122" s="321">
        <v>7.34</v>
      </c>
    </row>
    <row r="123" spans="1:17" ht="15">
      <c r="A123" s="100">
        <v>44774</v>
      </c>
      <c r="B123" s="101">
        <v>600000000</v>
      </c>
      <c r="C123" s="103">
        <v>44785</v>
      </c>
      <c r="D123" s="103">
        <v>44967</v>
      </c>
      <c r="E123" s="101">
        <v>1084420000</v>
      </c>
      <c r="F123" s="101">
        <v>484420000</v>
      </c>
      <c r="G123" s="101">
        <v>600420000</v>
      </c>
      <c r="H123" s="101">
        <v>101805960000</v>
      </c>
      <c r="I123" s="293">
        <f>F123/B123*100</f>
        <v>80.736666666666665</v>
      </c>
      <c r="J123" s="101">
        <v>600000000</v>
      </c>
      <c r="K123" s="101">
        <v>420000</v>
      </c>
      <c r="L123" s="201">
        <v>5557140000</v>
      </c>
      <c r="M123" s="321">
        <v>7.1024387362637285</v>
      </c>
      <c r="N123" s="321">
        <v>96.458510000000004</v>
      </c>
      <c r="O123" s="321">
        <v>7.3632059382461197</v>
      </c>
      <c r="P123" s="321">
        <v>7.4991283475406503</v>
      </c>
      <c r="Q123" s="321">
        <v>7.44</v>
      </c>
    </row>
    <row r="124" spans="1:17" ht="15">
      <c r="A124" s="100">
        <v>44774</v>
      </c>
      <c r="B124" s="35">
        <v>400000000</v>
      </c>
      <c r="C124" s="15">
        <v>44798</v>
      </c>
      <c r="D124" s="15">
        <v>44981</v>
      </c>
      <c r="E124" s="35">
        <v>713090000</v>
      </c>
      <c r="F124" s="35">
        <v>313090000</v>
      </c>
      <c r="G124" s="324">
        <v>450000000</v>
      </c>
      <c r="H124" s="35">
        <v>102255960000</v>
      </c>
      <c r="I124" s="293">
        <f>F124/B124*100</f>
        <v>78.272499999999994</v>
      </c>
      <c r="J124" s="151">
        <v>0</v>
      </c>
      <c r="K124" s="324">
        <v>450000000</v>
      </c>
      <c r="L124" s="325">
        <v>6007140000</v>
      </c>
      <c r="M124" s="326">
        <v>7.2204821428571551</v>
      </c>
      <c r="N124" s="326">
        <v>96.399649999999994</v>
      </c>
      <c r="O124" s="326">
        <v>7.4901538987508296</v>
      </c>
      <c r="P124" s="326">
        <v>7.63080370759406</v>
      </c>
      <c r="Q124" s="326">
        <v>7.5</v>
      </c>
    </row>
    <row r="125" spans="1:17" ht="15">
      <c r="A125" s="100">
        <v>44805</v>
      </c>
      <c r="B125" s="101">
        <v>650000000</v>
      </c>
      <c r="C125" s="103">
        <v>44813</v>
      </c>
      <c r="D125" s="103">
        <v>44995</v>
      </c>
      <c r="E125" s="101">
        <v>417570000</v>
      </c>
      <c r="F125" s="101">
        <v>-232430000</v>
      </c>
      <c r="G125" s="101">
        <v>411570000</v>
      </c>
      <c r="H125" s="101">
        <v>102667530000</v>
      </c>
      <c r="I125" s="293">
        <v>-35.758461538461539</v>
      </c>
      <c r="J125" s="101">
        <v>650000000</v>
      </c>
      <c r="K125" s="101">
        <v>-238430000</v>
      </c>
      <c r="L125" s="201">
        <v>5768710000</v>
      </c>
      <c r="M125" s="321">
        <v>7.2651244505494397</v>
      </c>
      <c r="N125" s="321">
        <v>96.377390000000005</v>
      </c>
      <c r="O125" s="321">
        <v>7.5382041893326202</v>
      </c>
      <c r="P125" s="321">
        <v>7.6806644206787604</v>
      </c>
      <c r="Q125" s="321">
        <v>7.78</v>
      </c>
    </row>
    <row r="126" spans="1:17" ht="15">
      <c r="A126" s="100">
        <v>44805</v>
      </c>
      <c r="B126" s="35">
        <v>500000000</v>
      </c>
      <c r="C126" s="15">
        <v>44827</v>
      </c>
      <c r="D126" s="15">
        <v>45009</v>
      </c>
      <c r="E126" s="35">
        <v>567990000</v>
      </c>
      <c r="F126" s="35">
        <v>67990000</v>
      </c>
      <c r="G126" s="324">
        <v>500000000</v>
      </c>
      <c r="H126" s="35">
        <v>103167530000</v>
      </c>
      <c r="I126" s="293">
        <v>13.597999999999999</v>
      </c>
      <c r="J126" s="151">
        <v>500000000</v>
      </c>
      <c r="K126" s="324">
        <v>0</v>
      </c>
      <c r="L126" s="325">
        <v>5768710000</v>
      </c>
      <c r="M126" s="326">
        <v>7.5326373626373631</v>
      </c>
      <c r="N126" s="326">
        <v>96.244</v>
      </c>
      <c r="O126" s="326">
        <v>7.82660463263929</v>
      </c>
      <c r="P126" s="326">
        <v>7.9801744135744999</v>
      </c>
      <c r="Q126" s="326">
        <v>8.0289999999999999</v>
      </c>
    </row>
    <row r="127" spans="1:17" ht="15">
      <c r="A127" s="100">
        <v>44835</v>
      </c>
      <c r="B127" s="35">
        <v>550000000</v>
      </c>
      <c r="C127" s="15">
        <v>44848</v>
      </c>
      <c r="D127" s="15">
        <v>45030</v>
      </c>
      <c r="E127" s="35">
        <v>751500000</v>
      </c>
      <c r="F127" s="35">
        <v>201500000</v>
      </c>
      <c r="G127" s="324">
        <v>550000000</v>
      </c>
      <c r="H127" s="35">
        <v>103717530000</v>
      </c>
      <c r="I127" s="293">
        <v>36.63636363636364</v>
      </c>
      <c r="J127" s="151">
        <v>550000000</v>
      </c>
      <c r="K127" s="324">
        <v>0</v>
      </c>
      <c r="L127" s="325">
        <v>5768710000</v>
      </c>
      <c r="M127" s="326">
        <v>7.7230991758241831</v>
      </c>
      <c r="N127" s="326">
        <v>96.149029999999996</v>
      </c>
      <c r="O127" s="326">
        <v>8.0324254709841405</v>
      </c>
      <c r="P127" s="326">
        <v>8.1941787835268798</v>
      </c>
      <c r="Q127" s="326">
        <v>8.1470000000000002</v>
      </c>
    </row>
    <row r="128" spans="1:17" ht="15">
      <c r="A128" s="100">
        <v>44835</v>
      </c>
      <c r="B128" s="35">
        <v>500000000</v>
      </c>
      <c r="C128" s="15">
        <v>44855</v>
      </c>
      <c r="D128" s="15">
        <v>45037</v>
      </c>
      <c r="E128" s="35">
        <v>672670000</v>
      </c>
      <c r="F128" s="35">
        <v>172670000</v>
      </c>
      <c r="G128" s="324">
        <v>500000000</v>
      </c>
      <c r="H128" s="35">
        <v>104217530000</v>
      </c>
      <c r="I128" s="293">
        <v>34.533999999999999</v>
      </c>
      <c r="J128" s="151">
        <v>500000000</v>
      </c>
      <c r="K128" s="324">
        <v>0</v>
      </c>
      <c r="L128" s="325">
        <v>5768710000</v>
      </c>
      <c r="M128" s="326">
        <v>8.1383399999999995</v>
      </c>
      <c r="N128" s="326">
        <v>96.100229999999996</v>
      </c>
      <c r="O128" s="326">
        <v>8.1383440057243508</v>
      </c>
      <c r="P128" s="326">
        <v>8.3043914795264406</v>
      </c>
      <c r="Q128" s="326">
        <v>8.25</v>
      </c>
    </row>
    <row r="129" spans="1:17" ht="15">
      <c r="A129" s="100">
        <v>44866</v>
      </c>
      <c r="B129" s="35">
        <v>460000000</v>
      </c>
      <c r="C129" s="15">
        <v>44883</v>
      </c>
      <c r="D129" s="15">
        <v>45065</v>
      </c>
      <c r="E129" s="35">
        <v>455790000</v>
      </c>
      <c r="F129" s="35">
        <v>-4210000</v>
      </c>
      <c r="G129" s="324">
        <v>455790000</v>
      </c>
      <c r="H129" s="35">
        <v>104673320000</v>
      </c>
      <c r="I129" s="293">
        <v>-0.91521739130434787</v>
      </c>
      <c r="J129" s="151">
        <v>352700000</v>
      </c>
      <c r="K129" s="324">
        <v>103090000</v>
      </c>
      <c r="L129" s="325">
        <v>5871800000</v>
      </c>
      <c r="M129" s="326">
        <v>7.9575414835164935</v>
      </c>
      <c r="N129" s="326">
        <v>96.032129999999995</v>
      </c>
      <c r="O129" s="326">
        <v>8.2863323801278703</v>
      </c>
      <c r="P129" s="326">
        <v>8.4584738315710997</v>
      </c>
      <c r="Q129" s="326">
        <v>8.5</v>
      </c>
    </row>
    <row r="130" spans="1:17" ht="15">
      <c r="A130" s="100">
        <v>44866</v>
      </c>
      <c r="B130" s="35">
        <v>500000000</v>
      </c>
      <c r="C130" s="15">
        <v>44890</v>
      </c>
      <c r="D130" s="15">
        <v>45072</v>
      </c>
      <c r="E130" s="35">
        <v>794500000</v>
      </c>
      <c r="F130" s="35">
        <v>294500000</v>
      </c>
      <c r="G130" s="324">
        <v>500000000</v>
      </c>
      <c r="H130" s="35">
        <v>105173320000</v>
      </c>
      <c r="I130" s="293">
        <v>58.9</v>
      </c>
      <c r="J130" s="151">
        <v>430150000</v>
      </c>
      <c r="K130" s="324">
        <v>69850000</v>
      </c>
      <c r="L130" s="325">
        <v>5941650000</v>
      </c>
      <c r="M130" s="326">
        <v>8.0859934065934063</v>
      </c>
      <c r="N130" s="326">
        <v>95.96808</v>
      </c>
      <c r="O130" s="326">
        <v>8.4257113475578596</v>
      </c>
      <c r="P130" s="326">
        <v>8.6036926810201493</v>
      </c>
      <c r="Q130" s="326">
        <v>8.5</v>
      </c>
    </row>
    <row r="131" spans="1:17" ht="15">
      <c r="A131" s="122">
        <v>44896</v>
      </c>
      <c r="B131" s="37">
        <v>500000000</v>
      </c>
      <c r="C131" s="22">
        <v>44904</v>
      </c>
      <c r="D131" s="22">
        <v>45086</v>
      </c>
      <c r="E131" s="37">
        <v>512800000</v>
      </c>
      <c r="F131" s="37">
        <v>12800000</v>
      </c>
      <c r="G131" s="334">
        <v>500000000</v>
      </c>
      <c r="H131" s="37">
        <v>105673320000</v>
      </c>
      <c r="I131" s="118">
        <v>2.56</v>
      </c>
      <c r="J131" s="335">
        <v>400000000</v>
      </c>
      <c r="K131" s="334">
        <v>100000000</v>
      </c>
      <c r="L131" s="336">
        <v>6041650000</v>
      </c>
      <c r="M131" s="337">
        <v>8.2190780219780279</v>
      </c>
      <c r="N131" s="337">
        <v>95.901719999999997</v>
      </c>
      <c r="O131" s="337">
        <v>8.5703134646365307</v>
      </c>
      <c r="P131" s="337">
        <v>8.7544564916759402</v>
      </c>
      <c r="Q131" s="92">
        <v>8.6588999999999992</v>
      </c>
    </row>
    <row r="132" spans="1:17" ht="15">
      <c r="A132" s="100">
        <v>44927</v>
      </c>
      <c r="B132" s="35">
        <v>530000000</v>
      </c>
      <c r="C132" s="15">
        <v>44939</v>
      </c>
      <c r="D132" s="15">
        <v>45121</v>
      </c>
      <c r="E132" s="35">
        <v>835480000</v>
      </c>
      <c r="F132" s="35">
        <v>305480000</v>
      </c>
      <c r="G132" s="324">
        <v>530000000</v>
      </c>
      <c r="H132" s="35">
        <v>106203320000</v>
      </c>
      <c r="I132" s="117">
        <v>57.637735849056604</v>
      </c>
      <c r="J132" s="151">
        <v>523870000</v>
      </c>
      <c r="K132" s="324">
        <v>6130000</v>
      </c>
      <c r="L132" s="325">
        <v>6047780000</v>
      </c>
      <c r="M132" s="326">
        <v>8.2190780219780279</v>
      </c>
      <c r="N132" s="326">
        <v>95.901719999999997</v>
      </c>
      <c r="O132" s="326">
        <v>8.5703134646365307</v>
      </c>
      <c r="P132" s="326">
        <v>8.7544564916759402</v>
      </c>
      <c r="Q132" s="326">
        <v>8.6</v>
      </c>
    </row>
    <row r="133" spans="1:17" ht="15">
      <c r="A133" s="100">
        <v>44929</v>
      </c>
      <c r="B133" s="35">
        <v>500000000</v>
      </c>
      <c r="C133" s="15">
        <v>44946</v>
      </c>
      <c r="D133" s="15">
        <v>45128</v>
      </c>
      <c r="E133" s="35">
        <v>860280000</v>
      </c>
      <c r="F133" s="35">
        <v>360280000</v>
      </c>
      <c r="G133" s="324">
        <v>500000000</v>
      </c>
      <c r="H133" s="35">
        <v>106703320000</v>
      </c>
      <c r="I133" s="117">
        <v>72.055999999999997</v>
      </c>
      <c r="J133" s="151">
        <v>550000000</v>
      </c>
      <c r="K133" s="324">
        <v>-50000000</v>
      </c>
      <c r="L133" s="325">
        <v>5997780000</v>
      </c>
      <c r="M133" s="326">
        <v>8.1727711538461669</v>
      </c>
      <c r="N133" s="326">
        <v>95.924809999999994</v>
      </c>
      <c r="O133" s="326">
        <v>8.5199763792559704</v>
      </c>
      <c r="P133" s="326">
        <v>8.7019625765993602</v>
      </c>
      <c r="Q133" s="326">
        <v>8.5500000000000007</v>
      </c>
    </row>
    <row r="134" spans="1:17" ht="15">
      <c r="A134" s="100">
        <v>44929</v>
      </c>
      <c r="B134" s="35">
        <v>500000000</v>
      </c>
      <c r="C134" s="15">
        <v>44953</v>
      </c>
      <c r="D134" s="15">
        <v>45135</v>
      </c>
      <c r="E134" s="35">
        <v>794410000</v>
      </c>
      <c r="F134" s="35">
        <v>294410000</v>
      </c>
      <c r="G134" s="324">
        <v>500000000</v>
      </c>
      <c r="H134" s="35">
        <v>107203320000</v>
      </c>
      <c r="I134" s="117">
        <v>58.881999999999998</v>
      </c>
      <c r="J134" s="151">
        <v>500000000</v>
      </c>
      <c r="K134" s="324">
        <v>0</v>
      </c>
      <c r="L134" s="325">
        <v>5997780000</v>
      </c>
      <c r="M134" s="326">
        <v>8.1193447802197927</v>
      </c>
      <c r="N134" s="326">
        <v>95.951449999999994</v>
      </c>
      <c r="O134" s="326">
        <v>8.46193025766655</v>
      </c>
      <c r="P134" s="326">
        <v>8.6414450853917106</v>
      </c>
      <c r="Q134" s="326">
        <v>8.5</v>
      </c>
    </row>
    <row r="135" spans="1:17" ht="15">
      <c r="A135" s="100">
        <v>44960</v>
      </c>
      <c r="B135" s="35">
        <v>550000000</v>
      </c>
      <c r="C135" s="15">
        <v>44967</v>
      </c>
      <c r="D135" s="15">
        <v>45149</v>
      </c>
      <c r="E135" s="35">
        <v>1116730000</v>
      </c>
      <c r="F135" s="35">
        <v>566730000</v>
      </c>
      <c r="G135" s="324">
        <v>550000000</v>
      </c>
      <c r="H135" s="35">
        <v>107753320000</v>
      </c>
      <c r="I135" s="117">
        <v>103.04181818181819</v>
      </c>
      <c r="J135" s="151">
        <v>600420000</v>
      </c>
      <c r="K135" s="324">
        <v>-50420000</v>
      </c>
      <c r="L135" s="325">
        <v>5947360000</v>
      </c>
      <c r="M135" s="326">
        <v>8.0601425824175834</v>
      </c>
      <c r="N135" s="326">
        <v>95.980969999999999</v>
      </c>
      <c r="O135" s="326">
        <v>8.3976465151556408</v>
      </c>
      <c r="P135" s="326">
        <v>8.5744441184264293</v>
      </c>
      <c r="Q135" s="326">
        <v>8.42</v>
      </c>
    </row>
    <row r="136" spans="1:17" ht="15">
      <c r="A136" s="100">
        <v>44960</v>
      </c>
      <c r="B136" s="35">
        <v>450000000</v>
      </c>
      <c r="C136" s="15">
        <v>44981</v>
      </c>
      <c r="D136" s="15">
        <v>45163</v>
      </c>
      <c r="E136" s="35">
        <v>825720000</v>
      </c>
      <c r="F136" s="35">
        <v>375720000</v>
      </c>
      <c r="G136" s="324">
        <v>450000000</v>
      </c>
      <c r="H136" s="35">
        <v>108203320000</v>
      </c>
      <c r="I136" s="117">
        <v>83.493333333333325</v>
      </c>
      <c r="J136" s="151">
        <v>450000000</v>
      </c>
      <c r="K136" s="324">
        <v>0</v>
      </c>
      <c r="L136" s="325">
        <v>5947360000</v>
      </c>
      <c r="M136" s="326">
        <v>7.9553755494505554</v>
      </c>
      <c r="N136" s="326">
        <v>96.033209999999997</v>
      </c>
      <c r="O136" s="326">
        <v>8.2839837900353004</v>
      </c>
      <c r="P136" s="326">
        <v>8.4560276717996707</v>
      </c>
      <c r="Q136" s="51">
        <v>8.3960000000000008</v>
      </c>
    </row>
    <row r="137" spans="1:17" ht="15">
      <c r="A137" s="100">
        <v>44994</v>
      </c>
      <c r="B137" s="35">
        <v>450000000</v>
      </c>
      <c r="C137" s="15">
        <v>44995</v>
      </c>
      <c r="D137" s="15">
        <v>45177</v>
      </c>
      <c r="E137" s="35">
        <v>1239220000</v>
      </c>
      <c r="F137" s="35">
        <v>789220000</v>
      </c>
      <c r="G137" s="324">
        <v>462090000</v>
      </c>
      <c r="H137" s="35">
        <v>108665410000</v>
      </c>
      <c r="I137" s="117">
        <v>175.38222222222223</v>
      </c>
      <c r="J137" s="151">
        <v>411570000</v>
      </c>
      <c r="K137" s="324">
        <v>50520000</v>
      </c>
      <c r="L137" s="325">
        <v>5997880000</v>
      </c>
      <c r="M137" s="326">
        <v>7.8754365384615355</v>
      </c>
      <c r="N137" s="326">
        <v>96.073070000000001</v>
      </c>
      <c r="O137" s="326">
        <v>8.1973403561076292</v>
      </c>
      <c r="P137" s="326">
        <v>8.3658040620459904</v>
      </c>
      <c r="Q137" s="51">
        <v>8.2650000000000006</v>
      </c>
    </row>
    <row r="138" spans="1:17" ht="15">
      <c r="A138" s="100">
        <v>44994</v>
      </c>
      <c r="B138" s="35">
        <v>500000000</v>
      </c>
      <c r="C138" s="15">
        <v>45009</v>
      </c>
      <c r="D138" s="15">
        <v>45191</v>
      </c>
      <c r="E138" s="35">
        <v>845030000</v>
      </c>
      <c r="F138" s="35">
        <v>345030000</v>
      </c>
      <c r="G138" s="324">
        <v>500000000</v>
      </c>
      <c r="H138" s="35">
        <v>109165410000</v>
      </c>
      <c r="I138" s="117">
        <v>69.006</v>
      </c>
      <c r="J138" s="151">
        <v>500000000</v>
      </c>
      <c r="K138" s="324">
        <v>0</v>
      </c>
      <c r="L138" s="325">
        <v>5997880000</v>
      </c>
      <c r="M138" s="326">
        <v>7.8281469780219846</v>
      </c>
      <c r="N138" s="326">
        <v>96.096649999999997</v>
      </c>
      <c r="O138" s="326">
        <v>8.1461184942680003</v>
      </c>
      <c r="P138" s="326">
        <v>8.3124833785665206</v>
      </c>
      <c r="Q138" s="51">
        <v>8.1761999999999997</v>
      </c>
    </row>
    <row r="139" spans="1:17" ht="15">
      <c r="A139" s="100">
        <v>45019</v>
      </c>
      <c r="B139" s="35">
        <v>250000000</v>
      </c>
      <c r="C139" s="15">
        <v>45022</v>
      </c>
      <c r="D139" s="15">
        <v>45205</v>
      </c>
      <c r="E139" s="35">
        <v>105900000</v>
      </c>
      <c r="F139" s="35">
        <v>-144100000</v>
      </c>
      <c r="G139" s="324">
        <v>105900000</v>
      </c>
      <c r="H139" s="35">
        <v>109271310000</v>
      </c>
      <c r="I139" s="117">
        <v>-57.64</v>
      </c>
      <c r="J139" s="151">
        <v>0</v>
      </c>
      <c r="K139" s="324">
        <v>105900000</v>
      </c>
      <c r="L139" s="325">
        <v>6103780000</v>
      </c>
      <c r="M139" s="326">
        <v>7.8281469780219846</v>
      </c>
      <c r="N139" s="326">
        <v>96.096649999999997</v>
      </c>
      <c r="O139" s="326">
        <v>8.1461184942679949</v>
      </c>
      <c r="P139" s="326">
        <v>8.3124833785665153</v>
      </c>
      <c r="Q139" s="51">
        <v>8.5489999999999995</v>
      </c>
    </row>
    <row r="140" spans="1:17" ht="15">
      <c r="A140" s="100">
        <v>45019</v>
      </c>
      <c r="B140" s="35">
        <v>250000000</v>
      </c>
      <c r="C140" s="15">
        <v>45030</v>
      </c>
      <c r="D140" s="15">
        <v>45212</v>
      </c>
      <c r="E140" s="35">
        <v>371770000</v>
      </c>
      <c r="F140" s="35">
        <v>121770000</v>
      </c>
      <c r="G140" s="324">
        <v>250000000</v>
      </c>
      <c r="H140" s="35">
        <v>109521310000</v>
      </c>
      <c r="I140" s="117">
        <v>48.707999999999998</v>
      </c>
      <c r="J140" s="151">
        <v>550000000</v>
      </c>
      <c r="K140" s="324">
        <v>-300000000</v>
      </c>
      <c r="L140" s="325">
        <v>5803780000</v>
      </c>
      <c r="M140" s="326">
        <v>8.059140163934428</v>
      </c>
      <c r="N140" s="326">
        <v>95.959389999999999</v>
      </c>
      <c r="O140" s="326">
        <v>8.4446359588635946</v>
      </c>
      <c r="P140" s="326">
        <v>8.6234177322017871</v>
      </c>
      <c r="Q140" s="51">
        <v>8.2176899999999993</v>
      </c>
    </row>
    <row r="141" spans="1:17" ht="15">
      <c r="A141" s="100">
        <v>45019</v>
      </c>
      <c r="B141" s="35">
        <v>300000000</v>
      </c>
      <c r="C141" s="15">
        <v>45037</v>
      </c>
      <c r="D141" s="15">
        <v>45219</v>
      </c>
      <c r="E141" s="35">
        <v>379480000</v>
      </c>
      <c r="F141" s="35">
        <v>79480000</v>
      </c>
      <c r="G141" s="324">
        <v>300000000</v>
      </c>
      <c r="H141" s="35">
        <v>109821310000</v>
      </c>
      <c r="I141" s="117">
        <v>26.493333333333336</v>
      </c>
      <c r="J141" s="151">
        <v>500000000</v>
      </c>
      <c r="K141" s="324">
        <v>-200000000</v>
      </c>
      <c r="L141" s="325">
        <v>5603780000</v>
      </c>
      <c r="M141" s="326">
        <v>8.2103942307692446</v>
      </c>
      <c r="N141" s="326">
        <v>95.906049999999993</v>
      </c>
      <c r="O141" s="326">
        <v>8.5608720521481629</v>
      </c>
      <c r="P141" s="326">
        <v>8.7446095679730931</v>
      </c>
      <c r="Q141" s="51">
        <v>8.6689000000000007</v>
      </c>
    </row>
    <row r="142" spans="1:17" ht="15">
      <c r="A142" s="100">
        <v>45019</v>
      </c>
      <c r="B142" s="35">
        <v>250000000</v>
      </c>
      <c r="C142" s="15">
        <v>45044</v>
      </c>
      <c r="D142" s="15">
        <v>45226</v>
      </c>
      <c r="E142" s="35">
        <v>511600000</v>
      </c>
      <c r="F142" s="35">
        <v>261600000</v>
      </c>
      <c r="G142" s="324">
        <v>250000000</v>
      </c>
      <c r="H142" s="35">
        <v>110071310000</v>
      </c>
      <c r="I142" s="117">
        <v>104.64</v>
      </c>
      <c r="J142" s="151">
        <v>0</v>
      </c>
      <c r="K142" s="324">
        <v>250000000</v>
      </c>
      <c r="L142" s="325">
        <v>5853780000</v>
      </c>
      <c r="M142" s="326">
        <v>8.1974186813186805</v>
      </c>
      <c r="N142" s="326">
        <v>95.912520000000001</v>
      </c>
      <c r="O142" s="326">
        <v>8.5467660335883995</v>
      </c>
      <c r="P142" s="326">
        <v>8.7298985249768091</v>
      </c>
      <c r="Q142" s="51">
        <v>8.6489499999999992</v>
      </c>
    </row>
    <row r="143" spans="1:17" ht="15">
      <c r="A143" s="100">
        <v>45049</v>
      </c>
      <c r="B143" s="35">
        <v>250000000</v>
      </c>
      <c r="C143" s="15">
        <v>45051</v>
      </c>
      <c r="D143" s="15">
        <v>45233</v>
      </c>
      <c r="E143" s="35">
        <v>477790000</v>
      </c>
      <c r="F143" s="35">
        <v>227790000</v>
      </c>
      <c r="G143" s="324">
        <v>250000000</v>
      </c>
      <c r="H143" s="35">
        <v>110321310000</v>
      </c>
      <c r="I143" s="117">
        <v>91.116</v>
      </c>
      <c r="J143" s="151">
        <v>0</v>
      </c>
      <c r="K143" s="324">
        <v>250000000</v>
      </c>
      <c r="L143" s="325">
        <v>6103780000</v>
      </c>
      <c r="M143" s="326">
        <v>8.2821307692307808</v>
      </c>
      <c r="N143" s="326">
        <v>95.870279999999994</v>
      </c>
      <c r="O143" s="326">
        <v>8.6388928552527258</v>
      </c>
      <c r="P143" s="326">
        <v>8.825994801914705</v>
      </c>
      <c r="Q143" s="51">
        <v>8.65</v>
      </c>
    </row>
    <row r="144" spans="1:17" ht="15">
      <c r="A144" s="100">
        <v>45049</v>
      </c>
      <c r="B144" s="35">
        <v>250000000</v>
      </c>
      <c r="C144" s="15">
        <v>45058</v>
      </c>
      <c r="D144" s="15">
        <v>45240</v>
      </c>
      <c r="E144" s="35">
        <v>287850000</v>
      </c>
      <c r="F144" s="35">
        <v>37850000</v>
      </c>
      <c r="G144" s="324">
        <v>250000000</v>
      </c>
      <c r="H144" s="35">
        <v>110571310000</v>
      </c>
      <c r="I144" s="117">
        <v>15.14</v>
      </c>
      <c r="J144" s="151">
        <v>0</v>
      </c>
      <c r="K144" s="324">
        <v>250000000</v>
      </c>
      <c r="L144" s="325">
        <v>6353780000</v>
      </c>
      <c r="M144" s="326">
        <v>8.3944384615384688</v>
      </c>
      <c r="N144" s="326">
        <v>95.814279999999997</v>
      </c>
      <c r="O144" s="326">
        <v>8.7611559169869757</v>
      </c>
      <c r="P144" s="326">
        <v>8.9535915195045668</v>
      </c>
      <c r="Q144" s="51">
        <v>8.81</v>
      </c>
    </row>
    <row r="145" spans="1:17" ht="15">
      <c r="A145" s="100">
        <v>45049</v>
      </c>
      <c r="B145" s="35">
        <v>350000000</v>
      </c>
      <c r="C145" s="15">
        <v>45065</v>
      </c>
      <c r="D145" s="15">
        <v>45247</v>
      </c>
      <c r="E145" s="35">
        <v>538880000</v>
      </c>
      <c r="F145" s="35">
        <v>188880000</v>
      </c>
      <c r="G145" s="324">
        <v>350000000</v>
      </c>
      <c r="H145" s="35">
        <v>110921310000</v>
      </c>
      <c r="I145" s="117">
        <v>53.965714285714284</v>
      </c>
      <c r="J145" s="151">
        <v>455790000</v>
      </c>
      <c r="K145" s="324">
        <v>-105790000</v>
      </c>
      <c r="L145" s="325">
        <v>6247990000</v>
      </c>
      <c r="M145" s="326">
        <v>8.4219337912088044</v>
      </c>
      <c r="N145" s="326">
        <v>95.800569999999993</v>
      </c>
      <c r="O145" s="326">
        <v>8.79111031511483</v>
      </c>
      <c r="P145" s="326">
        <v>8.984864093911149</v>
      </c>
      <c r="Q145" s="51">
        <v>8.8889999999999993</v>
      </c>
    </row>
    <row r="146" spans="1:17" ht="15">
      <c r="A146" s="100">
        <v>45049</v>
      </c>
      <c r="B146" s="35">
        <v>350000000</v>
      </c>
      <c r="C146" s="15">
        <v>45072</v>
      </c>
      <c r="D146" s="15">
        <v>45254</v>
      </c>
      <c r="E146" s="35">
        <v>457880000</v>
      </c>
      <c r="F146" s="35">
        <v>107880000</v>
      </c>
      <c r="G146" s="324">
        <v>357870000</v>
      </c>
      <c r="H146" s="35">
        <v>111279180000</v>
      </c>
      <c r="I146" s="117">
        <v>30.822857142857142</v>
      </c>
      <c r="J146" s="151">
        <v>500000000</v>
      </c>
      <c r="K146" s="324">
        <v>-142130000</v>
      </c>
      <c r="L146" s="325">
        <v>6105860000</v>
      </c>
      <c r="M146" s="326">
        <v>8.5797662087912183</v>
      </c>
      <c r="N146" s="326">
        <v>95.721869999999996</v>
      </c>
      <c r="O146" s="326">
        <v>8.9632246097900286</v>
      </c>
      <c r="P146" s="326">
        <v>9.1646396738255032</v>
      </c>
      <c r="Q146" s="51">
        <v>9.0500000000000007</v>
      </c>
    </row>
    <row r="147" spans="1:17" ht="15">
      <c r="A147" s="100">
        <v>45078</v>
      </c>
      <c r="B147" s="35">
        <v>220000000</v>
      </c>
      <c r="C147" s="15">
        <v>45079</v>
      </c>
      <c r="D147" s="15">
        <v>45261</v>
      </c>
      <c r="E147" s="35">
        <v>393220000</v>
      </c>
      <c r="F147" s="35">
        <v>173220000</v>
      </c>
      <c r="G147" s="324">
        <v>220000000</v>
      </c>
      <c r="H147" s="35">
        <v>111499180000</v>
      </c>
      <c r="I147" s="117">
        <v>78.736363636363635</v>
      </c>
      <c r="J147" s="151">
        <v>0</v>
      </c>
      <c r="K147" s="324">
        <v>220000000</v>
      </c>
      <c r="L147" s="325">
        <v>6325860000</v>
      </c>
      <c r="M147" s="326">
        <v>8.730118131868128</v>
      </c>
      <c r="N147" s="326">
        <v>95.646900000000002</v>
      </c>
      <c r="O147" s="326">
        <v>9.1274449374398205</v>
      </c>
      <c r="P147" s="326">
        <v>9.3363083983403872</v>
      </c>
      <c r="Q147" s="51">
        <v>9.1950000000000003</v>
      </c>
    </row>
    <row r="148" spans="1:17" ht="15">
      <c r="A148" s="100">
        <v>45078</v>
      </c>
      <c r="B148" s="35">
        <v>300000000</v>
      </c>
      <c r="C148" s="15">
        <v>45086</v>
      </c>
      <c r="D148" s="15">
        <v>45268</v>
      </c>
      <c r="E148" s="35">
        <v>709510000</v>
      </c>
      <c r="F148" s="35">
        <v>409510000</v>
      </c>
      <c r="G148" s="324">
        <v>300000000</v>
      </c>
      <c r="H148" s="35">
        <v>111799180000</v>
      </c>
      <c r="I148" s="117">
        <v>136.50333333333333</v>
      </c>
      <c r="J148" s="151">
        <v>500000000</v>
      </c>
      <c r="K148" s="324">
        <v>-200000000</v>
      </c>
      <c r="L148" s="325">
        <v>6125860000</v>
      </c>
      <c r="M148" s="326">
        <v>8.7571321428571345</v>
      </c>
      <c r="N148" s="326">
        <v>95.633430000000004</v>
      </c>
      <c r="O148" s="326">
        <v>9.1569779969798564</v>
      </c>
      <c r="P148" s="326">
        <v>9.3671953108787509</v>
      </c>
      <c r="Q148" s="51">
        <v>9.1789500000000004</v>
      </c>
    </row>
    <row r="149" spans="1:17" ht="15">
      <c r="A149" s="100">
        <v>45078</v>
      </c>
      <c r="B149" s="35">
        <v>300000000</v>
      </c>
      <c r="C149" s="15">
        <v>45093</v>
      </c>
      <c r="D149" s="15">
        <v>45275</v>
      </c>
      <c r="E149" s="35">
        <v>743500000</v>
      </c>
      <c r="F149" s="35">
        <v>443500000</v>
      </c>
      <c r="G149" s="324">
        <v>300000000</v>
      </c>
      <c r="H149" s="35">
        <v>112099180000</v>
      </c>
      <c r="I149" s="117">
        <v>147.83333333333331</v>
      </c>
      <c r="J149" s="151">
        <v>0</v>
      </c>
      <c r="K149" s="324">
        <v>300000000</v>
      </c>
      <c r="L149" s="325">
        <v>6425860000</v>
      </c>
      <c r="M149" s="326">
        <v>8.7571521978021956</v>
      </c>
      <c r="N149" s="326">
        <v>95.633420000000001</v>
      </c>
      <c r="O149" s="326">
        <v>9.1569999251330714</v>
      </c>
      <c r="P149" s="326">
        <v>9.3672182458863098</v>
      </c>
      <c r="Q149" s="51">
        <v>9.1799900000000001</v>
      </c>
    </row>
    <row r="150" spans="1:17" ht="15">
      <c r="A150" s="100">
        <v>45078</v>
      </c>
      <c r="B150" s="35">
        <v>250000000</v>
      </c>
      <c r="C150" s="15">
        <v>45100</v>
      </c>
      <c r="D150" s="15">
        <v>45282</v>
      </c>
      <c r="E150" s="35">
        <v>735990000</v>
      </c>
      <c r="F150" s="35">
        <v>485990000</v>
      </c>
      <c r="G150" s="324">
        <v>250000000</v>
      </c>
      <c r="H150" s="35">
        <v>112349180000</v>
      </c>
      <c r="I150" s="117">
        <v>194.39599999999999</v>
      </c>
      <c r="J150" s="151">
        <v>0</v>
      </c>
      <c r="K150" s="324">
        <v>250000000</v>
      </c>
      <c r="L150" s="325">
        <v>6675860000</v>
      </c>
      <c r="M150" s="326">
        <v>8.7289549450549426</v>
      </c>
      <c r="N150" s="326">
        <v>95.647480000000002</v>
      </c>
      <c r="O150" s="326">
        <v>9.1261734705973865</v>
      </c>
      <c r="P150" s="326">
        <v>9.3349787431899145</v>
      </c>
      <c r="Q150" s="51">
        <v>9.1389499999999995</v>
      </c>
    </row>
    <row r="151" spans="1:17" ht="15">
      <c r="A151" s="100">
        <v>45078</v>
      </c>
      <c r="B151" s="35">
        <v>250000000</v>
      </c>
      <c r="C151" s="15">
        <v>45107</v>
      </c>
      <c r="D151" s="15">
        <v>45289</v>
      </c>
      <c r="E151" s="35">
        <v>479760000</v>
      </c>
      <c r="F151" s="35">
        <v>229760000</v>
      </c>
      <c r="G151" s="324">
        <v>250000000</v>
      </c>
      <c r="H151" s="35">
        <v>112599180000</v>
      </c>
      <c r="I151" s="117">
        <v>91.903999999999996</v>
      </c>
      <c r="J151" s="151">
        <v>0</v>
      </c>
      <c r="K151" s="324">
        <v>250000000</v>
      </c>
      <c r="L151" s="325">
        <v>6925860000</v>
      </c>
      <c r="M151" s="326">
        <v>8.7231791208791076</v>
      </c>
      <c r="N151" s="326">
        <v>95.650360000000006</v>
      </c>
      <c r="O151" s="326">
        <v>9.1198602084499303</v>
      </c>
      <c r="P151" s="326">
        <v>9.328376676515715</v>
      </c>
      <c r="Q151" s="51">
        <v>9.1470000000000002</v>
      </c>
    </row>
    <row r="152" spans="1:17" ht="15">
      <c r="A152" s="100">
        <v>45108</v>
      </c>
      <c r="B152" s="35">
        <v>200000000</v>
      </c>
      <c r="C152" s="15">
        <v>45114</v>
      </c>
      <c r="D152" s="15">
        <v>45296</v>
      </c>
      <c r="E152" s="35">
        <v>595100000</v>
      </c>
      <c r="F152" s="35">
        <v>395100000</v>
      </c>
      <c r="G152" s="324">
        <v>200000000</v>
      </c>
      <c r="H152" s="35">
        <v>112799180000</v>
      </c>
      <c r="I152" s="117">
        <v>197.55</v>
      </c>
      <c r="J152" s="151">
        <v>0</v>
      </c>
      <c r="K152" s="324">
        <v>200000000</v>
      </c>
      <c r="L152" s="325">
        <v>7125860000</v>
      </c>
      <c r="M152" s="326">
        <v>8.6978296703296767</v>
      </c>
      <c r="N152" s="326">
        <v>95.662999999999997</v>
      </c>
      <c r="O152" s="326">
        <v>9.0921564976319758</v>
      </c>
      <c r="P152" s="326">
        <v>9.2994080033812043</v>
      </c>
      <c r="Q152" s="51">
        <v>9.109</v>
      </c>
    </row>
    <row r="153" spans="1:17" ht="15">
      <c r="A153" s="100">
        <v>45108</v>
      </c>
      <c r="B153" s="35">
        <v>300000000</v>
      </c>
      <c r="C153" s="15">
        <v>45121</v>
      </c>
      <c r="D153" s="15">
        <v>45303</v>
      </c>
      <c r="E153" s="35">
        <v>631280000</v>
      </c>
      <c r="F153" s="35">
        <v>331280000</v>
      </c>
      <c r="G153" s="324">
        <v>300000000</v>
      </c>
      <c r="H153" s="35">
        <v>113099180000</v>
      </c>
      <c r="I153" s="117">
        <v>110.42666666666668</v>
      </c>
      <c r="J153" s="151">
        <v>530000000</v>
      </c>
      <c r="K153" s="324">
        <v>-230000000</v>
      </c>
      <c r="L153" s="325">
        <v>6895860000</v>
      </c>
      <c r="M153" s="326">
        <v>8.6586423076923023</v>
      </c>
      <c r="N153" s="326">
        <v>95.682540000000003</v>
      </c>
      <c r="O153" s="326">
        <v>9.0493441203507974</v>
      </c>
      <c r="P153" s="326">
        <v>9.2546483660630017</v>
      </c>
      <c r="Q153" s="51">
        <v>9.0790000000000006</v>
      </c>
    </row>
    <row r="154" spans="1:17" ht="15">
      <c r="A154" s="100">
        <v>45108</v>
      </c>
      <c r="B154" s="35">
        <v>300000000</v>
      </c>
      <c r="C154" s="15">
        <v>45128</v>
      </c>
      <c r="D154" s="15">
        <v>45310</v>
      </c>
      <c r="E154" s="35">
        <v>600300000</v>
      </c>
      <c r="F154" s="35">
        <v>300300000</v>
      </c>
      <c r="G154" s="324">
        <v>300000000</v>
      </c>
      <c r="H154" s="35">
        <v>113399180000</v>
      </c>
      <c r="I154" s="117">
        <v>100.1</v>
      </c>
      <c r="J154" s="151">
        <v>500000000</v>
      </c>
      <c r="K154" s="324">
        <v>-200000000</v>
      </c>
      <c r="L154" s="325">
        <v>6695860000</v>
      </c>
      <c r="M154" s="326">
        <v>8.5890717032967014</v>
      </c>
      <c r="N154" s="326">
        <v>95.717230000000001</v>
      </c>
      <c r="O154" s="326">
        <v>8.9733809715311459</v>
      </c>
      <c r="P154" s="326">
        <v>9.1752527652379854</v>
      </c>
      <c r="Q154" s="51">
        <v>9.0109999999999992</v>
      </c>
    </row>
    <row r="155" spans="1:17" ht="15">
      <c r="A155" s="100">
        <v>45108</v>
      </c>
      <c r="B155" s="35">
        <v>300000000</v>
      </c>
      <c r="C155" s="15">
        <v>45135</v>
      </c>
      <c r="D155" s="15">
        <v>45317</v>
      </c>
      <c r="E155" s="35">
        <v>555390000</v>
      </c>
      <c r="F155" s="35">
        <v>255390000</v>
      </c>
      <c r="G155" s="324">
        <v>300000000</v>
      </c>
      <c r="H155" s="35">
        <v>113699180000</v>
      </c>
      <c r="I155" s="117">
        <v>85.13</v>
      </c>
      <c r="J155" s="151">
        <v>500000000</v>
      </c>
      <c r="K155" s="324">
        <v>-200000000</v>
      </c>
      <c r="L155" s="325">
        <v>6495860000</v>
      </c>
      <c r="M155" s="326">
        <v>8.5390346153846064</v>
      </c>
      <c r="N155" s="326">
        <v>95.742180000000005</v>
      </c>
      <c r="O155" s="326">
        <v>8.9187802234966931</v>
      </c>
      <c r="P155" s="326">
        <v>9.1182027166885717</v>
      </c>
      <c r="Q155" s="51">
        <v>8.94895</v>
      </c>
    </row>
    <row r="156" spans="1:17" ht="15">
      <c r="A156" s="100">
        <v>45139</v>
      </c>
      <c r="B156" s="35">
        <v>250000000</v>
      </c>
      <c r="C156" s="15">
        <v>45142</v>
      </c>
      <c r="D156" s="15">
        <v>45324</v>
      </c>
      <c r="E156" s="35">
        <v>446800000</v>
      </c>
      <c r="F156" s="35">
        <v>196800000</v>
      </c>
      <c r="G156" s="324">
        <v>286000000</v>
      </c>
      <c r="H156" s="35">
        <v>113985180000</v>
      </c>
      <c r="I156" s="117">
        <v>78.72</v>
      </c>
      <c r="J156" s="151">
        <v>0</v>
      </c>
      <c r="K156" s="324">
        <v>286000000</v>
      </c>
      <c r="L156" s="325">
        <v>6781860000</v>
      </c>
      <c r="M156" s="326">
        <v>8.4751395604395618</v>
      </c>
      <c r="N156" s="326">
        <v>95.774039999999999</v>
      </c>
      <c r="O156" s="326">
        <v>8.8490989420928283</v>
      </c>
      <c r="P156" s="326">
        <v>9.0454173614675106</v>
      </c>
      <c r="Q156" s="51">
        <v>8.8689499999999999</v>
      </c>
    </row>
    <row r="157" spans="1:17" ht="15">
      <c r="A157" s="100">
        <v>45139</v>
      </c>
      <c r="B157" s="35">
        <v>400000000</v>
      </c>
      <c r="C157" s="15">
        <v>45149</v>
      </c>
      <c r="D157" s="15">
        <v>45331</v>
      </c>
      <c r="E157" s="35">
        <v>683640000</v>
      </c>
      <c r="F157" s="35">
        <v>283640000</v>
      </c>
      <c r="G157" s="324">
        <v>400000000</v>
      </c>
      <c r="H157" s="35">
        <v>114385180000</v>
      </c>
      <c r="I157" s="117">
        <v>70.91</v>
      </c>
      <c r="J157" s="151">
        <v>550000000</v>
      </c>
      <c r="K157" s="324">
        <v>-150000000</v>
      </c>
      <c r="L157" s="325">
        <v>6631860000</v>
      </c>
      <c r="M157" s="326">
        <v>8.4071934065934144</v>
      </c>
      <c r="N157" s="326">
        <v>95.807919999999996</v>
      </c>
      <c r="O157" s="326">
        <v>8.775050545501264</v>
      </c>
      <c r="P157" s="326">
        <v>8.9680970369276025</v>
      </c>
      <c r="Q157" s="51">
        <v>8.8089499999999994</v>
      </c>
    </row>
    <row r="158" spans="1:17" ht="15">
      <c r="A158" s="100">
        <v>45139</v>
      </c>
      <c r="B158" s="35">
        <v>260000000</v>
      </c>
      <c r="C158" s="15">
        <v>45156</v>
      </c>
      <c r="D158" s="15">
        <v>45338</v>
      </c>
      <c r="E158" s="35">
        <v>397610000</v>
      </c>
      <c r="F158" s="35">
        <v>137610000</v>
      </c>
      <c r="G158" s="324">
        <v>260000000</v>
      </c>
      <c r="H158" s="35">
        <v>114645180000</v>
      </c>
      <c r="I158" s="117">
        <v>52.926923076923075</v>
      </c>
      <c r="J158" s="151">
        <v>0</v>
      </c>
      <c r="K158" s="324">
        <v>260000000</v>
      </c>
      <c r="L158" s="325">
        <v>6891860000</v>
      </c>
      <c r="M158" s="326">
        <v>8.3841703296703258</v>
      </c>
      <c r="N158" s="326">
        <v>95.819400000000002</v>
      </c>
      <c r="O158" s="326">
        <v>8.7499716442289621</v>
      </c>
      <c r="P158" s="326">
        <v>8.9419162241944008</v>
      </c>
      <c r="Q158" s="51">
        <v>8.7799999999999994</v>
      </c>
    </row>
    <row r="159" spans="1:17" ht="15">
      <c r="A159" s="100">
        <v>45139</v>
      </c>
      <c r="B159" s="35">
        <v>450000000</v>
      </c>
      <c r="C159" s="15">
        <v>45163</v>
      </c>
      <c r="D159" s="15">
        <v>45345</v>
      </c>
      <c r="E159" s="35">
        <v>688890000</v>
      </c>
      <c r="F159" s="35">
        <v>238890000</v>
      </c>
      <c r="G159" s="324">
        <v>450000000</v>
      </c>
      <c r="H159" s="35">
        <v>115095180000</v>
      </c>
      <c r="I159" s="117">
        <v>53.086666666666673</v>
      </c>
      <c r="J159" s="151">
        <v>450000000</v>
      </c>
      <c r="K159" s="324">
        <v>0</v>
      </c>
      <c r="L159" s="325">
        <v>6891860000</v>
      </c>
      <c r="M159" s="326">
        <v>8.2946450549450486</v>
      </c>
      <c r="N159" s="326">
        <v>95.864040000000003</v>
      </c>
      <c r="O159" s="326">
        <v>8.6525093819799874</v>
      </c>
      <c r="P159" s="326">
        <v>8.8402016323330344</v>
      </c>
      <c r="Q159" s="51">
        <v>8.7119999999999997</v>
      </c>
    </row>
    <row r="160" spans="1:17" ht="15">
      <c r="A160" s="100">
        <v>45170</v>
      </c>
      <c r="B160" s="35">
        <v>300000000</v>
      </c>
      <c r="C160" s="15">
        <v>45170</v>
      </c>
      <c r="D160" s="15">
        <v>45352</v>
      </c>
      <c r="E160" s="35">
        <v>382420000</v>
      </c>
      <c r="F160" s="35">
        <v>82420000</v>
      </c>
      <c r="G160" s="324">
        <v>300000000</v>
      </c>
      <c r="H160" s="35">
        <v>115395180000</v>
      </c>
      <c r="I160" s="293">
        <v>27.473333333333333</v>
      </c>
      <c r="J160" s="151">
        <v>0</v>
      </c>
      <c r="K160" s="324">
        <v>300000000</v>
      </c>
      <c r="L160" s="325">
        <v>7191860000</v>
      </c>
      <c r="M160" s="369">
        <v>8.2629782967033005</v>
      </c>
      <c r="N160" s="369">
        <v>95.879829999999998</v>
      </c>
      <c r="O160" s="369">
        <v>8.6180568913225031</v>
      </c>
      <c r="P160" s="369">
        <v>8.8042573571997629</v>
      </c>
      <c r="Q160" s="368">
        <v>8.6589500000000008</v>
      </c>
    </row>
    <row r="161" spans="1:17" ht="15">
      <c r="A161" s="100">
        <v>45170</v>
      </c>
      <c r="B161" s="35">
        <v>350000000</v>
      </c>
      <c r="C161" s="15">
        <v>45177</v>
      </c>
      <c r="D161" s="15">
        <v>45359</v>
      </c>
      <c r="E161" s="35">
        <v>653070000</v>
      </c>
      <c r="F161" s="35">
        <v>303070000</v>
      </c>
      <c r="G161" s="324">
        <v>350000000</v>
      </c>
      <c r="H161" s="35">
        <v>115745180000</v>
      </c>
      <c r="I161" s="293">
        <v>86.59142857142858</v>
      </c>
      <c r="J161" s="151">
        <v>462090000</v>
      </c>
      <c r="K161" s="324">
        <v>-112090000</v>
      </c>
      <c r="L161" s="325">
        <v>7079770000</v>
      </c>
      <c r="M161" s="369">
        <v>8.2046986263736272</v>
      </c>
      <c r="N161" s="369">
        <v>95.90889</v>
      </c>
      <c r="O161" s="369">
        <v>8.5546799951220649</v>
      </c>
      <c r="P161" s="369">
        <v>8.7381518031537375</v>
      </c>
      <c r="Q161" s="368">
        <v>8.5960000000000001</v>
      </c>
    </row>
    <row r="162" spans="1:17" ht="15">
      <c r="A162" s="100">
        <v>45170</v>
      </c>
      <c r="B162" s="35">
        <v>200000000</v>
      </c>
      <c r="C162" s="15">
        <v>45184</v>
      </c>
      <c r="D162" s="15">
        <v>45366</v>
      </c>
      <c r="E162" s="35">
        <v>500160000</v>
      </c>
      <c r="F162" s="35">
        <v>300160000</v>
      </c>
      <c r="G162" s="324">
        <v>438000000</v>
      </c>
      <c r="H162" s="35">
        <v>116183180000</v>
      </c>
      <c r="I162" s="293">
        <v>150.07999999999998</v>
      </c>
      <c r="J162" s="151">
        <v>0</v>
      </c>
      <c r="K162" s="324">
        <v>438000000</v>
      </c>
      <c r="L162" s="325">
        <v>7517770000</v>
      </c>
      <c r="M162" s="369">
        <v>8.1486450549450478</v>
      </c>
      <c r="N162" s="369">
        <v>95.936840000000004</v>
      </c>
      <c r="O162" s="369">
        <v>8.4937601185791056</v>
      </c>
      <c r="P162" s="369">
        <v>8.6746280409938592</v>
      </c>
      <c r="Q162" s="368">
        <v>8.5310000000000006</v>
      </c>
    </row>
    <row r="163" spans="1:17" ht="15">
      <c r="A163" s="100">
        <v>45170</v>
      </c>
      <c r="B163" s="35">
        <v>350000000</v>
      </c>
      <c r="C163" s="15">
        <v>45191</v>
      </c>
      <c r="D163" s="15">
        <v>45373</v>
      </c>
      <c r="E163" s="35">
        <v>555620000</v>
      </c>
      <c r="F163" s="35">
        <v>205620000</v>
      </c>
      <c r="G163" s="324">
        <v>350000000</v>
      </c>
      <c r="H163" s="35">
        <v>116533180000</v>
      </c>
      <c r="I163" s="293">
        <v>58.748571428571431</v>
      </c>
      <c r="J163" s="151">
        <v>500000000</v>
      </c>
      <c r="K163" s="324">
        <v>-150000000</v>
      </c>
      <c r="L163" s="325">
        <v>7367770000</v>
      </c>
      <c r="M163" s="369">
        <v>8.1130475274725349</v>
      </c>
      <c r="N163" s="369">
        <v>95.954589999999996</v>
      </c>
      <c r="O163" s="369">
        <v>8.4550906084560786</v>
      </c>
      <c r="P163" s="369">
        <v>8.6343153443012142</v>
      </c>
      <c r="Q163" s="368">
        <v>8.4920000000000009</v>
      </c>
    </row>
    <row r="164" spans="1:17" ht="15">
      <c r="A164" s="100">
        <v>45198</v>
      </c>
      <c r="B164" s="35">
        <v>300000000</v>
      </c>
      <c r="C164" s="15">
        <v>45198</v>
      </c>
      <c r="D164" s="15">
        <v>45379</v>
      </c>
      <c r="E164" s="35">
        <v>414690000</v>
      </c>
      <c r="F164" s="35">
        <v>114690000</v>
      </c>
      <c r="G164" s="324">
        <v>300000000</v>
      </c>
      <c r="H164" s="35">
        <v>116833180000</v>
      </c>
      <c r="I164" s="293">
        <v>38.229999999999997</v>
      </c>
      <c r="J164" s="151">
        <v>0</v>
      </c>
      <c r="K164" s="324">
        <v>300000000</v>
      </c>
      <c r="L164" s="325">
        <v>7667770000</v>
      </c>
      <c r="M164" s="369">
        <v>8.0524799999999992</v>
      </c>
      <c r="N164" s="369">
        <v>95.984790000000004</v>
      </c>
      <c r="O164" s="369">
        <v>8.3893308444041867</v>
      </c>
      <c r="P164" s="369">
        <v>8.5657784644139987</v>
      </c>
      <c r="Q164" s="368">
        <v>8.4390000000000001</v>
      </c>
    </row>
    <row r="165" spans="1:17" ht="15">
      <c r="A165" s="100">
        <v>45200</v>
      </c>
      <c r="B165" s="35">
        <v>300000000</v>
      </c>
      <c r="C165" s="15">
        <v>45205</v>
      </c>
      <c r="D165" s="15">
        <v>45387</v>
      </c>
      <c r="E165" s="35">
        <v>376160000</v>
      </c>
      <c r="F165" s="35">
        <v>76160000</v>
      </c>
      <c r="G165" s="324">
        <v>300000000</v>
      </c>
      <c r="H165" s="35">
        <v>117133180000</v>
      </c>
      <c r="I165" s="117">
        <v>25.38666666666667</v>
      </c>
      <c r="J165" s="151">
        <v>105900000</v>
      </c>
      <c r="K165" s="324">
        <v>194100000</v>
      </c>
      <c r="L165" s="325">
        <v>7861870000</v>
      </c>
      <c r="M165" s="326">
        <v>8.1305999999999994</v>
      </c>
      <c r="N165" s="326">
        <v>95.945840000000004</v>
      </c>
      <c r="O165" s="326">
        <v>8.4741512549117264</v>
      </c>
      <c r="P165" s="326">
        <v>8.6541849991557562</v>
      </c>
      <c r="Q165" s="51">
        <v>8.4390000000000001</v>
      </c>
    </row>
    <row r="166" spans="1:17" ht="15">
      <c r="A166" s="100">
        <v>45200</v>
      </c>
      <c r="B166" s="35">
        <v>300000000</v>
      </c>
      <c r="C166" s="15">
        <v>45212</v>
      </c>
      <c r="D166" s="15">
        <v>45394</v>
      </c>
      <c r="E166" s="35">
        <v>252030000</v>
      </c>
      <c r="F166" s="35">
        <v>-47970000</v>
      </c>
      <c r="G166" s="324">
        <v>252030000</v>
      </c>
      <c r="H166" s="35">
        <v>117385210000</v>
      </c>
      <c r="I166" s="117">
        <v>-15.989999999999998</v>
      </c>
      <c r="J166" s="151">
        <v>250000000</v>
      </c>
      <c r="K166" s="324">
        <v>2030000</v>
      </c>
      <c r="L166" s="325">
        <v>7863900000</v>
      </c>
      <c r="M166" s="326">
        <v>8.1951293842351571</v>
      </c>
      <c r="N166" s="326">
        <v>95.91366151251836</v>
      </c>
      <c r="O166" s="326">
        <v>8.5442774835215261</v>
      </c>
      <c r="P166" s="326">
        <v>8.7273033414930765</v>
      </c>
      <c r="Q166" s="51">
        <v>8.4879999999999995</v>
      </c>
    </row>
    <row r="167" spans="1:17" ht="15">
      <c r="A167" s="100">
        <v>45200</v>
      </c>
      <c r="B167" s="35">
        <v>300000000</v>
      </c>
      <c r="C167" s="15">
        <v>45219</v>
      </c>
      <c r="D167" s="15">
        <v>45401</v>
      </c>
      <c r="E167" s="35">
        <v>299270000</v>
      </c>
      <c r="F167" s="35">
        <v>-730000</v>
      </c>
      <c r="G167" s="324">
        <v>299270000</v>
      </c>
      <c r="H167" s="35">
        <v>117684480000</v>
      </c>
      <c r="I167" s="117">
        <v>-0.24333333333333335</v>
      </c>
      <c r="J167" s="151">
        <v>300000000</v>
      </c>
      <c r="K167" s="324">
        <v>-730000</v>
      </c>
      <c r="L167" s="325">
        <v>7863170000</v>
      </c>
      <c r="M167" s="326">
        <v>8.68</v>
      </c>
      <c r="N167" s="326">
        <v>95.888599999999997</v>
      </c>
      <c r="O167" s="326">
        <v>8.5989263686091117</v>
      </c>
      <c r="P167" s="326">
        <v>8.7843010577934866</v>
      </c>
      <c r="Q167" s="51">
        <v>8.6689500000000006</v>
      </c>
    </row>
    <row r="168" spans="1:17" ht="15">
      <c r="A168" s="100">
        <v>45200</v>
      </c>
      <c r="B168" s="35">
        <v>300000000</v>
      </c>
      <c r="C168" s="15">
        <v>45226</v>
      </c>
      <c r="D168" s="15">
        <v>45408</v>
      </c>
      <c r="E168" s="35">
        <v>489320000</v>
      </c>
      <c r="F168" s="35">
        <v>189320000</v>
      </c>
      <c r="G168" s="324">
        <v>300000000</v>
      </c>
      <c r="H168" s="35">
        <v>117984480000</v>
      </c>
      <c r="I168" s="117">
        <v>63.106666666666669</v>
      </c>
      <c r="J168" s="151">
        <v>250000000</v>
      </c>
      <c r="K168" s="324">
        <v>50000000</v>
      </c>
      <c r="L168" s="325">
        <v>7913170000</v>
      </c>
      <c r="M168" s="326">
        <v>8.296750824175831</v>
      </c>
      <c r="N168" s="326">
        <v>95.862989999999996</v>
      </c>
      <c r="O168" s="326">
        <v>8.6548007986980497</v>
      </c>
      <c r="P168" s="326">
        <v>8.8425924779529161</v>
      </c>
      <c r="Q168" s="51">
        <v>8.6790000000000003</v>
      </c>
    </row>
    <row r="169" spans="1:17" ht="15">
      <c r="A169" s="100">
        <v>45231</v>
      </c>
      <c r="B169" s="35">
        <v>300000000</v>
      </c>
      <c r="C169" s="15">
        <v>45233</v>
      </c>
      <c r="D169" s="15">
        <v>45415</v>
      </c>
      <c r="E169" s="35">
        <v>332690000</v>
      </c>
      <c r="F169" s="35">
        <v>32690000</v>
      </c>
      <c r="G169" s="324">
        <v>300000000</v>
      </c>
      <c r="H169" s="35">
        <v>118284480000</v>
      </c>
      <c r="I169" s="117">
        <v>10.9</v>
      </c>
      <c r="J169" s="151">
        <v>250000000</v>
      </c>
      <c r="K169" s="324">
        <v>50000000</v>
      </c>
      <c r="L169" s="325">
        <v>7963170000</v>
      </c>
      <c r="M169" s="326">
        <v>8.3140000000000001</v>
      </c>
      <c r="N169" s="326">
        <v>95.854389999999995</v>
      </c>
      <c r="O169" s="326">
        <v>8.6735704821897954</v>
      </c>
      <c r="P169" s="326">
        <v>8.8621776046967415</v>
      </c>
      <c r="Q169" s="51">
        <v>8.7319999999999993</v>
      </c>
    </row>
    <row r="170" spans="1:17" ht="15">
      <c r="A170" s="100">
        <v>45231</v>
      </c>
      <c r="B170" s="35">
        <v>300000000</v>
      </c>
      <c r="C170" s="15">
        <v>45240</v>
      </c>
      <c r="D170" s="15">
        <v>45422</v>
      </c>
      <c r="E170" s="35">
        <v>387930000</v>
      </c>
      <c r="F170" s="35">
        <v>87930000</v>
      </c>
      <c r="G170" s="324">
        <v>300000000</v>
      </c>
      <c r="H170" s="35">
        <v>118584480000</v>
      </c>
      <c r="I170" s="117">
        <v>29.310000000000002</v>
      </c>
      <c r="J170" s="151">
        <v>250000000</v>
      </c>
      <c r="K170" s="324">
        <v>50000000</v>
      </c>
      <c r="L170" s="325">
        <v>8013170000</v>
      </c>
      <c r="M170" s="326">
        <v>8.75</v>
      </c>
      <c r="N170" s="326">
        <v>95.823449999999994</v>
      </c>
      <c r="O170" s="326">
        <v>8.7411255563466863</v>
      </c>
      <c r="P170" s="326">
        <v>8.9326822112640869</v>
      </c>
      <c r="Q170" s="51">
        <v>8.8379999999999992</v>
      </c>
    </row>
    <row r="171" spans="1:17" ht="15">
      <c r="A171" s="100">
        <v>45231</v>
      </c>
      <c r="B171" s="35">
        <v>300000000</v>
      </c>
      <c r="C171" s="15">
        <v>45247</v>
      </c>
      <c r="D171" s="15">
        <v>45429</v>
      </c>
      <c r="E171" s="35">
        <v>321460000</v>
      </c>
      <c r="F171" s="35">
        <v>21460000</v>
      </c>
      <c r="G171" s="324">
        <v>268260000</v>
      </c>
      <c r="H171" s="35">
        <v>118852740000</v>
      </c>
      <c r="I171" s="117">
        <v>7.1533333333333342</v>
      </c>
      <c r="J171" s="151">
        <v>350000000</v>
      </c>
      <c r="K171" s="324">
        <v>-81740000</v>
      </c>
      <c r="L171" s="325">
        <v>7931430000</v>
      </c>
      <c r="M171" s="326">
        <v>8.75</v>
      </c>
      <c r="N171" s="326">
        <v>95.784490000000005</v>
      </c>
      <c r="O171" s="326">
        <v>8.8262537524155853</v>
      </c>
      <c r="P171" s="326">
        <v>9.0215597933003711</v>
      </c>
      <c r="Q171" s="51">
        <v>8.8629999999999995</v>
      </c>
    </row>
    <row r="172" spans="1:17" ht="15">
      <c r="A172" s="100">
        <v>45231</v>
      </c>
      <c r="B172" s="35">
        <v>300000000</v>
      </c>
      <c r="C172" s="50">
        <v>45254</v>
      </c>
      <c r="D172" s="15">
        <v>45436</v>
      </c>
      <c r="E172" s="151">
        <v>521400000</v>
      </c>
      <c r="F172" s="35">
        <v>221400000</v>
      </c>
      <c r="G172" s="151">
        <v>300000000</v>
      </c>
      <c r="H172" s="35">
        <v>119152740000</v>
      </c>
      <c r="I172" s="270">
        <v>73.8</v>
      </c>
      <c r="J172" s="35">
        <v>357870000</v>
      </c>
      <c r="K172" s="151">
        <v>-57870000</v>
      </c>
      <c r="L172" s="36">
        <v>7873560000</v>
      </c>
      <c r="M172" s="271">
        <v>8.4421099999999996</v>
      </c>
      <c r="N172" s="51">
        <v>95.790509999999998</v>
      </c>
      <c r="O172" s="271">
        <v>8.8130954370470214</v>
      </c>
      <c r="P172" s="51">
        <v>9.0078195585840071</v>
      </c>
      <c r="Q172" s="51">
        <v>8.83</v>
      </c>
    </row>
    <row r="173" spans="1:17" ht="15">
      <c r="A173" s="100">
        <v>45261</v>
      </c>
      <c r="B173" s="101">
        <v>270000000</v>
      </c>
      <c r="C173" s="50">
        <v>45261</v>
      </c>
      <c r="D173" s="15">
        <v>45443</v>
      </c>
      <c r="E173" s="151">
        <v>302670000</v>
      </c>
      <c r="F173" s="35">
        <v>32670000</v>
      </c>
      <c r="G173" s="151">
        <v>270000000</v>
      </c>
      <c r="H173" s="35">
        <v>119422740000</v>
      </c>
      <c r="I173" s="270">
        <v>12.1</v>
      </c>
      <c r="J173" s="35">
        <v>220000000</v>
      </c>
      <c r="K173" s="151">
        <v>50000000</v>
      </c>
      <c r="L173" s="36">
        <v>7923560000</v>
      </c>
      <c r="M173" s="271">
        <v>8.4778500000000001</v>
      </c>
      <c r="N173" s="51">
        <v>95.772689999999997</v>
      </c>
      <c r="O173" s="271">
        <v>8.8520505981631992</v>
      </c>
      <c r="P173" s="51">
        <v>9.0485000103150295</v>
      </c>
      <c r="Q173" s="51">
        <v>8.83</v>
      </c>
    </row>
    <row r="174" spans="1:17" ht="15">
      <c r="A174" s="100">
        <v>45261</v>
      </c>
      <c r="B174" s="101">
        <v>300000000</v>
      </c>
      <c r="C174" s="50">
        <v>45268</v>
      </c>
      <c r="D174" s="15">
        <v>45450</v>
      </c>
      <c r="E174" s="151">
        <v>353150000</v>
      </c>
      <c r="F174" s="35">
        <v>53150000</v>
      </c>
      <c r="G174" s="151">
        <v>300000000</v>
      </c>
      <c r="H174" s="35">
        <v>119722740000</v>
      </c>
      <c r="I174" s="270">
        <v>17.716666666666701</v>
      </c>
      <c r="J174" s="35">
        <v>300000000</v>
      </c>
      <c r="K174" s="151">
        <v>0</v>
      </c>
      <c r="L174" s="36">
        <v>7923560000</v>
      </c>
      <c r="M174" s="271">
        <v>8.5157299999999996</v>
      </c>
      <c r="N174" s="51">
        <v>95.753799999999998</v>
      </c>
      <c r="O174" s="271">
        <v>8.8933606491134292</v>
      </c>
      <c r="P174" s="51">
        <v>9.0916479620111801</v>
      </c>
      <c r="Q174" s="51">
        <v>8.86</v>
      </c>
    </row>
    <row r="175" spans="1:17" ht="15">
      <c r="A175" s="100">
        <v>45261</v>
      </c>
      <c r="B175" s="101">
        <v>300000000</v>
      </c>
      <c r="C175" s="50">
        <v>45275</v>
      </c>
      <c r="D175" s="15">
        <v>45457</v>
      </c>
      <c r="E175" s="151">
        <v>565600000</v>
      </c>
      <c r="F175" s="35">
        <v>265600000</v>
      </c>
      <c r="G175" s="151">
        <v>300000000</v>
      </c>
      <c r="H175" s="35">
        <v>120022740000</v>
      </c>
      <c r="I175" s="270">
        <v>88.533333333333303</v>
      </c>
      <c r="J175" s="35">
        <v>300000000</v>
      </c>
      <c r="K175" s="151">
        <v>0</v>
      </c>
      <c r="L175" s="36">
        <v>7923560000</v>
      </c>
      <c r="M175" s="271">
        <v>8.5323399999999996</v>
      </c>
      <c r="N175" s="51">
        <v>95.745519999999999</v>
      </c>
      <c r="O175" s="271">
        <v>8.9114731046802707</v>
      </c>
      <c r="P175" s="51">
        <v>9.1105689467287494</v>
      </c>
      <c r="Q175" s="51">
        <v>8.9289500000000004</v>
      </c>
    </row>
    <row r="176" spans="1:17" ht="15">
      <c r="A176" s="100">
        <v>45261</v>
      </c>
      <c r="B176" s="101">
        <v>250000000</v>
      </c>
      <c r="C176" s="50">
        <v>45282</v>
      </c>
      <c r="D176" s="15">
        <v>45464</v>
      </c>
      <c r="E176" s="151">
        <v>278110000</v>
      </c>
      <c r="F176" s="35">
        <v>28110000</v>
      </c>
      <c r="G176" s="151">
        <v>78110000</v>
      </c>
      <c r="H176" s="35">
        <v>120100850000</v>
      </c>
      <c r="I176" s="270">
        <v>11.244</v>
      </c>
      <c r="J176" s="35">
        <v>250000000</v>
      </c>
      <c r="K176" s="151">
        <v>-171890000</v>
      </c>
      <c r="L176" s="36">
        <v>7751670000</v>
      </c>
      <c r="M176" s="271">
        <v>8.5544600000000006</v>
      </c>
      <c r="N176" s="51">
        <v>95.734489999999994</v>
      </c>
      <c r="O176" s="271">
        <v>8.9356060372096593</v>
      </c>
      <c r="P176" s="51">
        <v>9.1357817152451197</v>
      </c>
      <c r="Q176" s="51">
        <v>9</v>
      </c>
    </row>
    <row r="177" spans="1:17" ht="15">
      <c r="A177" s="370">
        <v>45261</v>
      </c>
      <c r="B177" s="261">
        <v>0</v>
      </c>
      <c r="C177" s="371">
        <v>45289</v>
      </c>
      <c r="D177" s="372"/>
      <c r="E177" s="373">
        <v>0</v>
      </c>
      <c r="F177" s="262">
        <v>0</v>
      </c>
      <c r="G177" s="373">
        <v>0</v>
      </c>
      <c r="H177" s="262">
        <v>0</v>
      </c>
      <c r="I177" s="374"/>
      <c r="J177" s="262">
        <v>250000000</v>
      </c>
      <c r="K177" s="373">
        <v>-250000000</v>
      </c>
      <c r="L177" s="375">
        <v>7501670000</v>
      </c>
      <c r="M177" s="376"/>
      <c r="N177" s="377"/>
      <c r="O177" s="376"/>
      <c r="P177" s="377"/>
      <c r="Q177" s="377"/>
    </row>
    <row r="178" spans="1:17" ht="15">
      <c r="A178" s="100">
        <v>45292</v>
      </c>
      <c r="B178" s="101">
        <v>300000000</v>
      </c>
      <c r="C178" s="50">
        <v>45296</v>
      </c>
      <c r="D178" s="15">
        <v>45478</v>
      </c>
      <c r="E178" s="151">
        <v>510520000</v>
      </c>
      <c r="F178" s="35">
        <v>210520000</v>
      </c>
      <c r="G178" s="151">
        <v>300000000</v>
      </c>
      <c r="H178" s="35">
        <v>300000000</v>
      </c>
      <c r="I178" s="270">
        <v>70.173333333333332</v>
      </c>
      <c r="J178" s="35">
        <v>200000000</v>
      </c>
      <c r="K178" s="151">
        <v>100000000</v>
      </c>
      <c r="L178" s="36">
        <v>7601670000</v>
      </c>
      <c r="M178" s="271">
        <v>8.5254774725274629</v>
      </c>
      <c r="N178" s="51">
        <v>95.748940000000005</v>
      </c>
      <c r="O178" s="271">
        <v>8.9039914933026552</v>
      </c>
      <c r="P178" s="51">
        <v>9.1027531612755332</v>
      </c>
      <c r="Q178" s="51">
        <v>8.9588900000000002</v>
      </c>
    </row>
    <row r="179" spans="1:17" ht="15">
      <c r="A179" s="100">
        <v>45292</v>
      </c>
      <c r="B179" s="101">
        <v>330000000</v>
      </c>
      <c r="C179" s="50">
        <v>45303</v>
      </c>
      <c r="D179" s="15">
        <v>45485</v>
      </c>
      <c r="E179" s="151">
        <v>458840000</v>
      </c>
      <c r="F179" s="35">
        <v>128840000</v>
      </c>
      <c r="G179" s="151">
        <v>330000000</v>
      </c>
      <c r="H179" s="35">
        <v>630000000</v>
      </c>
      <c r="I179" s="270">
        <v>39.042424242424246</v>
      </c>
      <c r="J179" s="35">
        <v>300000000</v>
      </c>
      <c r="K179" s="151">
        <v>30000000</v>
      </c>
      <c r="L179" s="36">
        <v>7631670000</v>
      </c>
      <c r="M179" s="271">
        <v>8.5421200000000006</v>
      </c>
      <c r="N179" s="51">
        <v>95.740639999999999</v>
      </c>
      <c r="O179" s="271">
        <v>8.9221495458178257</v>
      </c>
      <c r="P179" s="51">
        <v>9.1217227484905017</v>
      </c>
      <c r="Q179" s="51">
        <v>8.8699999999999992</v>
      </c>
    </row>
    <row r="180" spans="1:17" ht="15">
      <c r="A180" s="100">
        <v>45292</v>
      </c>
      <c r="B180" s="101">
        <v>350000000</v>
      </c>
      <c r="C180" s="50">
        <v>45310</v>
      </c>
      <c r="D180" s="15">
        <v>45492</v>
      </c>
      <c r="E180" s="151">
        <v>546530000</v>
      </c>
      <c r="F180" s="35">
        <v>196530000</v>
      </c>
      <c r="G180" s="151">
        <v>350000000</v>
      </c>
      <c r="H180" s="35">
        <v>980000000</v>
      </c>
      <c r="I180" s="270">
        <v>56.151428571428575</v>
      </c>
      <c r="J180" s="35">
        <v>300000000</v>
      </c>
      <c r="K180" s="151">
        <v>50000000</v>
      </c>
      <c r="L180" s="36">
        <v>7681670000</v>
      </c>
      <c r="M180" s="271">
        <v>8.5170300000000001</v>
      </c>
      <c r="N180" s="51">
        <v>95.753150000000005</v>
      </c>
      <c r="O180" s="271">
        <v>8.8947824073248025</v>
      </c>
      <c r="P180" s="51">
        <v>9.0931331271541396</v>
      </c>
      <c r="Q180" s="51">
        <v>8.9190000000000005</v>
      </c>
    </row>
    <row r="181" spans="1:17" ht="15">
      <c r="A181" s="100">
        <v>45292</v>
      </c>
      <c r="B181" s="101">
        <v>350000000</v>
      </c>
      <c r="C181" s="50">
        <v>45317</v>
      </c>
      <c r="D181" s="15">
        <v>45499</v>
      </c>
      <c r="E181" s="151">
        <v>394910000</v>
      </c>
      <c r="F181" s="35">
        <v>44910000</v>
      </c>
      <c r="G181" s="151">
        <v>350000000</v>
      </c>
      <c r="H181" s="35">
        <v>1330000000</v>
      </c>
      <c r="I181" s="117">
        <v>12.831428571428571</v>
      </c>
      <c r="J181" s="35">
        <v>300000000</v>
      </c>
      <c r="K181" s="151">
        <v>50000000</v>
      </c>
      <c r="L181" s="36">
        <v>7731670000</v>
      </c>
      <c r="M181" s="271">
        <v>8.4977999999999998</v>
      </c>
      <c r="N181" s="51">
        <v>95.762739999999994</v>
      </c>
      <c r="O181" s="271">
        <v>8.873807963673201</v>
      </c>
      <c r="P181" s="51">
        <v>9.0712243030437243</v>
      </c>
      <c r="Q181" s="51">
        <v>8.91</v>
      </c>
    </row>
    <row r="182" spans="1:17" ht="15">
      <c r="A182" s="100">
        <v>45323</v>
      </c>
      <c r="B182" s="101">
        <v>350000000</v>
      </c>
      <c r="C182" s="15">
        <v>45324</v>
      </c>
      <c r="D182" s="15">
        <v>45506</v>
      </c>
      <c r="E182" s="35">
        <v>385100000</v>
      </c>
      <c r="F182" s="35">
        <v>35100000</v>
      </c>
      <c r="G182" s="35">
        <v>350000000</v>
      </c>
      <c r="H182" s="35">
        <v>1680000000</v>
      </c>
      <c r="I182" s="117">
        <v>10.028571428571428</v>
      </c>
      <c r="J182" s="35">
        <v>286000000</v>
      </c>
      <c r="K182" s="35">
        <v>64000000</v>
      </c>
      <c r="L182" s="36">
        <v>7795670000</v>
      </c>
      <c r="M182" s="51">
        <v>8.4852500000000006</v>
      </c>
      <c r="N182" s="51">
        <v>95.769000000000005</v>
      </c>
      <c r="O182" s="51">
        <v>8.8601188826731416</v>
      </c>
      <c r="P182" s="51">
        <v>9.056926583533965</v>
      </c>
      <c r="Q182" s="51">
        <v>8.8888499999999997</v>
      </c>
    </row>
    <row r="183" spans="1:17" ht="15">
      <c r="A183" s="100">
        <v>45323</v>
      </c>
      <c r="B183" s="101">
        <v>300000000</v>
      </c>
      <c r="C183" s="15">
        <v>45332</v>
      </c>
      <c r="D183" s="15">
        <v>45514</v>
      </c>
      <c r="E183" s="35">
        <v>415850000</v>
      </c>
      <c r="F183" s="35">
        <v>115850000</v>
      </c>
      <c r="G183" s="35">
        <v>300000000</v>
      </c>
      <c r="H183" s="35">
        <v>1980000000</v>
      </c>
      <c r="I183" s="117">
        <v>38.616666666666667</v>
      </c>
      <c r="J183" s="35">
        <v>400000000</v>
      </c>
      <c r="K183" s="35">
        <v>-100000000</v>
      </c>
      <c r="L183" s="36">
        <v>7695670000</v>
      </c>
      <c r="M183" s="51">
        <v>8.4743399999999998</v>
      </c>
      <c r="N183" s="51">
        <v>95.774439999999998</v>
      </c>
      <c r="O183" s="51">
        <v>8.8482243933113729</v>
      </c>
      <c r="P183" s="51">
        <v>9.0445040091109199</v>
      </c>
      <c r="Q183" s="51">
        <v>8.8724500000000006</v>
      </c>
    </row>
    <row r="184" spans="1:17" ht="15">
      <c r="A184" s="100">
        <v>45323</v>
      </c>
      <c r="B184" s="101">
        <v>320000000</v>
      </c>
      <c r="C184" s="15">
        <v>45338</v>
      </c>
      <c r="D184" s="15">
        <v>45520</v>
      </c>
      <c r="E184" s="35">
        <v>591160000</v>
      </c>
      <c r="F184" s="35">
        <v>271160000</v>
      </c>
      <c r="G184" s="35">
        <v>348560000</v>
      </c>
      <c r="H184" s="35">
        <v>2328560000</v>
      </c>
      <c r="I184" s="117">
        <v>84.737499999999997</v>
      </c>
      <c r="J184" s="35">
        <v>260000000</v>
      </c>
      <c r="K184" s="35">
        <v>88560000</v>
      </c>
      <c r="L184" s="36">
        <v>7784230000</v>
      </c>
      <c r="M184" s="51">
        <v>8.4720499999999994</v>
      </c>
      <c r="N184" s="51">
        <v>95.775580000000005</v>
      </c>
      <c r="O184" s="51">
        <v>8.8457319693611751</v>
      </c>
      <c r="P184" s="51">
        <v>9.0419010177921635</v>
      </c>
      <c r="Q184" s="51">
        <v>8.8538999999999994</v>
      </c>
    </row>
    <row r="185" spans="1:17" ht="15">
      <c r="A185" s="100">
        <v>45323</v>
      </c>
      <c r="B185" s="101">
        <v>300000000</v>
      </c>
      <c r="C185" s="15">
        <v>45345</v>
      </c>
      <c r="D185" s="15">
        <v>45527</v>
      </c>
      <c r="E185" s="35">
        <v>753140000</v>
      </c>
      <c r="F185" s="35">
        <v>453140000</v>
      </c>
      <c r="G185" s="35">
        <v>300000000</v>
      </c>
      <c r="H185" s="35">
        <v>2628560000</v>
      </c>
      <c r="I185" s="117">
        <v>151.04666666666665</v>
      </c>
      <c r="J185" s="35">
        <v>450000000</v>
      </c>
      <c r="K185" s="35">
        <v>-150000000</v>
      </c>
      <c r="L185" s="36">
        <v>7634230000</v>
      </c>
      <c r="M185" s="51">
        <v>8.4409700000000001</v>
      </c>
      <c r="N185" s="51">
        <v>95.791079999999994</v>
      </c>
      <c r="O185" s="51">
        <v>8.8118496357551734</v>
      </c>
      <c r="P185" s="51">
        <v>9.0065187074021438</v>
      </c>
      <c r="Q185" s="51">
        <v>8.83</v>
      </c>
    </row>
    <row r="186" spans="1:17" ht="15">
      <c r="A186" s="100">
        <v>45352</v>
      </c>
      <c r="B186" s="101">
        <v>300000000</v>
      </c>
      <c r="C186" s="15">
        <v>45352</v>
      </c>
      <c r="D186" s="15">
        <v>45534</v>
      </c>
      <c r="E186" s="35">
        <v>437520000</v>
      </c>
      <c r="F186" s="35">
        <v>137520000</v>
      </c>
      <c r="G186" s="35">
        <v>300000000</v>
      </c>
      <c r="H186" s="35">
        <v>2928560000</v>
      </c>
      <c r="I186" s="117">
        <v>45.839999999999996</v>
      </c>
      <c r="J186" s="35">
        <v>300000000</v>
      </c>
      <c r="K186" s="35">
        <v>0</v>
      </c>
      <c r="L186" s="36">
        <v>7634230000</v>
      </c>
      <c r="M186" s="51">
        <v>8.4352499999999999</v>
      </c>
      <c r="N186" s="51">
        <v>95.793930000000003</v>
      </c>
      <c r="O186" s="51">
        <v>8.8056208516815921</v>
      </c>
      <c r="P186" s="51">
        <v>9.0000148004456761</v>
      </c>
      <c r="Q186" s="51">
        <v>8.83</v>
      </c>
    </row>
    <row r="187" spans="1:17" ht="15">
      <c r="A187" s="100">
        <v>45352</v>
      </c>
      <c r="B187" s="101">
        <v>300000000</v>
      </c>
      <c r="C187" s="15">
        <v>45359</v>
      </c>
      <c r="D187" s="15">
        <v>45541</v>
      </c>
      <c r="E187" s="35">
        <v>400440000</v>
      </c>
      <c r="F187" s="35">
        <v>100440000</v>
      </c>
      <c r="G187" s="35">
        <v>300000000</v>
      </c>
      <c r="H187" s="35">
        <v>3228560000</v>
      </c>
      <c r="I187" s="117">
        <v>33.479999999999997</v>
      </c>
      <c r="J187" s="35">
        <v>350000000</v>
      </c>
      <c r="K187" s="35">
        <v>-50000000</v>
      </c>
      <c r="L187" s="36">
        <v>7584230000</v>
      </c>
      <c r="M187" s="51">
        <v>8.4402399999999993</v>
      </c>
      <c r="N187" s="51">
        <v>95.791439999999994</v>
      </c>
      <c r="O187" s="51">
        <v>8.8110628215255637</v>
      </c>
      <c r="P187" s="51">
        <v>9.0056971291686096</v>
      </c>
      <c r="Q187" s="51">
        <v>8.6</v>
      </c>
    </row>
    <row r="188" spans="1:17" ht="15">
      <c r="A188" s="100">
        <v>45352</v>
      </c>
      <c r="B188" s="101">
        <v>300000000</v>
      </c>
      <c r="C188" s="15">
        <v>45366</v>
      </c>
      <c r="D188" s="15">
        <v>45548</v>
      </c>
      <c r="E188" s="35">
        <v>420820000</v>
      </c>
      <c r="F188" s="35">
        <v>120820000</v>
      </c>
      <c r="G188" s="35">
        <v>318220000</v>
      </c>
      <c r="H188" s="35">
        <v>3546780000</v>
      </c>
      <c r="I188" s="117">
        <v>40.273333333333333</v>
      </c>
      <c r="J188" s="35">
        <v>438000000</v>
      </c>
      <c r="K188" s="35">
        <v>-119780000</v>
      </c>
      <c r="L188" s="36">
        <v>7464450000</v>
      </c>
      <c r="M188" s="51">
        <v>8.4329599999999996</v>
      </c>
      <c r="N188" s="51">
        <v>95.795069999999996</v>
      </c>
      <c r="O188" s="51">
        <v>8.803129441827247</v>
      </c>
      <c r="P188" s="51">
        <v>8.997413400497468</v>
      </c>
      <c r="Q188" s="51">
        <v>8.8209999999999997</v>
      </c>
    </row>
    <row r="189" spans="1:17" ht="15">
      <c r="A189" s="100">
        <v>45352</v>
      </c>
      <c r="B189" s="101">
        <v>300000000</v>
      </c>
      <c r="C189" s="15">
        <v>45373</v>
      </c>
      <c r="D189" s="15">
        <v>45555</v>
      </c>
      <c r="E189" s="35">
        <v>212390000</v>
      </c>
      <c r="F189" s="35">
        <v>-87610000</v>
      </c>
      <c r="G189" s="35">
        <v>211380000</v>
      </c>
      <c r="H189" s="35">
        <v>3758160000</v>
      </c>
      <c r="I189" s="117">
        <v>-29.20333333333333</v>
      </c>
      <c r="J189" s="35">
        <v>350000000</v>
      </c>
      <c r="K189" s="35">
        <v>-138620000</v>
      </c>
      <c r="L189" s="36">
        <v>7325830000</v>
      </c>
      <c r="M189" s="51">
        <v>8.4549000000000003</v>
      </c>
      <c r="N189" s="51">
        <v>95.784130000000005</v>
      </c>
      <c r="O189" s="51">
        <v>8.8270406808300201</v>
      </c>
      <c r="P189" s="51">
        <v>9.0223815507128222</v>
      </c>
      <c r="Q189" s="51">
        <v>8.7889999999999997</v>
      </c>
    </row>
    <row r="190" spans="1:17" ht="15">
      <c r="A190" s="100">
        <v>45352</v>
      </c>
      <c r="B190" s="101">
        <v>350000000</v>
      </c>
      <c r="C190" s="15">
        <v>45379</v>
      </c>
      <c r="D190" s="15">
        <v>45562</v>
      </c>
      <c r="E190" s="35">
        <v>227050000</v>
      </c>
      <c r="F190" s="35">
        <v>-122950000</v>
      </c>
      <c r="G190" s="35">
        <v>227050000</v>
      </c>
      <c r="H190" s="35">
        <v>3985210000</v>
      </c>
      <c r="I190" s="117">
        <v>-35.128571428571433</v>
      </c>
      <c r="J190" s="35">
        <v>300000000</v>
      </c>
      <c r="K190" s="35">
        <v>-72950000</v>
      </c>
      <c r="L190" s="36">
        <v>7252880000</v>
      </c>
      <c r="M190" s="51">
        <v>8.5394199999999998</v>
      </c>
      <c r="N190" s="51">
        <v>95.741990000000001</v>
      </c>
      <c r="O190" s="51">
        <v>8.9191959132462735</v>
      </c>
      <c r="P190" s="51">
        <v>9.1186369971242307</v>
      </c>
      <c r="Q190" s="51">
        <v>8.923</v>
      </c>
    </row>
    <row r="191" spans="1:17" ht="15">
      <c r="A191" s="100">
        <v>45383</v>
      </c>
      <c r="B191" s="101">
        <v>300000000</v>
      </c>
      <c r="C191" s="15">
        <v>45387</v>
      </c>
      <c r="D191" s="15">
        <v>45569</v>
      </c>
      <c r="E191" s="35">
        <v>321640000</v>
      </c>
      <c r="F191" s="35">
        <v>21640000</v>
      </c>
      <c r="G191" s="35">
        <v>271140000</v>
      </c>
      <c r="H191" s="35">
        <v>4256350000</v>
      </c>
      <c r="I191" s="117">
        <v>7.2133333333333329</v>
      </c>
      <c r="J191" s="35">
        <v>300000000</v>
      </c>
      <c r="K191" s="35">
        <v>-28860000</v>
      </c>
      <c r="L191" s="36">
        <v>7224020000</v>
      </c>
      <c r="M191" s="51">
        <v>8.5241500000000006</v>
      </c>
      <c r="N191" s="51">
        <v>95.749600000000001</v>
      </c>
      <c r="O191" s="51">
        <v>8.9025477350859372</v>
      </c>
      <c r="P191" s="51">
        <v>9.1012449483840907</v>
      </c>
      <c r="Q191" s="51">
        <v>8.9540000000000006</v>
      </c>
    </row>
    <row r="192" spans="1:17" ht="15">
      <c r="A192" s="100">
        <v>45383</v>
      </c>
      <c r="B192" s="101">
        <v>300000000</v>
      </c>
      <c r="C192" s="15">
        <v>45394</v>
      </c>
      <c r="D192" s="15">
        <v>45576</v>
      </c>
      <c r="E192" s="35">
        <v>401040000</v>
      </c>
      <c r="F192" s="35">
        <v>101040000</v>
      </c>
      <c r="G192" s="35">
        <v>331040000</v>
      </c>
      <c r="H192" s="35">
        <v>4587390000</v>
      </c>
      <c r="I192" s="117">
        <v>33.68</v>
      </c>
      <c r="J192" s="35">
        <v>252030000</v>
      </c>
      <c r="K192" s="35">
        <v>79010000</v>
      </c>
      <c r="L192" s="36">
        <v>7303030000</v>
      </c>
      <c r="M192" s="51">
        <v>8.5432699999999997</v>
      </c>
      <c r="N192" s="51">
        <v>95.740070000000003</v>
      </c>
      <c r="O192" s="51">
        <v>8.923396660135305</v>
      </c>
      <c r="P192" s="51">
        <v>9.1230256605538287</v>
      </c>
      <c r="Q192" s="51">
        <v>8.9484499999999993</v>
      </c>
    </row>
    <row r="193" spans="1:17" ht="15">
      <c r="A193" s="100">
        <v>45383</v>
      </c>
      <c r="B193" s="101">
        <v>330000000</v>
      </c>
      <c r="C193" s="15">
        <v>45401</v>
      </c>
      <c r="D193" s="15">
        <v>45583</v>
      </c>
      <c r="E193" s="35">
        <v>707770000</v>
      </c>
      <c r="F193" s="35">
        <v>377770000</v>
      </c>
      <c r="G193" s="35">
        <v>330000000</v>
      </c>
      <c r="H193" s="35">
        <v>4917390000</v>
      </c>
      <c r="I193" s="117">
        <v>114.47575757575758</v>
      </c>
      <c r="J193" s="35">
        <v>299270000</v>
      </c>
      <c r="K193" s="35">
        <v>30730000</v>
      </c>
      <c r="L193" s="36">
        <v>7333760000</v>
      </c>
      <c r="M193" s="51">
        <v>8.5552200000000003</v>
      </c>
      <c r="N193" s="51">
        <v>95.734110000000001</v>
      </c>
      <c r="O193" s="51">
        <v>8.9364375519278916</v>
      </c>
      <c r="P193" s="51">
        <v>9.1366504884127231</v>
      </c>
      <c r="Q193" s="51">
        <v>8.9499999999999993</v>
      </c>
    </row>
    <row r="194" spans="1:17" ht="15">
      <c r="A194" s="100">
        <v>45383</v>
      </c>
      <c r="B194" s="101">
        <v>330000000</v>
      </c>
      <c r="C194" s="15">
        <v>45408</v>
      </c>
      <c r="D194" s="15">
        <v>45590</v>
      </c>
      <c r="E194" s="35">
        <v>678700000</v>
      </c>
      <c r="F194" s="35">
        <v>348700000</v>
      </c>
      <c r="G194" s="35">
        <v>330000000</v>
      </c>
      <c r="H194" s="35">
        <v>5247390000</v>
      </c>
      <c r="I194" s="117">
        <v>105.666666666667</v>
      </c>
      <c r="J194" s="35">
        <v>300000000</v>
      </c>
      <c r="K194" s="35">
        <v>30000000</v>
      </c>
      <c r="L194" s="36">
        <v>7363760000</v>
      </c>
      <c r="M194" s="51">
        <v>8.5512700000000006</v>
      </c>
      <c r="N194" s="51">
        <v>95.736080000000001</v>
      </c>
      <c r="O194" s="51">
        <v>8.932126876166361</v>
      </c>
      <c r="P194" s="51">
        <v>9.1321466978192323</v>
      </c>
      <c r="Q194" s="51">
        <v>8.94</v>
      </c>
    </row>
    <row r="195" spans="1:17" ht="15">
      <c r="A195" s="100">
        <v>45413</v>
      </c>
      <c r="B195" s="101">
        <v>300000000</v>
      </c>
      <c r="C195" s="15">
        <v>45415</v>
      </c>
      <c r="D195" s="15">
        <v>45597</v>
      </c>
      <c r="E195" s="35">
        <v>705470000</v>
      </c>
      <c r="F195" s="35">
        <v>405470000</v>
      </c>
      <c r="G195" s="35">
        <v>300000000</v>
      </c>
      <c r="H195" s="35">
        <v>5547390000</v>
      </c>
      <c r="I195" s="117">
        <v>135.15666666666667</v>
      </c>
      <c r="J195" s="35">
        <v>300000000</v>
      </c>
      <c r="K195" s="35">
        <v>0</v>
      </c>
      <c r="L195" s="36">
        <v>7363760000</v>
      </c>
      <c r="M195" s="51">
        <v>8.5385500000000008</v>
      </c>
      <c r="N195" s="51">
        <v>95.742419999999996</v>
      </c>
      <c r="O195" s="51">
        <v>8.9182551440660323</v>
      </c>
      <c r="P195" s="51">
        <v>9.1176541556302162</v>
      </c>
      <c r="Q195" s="51">
        <v>8.9284499999999998</v>
      </c>
    </row>
    <row r="196" spans="1:17" ht="15">
      <c r="A196" s="100">
        <v>45413</v>
      </c>
      <c r="B196" s="101">
        <v>300000000</v>
      </c>
      <c r="C196" s="15">
        <v>45422</v>
      </c>
      <c r="D196" s="15">
        <v>45604</v>
      </c>
      <c r="E196" s="35">
        <v>592930000</v>
      </c>
      <c r="F196" s="35">
        <v>292930000</v>
      </c>
      <c r="G196" s="35">
        <v>300000000</v>
      </c>
      <c r="H196" s="35">
        <v>5847390000</v>
      </c>
      <c r="I196" s="117">
        <v>97.643333333333331</v>
      </c>
      <c r="J196" s="35">
        <v>300000000</v>
      </c>
      <c r="K196" s="35">
        <v>0</v>
      </c>
      <c r="L196" s="36">
        <v>7363760000</v>
      </c>
      <c r="M196" s="51">
        <v>8.5203799999999994</v>
      </c>
      <c r="N196" s="51">
        <v>95.751480000000001</v>
      </c>
      <c r="O196" s="51">
        <v>8.8984353207736469</v>
      </c>
      <c r="P196" s="51">
        <v>9.096948998071074</v>
      </c>
      <c r="Q196" s="51">
        <v>8.91</v>
      </c>
    </row>
    <row r="197" spans="1:17" ht="15">
      <c r="A197" s="100">
        <v>45413</v>
      </c>
      <c r="B197" s="101">
        <v>330000000</v>
      </c>
      <c r="C197" s="15">
        <v>45429</v>
      </c>
      <c r="D197" s="15">
        <v>45611</v>
      </c>
      <c r="E197" s="35">
        <v>505820000</v>
      </c>
      <c r="F197" s="35">
        <v>175820000</v>
      </c>
      <c r="G197" s="35">
        <v>330000000</v>
      </c>
      <c r="H197" s="35">
        <v>6177390000</v>
      </c>
      <c r="I197" s="117">
        <v>53.278787878787881</v>
      </c>
      <c r="J197" s="35">
        <v>268260000</v>
      </c>
      <c r="K197" s="35">
        <v>61740000</v>
      </c>
      <c r="L197" s="36">
        <v>7425500000</v>
      </c>
      <c r="M197" s="51">
        <v>8.4884400000000007</v>
      </c>
      <c r="N197" s="51">
        <v>95.767409999999998</v>
      </c>
      <c r="O197" s="51">
        <v>8.8635956522276143</v>
      </c>
      <c r="P197" s="51">
        <v>9.0605578468133885</v>
      </c>
      <c r="Q197" s="51">
        <v>8.8930000000000007</v>
      </c>
    </row>
    <row r="198" spans="1:17" ht="15">
      <c r="A198" s="100">
        <v>45413</v>
      </c>
      <c r="B198" s="101">
        <v>330000000</v>
      </c>
      <c r="C198" s="15">
        <v>45436</v>
      </c>
      <c r="D198" s="15">
        <v>45618</v>
      </c>
      <c r="E198" s="35">
        <v>912130000</v>
      </c>
      <c r="F198" s="35">
        <v>582130000</v>
      </c>
      <c r="G198" s="35">
        <v>330000000</v>
      </c>
      <c r="H198" s="35">
        <v>6507390000</v>
      </c>
      <c r="I198" s="117">
        <v>176.40303030303031</v>
      </c>
      <c r="J198" s="35">
        <v>300000000</v>
      </c>
      <c r="K198" s="35">
        <v>30000000</v>
      </c>
      <c r="L198" s="36">
        <v>7455500000</v>
      </c>
      <c r="M198" s="51">
        <v>8.4227799999999995</v>
      </c>
      <c r="N198" s="51">
        <v>95.800150000000002</v>
      </c>
      <c r="O198" s="51">
        <v>8.792028090666971</v>
      </c>
      <c r="P198" s="51">
        <v>8.9858223282323522</v>
      </c>
      <c r="Q198" s="51">
        <v>8.84</v>
      </c>
    </row>
    <row r="199" spans="1:17" ht="15">
      <c r="A199" s="100">
        <v>45413</v>
      </c>
      <c r="B199" s="101">
        <v>330000000</v>
      </c>
      <c r="C199" s="15">
        <v>45443</v>
      </c>
      <c r="D199" s="15">
        <v>45625</v>
      </c>
      <c r="E199" s="35">
        <v>446620000</v>
      </c>
      <c r="F199" s="35">
        <v>116620000</v>
      </c>
      <c r="G199" s="35">
        <v>330000000</v>
      </c>
      <c r="H199" s="35">
        <v>6837390000</v>
      </c>
      <c r="I199" s="117">
        <v>35.339393939393936</v>
      </c>
      <c r="J199" s="35">
        <v>270000000</v>
      </c>
      <c r="K199" s="35">
        <v>60000000</v>
      </c>
      <c r="L199" s="36">
        <v>7515500000</v>
      </c>
      <c r="M199" s="51">
        <v>8.4293899999999997</v>
      </c>
      <c r="N199" s="51">
        <v>95.796850000000006</v>
      </c>
      <c r="O199" s="51">
        <v>8.7992394643135103</v>
      </c>
      <c r="P199" s="51">
        <v>8.9933517515434538</v>
      </c>
      <c r="Q199" s="51">
        <v>8.76</v>
      </c>
    </row>
    <row r="200" spans="1:17" ht="15">
      <c r="A200" s="100">
        <v>45444</v>
      </c>
      <c r="B200" s="101">
        <v>330000000</v>
      </c>
      <c r="C200" s="15">
        <v>45450</v>
      </c>
      <c r="D200" s="15">
        <v>45632</v>
      </c>
      <c r="E200" s="35">
        <v>653780000</v>
      </c>
      <c r="F200" s="35">
        <v>323780000</v>
      </c>
      <c r="G200" s="35">
        <v>330000000</v>
      </c>
      <c r="H200" s="35">
        <v>7167390000</v>
      </c>
      <c r="I200" s="117">
        <v>98.11515151515151</v>
      </c>
      <c r="J200" s="35">
        <v>300000000</v>
      </c>
      <c r="K200" s="35">
        <v>30000000</v>
      </c>
      <c r="L200" s="36">
        <v>7545500000</v>
      </c>
      <c r="M200" s="51">
        <v>8.3970300000000009</v>
      </c>
      <c r="N200" s="51">
        <v>95.812989999999999</v>
      </c>
      <c r="O200" s="51">
        <v>8.763974017980809</v>
      </c>
      <c r="P200" s="51">
        <v>8.9565334423852949</v>
      </c>
      <c r="Q200" s="51">
        <v>8.7889999999999997</v>
      </c>
    </row>
    <row r="201" spans="1:17" ht="15">
      <c r="A201" s="100">
        <v>45444</v>
      </c>
      <c r="B201" s="101">
        <v>330000000</v>
      </c>
      <c r="C201" s="15">
        <v>45457</v>
      </c>
      <c r="D201" s="15">
        <v>45639</v>
      </c>
      <c r="E201" s="35">
        <v>738310000</v>
      </c>
      <c r="F201" s="35">
        <v>408310000</v>
      </c>
      <c r="G201" s="35">
        <v>330000000</v>
      </c>
      <c r="H201" s="35">
        <v>7497390000</v>
      </c>
      <c r="I201" s="117">
        <v>123.73030303030303</v>
      </c>
      <c r="J201" s="35">
        <v>300000000</v>
      </c>
      <c r="K201" s="35">
        <v>30000000</v>
      </c>
      <c r="L201" s="36">
        <v>7575500000</v>
      </c>
      <c r="M201" s="51">
        <v>8.3552499999999998</v>
      </c>
      <c r="N201" s="51">
        <v>95.833820000000003</v>
      </c>
      <c r="O201" s="51">
        <v>8.7184786111010624</v>
      </c>
      <c r="P201" s="51">
        <v>8.9090439241417343</v>
      </c>
      <c r="Q201" s="51">
        <v>8.76</v>
      </c>
    </row>
    <row r="202" spans="1:17" ht="15">
      <c r="A202" s="100">
        <v>45444</v>
      </c>
      <c r="B202" s="101">
        <v>330000000</v>
      </c>
      <c r="C202" s="15">
        <v>45464</v>
      </c>
      <c r="D202" s="15">
        <v>45646</v>
      </c>
      <c r="E202" s="35">
        <v>331350000</v>
      </c>
      <c r="F202" s="35">
        <v>1350000</v>
      </c>
      <c r="G202" s="35">
        <v>330000000</v>
      </c>
      <c r="H202" s="35">
        <v>7827390000</v>
      </c>
      <c r="I202" s="117">
        <v>0.40909090909090912</v>
      </c>
      <c r="J202" s="35">
        <v>78110000</v>
      </c>
      <c r="K202" s="35">
        <v>251890000</v>
      </c>
      <c r="L202" s="36">
        <v>7827390000</v>
      </c>
      <c r="M202" s="51">
        <v>8.3695699999999995</v>
      </c>
      <c r="N202" s="51">
        <v>95.826679999999996</v>
      </c>
      <c r="O202" s="51">
        <v>8.7340710642071073</v>
      </c>
      <c r="P202" s="51">
        <v>8.9253186416901507</v>
      </c>
      <c r="Q202" s="51">
        <v>8.7669999999999995</v>
      </c>
    </row>
    <row r="203" spans="1:17" ht="15">
      <c r="A203" s="100">
        <v>45444</v>
      </c>
      <c r="B203" s="101">
        <v>330000000</v>
      </c>
      <c r="C203" s="15">
        <v>45471</v>
      </c>
      <c r="D203" s="15">
        <v>45653</v>
      </c>
      <c r="E203" s="35">
        <v>566850000</v>
      </c>
      <c r="F203" s="35">
        <v>236850000</v>
      </c>
      <c r="G203" s="35">
        <v>330000000</v>
      </c>
      <c r="H203" s="35">
        <v>8157390000</v>
      </c>
      <c r="I203" s="117">
        <v>71.77272727272728</v>
      </c>
      <c r="J203" s="35">
        <v>0</v>
      </c>
      <c r="K203" s="35">
        <v>330000000</v>
      </c>
      <c r="L203" s="36">
        <v>8157390000</v>
      </c>
      <c r="M203" s="51">
        <v>8.3495399999999993</v>
      </c>
      <c r="N203" s="51">
        <v>95.836669999999998</v>
      </c>
      <c r="O203" s="51">
        <v>8.7122553815365702</v>
      </c>
      <c r="P203" s="51">
        <v>8.9025487309391416</v>
      </c>
      <c r="Q203" s="51">
        <v>8.73</v>
      </c>
    </row>
    <row r="204" spans="1:17" ht="15">
      <c r="A204" s="100">
        <v>45474</v>
      </c>
      <c r="B204" s="101">
        <v>330000000</v>
      </c>
      <c r="C204" s="15">
        <v>45478</v>
      </c>
      <c r="D204" s="15">
        <v>45660</v>
      </c>
      <c r="E204" s="35">
        <v>733920000</v>
      </c>
      <c r="F204" s="35">
        <v>403920000</v>
      </c>
      <c r="G204" s="35">
        <v>330000000</v>
      </c>
      <c r="H204" s="35">
        <v>8487390000</v>
      </c>
      <c r="I204" s="117">
        <v>122.39999999999999</v>
      </c>
      <c r="J204" s="35">
        <v>300000000</v>
      </c>
      <c r="K204" s="35">
        <v>30000000</v>
      </c>
      <c r="L204" s="36">
        <v>8187390000</v>
      </c>
      <c r="M204" s="51">
        <v>8.3257300000000001</v>
      </c>
      <c r="N204" s="51">
        <v>95.84854</v>
      </c>
      <c r="O204" s="51">
        <v>8.6863401568560352</v>
      </c>
      <c r="P204" s="51">
        <v>8.8755030638985701</v>
      </c>
      <c r="Q204" s="51">
        <v>8.6999999999999993</v>
      </c>
    </row>
    <row r="205" spans="1:17" ht="15">
      <c r="A205" s="100">
        <v>45474</v>
      </c>
      <c r="B205" s="101">
        <v>330000000</v>
      </c>
      <c r="C205" s="15">
        <v>45485</v>
      </c>
      <c r="D205" s="15">
        <v>45667</v>
      </c>
      <c r="E205" s="35">
        <v>609050000</v>
      </c>
      <c r="F205" s="35">
        <v>279050000</v>
      </c>
      <c r="G205" s="35">
        <v>330000000</v>
      </c>
      <c r="H205" s="35">
        <v>8817390000</v>
      </c>
      <c r="I205" s="117">
        <v>84.560606060606062</v>
      </c>
      <c r="J205" s="35">
        <v>330000000</v>
      </c>
      <c r="K205" s="35">
        <v>0</v>
      </c>
      <c r="L205" s="36">
        <v>8187390000</v>
      </c>
      <c r="M205" s="51">
        <v>8.3152000000000008</v>
      </c>
      <c r="N205" s="51">
        <v>95.853790000000004</v>
      </c>
      <c r="O205" s="51">
        <v>8.6748801206779262</v>
      </c>
      <c r="P205" s="51">
        <v>8.863544205971996</v>
      </c>
      <c r="Q205" s="51">
        <v>8.68</v>
      </c>
    </row>
    <row r="206" spans="1:17" ht="15">
      <c r="A206" s="100">
        <v>45474</v>
      </c>
      <c r="B206" s="101">
        <v>350000000</v>
      </c>
      <c r="C206" s="15">
        <v>45492</v>
      </c>
      <c r="D206" s="15">
        <v>45674</v>
      </c>
      <c r="E206" s="35">
        <v>561570000</v>
      </c>
      <c r="F206" s="35">
        <v>211570000</v>
      </c>
      <c r="G206" s="35">
        <v>350000000</v>
      </c>
      <c r="H206" s="35">
        <v>9167390000</v>
      </c>
      <c r="I206" s="117">
        <v>60.448571428571427</v>
      </c>
      <c r="J206" s="35">
        <v>350000000</v>
      </c>
      <c r="K206" s="35">
        <v>0</v>
      </c>
      <c r="L206" s="36">
        <v>8187390000</v>
      </c>
      <c r="M206" s="51">
        <v>8.2937799999999999</v>
      </c>
      <c r="N206" s="51">
        <v>95.864469999999997</v>
      </c>
      <c r="O206" s="51">
        <v>8.6515710067637137</v>
      </c>
      <c r="P206" s="51">
        <v>8.8392225468421515</v>
      </c>
      <c r="Q206" s="51">
        <v>8.6999999999999993</v>
      </c>
    </row>
    <row r="207" spans="1:17" ht="15">
      <c r="A207" s="100">
        <v>45474</v>
      </c>
      <c r="B207" s="101">
        <v>350000000</v>
      </c>
      <c r="C207" s="15">
        <v>45499</v>
      </c>
      <c r="D207" s="15">
        <v>45681</v>
      </c>
      <c r="E207" s="35">
        <v>606420000</v>
      </c>
      <c r="F207" s="35">
        <v>256420000</v>
      </c>
      <c r="G207" s="35">
        <v>350000000</v>
      </c>
      <c r="H207" s="35">
        <v>9517390000</v>
      </c>
      <c r="I207" s="117">
        <v>73.262857142857143</v>
      </c>
      <c r="J207" s="35">
        <v>350000000</v>
      </c>
      <c r="K207" s="35">
        <v>0</v>
      </c>
      <c r="L207" s="36">
        <v>8187390000</v>
      </c>
      <c r="M207" s="51">
        <v>8.27182</v>
      </c>
      <c r="N207" s="51">
        <v>95.875420000000005</v>
      </c>
      <c r="O207" s="51">
        <v>8.6276780091002632</v>
      </c>
      <c r="P207" s="51">
        <v>8.8142944680010373</v>
      </c>
      <c r="Q207" s="51">
        <v>8.64</v>
      </c>
    </row>
    <row r="208" spans="1:17" ht="15">
      <c r="A208" s="100">
        <v>45505</v>
      </c>
      <c r="B208" s="101">
        <v>350000000</v>
      </c>
      <c r="C208" s="15">
        <v>45506</v>
      </c>
      <c r="D208" s="15">
        <v>45688</v>
      </c>
      <c r="E208" s="35">
        <v>809230000</v>
      </c>
      <c r="F208" s="35">
        <v>459230000</v>
      </c>
      <c r="G208" s="35">
        <v>350000000</v>
      </c>
      <c r="H208" s="35">
        <v>9867390000</v>
      </c>
      <c r="I208" s="117">
        <v>131.20857142857142</v>
      </c>
      <c r="J208" s="35">
        <v>350000000</v>
      </c>
      <c r="K208" s="35">
        <v>0</v>
      </c>
      <c r="L208" s="36">
        <v>8187390000</v>
      </c>
      <c r="M208" s="51">
        <v>8.2500400000000003</v>
      </c>
      <c r="N208" s="51">
        <v>95.886279999999999</v>
      </c>
      <c r="O208" s="51">
        <v>8.6039867821995575</v>
      </c>
      <c r="P208" s="51">
        <v>8.789579727637765</v>
      </c>
      <c r="Q208" s="51">
        <v>8.6129999999999995</v>
      </c>
    </row>
    <row r="209" spans="1:17" ht="15">
      <c r="A209" s="100">
        <v>45505</v>
      </c>
      <c r="B209" s="101">
        <v>330000000</v>
      </c>
      <c r="C209" s="15">
        <v>45513</v>
      </c>
      <c r="D209" s="15">
        <v>45695</v>
      </c>
      <c r="E209" s="35">
        <v>524830000</v>
      </c>
      <c r="F209" s="35">
        <v>194830000</v>
      </c>
      <c r="G209" s="35">
        <v>330000000</v>
      </c>
      <c r="H209" s="35">
        <v>10197390000</v>
      </c>
      <c r="I209" s="117">
        <v>59.039393939393939</v>
      </c>
      <c r="J209" s="35">
        <v>300000000</v>
      </c>
      <c r="K209" s="35">
        <v>30000000</v>
      </c>
      <c r="L209" s="36">
        <v>8217390000</v>
      </c>
      <c r="M209" s="51">
        <v>8.2025100000000002</v>
      </c>
      <c r="N209" s="51">
        <v>95.909980000000004</v>
      </c>
      <c r="O209" s="51">
        <v>8.5523035635734974</v>
      </c>
      <c r="P209" s="51">
        <v>8.735673447441572</v>
      </c>
      <c r="Q209" s="51">
        <v>8.58</v>
      </c>
    </row>
    <row r="210" spans="1:17" ht="15">
      <c r="A210" s="100">
        <v>45505</v>
      </c>
      <c r="B210" s="101">
        <v>350000000</v>
      </c>
      <c r="C210" s="15">
        <v>45520</v>
      </c>
      <c r="D210" s="15">
        <v>45702</v>
      </c>
      <c r="E210" s="35">
        <v>930560000</v>
      </c>
      <c r="F210" s="35">
        <v>580560000</v>
      </c>
      <c r="G210" s="35">
        <v>350000000</v>
      </c>
      <c r="H210" s="35">
        <v>10547390000</v>
      </c>
      <c r="I210" s="117">
        <v>165.87428571428572</v>
      </c>
      <c r="J210" s="35">
        <v>348560000</v>
      </c>
      <c r="K210" s="35">
        <v>1440000</v>
      </c>
      <c r="L210" s="36">
        <v>8218830000</v>
      </c>
      <c r="M210" s="51">
        <v>8.0162200000000006</v>
      </c>
      <c r="N210" s="51">
        <v>96.002870000000001</v>
      </c>
      <c r="O210" s="51">
        <v>8.3499818836116546</v>
      </c>
      <c r="P210" s="51">
        <v>8.5247781190024519</v>
      </c>
      <c r="Q210" s="51">
        <v>8.4320000000000004</v>
      </c>
    </row>
    <row r="211" spans="1:17" ht="15">
      <c r="A211" s="100">
        <v>45505</v>
      </c>
      <c r="B211" s="101">
        <v>330000000</v>
      </c>
      <c r="C211" s="15">
        <v>45527</v>
      </c>
      <c r="D211" s="15">
        <v>45709</v>
      </c>
      <c r="E211" s="35">
        <v>850090000</v>
      </c>
      <c r="F211" s="35">
        <v>520090000</v>
      </c>
      <c r="G211" s="35">
        <v>330000000</v>
      </c>
      <c r="H211" s="35">
        <v>10877390000</v>
      </c>
      <c r="I211" s="117">
        <v>157.60303030303032</v>
      </c>
      <c r="J211" s="35">
        <v>300000000</v>
      </c>
      <c r="K211" s="35">
        <v>30000000</v>
      </c>
      <c r="L211" s="36">
        <v>8248830000</v>
      </c>
      <c r="M211" s="51">
        <v>7.9562200000000001</v>
      </c>
      <c r="N211" s="51">
        <v>96.032790000000006</v>
      </c>
      <c r="O211" s="51">
        <v>8.2848971243497598</v>
      </c>
      <c r="P211" s="51">
        <v>8.4569789463304836</v>
      </c>
      <c r="Q211" s="51">
        <v>8.3000000000000007</v>
      </c>
    </row>
    <row r="212" spans="1:17" ht="15">
      <c r="A212" s="100">
        <v>45505</v>
      </c>
      <c r="B212" s="101">
        <v>330000000</v>
      </c>
      <c r="C212" s="15">
        <v>45534</v>
      </c>
      <c r="D212" s="15">
        <v>45716</v>
      </c>
      <c r="E212" s="35">
        <v>769350000</v>
      </c>
      <c r="F212" s="35">
        <v>439350000</v>
      </c>
      <c r="G212" s="35">
        <v>330000000</v>
      </c>
      <c r="H212" s="35">
        <v>11207390000</v>
      </c>
      <c r="I212" s="117">
        <v>133.13636363636363</v>
      </c>
      <c r="J212" s="35">
        <v>300000000</v>
      </c>
      <c r="K212" s="35">
        <v>30000000</v>
      </c>
      <c r="L212" s="36">
        <v>8278830000</v>
      </c>
      <c r="M212" s="51">
        <v>7.9043999999999999</v>
      </c>
      <c r="N212" s="51">
        <v>96.058629999999994</v>
      </c>
      <c r="O212" s="51">
        <v>8.2287201879944494</v>
      </c>
      <c r="P212" s="51">
        <v>8.398476185379856</v>
      </c>
      <c r="Q212" s="51">
        <v>8.2489000000000008</v>
      </c>
    </row>
    <row r="213" spans="1:17" ht="15">
      <c r="A213" s="100">
        <v>45536</v>
      </c>
      <c r="B213" s="101">
        <v>330000000</v>
      </c>
      <c r="C213" s="15">
        <v>45541</v>
      </c>
      <c r="D213" s="15">
        <v>45723</v>
      </c>
      <c r="E213" s="35">
        <v>463890000</v>
      </c>
      <c r="F213" s="35">
        <v>133890000</v>
      </c>
      <c r="G213" s="35">
        <v>330000000</v>
      </c>
      <c r="H213" s="35">
        <v>11537390000</v>
      </c>
      <c r="I213" s="117">
        <v>40.572727272727271</v>
      </c>
      <c r="J213" s="35">
        <v>300000000</v>
      </c>
      <c r="K213" s="35">
        <v>30000000</v>
      </c>
      <c r="L213" s="36">
        <v>8308830000</v>
      </c>
      <c r="M213" s="51">
        <v>7.8748699999999996</v>
      </c>
      <c r="N213" s="51">
        <v>96.073350000000005</v>
      </c>
      <c r="O213" s="51">
        <v>8.1967319761411357</v>
      </c>
      <c r="P213" s="51">
        <v>8.365170676432431</v>
      </c>
      <c r="Q213" s="51">
        <v>8.2189200000000007</v>
      </c>
    </row>
    <row r="214" spans="1:17" ht="15">
      <c r="A214" s="100">
        <v>45536</v>
      </c>
      <c r="B214" s="101">
        <v>330000000</v>
      </c>
      <c r="C214" s="15">
        <v>45548</v>
      </c>
      <c r="D214" s="15">
        <v>45730</v>
      </c>
      <c r="E214" s="35">
        <v>534580000</v>
      </c>
      <c r="F214" s="35">
        <v>204580000</v>
      </c>
      <c r="G214" s="35">
        <v>330000000</v>
      </c>
      <c r="H214" s="35">
        <v>11867390000</v>
      </c>
      <c r="I214" s="117">
        <v>61.993939393939392</v>
      </c>
      <c r="J214" s="35">
        <v>318220000</v>
      </c>
      <c r="K214" s="35">
        <v>11780000</v>
      </c>
      <c r="L214" s="36">
        <v>8320610000</v>
      </c>
      <c r="M214" s="51">
        <v>7.8713699999999998</v>
      </c>
      <c r="N214" s="51">
        <v>96.075100000000006</v>
      </c>
      <c r="O214" s="51">
        <v>8.1929296816921049</v>
      </c>
      <c r="P214" s="51">
        <v>8.3612121420423069</v>
      </c>
      <c r="Q214" s="51">
        <v>8.2140000000000004</v>
      </c>
    </row>
    <row r="215" spans="1:17" ht="15">
      <c r="A215" s="100">
        <v>45536</v>
      </c>
      <c r="B215" s="101">
        <v>330000000</v>
      </c>
      <c r="C215" s="15">
        <v>45555</v>
      </c>
      <c r="D215" s="15">
        <v>45736</v>
      </c>
      <c r="E215" s="35">
        <v>588500000</v>
      </c>
      <c r="F215" s="35">
        <v>258500000</v>
      </c>
      <c r="G215" s="35">
        <v>330000000</v>
      </c>
      <c r="H215" s="35">
        <v>12197390000</v>
      </c>
      <c r="I215" s="117">
        <v>78.333333333333329</v>
      </c>
      <c r="J215" s="35">
        <v>211380000</v>
      </c>
      <c r="K215" s="35">
        <v>118620000</v>
      </c>
      <c r="L215" s="36">
        <v>8439230000</v>
      </c>
      <c r="M215" s="51">
        <v>7.7988499999999998</v>
      </c>
      <c r="N215" s="51">
        <v>96.111260000000001</v>
      </c>
      <c r="O215" s="51">
        <v>8.1143944042526339</v>
      </c>
      <c r="P215" s="51">
        <v>8.2794659882687416</v>
      </c>
      <c r="Q215" s="51">
        <v>8.1845800000000004</v>
      </c>
    </row>
    <row r="216" spans="1:17" ht="15">
      <c r="A216" s="100">
        <v>45536</v>
      </c>
      <c r="B216" s="101">
        <v>310000000</v>
      </c>
      <c r="C216" s="15">
        <v>45562</v>
      </c>
      <c r="D216" s="15">
        <v>45743</v>
      </c>
      <c r="E216" s="35">
        <v>471420000</v>
      </c>
      <c r="F216" s="35">
        <v>161420000</v>
      </c>
      <c r="G216" s="35">
        <v>310000000</v>
      </c>
      <c r="H216" s="35">
        <v>12507390000</v>
      </c>
      <c r="I216" s="117">
        <v>52.070967741935483</v>
      </c>
      <c r="J216" s="35">
        <v>227050000</v>
      </c>
      <c r="K216" s="35">
        <v>82950000</v>
      </c>
      <c r="L216" s="36">
        <v>8522180000</v>
      </c>
      <c r="M216" s="51">
        <v>7.8343400000000001</v>
      </c>
      <c r="N216" s="51">
        <v>96.093559999999997</v>
      </c>
      <c r="O216" s="51">
        <v>8.1528293426156377</v>
      </c>
      <c r="P216" s="51">
        <v>8.3194684557149845</v>
      </c>
      <c r="Q216" s="51">
        <v>8.16</v>
      </c>
    </row>
    <row r="217" spans="1:17" ht="15">
      <c r="A217" s="100">
        <v>45566</v>
      </c>
      <c r="B217" s="101">
        <v>350000000</v>
      </c>
      <c r="C217" s="15">
        <v>45569</v>
      </c>
      <c r="D217" s="15">
        <v>45750</v>
      </c>
      <c r="E217" s="35">
        <v>420140000</v>
      </c>
      <c r="F217" s="35">
        <v>70140000</v>
      </c>
      <c r="G217" s="35">
        <v>350000000</v>
      </c>
      <c r="H217" s="35">
        <v>12857390000</v>
      </c>
      <c r="I217" s="117">
        <v>20.04</v>
      </c>
      <c r="J217" s="35">
        <v>271140000</v>
      </c>
      <c r="K217" s="35">
        <v>78860000</v>
      </c>
      <c r="L217" s="36">
        <v>8601040000</v>
      </c>
      <c r="M217" s="51">
        <v>7.8280500000000002</v>
      </c>
      <c r="N217" s="51">
        <v>96.096699999999998</v>
      </c>
      <c r="O217" s="51">
        <v>8.1460099080371187</v>
      </c>
      <c r="P217" s="51">
        <v>8.3123703569781391</v>
      </c>
      <c r="Q217" s="51">
        <v>8.1630000000000003</v>
      </c>
    </row>
    <row r="218" spans="1:17" ht="15">
      <c r="A218" s="100">
        <v>45566</v>
      </c>
      <c r="B218" s="101">
        <v>330000000</v>
      </c>
      <c r="C218" s="15">
        <v>45576</v>
      </c>
      <c r="D218" s="15">
        <v>45757</v>
      </c>
      <c r="E218" s="35">
        <v>601300000</v>
      </c>
      <c r="F218" s="35">
        <v>271300000</v>
      </c>
      <c r="G218" s="35">
        <v>330000000</v>
      </c>
      <c r="H218" s="35">
        <v>13187390000</v>
      </c>
      <c r="I218" s="117">
        <v>82.212121212121218</v>
      </c>
      <c r="J218" s="35">
        <v>331040000</v>
      </c>
      <c r="K218" s="35">
        <v>-1040000</v>
      </c>
      <c r="L218" s="36">
        <v>8600000000</v>
      </c>
      <c r="M218" s="51">
        <v>7.8070500000000003</v>
      </c>
      <c r="N218" s="51">
        <v>96.107169999999996</v>
      </c>
      <c r="O218" s="51">
        <v>8.1232744402152122</v>
      </c>
      <c r="P218" s="51">
        <v>8.2887075292218615</v>
      </c>
      <c r="Q218" s="51">
        <v>8.1388999999999996</v>
      </c>
    </row>
    <row r="219" spans="1:17" ht="15">
      <c r="A219" s="100">
        <v>45566</v>
      </c>
      <c r="B219" s="101">
        <v>330000000</v>
      </c>
      <c r="C219" s="15">
        <v>45583</v>
      </c>
      <c r="D219" s="15">
        <v>45764</v>
      </c>
      <c r="E219" s="35">
        <v>577630000</v>
      </c>
      <c r="F219" s="35">
        <v>247630000</v>
      </c>
      <c r="G219" s="35">
        <v>330000000</v>
      </c>
      <c r="H219" s="35">
        <v>13517390000</v>
      </c>
      <c r="I219" s="117">
        <v>75.039393939393932</v>
      </c>
      <c r="J219" s="35">
        <v>330000000</v>
      </c>
      <c r="K219" s="35">
        <v>0</v>
      </c>
      <c r="L219" s="36">
        <v>8600000000</v>
      </c>
      <c r="M219" s="51">
        <v>7.6747100000000001</v>
      </c>
      <c r="N219" s="51">
        <v>96.173159999999996</v>
      </c>
      <c r="O219" s="51">
        <v>7.9800919439546352</v>
      </c>
      <c r="P219" s="51">
        <v>8.1397443106402854</v>
      </c>
      <c r="Q219" s="51">
        <v>8.0488999999999997</v>
      </c>
    </row>
    <row r="220" spans="1:17" ht="15">
      <c r="A220" s="100">
        <v>45566</v>
      </c>
      <c r="B220" s="101">
        <v>330000000</v>
      </c>
      <c r="C220" s="15">
        <v>45590</v>
      </c>
      <c r="D220" s="15">
        <v>45771</v>
      </c>
      <c r="E220" s="35">
        <v>269490000</v>
      </c>
      <c r="F220" s="35">
        <v>-60510000</v>
      </c>
      <c r="G220" s="35">
        <v>269490000</v>
      </c>
      <c r="H220" s="35">
        <v>13786880000</v>
      </c>
      <c r="I220" s="117">
        <v>-18.336363636363636</v>
      </c>
      <c r="J220" s="35">
        <v>330000000</v>
      </c>
      <c r="K220" s="35">
        <v>-60510000</v>
      </c>
      <c r="L220" s="36">
        <v>8539490000</v>
      </c>
      <c r="M220" s="51">
        <v>7.7674000000000003</v>
      </c>
      <c r="N220" s="51">
        <v>96.126940000000005</v>
      </c>
      <c r="O220" s="51">
        <v>8.0803576494274534</v>
      </c>
      <c r="P220" s="51">
        <v>8.2440472647089091</v>
      </c>
      <c r="Q220" s="51">
        <v>8.1319999999999997</v>
      </c>
    </row>
    <row r="221" spans="1:17" ht="15">
      <c r="A221" s="100">
        <v>45597</v>
      </c>
      <c r="B221" s="101">
        <v>330000000</v>
      </c>
      <c r="C221" s="15">
        <v>45597</v>
      </c>
      <c r="D221" s="15">
        <v>45778</v>
      </c>
      <c r="E221" s="35">
        <v>604340000</v>
      </c>
      <c r="F221" s="35">
        <v>274340000</v>
      </c>
      <c r="G221" s="35">
        <v>330000000</v>
      </c>
      <c r="H221" s="35">
        <v>14116880000</v>
      </c>
      <c r="I221" s="117">
        <v>83.13333333333334</v>
      </c>
      <c r="J221" s="35">
        <v>300000000</v>
      </c>
      <c r="K221" s="35">
        <v>30000000</v>
      </c>
      <c r="L221" s="36">
        <v>8569490000</v>
      </c>
      <c r="M221" s="51">
        <v>7.7678399999999996</v>
      </c>
      <c r="N221" s="51">
        <v>96.126720000000006</v>
      </c>
      <c r="O221" s="51">
        <v>8.0808351291313638</v>
      </c>
      <c r="P221" s="51">
        <v>8.2445440909836307</v>
      </c>
      <c r="Q221" s="51">
        <v>8.1068200000000008</v>
      </c>
    </row>
    <row r="222" spans="1:17" ht="15">
      <c r="A222" s="100">
        <v>45597</v>
      </c>
      <c r="B222" s="101">
        <v>330000000</v>
      </c>
      <c r="C222" s="15">
        <v>45604</v>
      </c>
      <c r="D222" s="15">
        <v>45785</v>
      </c>
      <c r="E222" s="35">
        <v>518120000</v>
      </c>
      <c r="F222" s="35">
        <v>188120000</v>
      </c>
      <c r="G222" s="35">
        <v>330000000</v>
      </c>
      <c r="H222" s="35">
        <v>14446880000</v>
      </c>
      <c r="I222" s="117">
        <v>57.006060606060608</v>
      </c>
      <c r="J222" s="35">
        <v>300000000</v>
      </c>
      <c r="K222" s="35">
        <v>30000000</v>
      </c>
      <c r="L222" s="36">
        <v>8599490000</v>
      </c>
      <c r="M222" s="51">
        <v>7.7668400000000002</v>
      </c>
      <c r="N222" s="51">
        <v>96.127219999999994</v>
      </c>
      <c r="O222" s="51">
        <v>8.0797499511470576</v>
      </c>
      <c r="P222" s="51">
        <v>8.243414945301808</v>
      </c>
      <c r="Q222" s="51">
        <v>8.0909999999999993</v>
      </c>
    </row>
    <row r="223" spans="1:17" ht="15">
      <c r="A223" s="100">
        <v>45597</v>
      </c>
      <c r="B223" s="101">
        <v>330000000</v>
      </c>
      <c r="C223" s="15">
        <v>45611</v>
      </c>
      <c r="D223" s="15">
        <v>45792</v>
      </c>
      <c r="E223" s="35">
        <v>365320000</v>
      </c>
      <c r="F223" s="35">
        <v>35320000</v>
      </c>
      <c r="G223" s="35">
        <v>330000000</v>
      </c>
      <c r="H223" s="35">
        <v>14776880000</v>
      </c>
      <c r="I223" s="117">
        <v>10.703030303030303</v>
      </c>
      <c r="J223" s="35">
        <v>330000000</v>
      </c>
      <c r="K223" s="35">
        <v>0</v>
      </c>
      <c r="L223" s="36">
        <v>8599490000</v>
      </c>
      <c r="M223" s="51">
        <v>7.76999</v>
      </c>
      <c r="N223" s="51">
        <v>96.125649999999993</v>
      </c>
      <c r="O223" s="51">
        <v>8.0831574479471939</v>
      </c>
      <c r="P223" s="51">
        <v>8.2469605220506956</v>
      </c>
      <c r="Q223" s="51">
        <v>8.1180000000000003</v>
      </c>
    </row>
    <row r="224" spans="1:17" ht="15">
      <c r="A224" s="100">
        <v>45597</v>
      </c>
      <c r="B224" s="101">
        <v>330000000</v>
      </c>
      <c r="C224" s="15">
        <v>45618</v>
      </c>
      <c r="D224" s="15">
        <v>45799</v>
      </c>
      <c r="E224" s="35">
        <v>334650000</v>
      </c>
      <c r="F224" s="35">
        <v>4650000</v>
      </c>
      <c r="G224" s="35">
        <v>330000000</v>
      </c>
      <c r="H224" s="35">
        <v>15106880000</v>
      </c>
      <c r="I224" s="117">
        <v>1.4090909090909092</v>
      </c>
      <c r="J224" s="35">
        <v>330000000</v>
      </c>
      <c r="K224" s="35">
        <v>0</v>
      </c>
      <c r="L224" s="36">
        <v>8599490000</v>
      </c>
      <c r="M224" s="51">
        <v>7.7703699999999998</v>
      </c>
      <c r="N224" s="51">
        <v>96.125460000000004</v>
      </c>
      <c r="O224" s="51">
        <v>8.0835698277216803</v>
      </c>
      <c r="P224" s="51">
        <v>8.2473896163931961</v>
      </c>
      <c r="Q224" s="51">
        <v>8.1242000000000001</v>
      </c>
    </row>
    <row r="225" spans="1:17" ht="15">
      <c r="A225" s="100">
        <v>45597</v>
      </c>
      <c r="B225" s="101">
        <v>330000000</v>
      </c>
      <c r="C225" s="15">
        <v>45625</v>
      </c>
      <c r="D225" s="15">
        <v>45806</v>
      </c>
      <c r="E225" s="35">
        <v>356580000</v>
      </c>
      <c r="F225" s="35">
        <v>26580000</v>
      </c>
      <c r="G225" s="35">
        <v>330000000</v>
      </c>
      <c r="H225" s="35">
        <v>15436880000</v>
      </c>
      <c r="I225" s="117">
        <v>8.0545454545454547</v>
      </c>
      <c r="J225" s="35">
        <v>330000000</v>
      </c>
      <c r="K225" s="35">
        <v>0</v>
      </c>
      <c r="L225" s="36">
        <v>8599490000</v>
      </c>
      <c r="M225" s="51">
        <v>7.7748799999999996</v>
      </c>
      <c r="N225" s="51">
        <v>96.12321</v>
      </c>
      <c r="O225" s="51">
        <v>8.0884533963816274</v>
      </c>
      <c r="P225" s="51">
        <v>8.2524711905999979</v>
      </c>
      <c r="Q225" s="51">
        <v>8.1280000000000001</v>
      </c>
    </row>
    <row r="226" spans="1:17" ht="15">
      <c r="A226" s="100">
        <v>45627</v>
      </c>
      <c r="B226" s="101">
        <v>330000000</v>
      </c>
      <c r="C226" s="15">
        <v>45632</v>
      </c>
      <c r="D226" s="15">
        <f>C226+181</f>
        <v>45813</v>
      </c>
      <c r="E226" s="35">
        <v>443050000</v>
      </c>
      <c r="F226" s="35">
        <f>E226-B226</f>
        <v>113050000</v>
      </c>
      <c r="G226" s="35">
        <v>330000000</v>
      </c>
      <c r="H226" s="35">
        <v>15766880000</v>
      </c>
      <c r="I226" s="293">
        <v>34.2575757575758</v>
      </c>
      <c r="J226" s="35">
        <v>330000000</v>
      </c>
      <c r="K226" s="35">
        <v>0</v>
      </c>
      <c r="L226" s="36">
        <v>8599490000</v>
      </c>
      <c r="M226" s="368">
        <v>7.7741199999999999</v>
      </c>
      <c r="N226" s="368">
        <v>96.123589999999993</v>
      </c>
      <c r="O226" s="368">
        <v>8.0876285998514685</v>
      </c>
      <c r="P226" s="368">
        <v>8.2516129440885599</v>
      </c>
      <c r="Q226" s="368">
        <v>8.1390999999999991</v>
      </c>
    </row>
    <row r="227" spans="1:17" ht="15">
      <c r="A227" s="100">
        <v>45627</v>
      </c>
      <c r="B227" s="101">
        <v>330000000</v>
      </c>
      <c r="C227" s="15">
        <v>45639</v>
      </c>
      <c r="D227" s="15">
        <f>C227+182</f>
        <v>45821</v>
      </c>
      <c r="E227" s="35">
        <v>637000000</v>
      </c>
      <c r="F227" s="35">
        <f>E227-B227</f>
        <v>307000000</v>
      </c>
      <c r="G227" s="35">
        <v>330000000</v>
      </c>
      <c r="H227" s="35">
        <v>16096880000</v>
      </c>
      <c r="I227" s="293">
        <v>93.030303030303003</v>
      </c>
      <c r="J227" s="35">
        <v>330000000</v>
      </c>
      <c r="K227" s="35">
        <v>0</v>
      </c>
      <c r="L227" s="36">
        <v>8599490000</v>
      </c>
      <c r="M227" s="368">
        <v>7.7721299999999998</v>
      </c>
      <c r="N227" s="368">
        <v>96.124579999999995</v>
      </c>
      <c r="O227" s="368">
        <v>8.0854798184642505</v>
      </c>
      <c r="P227" s="368">
        <v>8.2493770339606911</v>
      </c>
      <c r="Q227" s="368">
        <v>8.11</v>
      </c>
    </row>
    <row r="228" spans="1:17" ht="15">
      <c r="A228" s="100">
        <v>45627</v>
      </c>
      <c r="B228" s="101">
        <v>330000000</v>
      </c>
      <c r="C228" s="15">
        <v>45646</v>
      </c>
      <c r="D228" s="15">
        <f>C228+182</f>
        <v>45828</v>
      </c>
      <c r="E228" s="35">
        <v>445590000</v>
      </c>
      <c r="F228" s="35">
        <f>E228-B228</f>
        <v>115590000</v>
      </c>
      <c r="G228" s="35">
        <v>330000000</v>
      </c>
      <c r="H228" s="35">
        <v>16426880000</v>
      </c>
      <c r="I228" s="293">
        <v>35.027272727272702</v>
      </c>
      <c r="J228" s="35">
        <v>330000000</v>
      </c>
      <c r="K228" s="35">
        <v>0</v>
      </c>
      <c r="L228" s="36">
        <v>8599490000</v>
      </c>
      <c r="M228" s="368">
        <v>7.7733600000000003</v>
      </c>
      <c r="N228" s="368">
        <v>96.12397</v>
      </c>
      <c r="O228" s="368">
        <v>8.086803809842511</v>
      </c>
      <c r="P228" s="368">
        <v>8.2507547077742487</v>
      </c>
      <c r="Q228" s="368">
        <v>8.1110000000000007</v>
      </c>
    </row>
    <row r="229" spans="1:17" ht="15">
      <c r="A229" s="100">
        <v>45627</v>
      </c>
      <c r="B229" s="101">
        <v>330000000</v>
      </c>
      <c r="C229" s="15">
        <v>45653</v>
      </c>
      <c r="D229" s="15">
        <v>45835</v>
      </c>
      <c r="E229" s="35">
        <v>631770000</v>
      </c>
      <c r="F229" s="35">
        <f>E229-B229</f>
        <v>301770000</v>
      </c>
      <c r="G229" s="35">
        <v>330000000</v>
      </c>
      <c r="H229" s="35">
        <v>16756880000</v>
      </c>
      <c r="I229" s="293">
        <v>91.445454545454496</v>
      </c>
      <c r="J229" s="35">
        <v>330000000</v>
      </c>
      <c r="K229" s="35">
        <v>0</v>
      </c>
      <c r="L229" s="36">
        <v>8599490000</v>
      </c>
      <c r="M229" s="368">
        <v>7.7942900000000002</v>
      </c>
      <c r="N229" s="368">
        <v>96.113529999999997</v>
      </c>
      <c r="O229" s="368">
        <v>8.1094662018648496</v>
      </c>
      <c r="P229" s="368">
        <v>8.2743373300962375</v>
      </c>
      <c r="Q229" s="368">
        <v>8.1470000000000002</v>
      </c>
    </row>
    <row r="230" spans="1:17" ht="15">
      <c r="A230" s="100">
        <v>45658</v>
      </c>
      <c r="B230" s="101">
        <v>330000000</v>
      </c>
      <c r="C230" s="15">
        <v>45660</v>
      </c>
      <c r="D230" s="15">
        <v>45842</v>
      </c>
      <c r="E230" s="35">
        <v>465510000</v>
      </c>
      <c r="F230" s="35">
        <v>135510000</v>
      </c>
      <c r="G230" s="35">
        <v>330000000</v>
      </c>
      <c r="H230" s="35">
        <v>17086880000</v>
      </c>
      <c r="I230" s="293">
        <v>41.063636363636363</v>
      </c>
      <c r="J230" s="35">
        <v>330000000</v>
      </c>
      <c r="K230" s="35">
        <v>0</v>
      </c>
      <c r="L230" s="36">
        <v>8599490000</v>
      </c>
      <c r="M230" s="368">
        <v>7.7301000000000002</v>
      </c>
      <c r="N230" s="368">
        <v>96.145539999999997</v>
      </c>
      <c r="O230" s="368">
        <v>8.0399968127989698</v>
      </c>
      <c r="P230" s="368">
        <v>8.2020552164857143</v>
      </c>
      <c r="Q230" s="368">
        <v>8.0399999999999991</v>
      </c>
    </row>
    <row r="231" spans="1:17" ht="15">
      <c r="A231" s="100">
        <v>45658</v>
      </c>
      <c r="B231" s="101">
        <v>340000000</v>
      </c>
      <c r="C231" s="15">
        <v>45667</v>
      </c>
      <c r="D231" s="15">
        <v>45849</v>
      </c>
      <c r="E231" s="35">
        <v>588130000</v>
      </c>
      <c r="F231" s="35">
        <v>248130000</v>
      </c>
      <c r="G231" s="35">
        <v>340000000</v>
      </c>
      <c r="H231" s="35">
        <v>17426880000</v>
      </c>
      <c r="I231" s="293">
        <v>72.979411764705887</v>
      </c>
      <c r="J231" s="35">
        <v>330000000</v>
      </c>
      <c r="K231" s="35">
        <v>10000000</v>
      </c>
      <c r="L231" s="36">
        <v>8609490000</v>
      </c>
      <c r="M231" s="368">
        <v>7.6997799999999996</v>
      </c>
      <c r="N231" s="368">
        <v>96.160659999999993</v>
      </c>
      <c r="O231" s="368">
        <v>8.0071988635740325</v>
      </c>
      <c r="P231" s="368">
        <v>8.1679377314584745</v>
      </c>
      <c r="Q231" s="368">
        <v>8.01999</v>
      </c>
    </row>
    <row r="232" spans="1:17" ht="15">
      <c r="A232" s="100">
        <v>45658</v>
      </c>
      <c r="B232" s="101">
        <v>340000000</v>
      </c>
      <c r="C232" s="15">
        <v>45674</v>
      </c>
      <c r="D232" s="15">
        <v>45856</v>
      </c>
      <c r="E232" s="35">
        <v>904120000</v>
      </c>
      <c r="F232" s="35">
        <v>564120000</v>
      </c>
      <c r="G232" s="35">
        <v>340000000</v>
      </c>
      <c r="H232" s="35">
        <v>17766880000</v>
      </c>
      <c r="I232" s="293">
        <v>165.91764705882352</v>
      </c>
      <c r="J232" s="35">
        <v>350000000</v>
      </c>
      <c r="K232" s="35">
        <v>-10000000</v>
      </c>
      <c r="L232" s="36">
        <v>8599490000</v>
      </c>
      <c r="M232" s="368">
        <v>7.6509799999999997</v>
      </c>
      <c r="N232" s="368">
        <v>96.184989999999999</v>
      </c>
      <c r="O232" s="368">
        <v>7.9544444444050937</v>
      </c>
      <c r="P232" s="368">
        <v>8.1130721989977737</v>
      </c>
      <c r="Q232" s="368">
        <v>7.9820000000000002</v>
      </c>
    </row>
    <row r="233" spans="1:17" ht="15">
      <c r="A233" s="100">
        <v>45658</v>
      </c>
      <c r="B233" s="101">
        <v>340000000</v>
      </c>
      <c r="C233" s="15">
        <v>45681</v>
      </c>
      <c r="D233" s="15">
        <v>45863</v>
      </c>
      <c r="E233" s="35">
        <v>752600000</v>
      </c>
      <c r="F233" s="35">
        <v>412600000</v>
      </c>
      <c r="G233" s="35">
        <v>340000000</v>
      </c>
      <c r="H233" s="35">
        <v>18106880000</v>
      </c>
      <c r="I233" s="293">
        <v>121.35294117647059</v>
      </c>
      <c r="J233" s="35">
        <v>350000000</v>
      </c>
      <c r="K233" s="35">
        <v>-10000000</v>
      </c>
      <c r="L233" s="36">
        <v>8589490000</v>
      </c>
      <c r="M233" s="368">
        <v>7.61043</v>
      </c>
      <c r="N233" s="368">
        <v>96.205209999999994</v>
      </c>
      <c r="O233" s="368">
        <v>7.9106219865904421</v>
      </c>
      <c r="P233" s="368">
        <v>8.0675066767573291</v>
      </c>
      <c r="Q233" s="368">
        <v>7.9139999999999997</v>
      </c>
    </row>
    <row r="234" spans="1:17" ht="15">
      <c r="A234" s="100">
        <v>45658</v>
      </c>
      <c r="B234" s="101">
        <v>350000000</v>
      </c>
      <c r="C234" s="15">
        <v>45688</v>
      </c>
      <c r="D234" s="15">
        <v>45870</v>
      </c>
      <c r="E234" s="35">
        <v>560700000</v>
      </c>
      <c r="F234" s="35">
        <v>210700000</v>
      </c>
      <c r="G234" s="35">
        <v>350000000</v>
      </c>
      <c r="H234" s="35">
        <v>18456880000</v>
      </c>
      <c r="I234" s="293">
        <v>60.199999999999996</v>
      </c>
      <c r="J234" s="35">
        <v>350000000</v>
      </c>
      <c r="K234" s="35">
        <v>0</v>
      </c>
      <c r="L234" s="36">
        <v>8589490000</v>
      </c>
      <c r="M234" s="368">
        <v>7.57782</v>
      </c>
      <c r="N234" s="368">
        <v>96.221469999999997</v>
      </c>
      <c r="O234" s="368">
        <v>7.8753953289698861</v>
      </c>
      <c r="P234" s="368">
        <v>8.0308858399439131</v>
      </c>
      <c r="Q234" s="368">
        <v>7.8920000000000003</v>
      </c>
    </row>
    <row r="235" spans="1:17" ht="15">
      <c r="A235" s="100">
        <v>45689</v>
      </c>
      <c r="B235" s="101">
        <v>330000000</v>
      </c>
      <c r="C235" s="15">
        <v>45695</v>
      </c>
      <c r="D235" s="15">
        <v>45877</v>
      </c>
      <c r="E235" s="35">
        <v>466750000</v>
      </c>
      <c r="F235" s="35">
        <v>136750000</v>
      </c>
      <c r="G235" s="35">
        <v>330000000</v>
      </c>
      <c r="H235" s="35">
        <v>18786880000</v>
      </c>
      <c r="I235" s="293">
        <v>41.439393939393938</v>
      </c>
      <c r="J235" s="35">
        <v>330000000</v>
      </c>
      <c r="K235" s="35">
        <v>0</v>
      </c>
      <c r="L235" s="36">
        <v>8589490000</v>
      </c>
      <c r="M235" s="368">
        <v>7.5369999999999999</v>
      </c>
      <c r="N235" s="368">
        <v>96.242000000000004</v>
      </c>
      <c r="O235" s="368">
        <v>7.8299999999999992</v>
      </c>
      <c r="P235" s="368">
        <v>7.9799999999999995</v>
      </c>
      <c r="Q235" s="368">
        <v>7.85</v>
      </c>
    </row>
    <row r="236" spans="1:17" ht="15">
      <c r="A236" s="100">
        <v>45689</v>
      </c>
      <c r="B236" s="101">
        <v>340000000</v>
      </c>
      <c r="C236" s="15">
        <v>45702</v>
      </c>
      <c r="D236" s="15">
        <v>45884</v>
      </c>
      <c r="E236" s="35">
        <v>518630000</v>
      </c>
      <c r="F236" s="35">
        <v>178630000</v>
      </c>
      <c r="G236" s="35">
        <v>340000000</v>
      </c>
      <c r="H236" s="35">
        <v>19126880000</v>
      </c>
      <c r="I236" s="293">
        <v>52.538235294117655</v>
      </c>
      <c r="J236" s="35">
        <v>350000000</v>
      </c>
      <c r="K236" s="35">
        <v>-10000000</v>
      </c>
      <c r="L236" s="36">
        <v>8579490000</v>
      </c>
      <c r="M236" s="368">
        <v>7.4779999999999998</v>
      </c>
      <c r="N236" s="368">
        <v>96.271000000000001</v>
      </c>
      <c r="O236" s="368">
        <v>7.7700000000000005</v>
      </c>
      <c r="P236" s="368">
        <v>7.9200000000000008</v>
      </c>
      <c r="Q236" s="368">
        <v>7.8049999999999997</v>
      </c>
    </row>
    <row r="237" spans="1:17" ht="15">
      <c r="A237" s="100">
        <v>45689</v>
      </c>
      <c r="B237" s="101">
        <v>330000000</v>
      </c>
      <c r="C237" s="15">
        <v>45709</v>
      </c>
      <c r="D237" s="15">
        <v>45891</v>
      </c>
      <c r="E237" s="35">
        <v>586630000</v>
      </c>
      <c r="F237" s="35">
        <v>256630000</v>
      </c>
      <c r="G237" s="35">
        <v>330000000</v>
      </c>
      <c r="H237" s="35">
        <v>19456880000</v>
      </c>
      <c r="I237" s="293">
        <v>77.766666666666666</v>
      </c>
      <c r="J237" s="35">
        <v>330000000</v>
      </c>
      <c r="K237" s="35">
        <v>0</v>
      </c>
      <c r="L237" s="36">
        <v>8579490000</v>
      </c>
      <c r="M237" s="368">
        <v>7.4169999999999998</v>
      </c>
      <c r="N237" s="368">
        <v>96.302000000000007</v>
      </c>
      <c r="O237" s="368">
        <v>7.7</v>
      </c>
      <c r="P237" s="368">
        <v>7.85</v>
      </c>
      <c r="Q237" s="368">
        <v>7.73</v>
      </c>
    </row>
    <row r="238" spans="1:17" ht="15">
      <c r="A238" s="100">
        <v>45689</v>
      </c>
      <c r="B238" s="101">
        <v>340000000</v>
      </c>
      <c r="C238" s="15">
        <v>45716</v>
      </c>
      <c r="D238" s="15">
        <v>45898</v>
      </c>
      <c r="E238" s="35">
        <v>676510000</v>
      </c>
      <c r="F238" s="35">
        <v>336510000</v>
      </c>
      <c r="G238" s="35">
        <v>340000000</v>
      </c>
      <c r="H238" s="35">
        <v>19796880000</v>
      </c>
      <c r="I238" s="293">
        <v>98.973529411764702</v>
      </c>
      <c r="J238" s="35">
        <v>330000000</v>
      </c>
      <c r="K238" s="35">
        <v>10000000</v>
      </c>
      <c r="L238" s="36">
        <v>8589490000</v>
      </c>
      <c r="M238" s="368">
        <v>7.3810000000000002</v>
      </c>
      <c r="N238" s="368">
        <v>96.32</v>
      </c>
      <c r="O238" s="368">
        <v>7.66</v>
      </c>
      <c r="P238" s="368">
        <v>7.8100000000000005</v>
      </c>
      <c r="Q238" s="368">
        <v>7.6660000000000004</v>
      </c>
    </row>
    <row r="239" spans="1:17" ht="15">
      <c r="A239" s="100">
        <v>45717</v>
      </c>
      <c r="B239" s="101">
        <v>330000000</v>
      </c>
      <c r="C239" s="15">
        <v>45723</v>
      </c>
      <c r="D239" s="15">
        <v>45905</v>
      </c>
      <c r="E239" s="35">
        <v>439760000</v>
      </c>
      <c r="F239" s="35">
        <v>109760000</v>
      </c>
      <c r="G239" s="35">
        <v>330000000</v>
      </c>
      <c r="H239" s="35">
        <v>20126880000</v>
      </c>
      <c r="I239" s="293">
        <v>33.260606060606065</v>
      </c>
      <c r="J239" s="35">
        <v>330000000</v>
      </c>
      <c r="K239" s="35">
        <v>0</v>
      </c>
      <c r="L239" s="36">
        <v>8589490000</v>
      </c>
      <c r="M239" s="368">
        <v>7.3524399999999996</v>
      </c>
      <c r="N239" s="368">
        <v>96.333849999999998</v>
      </c>
      <c r="O239" s="368">
        <v>7.6322535446457147</v>
      </c>
      <c r="P239" s="368">
        <v>7.7782908449014476</v>
      </c>
      <c r="Q239" s="368">
        <v>7.65</v>
      </c>
    </row>
    <row r="240" spans="1:17" ht="15">
      <c r="A240" s="100">
        <v>45717</v>
      </c>
      <c r="B240" s="101">
        <v>340000000</v>
      </c>
      <c r="C240" s="15">
        <v>45730</v>
      </c>
      <c r="D240" s="15">
        <v>45912</v>
      </c>
      <c r="E240" s="35">
        <v>429940000</v>
      </c>
      <c r="F240" s="35">
        <v>89940000</v>
      </c>
      <c r="G240" s="35">
        <v>340000000</v>
      </c>
      <c r="H240" s="35">
        <v>20466880000</v>
      </c>
      <c r="I240" s="293">
        <v>26.452941176470588</v>
      </c>
      <c r="J240" s="35">
        <v>330000000</v>
      </c>
      <c r="K240" s="35">
        <v>10000000</v>
      </c>
      <c r="L240" s="36">
        <v>8599490000</v>
      </c>
      <c r="M240" s="368">
        <v>7.3341099999999999</v>
      </c>
      <c r="N240" s="368">
        <v>96.34299</v>
      </c>
      <c r="O240" s="368">
        <v>7.6125034748646065</v>
      </c>
      <c r="P240" s="368">
        <v>7.7577859225207657</v>
      </c>
      <c r="Q240" s="368">
        <v>7.62</v>
      </c>
    </row>
    <row r="241" spans="1:17" ht="15">
      <c r="A241" s="100">
        <v>45717</v>
      </c>
      <c r="B241" s="101">
        <v>330000000</v>
      </c>
      <c r="C241" s="15">
        <v>45736</v>
      </c>
      <c r="D241" s="15">
        <v>45918</v>
      </c>
      <c r="E241" s="35">
        <v>448110000</v>
      </c>
      <c r="F241" s="35">
        <v>118110000</v>
      </c>
      <c r="G241" s="35">
        <v>330000000</v>
      </c>
      <c r="H241" s="35">
        <v>20796880000</v>
      </c>
      <c r="I241" s="293">
        <v>35.790909090909089</v>
      </c>
      <c r="J241" s="35">
        <v>330000000</v>
      </c>
      <c r="K241" s="35">
        <v>0</v>
      </c>
      <c r="L241" s="36">
        <v>8599490000</v>
      </c>
      <c r="M241" s="368">
        <v>7.3228200000000001</v>
      </c>
      <c r="N241" s="368">
        <v>96.328559999999996</v>
      </c>
      <c r="O241" s="368">
        <v>7.6436860960578628</v>
      </c>
      <c r="P241" s="368">
        <v>7.7901612451512836</v>
      </c>
      <c r="Q241" s="368">
        <v>7.6226799999999999</v>
      </c>
    </row>
    <row r="242" spans="1:17" ht="15">
      <c r="A242" s="100">
        <v>45717</v>
      </c>
      <c r="B242" s="101">
        <v>340000000</v>
      </c>
      <c r="C242" s="15">
        <v>45744</v>
      </c>
      <c r="D242" s="15">
        <v>45926</v>
      </c>
      <c r="E242" s="35">
        <v>415030000</v>
      </c>
      <c r="F242" s="35">
        <v>75030000</v>
      </c>
      <c r="G242" s="35">
        <v>405030000</v>
      </c>
      <c r="H242" s="35">
        <v>21201910000</v>
      </c>
      <c r="I242" s="293">
        <v>22.067647058823532</v>
      </c>
      <c r="J242" s="35">
        <v>310000000</v>
      </c>
      <c r="K242" s="35">
        <v>95030000</v>
      </c>
      <c r="L242" s="36">
        <v>8694520000</v>
      </c>
      <c r="M242" s="368">
        <v>7.3144400000000003</v>
      </c>
      <c r="N242" s="368">
        <v>96.352800000000002</v>
      </c>
      <c r="O242" s="368">
        <v>7.5913098118991416</v>
      </c>
      <c r="P242" s="368">
        <v>7.7357844082216243</v>
      </c>
      <c r="Q242" s="368">
        <v>7.6262499999999998</v>
      </c>
    </row>
    <row r="243" spans="1:17" ht="15">
      <c r="A243" s="100">
        <v>45748</v>
      </c>
      <c r="B243" s="101">
        <v>380000000</v>
      </c>
      <c r="C243" s="15">
        <v>45751</v>
      </c>
      <c r="D243" s="15">
        <v>45933</v>
      </c>
      <c r="E243" s="35">
        <v>456710000</v>
      </c>
      <c r="F243" s="35">
        <v>76710000</v>
      </c>
      <c r="G243" s="35">
        <v>380000000</v>
      </c>
      <c r="H243" s="35">
        <v>21581910000</v>
      </c>
      <c r="I243" s="293">
        <v>20.18684210526316</v>
      </c>
      <c r="J243" s="35">
        <v>350000000</v>
      </c>
      <c r="K243" s="35">
        <v>30000000</v>
      </c>
      <c r="L243" s="36">
        <v>8724520000</v>
      </c>
      <c r="M243" s="368">
        <v>7.3256500000000004</v>
      </c>
      <c r="N243" s="368">
        <v>96.347210000000004</v>
      </c>
      <c r="O243" s="368">
        <v>7.6033859981262202</v>
      </c>
      <c r="P243" s="368">
        <v>7.748320633480188</v>
      </c>
      <c r="Q243" s="368">
        <v>7.65</v>
      </c>
    </row>
    <row r="244" spans="1:17" ht="15">
      <c r="A244" s="100">
        <v>45748</v>
      </c>
      <c r="B244" s="101">
        <v>360000000</v>
      </c>
      <c r="C244" s="15">
        <v>45758</v>
      </c>
      <c r="D244" s="15">
        <v>45940</v>
      </c>
      <c r="E244" s="35">
        <v>577470000</v>
      </c>
      <c r="F244" s="35">
        <v>217470000</v>
      </c>
      <c r="G244" s="35">
        <v>360000000</v>
      </c>
      <c r="H244" s="35">
        <v>21941910000</v>
      </c>
      <c r="I244" s="293">
        <v>60.408333333333331</v>
      </c>
      <c r="J244" s="35">
        <v>330000000</v>
      </c>
      <c r="K244" s="35">
        <v>30000000</v>
      </c>
      <c r="L244" s="36">
        <v>8754520000</v>
      </c>
      <c r="M244" s="368">
        <v>7.3421599999999998</v>
      </c>
      <c r="N244" s="368">
        <v>96.338980000000006</v>
      </c>
      <c r="O244" s="368">
        <v>7.6211679784293755</v>
      </c>
      <c r="P244" s="368">
        <v>7.7667813447411582</v>
      </c>
      <c r="Q244" s="368">
        <v>7.64</v>
      </c>
    </row>
    <row r="245" spans="1:17" ht="15">
      <c r="A245" s="100">
        <v>45748</v>
      </c>
      <c r="B245" s="101">
        <v>360000000</v>
      </c>
      <c r="C245" s="15">
        <v>45764</v>
      </c>
      <c r="D245" s="15">
        <v>45946</v>
      </c>
      <c r="E245" s="35">
        <v>569580000</v>
      </c>
      <c r="F245" s="35">
        <v>209580000</v>
      </c>
      <c r="G245" s="35">
        <v>360000000</v>
      </c>
      <c r="H245" s="35">
        <v>22301910000</v>
      </c>
      <c r="I245" s="293">
        <v>58.216666666666669</v>
      </c>
      <c r="J245" s="35">
        <v>330000000</v>
      </c>
      <c r="K245" s="35">
        <v>30000000</v>
      </c>
      <c r="L245" s="36">
        <v>8784520000</v>
      </c>
      <c r="M245" s="368">
        <v>7.3549100000000003</v>
      </c>
      <c r="N245" s="368">
        <v>96.332620000000006</v>
      </c>
      <c r="O245" s="368">
        <v>7.6349116629034155</v>
      </c>
      <c r="P245" s="368">
        <v>7.7810507064504542</v>
      </c>
      <c r="Q245" s="368">
        <v>7.6580000000000004</v>
      </c>
    </row>
    <row r="246" spans="1:17" ht="15">
      <c r="A246" s="100">
        <v>45748</v>
      </c>
      <c r="B246" s="101">
        <v>300000000</v>
      </c>
      <c r="C246" s="15">
        <v>45772</v>
      </c>
      <c r="D246" s="15">
        <v>45954</v>
      </c>
      <c r="E246" s="35">
        <v>602400000</v>
      </c>
      <c r="F246" s="35">
        <v>302400000</v>
      </c>
      <c r="G246" s="35">
        <v>300000000</v>
      </c>
      <c r="H246" s="35">
        <v>22601910000</v>
      </c>
      <c r="I246" s="293">
        <v>100.8</v>
      </c>
      <c r="J246" s="35">
        <v>269490000</v>
      </c>
      <c r="K246" s="35">
        <v>30510000</v>
      </c>
      <c r="L246" s="36">
        <v>8815030000</v>
      </c>
      <c r="M246" s="368">
        <v>7.3698100000000002</v>
      </c>
      <c r="N246" s="368">
        <v>96.325190000000006</v>
      </c>
      <c r="O246" s="368">
        <v>7.6509698696013482</v>
      </c>
      <c r="P246" s="368">
        <v>7.7977243176467148</v>
      </c>
      <c r="Q246" s="368">
        <v>7.66</v>
      </c>
    </row>
    <row r="247" spans="1:17" ht="15">
      <c r="A247" s="100">
        <v>45778</v>
      </c>
      <c r="B247" s="101">
        <v>360000000</v>
      </c>
      <c r="C247" s="15">
        <v>45779</v>
      </c>
      <c r="D247" s="15">
        <v>45961</v>
      </c>
      <c r="E247" s="35">
        <v>436020000</v>
      </c>
      <c r="F247" s="35">
        <v>76020000</v>
      </c>
      <c r="G247" s="35">
        <v>360000000</v>
      </c>
      <c r="H247" s="35">
        <v>22961910000</v>
      </c>
      <c r="I247" s="293">
        <v>21.116666666666667</v>
      </c>
      <c r="J247" s="35">
        <v>330000000</v>
      </c>
      <c r="K247" s="35">
        <v>30000000</v>
      </c>
      <c r="L247" s="36">
        <v>8845030000</v>
      </c>
      <c r="M247" s="368">
        <v>7.3644400000000001</v>
      </c>
      <c r="N247" s="368">
        <v>96.327870000000004</v>
      </c>
      <c r="O247" s="368">
        <v>7.6451773909892635</v>
      </c>
      <c r="P247" s="368">
        <v>7.7917097026711568</v>
      </c>
      <c r="Q247" s="368">
        <v>7.68485</v>
      </c>
    </row>
    <row r="248" spans="1:17" ht="15">
      <c r="A248" s="100">
        <v>45778</v>
      </c>
      <c r="B248" s="101">
        <v>360000000</v>
      </c>
      <c r="C248" s="15">
        <v>45786</v>
      </c>
      <c r="D248" s="15">
        <v>45968</v>
      </c>
      <c r="E248" s="35">
        <v>391670000</v>
      </c>
      <c r="F248" s="35">
        <v>31670000</v>
      </c>
      <c r="G248" s="35">
        <v>360000000</v>
      </c>
      <c r="H248" s="35">
        <v>23321910000</v>
      </c>
      <c r="I248" s="293">
        <v>8.7972222222222207</v>
      </c>
      <c r="J248" s="35">
        <v>330000000</v>
      </c>
      <c r="K248" s="35">
        <v>30000000</v>
      </c>
      <c r="L248" s="36">
        <v>8875030000</v>
      </c>
      <c r="M248" s="368">
        <v>7.3871200000000004</v>
      </c>
      <c r="N248" s="368">
        <v>96.316559999999996</v>
      </c>
      <c r="O248" s="368">
        <v>7.669624705573673</v>
      </c>
      <c r="P248" s="368">
        <v>7.8170956933705904</v>
      </c>
      <c r="Q248" s="368">
        <v>7.6989999999999998</v>
      </c>
    </row>
    <row r="249" spans="1:17" ht="15">
      <c r="A249" s="100">
        <v>45778</v>
      </c>
      <c r="B249" s="101">
        <v>360000000</v>
      </c>
      <c r="C249" s="15">
        <v>45793</v>
      </c>
      <c r="D249" s="15">
        <v>45975</v>
      </c>
      <c r="E249" s="35">
        <v>841530000</v>
      </c>
      <c r="F249" s="35">
        <v>481530000</v>
      </c>
      <c r="G249" s="35">
        <v>360000000</v>
      </c>
      <c r="H249" s="35">
        <v>23681910000</v>
      </c>
      <c r="I249" s="293">
        <v>133.75833333333333</v>
      </c>
      <c r="J249" s="35">
        <v>330000000</v>
      </c>
      <c r="K249" s="35">
        <v>30000000</v>
      </c>
      <c r="L249" s="36">
        <v>8905030000</v>
      </c>
      <c r="M249" s="368">
        <v>7.3730000000000002</v>
      </c>
      <c r="N249" s="368">
        <v>96.323599999999999</v>
      </c>
      <c r="O249" s="368">
        <v>7.654406604404322</v>
      </c>
      <c r="P249" s="368">
        <v>7.8012929276788601</v>
      </c>
      <c r="Q249" s="368">
        <v>7.6748200000000004</v>
      </c>
    </row>
    <row r="250" spans="1:17" ht="15">
      <c r="A250" s="100">
        <v>45778</v>
      </c>
      <c r="B250" s="101">
        <v>360000000</v>
      </c>
      <c r="C250" s="15">
        <v>45800</v>
      </c>
      <c r="D250" s="15">
        <v>45982</v>
      </c>
      <c r="E250" s="35">
        <v>621530000</v>
      </c>
      <c r="F250" s="35">
        <v>261530000</v>
      </c>
      <c r="G250" s="35">
        <v>360000000</v>
      </c>
      <c r="H250" s="35">
        <v>24041910000</v>
      </c>
      <c r="I250" s="293">
        <v>72.647222222222211</v>
      </c>
      <c r="J250" s="35">
        <v>330000000</v>
      </c>
      <c r="K250" s="35">
        <v>30000000</v>
      </c>
      <c r="L250" s="36">
        <v>8935030000</v>
      </c>
      <c r="M250" s="368">
        <v>7.3774899999999999</v>
      </c>
      <c r="N250" s="368">
        <v>96.321359999999999</v>
      </c>
      <c r="O250" s="368">
        <v>7.6592484862052519</v>
      </c>
      <c r="P250" s="368">
        <v>7.8063207038589599</v>
      </c>
      <c r="Q250" s="368">
        <v>7.6748200000000004</v>
      </c>
    </row>
    <row r="251" spans="1:17" ht="15">
      <c r="A251" s="100">
        <v>45778</v>
      </c>
      <c r="B251" s="101">
        <v>360000000</v>
      </c>
      <c r="C251" s="15">
        <v>45807</v>
      </c>
      <c r="D251" s="15">
        <v>45989</v>
      </c>
      <c r="E251" s="35">
        <v>336050000</v>
      </c>
      <c r="F251" s="35">
        <v>-23950000</v>
      </c>
      <c r="G251" s="35">
        <v>336050000</v>
      </c>
      <c r="H251" s="35">
        <v>24377960000</v>
      </c>
      <c r="I251" s="293">
        <v>-6.6527777777777786</v>
      </c>
      <c r="J251" s="35">
        <v>330000000</v>
      </c>
      <c r="K251" s="35">
        <v>6050000</v>
      </c>
      <c r="L251" s="36">
        <v>8941080000</v>
      </c>
      <c r="M251" s="368">
        <v>7.40238</v>
      </c>
      <c r="N251" s="368">
        <v>96.308949999999996</v>
      </c>
      <c r="O251" s="368">
        <v>7.6860774564622538</v>
      </c>
      <c r="P251" s="368">
        <v>7.8341818493328663</v>
      </c>
      <c r="Q251" s="368">
        <v>7.7590000000000003</v>
      </c>
    </row>
    <row r="252" spans="1:17" ht="15">
      <c r="A252" s="100">
        <v>45809</v>
      </c>
      <c r="B252" s="101">
        <v>360000000</v>
      </c>
      <c r="C252" s="15">
        <v>45814</v>
      </c>
      <c r="D252" s="15">
        <v>45996</v>
      </c>
      <c r="E252" s="35">
        <v>555760000</v>
      </c>
      <c r="F252" s="35">
        <v>195760000</v>
      </c>
      <c r="G252" s="35">
        <v>360000000</v>
      </c>
      <c r="H252" s="35">
        <v>24737960000</v>
      </c>
      <c r="I252" s="293">
        <v>54.37777777777778</v>
      </c>
      <c r="J252" s="35">
        <v>330000000</v>
      </c>
      <c r="K252" s="35">
        <v>30000000</v>
      </c>
      <c r="L252" s="36">
        <v>8971080000</v>
      </c>
      <c r="M252" s="368">
        <v>7.3596199999999996</v>
      </c>
      <c r="N252" s="368">
        <v>96.330269999999999</v>
      </c>
      <c r="O252" s="368">
        <v>7.639990370263007</v>
      </c>
      <c r="P252" s="368">
        <v>7.786323907145376</v>
      </c>
      <c r="Q252" s="368">
        <v>7.7138200000000001</v>
      </c>
    </row>
    <row r="253" spans="1:17" ht="15">
      <c r="A253" s="100">
        <v>45809</v>
      </c>
      <c r="B253" s="101">
        <v>360000000</v>
      </c>
      <c r="C253" s="15">
        <v>45821</v>
      </c>
      <c r="D253" s="15">
        <v>46003</v>
      </c>
      <c r="E253" s="35">
        <v>750130000</v>
      </c>
      <c r="F253" s="35">
        <v>390130000</v>
      </c>
      <c r="G253" s="35">
        <v>360000000</v>
      </c>
      <c r="H253" s="35">
        <v>25097960000</v>
      </c>
      <c r="I253" s="293">
        <v>108.36944444444445</v>
      </c>
      <c r="J253" s="35">
        <v>330000000</v>
      </c>
      <c r="K253" s="35">
        <v>30000000</v>
      </c>
      <c r="L253" s="36">
        <v>9001080000</v>
      </c>
      <c r="M253" s="368">
        <v>7.3715599999999997</v>
      </c>
      <c r="N253" s="368">
        <v>96.32432</v>
      </c>
      <c r="O253" s="368">
        <v>7.6528503330789599</v>
      </c>
      <c r="P253" s="368">
        <v>7.7996769313913861</v>
      </c>
      <c r="Q253" s="368">
        <v>7.6738200000000001</v>
      </c>
    </row>
    <row r="254" spans="1:17" ht="15">
      <c r="A254" s="100">
        <v>45809</v>
      </c>
      <c r="B254" s="101">
        <v>360000000</v>
      </c>
      <c r="C254" s="15">
        <v>45828</v>
      </c>
      <c r="D254" s="15">
        <v>46010</v>
      </c>
      <c r="E254" s="35">
        <v>517005000</v>
      </c>
      <c r="F254" s="35">
        <v>157005000</v>
      </c>
      <c r="G254" s="35">
        <v>360000000</v>
      </c>
      <c r="H254" s="35">
        <v>25457960000</v>
      </c>
      <c r="I254" s="293">
        <v>43.612499999999997</v>
      </c>
      <c r="J254" s="35">
        <v>330000000</v>
      </c>
      <c r="K254" s="35">
        <v>30000000</v>
      </c>
      <c r="L254" s="36">
        <v>9031080000</v>
      </c>
      <c r="M254" s="368">
        <v>7.3460299999999998</v>
      </c>
      <c r="N254" s="368">
        <v>96.337050000000005</v>
      </c>
      <c r="O254" s="368">
        <v>7.625338433033904</v>
      </c>
      <c r="P254" s="368">
        <v>7.7711112134553728</v>
      </c>
      <c r="Q254" s="368">
        <v>7.649</v>
      </c>
    </row>
    <row r="255" spans="1:17" ht="15">
      <c r="A255" s="100">
        <v>45809</v>
      </c>
      <c r="B255" s="101">
        <v>350000000</v>
      </c>
      <c r="C255" s="15">
        <v>45835</v>
      </c>
      <c r="D255" s="15">
        <v>46017</v>
      </c>
      <c r="E255" s="35">
        <v>342420000</v>
      </c>
      <c r="F255" s="35">
        <v>-7580000</v>
      </c>
      <c r="G255" s="35">
        <v>292420000</v>
      </c>
      <c r="H255" s="35">
        <v>25750380000</v>
      </c>
      <c r="I255" s="293">
        <v>-2.1657142857142859</v>
      </c>
      <c r="J255" s="35">
        <v>330000000</v>
      </c>
      <c r="K255" s="35">
        <v>-37580000</v>
      </c>
      <c r="L255" s="36">
        <v>8993500000</v>
      </c>
      <c r="M255" s="368">
        <v>7.3670200000000001</v>
      </c>
      <c r="N255" s="368">
        <v>96.366950000000003</v>
      </c>
      <c r="O255" s="368">
        <v>7.5607475521294463</v>
      </c>
      <c r="P255" s="368">
        <v>7.7040611548842675</v>
      </c>
      <c r="Q255" s="368">
        <v>7.74</v>
      </c>
    </row>
    <row r="256" spans="1:17" ht="15">
      <c r="A256" s="100">
        <v>45839</v>
      </c>
      <c r="B256" s="101">
        <v>360000000</v>
      </c>
      <c r="C256" s="15">
        <v>45842</v>
      </c>
      <c r="D256" s="15">
        <v>46024</v>
      </c>
      <c r="E256" s="35">
        <v>545000000</v>
      </c>
      <c r="F256" s="35">
        <v>185000000</v>
      </c>
      <c r="G256" s="35">
        <v>360000000</v>
      </c>
      <c r="H256" s="35">
        <v>26110380000</v>
      </c>
      <c r="I256" s="293">
        <v>51.388888888888886</v>
      </c>
      <c r="J256" s="35">
        <v>330000000</v>
      </c>
      <c r="K256" s="35">
        <v>30000000</v>
      </c>
      <c r="L256" s="36">
        <v>9023500000</v>
      </c>
      <c r="M256" s="368">
        <v>7.3821899999999996</v>
      </c>
      <c r="N256" s="368">
        <v>96.319016306666668</v>
      </c>
      <c r="O256" s="368">
        <v>7.6643147478696942</v>
      </c>
      <c r="P256" s="368">
        <v>7.8115816003820226</v>
      </c>
      <c r="Q256" s="368">
        <v>7.6938199999999997</v>
      </c>
    </row>
    <row r="257" spans="1:17" ht="15">
      <c r="A257" s="100">
        <v>45839</v>
      </c>
      <c r="B257" s="101">
        <v>360000000</v>
      </c>
      <c r="C257" s="15">
        <v>45849</v>
      </c>
      <c r="D257" s="15">
        <v>46031</v>
      </c>
      <c r="E257" s="35">
        <v>436240000</v>
      </c>
      <c r="F257" s="35">
        <v>76240000</v>
      </c>
      <c r="G257" s="35">
        <v>360000000</v>
      </c>
      <c r="H257" s="35">
        <v>26470380000</v>
      </c>
      <c r="I257" s="293">
        <v>21.177777777777777</v>
      </c>
      <c r="J257" s="35">
        <v>340000000</v>
      </c>
      <c r="K257" s="35">
        <v>20000000</v>
      </c>
      <c r="L257" s="36">
        <v>9043500000</v>
      </c>
      <c r="M257" s="368">
        <v>7.36869</v>
      </c>
      <c r="N257" s="368">
        <v>96.325750666666664</v>
      </c>
      <c r="O257" s="368">
        <v>7.6497580333591682</v>
      </c>
      <c r="P257" s="368">
        <v>7.7964659946523573</v>
      </c>
      <c r="Q257" s="368">
        <v>7.66</v>
      </c>
    </row>
    <row r="258" spans="1:17" ht="15">
      <c r="A258" s="100">
        <v>45839</v>
      </c>
      <c r="B258" s="101">
        <v>370000000</v>
      </c>
      <c r="C258" s="15">
        <v>45856</v>
      </c>
      <c r="D258" s="15">
        <v>46038</v>
      </c>
      <c r="E258" s="35">
        <v>552640000</v>
      </c>
      <c r="F258" s="35">
        <v>182640000</v>
      </c>
      <c r="G258" s="35">
        <v>370000000</v>
      </c>
      <c r="H258" s="35">
        <v>26840380000</v>
      </c>
      <c r="I258" s="293">
        <v>49.362162162162157</v>
      </c>
      <c r="J258" s="35">
        <v>340000000</v>
      </c>
      <c r="K258" s="35">
        <v>30000000</v>
      </c>
      <c r="L258" s="36">
        <v>9073500000</v>
      </c>
      <c r="M258" s="368">
        <v>7.3644699999999998</v>
      </c>
      <c r="N258" s="368">
        <v>96.327853028108109</v>
      </c>
      <c r="O258" s="368">
        <v>7.6452140725575486</v>
      </c>
      <c r="P258" s="368">
        <v>7.7917477904153376</v>
      </c>
      <c r="Q258" s="368">
        <v>7.65</v>
      </c>
    </row>
    <row r="259" spans="1:17" ht="15">
      <c r="A259" s="100">
        <v>45839</v>
      </c>
      <c r="B259" s="101">
        <v>370000000</v>
      </c>
      <c r="C259" s="15">
        <v>45863</v>
      </c>
      <c r="D259" s="15">
        <v>46045</v>
      </c>
      <c r="E259" s="35">
        <v>427980000</v>
      </c>
      <c r="F259" s="35">
        <v>57980000</v>
      </c>
      <c r="G259" s="35">
        <v>370000000</v>
      </c>
      <c r="H259" s="35">
        <v>27210380000</v>
      </c>
      <c r="I259" s="293">
        <v>15.670270270270271</v>
      </c>
      <c r="J259" s="35">
        <v>340000000</v>
      </c>
      <c r="K259" s="35">
        <v>30000000</v>
      </c>
      <c r="L259" s="36">
        <v>9103500000</v>
      </c>
      <c r="M259" s="368">
        <v>7.3477899999999998</v>
      </c>
      <c r="N259" s="368">
        <v>96.336172367567571</v>
      </c>
      <c r="O259" s="368">
        <v>7.627234926759324</v>
      </c>
      <c r="P259" s="368">
        <v>7.7730802288128675</v>
      </c>
      <c r="Q259" s="368">
        <v>7.6545500000000004</v>
      </c>
    </row>
    <row r="260" spans="1:17" ht="15">
      <c r="A260" s="100">
        <v>45870</v>
      </c>
      <c r="B260" s="101">
        <v>380000000</v>
      </c>
      <c r="C260" s="15">
        <v>45870</v>
      </c>
      <c r="D260" s="15">
        <v>46052</v>
      </c>
      <c r="E260" s="35">
        <v>633850000</v>
      </c>
      <c r="F260" s="35">
        <v>253850000</v>
      </c>
      <c r="G260" s="35">
        <v>380000000</v>
      </c>
      <c r="H260" s="35">
        <v>27590380000</v>
      </c>
      <c r="I260" s="293">
        <v>66.80263157894737</v>
      </c>
      <c r="J260" s="35">
        <v>350000000</v>
      </c>
      <c r="K260" s="35">
        <v>30000000</v>
      </c>
      <c r="L260" s="36">
        <v>9133500000</v>
      </c>
      <c r="M260" s="368">
        <v>7.32707</v>
      </c>
      <c r="N260" s="368">
        <v>96.346500000000006</v>
      </c>
      <c r="O260" s="368">
        <v>7.6049199252948094</v>
      </c>
      <c r="P260" s="368">
        <v>7.7499130475332745</v>
      </c>
      <c r="Q260" s="368">
        <v>7.61</v>
      </c>
    </row>
    <row r="261" spans="1:17" ht="15">
      <c r="A261" s="100">
        <v>45870</v>
      </c>
      <c r="B261" s="101">
        <v>360000000</v>
      </c>
      <c r="C261" s="15">
        <v>45877</v>
      </c>
      <c r="D261" s="15">
        <v>46059</v>
      </c>
      <c r="E261" s="35">
        <v>583710000</v>
      </c>
      <c r="F261" s="35">
        <v>223710000</v>
      </c>
      <c r="G261" s="35">
        <v>360000000</v>
      </c>
      <c r="H261" s="35">
        <v>27950380000</v>
      </c>
      <c r="I261" s="293">
        <v>62.141666666666659</v>
      </c>
      <c r="J261" s="35">
        <v>330000000</v>
      </c>
      <c r="K261" s="35">
        <v>30000000</v>
      </c>
      <c r="L261" s="36">
        <v>9163500000</v>
      </c>
      <c r="M261" s="368">
        <v>7.2981800000000003</v>
      </c>
      <c r="N261" s="368">
        <v>96.360908938611118</v>
      </c>
      <c r="O261" s="368">
        <v>7.5737944037649525</v>
      </c>
      <c r="P261" s="368">
        <v>7.7176030549634289</v>
      </c>
      <c r="Q261" s="368">
        <v>7.59</v>
      </c>
    </row>
    <row r="262" spans="1:17" ht="15">
      <c r="A262" s="100">
        <v>45870</v>
      </c>
      <c r="B262" s="101">
        <v>370000000</v>
      </c>
      <c r="C262" s="15">
        <v>45884</v>
      </c>
      <c r="D262" s="15">
        <v>46066</v>
      </c>
      <c r="E262" s="35">
        <v>743150000</v>
      </c>
      <c r="F262" s="35">
        <v>373150000</v>
      </c>
      <c r="G262" s="35">
        <v>370000000</v>
      </c>
      <c r="H262" s="35">
        <v>28320380000</v>
      </c>
      <c r="I262" s="293">
        <v>100.85135135135135</v>
      </c>
      <c r="J262" s="35">
        <v>340000000</v>
      </c>
      <c r="K262" s="35">
        <v>30000000</v>
      </c>
      <c r="L262" s="36">
        <v>9193500000</v>
      </c>
      <c r="M262" s="368">
        <v>7.2776899999999998</v>
      </c>
      <c r="N262" s="368">
        <v>96.371123935135131</v>
      </c>
      <c r="O262" s="368">
        <v>7.5517340797077752</v>
      </c>
      <c r="P262" s="368">
        <v>7.6947061747231649</v>
      </c>
      <c r="Q262" s="368">
        <v>7.5579999999999998</v>
      </c>
    </row>
    <row r="263" spans="1:17" ht="15">
      <c r="A263" s="100">
        <v>45870</v>
      </c>
      <c r="B263" s="101">
        <v>360000000</v>
      </c>
      <c r="C263" s="15">
        <v>45891</v>
      </c>
      <c r="D263" s="15">
        <v>46073</v>
      </c>
      <c r="E263" s="35">
        <v>647080000</v>
      </c>
      <c r="F263" s="35">
        <v>287080000</v>
      </c>
      <c r="G263" s="35">
        <v>360000000</v>
      </c>
      <c r="H263" s="35">
        <v>28680380000</v>
      </c>
      <c r="I263" s="293">
        <v>79.74444444444444</v>
      </c>
      <c r="J263" s="35">
        <v>330000000</v>
      </c>
      <c r="K263" s="35">
        <v>30000000</v>
      </c>
      <c r="L263" s="36">
        <v>9223500000</v>
      </c>
      <c r="M263" s="368">
        <v>7.26037</v>
      </c>
      <c r="N263" s="368">
        <v>96.379760000000005</v>
      </c>
      <c r="O263" s="368">
        <v>7.5330872670479971</v>
      </c>
      <c r="P263" s="368">
        <v>7.6753541539040793</v>
      </c>
      <c r="Q263" s="368">
        <v>7.54</v>
      </c>
    </row>
    <row r="264" spans="1:17" ht="15">
      <c r="A264" s="100">
        <v>45870</v>
      </c>
      <c r="B264" s="101">
        <v>370000000</v>
      </c>
      <c r="C264" s="15">
        <v>45898</v>
      </c>
      <c r="D264" s="15">
        <v>46080</v>
      </c>
      <c r="E264" s="35">
        <v>596850000</v>
      </c>
      <c r="F264" s="35">
        <v>226850000</v>
      </c>
      <c r="G264" s="35">
        <v>370000000</v>
      </c>
      <c r="H264" s="35">
        <v>29050380000</v>
      </c>
      <c r="I264" s="293">
        <v>61.310810810810814</v>
      </c>
      <c r="J264" s="35">
        <v>340000000</v>
      </c>
      <c r="K264" s="35">
        <v>30000000</v>
      </c>
      <c r="L264" s="36">
        <v>9253500000</v>
      </c>
      <c r="M264" s="368">
        <v>7.2454799999999997</v>
      </c>
      <c r="N264" s="368">
        <v>96.387187531351344</v>
      </c>
      <c r="O264" s="368">
        <v>7.5170525676975712</v>
      </c>
      <c r="P264" s="368">
        <v>7.6587144288776221</v>
      </c>
      <c r="Q264" s="368">
        <v>7.53</v>
      </c>
    </row>
    <row r="265" spans="1:17" ht="15">
      <c r="A265" s="100">
        <v>45901</v>
      </c>
      <c r="B265" s="101">
        <v>370000000</v>
      </c>
      <c r="C265" s="15">
        <v>45905</v>
      </c>
      <c r="D265" s="15">
        <v>46087</v>
      </c>
      <c r="E265" s="35">
        <v>968530000</v>
      </c>
      <c r="F265" s="35">
        <v>598530000</v>
      </c>
      <c r="G265" s="35">
        <v>370000000</v>
      </c>
      <c r="H265" s="35">
        <v>29420380000</v>
      </c>
      <c r="I265" s="293">
        <v>161.76486486486485</v>
      </c>
      <c r="J265" s="35">
        <v>330000000</v>
      </c>
      <c r="K265" s="35">
        <v>40000000</v>
      </c>
      <c r="L265" s="36">
        <v>9293500000</v>
      </c>
      <c r="M265" s="368">
        <v>7.2097300000000004</v>
      </c>
      <c r="N265" s="368">
        <v>96.405012810810817</v>
      </c>
      <c r="O265" s="368">
        <v>7.4785810872622465</v>
      </c>
      <c r="P265" s="368">
        <v>7.6187965897434706</v>
      </c>
      <c r="Q265" s="368">
        <v>7.4982499999999996</v>
      </c>
    </row>
    <row r="266" spans="1:17" ht="15">
      <c r="A266" s="100">
        <v>45901</v>
      </c>
      <c r="B266" s="101">
        <v>360000000</v>
      </c>
      <c r="C266" s="15">
        <v>45912</v>
      </c>
      <c r="D266" s="15">
        <v>46094</v>
      </c>
      <c r="E266" s="35">
        <v>838100000</v>
      </c>
      <c r="F266" s="35">
        <v>478100000</v>
      </c>
      <c r="G266" s="35">
        <v>360000000</v>
      </c>
      <c r="H266" s="35">
        <v>29780380000</v>
      </c>
      <c r="I266" s="293">
        <v>132.80555555555554</v>
      </c>
      <c r="J266" s="35">
        <v>340000000</v>
      </c>
      <c r="K266" s="35">
        <v>20000000</v>
      </c>
      <c r="L266" s="36">
        <v>9313500000</v>
      </c>
      <c r="M266" s="368">
        <v>7.1737099999999998</v>
      </c>
      <c r="N266" s="368">
        <v>96.422969749999993</v>
      </c>
      <c r="O266" s="368">
        <v>7.4398398337680876</v>
      </c>
      <c r="P266" s="368">
        <v>7.5786063355606448</v>
      </c>
      <c r="Q266" s="368">
        <v>7.45</v>
      </c>
    </row>
    <row r="267" spans="1:17" ht="15">
      <c r="A267" s="100">
        <v>45901</v>
      </c>
      <c r="B267" s="101">
        <v>350000000</v>
      </c>
      <c r="C267" s="15">
        <v>45919</v>
      </c>
      <c r="D267" s="15">
        <v>46101</v>
      </c>
      <c r="E267" s="35">
        <v>544620000</v>
      </c>
      <c r="F267" s="35">
        <v>194620000</v>
      </c>
      <c r="G267" s="35">
        <v>350000000</v>
      </c>
      <c r="H267" s="35">
        <v>30130380000</v>
      </c>
      <c r="I267" s="293">
        <v>55.605714285714278</v>
      </c>
      <c r="J267" s="35">
        <v>330000000</v>
      </c>
      <c r="K267" s="35">
        <v>20000000</v>
      </c>
      <c r="L267" s="36">
        <v>9333500000</v>
      </c>
      <c r="M267" s="368">
        <v>7.1519399999999997</v>
      </c>
      <c r="N267" s="368">
        <v>96.433829267714287</v>
      </c>
      <c r="O267" s="368">
        <v>7.4164179350376145</v>
      </c>
      <c r="P267" s="368">
        <v>7.5543120614282477</v>
      </c>
      <c r="Q267" s="368">
        <v>7.4249999999999998</v>
      </c>
    </row>
    <row r="268" spans="1:17" ht="15">
      <c r="A268" s="100">
        <v>45901</v>
      </c>
      <c r="B268" s="101">
        <v>300000000</v>
      </c>
      <c r="C268" s="15">
        <v>45926</v>
      </c>
      <c r="D268" s="15">
        <v>46108</v>
      </c>
      <c r="E268" s="35">
        <v>433300000</v>
      </c>
      <c r="F268" s="35">
        <v>133300000</v>
      </c>
      <c r="G268" s="35">
        <v>300000000</v>
      </c>
      <c r="H268" s="35">
        <v>30430380000</v>
      </c>
      <c r="I268" s="293">
        <v>44.433333333333337</v>
      </c>
      <c r="J268" s="35">
        <v>405030000</v>
      </c>
      <c r="K268" s="35">
        <v>-105030000</v>
      </c>
      <c r="L268" s="36">
        <v>9228470000</v>
      </c>
      <c r="M268" s="368">
        <v>7.1456999999999997</v>
      </c>
      <c r="N268" s="368">
        <v>96.436939422666683</v>
      </c>
      <c r="O268" s="368">
        <v>7.4097108985050522</v>
      </c>
      <c r="P268" s="368">
        <v>7.5473557203252106</v>
      </c>
      <c r="Q268" s="368">
        <v>7.4180000000000001</v>
      </c>
    </row>
    <row r="269" spans="1:17" ht="15">
      <c r="A269" s="100">
        <v>45931</v>
      </c>
      <c r="B269" s="101">
        <v>390000000</v>
      </c>
      <c r="C269" s="15">
        <v>45933</v>
      </c>
      <c r="D269" s="15">
        <v>46114</v>
      </c>
      <c r="E269" s="35">
        <v>858800000</v>
      </c>
      <c r="F269" s="35">
        <v>468800000</v>
      </c>
      <c r="G269" s="35">
        <v>390000000</v>
      </c>
      <c r="H269" s="35">
        <v>30820380000</v>
      </c>
      <c r="I269" s="293">
        <v>120.2051282051282</v>
      </c>
      <c r="J269" s="35">
        <v>380000000</v>
      </c>
      <c r="K269" s="35">
        <v>10000000</v>
      </c>
      <c r="L269" s="36">
        <v>9238470000</v>
      </c>
      <c r="M269" s="368">
        <v>7.1100700000000003</v>
      </c>
      <c r="N269" s="368">
        <v>96.474186234615388</v>
      </c>
      <c r="O269" s="368">
        <v>7.329421900154494</v>
      </c>
      <c r="P269" s="368">
        <v>7.4640998451346752</v>
      </c>
      <c r="Q269" s="368">
        <v>7.3828500000000004</v>
      </c>
    </row>
    <row r="270" spans="1:17" ht="15">
      <c r="A270" s="100">
        <v>45931</v>
      </c>
      <c r="B270" s="101">
        <v>380000000</v>
      </c>
      <c r="C270" s="15">
        <v>45940</v>
      </c>
      <c r="D270" s="15">
        <v>46121</v>
      </c>
      <c r="E270" s="35">
        <v>515550000</v>
      </c>
      <c r="F270" s="35">
        <v>135550000</v>
      </c>
      <c r="G270" s="35">
        <v>380000000</v>
      </c>
      <c r="H270" s="35">
        <v>31200380000</v>
      </c>
      <c r="I270" s="293">
        <v>35.671052631578945</v>
      </c>
      <c r="J270" s="35">
        <v>360000000</v>
      </c>
      <c r="K270" s="35">
        <v>20000000</v>
      </c>
      <c r="L270" s="36">
        <v>9258470000</v>
      </c>
      <c r="M270" s="368">
        <v>7.0905699999999996</v>
      </c>
      <c r="N270" s="368">
        <v>96.464429031578945</v>
      </c>
      <c r="O270" s="368">
        <v>7.3504484732223112</v>
      </c>
      <c r="P270" s="368">
        <v>7.4859002776546557</v>
      </c>
      <c r="Q270" s="368">
        <v>7.36</v>
      </c>
    </row>
    <row r="271" spans="1:17" ht="15">
      <c r="A271" s="100">
        <v>45931</v>
      </c>
      <c r="B271" s="101">
        <v>390000000</v>
      </c>
      <c r="C271" s="15">
        <v>45947</v>
      </c>
      <c r="D271" s="15">
        <v>46128</v>
      </c>
      <c r="E271" s="35">
        <v>447030000</v>
      </c>
      <c r="F271" s="35">
        <v>57030000</v>
      </c>
      <c r="G271" s="35">
        <v>367030000</v>
      </c>
      <c r="H271" s="35">
        <v>31567410000</v>
      </c>
      <c r="I271" s="293">
        <v>14.623076923076923</v>
      </c>
      <c r="J271" s="35">
        <v>360000000</v>
      </c>
      <c r="K271" s="35">
        <v>7030000</v>
      </c>
      <c r="L271" s="36">
        <v>9265500000</v>
      </c>
      <c r="M271" s="368">
        <v>7.0708700000000002</v>
      </c>
      <c r="N271" s="368">
        <v>96.474249604664479</v>
      </c>
      <c r="O271" s="368">
        <v>7.3292853528954485</v>
      </c>
      <c r="P271" s="368">
        <v>7.4639582796524717</v>
      </c>
      <c r="Q271" s="368">
        <v>7.35</v>
      </c>
    </row>
    <row r="272" spans="1:17" ht="15">
      <c r="A272" s="100">
        <v>45931</v>
      </c>
      <c r="B272" s="101">
        <v>330000000</v>
      </c>
      <c r="C272" s="15">
        <v>45954</v>
      </c>
      <c r="D272" s="15">
        <v>46135</v>
      </c>
      <c r="E272" s="35">
        <v>498160000</v>
      </c>
      <c r="F272" s="35">
        <v>168160000</v>
      </c>
      <c r="G272" s="35">
        <v>346250000</v>
      </c>
      <c r="H272" s="35">
        <v>31913660000</v>
      </c>
      <c r="I272" s="293">
        <v>50.957575757575754</v>
      </c>
      <c r="J272" s="35">
        <v>300000000</v>
      </c>
      <c r="K272" s="35">
        <v>46250000</v>
      </c>
      <c r="L272" s="36">
        <v>9311750000</v>
      </c>
      <c r="M272" s="368">
        <v>7.0603999999999996</v>
      </c>
      <c r="N272" s="368">
        <v>96.479470356101075</v>
      </c>
      <c r="O272" s="368">
        <v>7.3180365016621822</v>
      </c>
      <c r="P272" s="368">
        <v>7.4522963450813995</v>
      </c>
      <c r="Q272" s="368">
        <v>7.33</v>
      </c>
    </row>
    <row r="273" spans="1:17" ht="15">
      <c r="A273" s="100">
        <v>45931</v>
      </c>
      <c r="B273" s="101">
        <v>390000000</v>
      </c>
      <c r="C273" s="15">
        <v>45961</v>
      </c>
      <c r="D273" s="15">
        <v>46142</v>
      </c>
      <c r="E273" s="35">
        <v>458310000</v>
      </c>
      <c r="F273" s="35">
        <v>68310000</v>
      </c>
      <c r="G273" s="35">
        <v>390000000</v>
      </c>
      <c r="H273" s="35">
        <v>32303660000</v>
      </c>
      <c r="I273" s="293">
        <v>17.515384615384615</v>
      </c>
      <c r="J273" s="35">
        <v>360000000</v>
      </c>
      <c r="K273" s="35">
        <v>30000000</v>
      </c>
      <c r="L273" s="36">
        <v>9341750000</v>
      </c>
      <c r="M273" s="368">
        <v>7.06914</v>
      </c>
      <c r="N273" s="368">
        <v>96.494479346666665</v>
      </c>
      <c r="O273" s="368">
        <v>7.2857042773404723</v>
      </c>
      <c r="P273" s="368">
        <v>7.4187803411586817</v>
      </c>
      <c r="Q273" s="368">
        <v>7.36</v>
      </c>
    </row>
    <row r="274" spans="1:17" ht="15">
      <c r="A274" s="100">
        <v>45962</v>
      </c>
      <c r="B274" s="101">
        <v>370000000</v>
      </c>
      <c r="C274" s="15">
        <v>45968.423715405093</v>
      </c>
      <c r="D274" s="15">
        <v>46150.423715405093</v>
      </c>
      <c r="E274" s="35">
        <v>412500000</v>
      </c>
      <c r="F274" s="35">
        <v>42500000</v>
      </c>
      <c r="G274" s="35">
        <v>412500000</v>
      </c>
      <c r="H274" s="35">
        <v>32716160000</v>
      </c>
      <c r="I274" s="293">
        <v>11.486486486486488</v>
      </c>
      <c r="J274" s="35">
        <v>360000000</v>
      </c>
      <c r="K274" s="35">
        <v>52500000</v>
      </c>
      <c r="L274" s="36">
        <v>9394250000</v>
      </c>
      <c r="M274" s="368">
        <v>7.0707399999999998</v>
      </c>
      <c r="N274" s="368">
        <v>96.474317223757581</v>
      </c>
      <c r="O274" s="368">
        <v>7.3291396501633495</v>
      </c>
      <c r="P274" s="368">
        <v>7.4638072223291996</v>
      </c>
      <c r="Q274" s="368">
        <v>7.36</v>
      </c>
    </row>
    <row r="275" spans="1:17" ht="15">
      <c r="A275" s="100">
        <v>45962</v>
      </c>
      <c r="B275" s="101">
        <v>380000000</v>
      </c>
      <c r="C275" s="15">
        <v>45975.38447211805</v>
      </c>
      <c r="D275" s="15">
        <v>46157.38447211805</v>
      </c>
      <c r="E275" s="35">
        <v>460370000</v>
      </c>
      <c r="F275" s="35">
        <v>80370000</v>
      </c>
      <c r="G275" s="35">
        <v>380000000</v>
      </c>
      <c r="H275" s="35">
        <v>33096160000</v>
      </c>
      <c r="I275" s="293">
        <v>21.15</v>
      </c>
      <c r="J275" s="35">
        <v>360000000</v>
      </c>
      <c r="K275" s="35">
        <v>20000000</v>
      </c>
      <c r="L275" s="36">
        <v>9414250000</v>
      </c>
      <c r="M275" s="368">
        <v>7.12277</v>
      </c>
      <c r="N275" s="368">
        <v>96.467887813157901</v>
      </c>
      <c r="O275" s="368">
        <v>7.3429943829824662</v>
      </c>
      <c r="P275" s="368">
        <v>7.4781715943098348</v>
      </c>
      <c r="Q275" s="368">
        <v>7.37</v>
      </c>
    </row>
    <row r="276" spans="1:17" ht="15">
      <c r="A276" s="100">
        <v>45962</v>
      </c>
      <c r="B276" s="101">
        <v>425000000</v>
      </c>
      <c r="C276" s="15">
        <v>45982</v>
      </c>
      <c r="D276" s="15">
        <v>46164</v>
      </c>
      <c r="E276" s="35">
        <v>271800000</v>
      </c>
      <c r="F276" s="35">
        <v>-153200000</v>
      </c>
      <c r="G276" s="35">
        <v>271800000</v>
      </c>
      <c r="H276" s="35">
        <v>33367960000</v>
      </c>
      <c r="I276" s="293">
        <v>-36.047058823529412</v>
      </c>
      <c r="J276" s="35">
        <v>360000000</v>
      </c>
      <c r="K276" s="35">
        <v>-88200000</v>
      </c>
      <c r="L276" s="36">
        <v>9326050000</v>
      </c>
      <c r="M276" s="368">
        <v>7.1158700000000001</v>
      </c>
      <c r="N276" s="368">
        <v>96.451814282560704</v>
      </c>
      <c r="O276" s="368">
        <v>7.3776393048992102</v>
      </c>
      <c r="P276" s="368">
        <v>7.5140951247205878</v>
      </c>
      <c r="Q276" s="368">
        <v>7.42</v>
      </c>
    </row>
    <row r="277" spans="1:17" ht="15">
      <c r="A277" s="100">
        <v>45962</v>
      </c>
      <c r="B277" s="101">
        <v>356000000</v>
      </c>
      <c r="C277" s="15">
        <v>45989</v>
      </c>
      <c r="D277" s="15">
        <v>46171</v>
      </c>
      <c r="E277" s="35">
        <v>338280000</v>
      </c>
      <c r="F277" s="35">
        <v>-17720000</v>
      </c>
      <c r="G277" s="35">
        <v>338280000</v>
      </c>
      <c r="H277" s="35">
        <v>33706240000</v>
      </c>
      <c r="I277" s="293">
        <v>-5</v>
      </c>
      <c r="J277" s="35">
        <v>336050000</v>
      </c>
      <c r="K277" s="35">
        <v>2230000</v>
      </c>
      <c r="L277" s="36">
        <v>9328280000</v>
      </c>
      <c r="M277" s="368">
        <v>7.13856</v>
      </c>
      <c r="N277" s="368">
        <v>96.440498102755114</v>
      </c>
      <c r="O277" s="368">
        <v>7.4020371500113091</v>
      </c>
      <c r="P277" s="368">
        <v>7.5393970106949482</v>
      </c>
      <c r="Q277" s="368">
        <v>7.44</v>
      </c>
    </row>
    <row r="278" spans="1:17" ht="15">
      <c r="A278" s="100">
        <v>45992</v>
      </c>
      <c r="B278" s="101">
        <v>390000000</v>
      </c>
      <c r="C278" s="15">
        <v>45996</v>
      </c>
      <c r="D278" s="15">
        <v>46178</v>
      </c>
      <c r="E278" s="35">
        <v>494890000</v>
      </c>
      <c r="F278" s="35">
        <v>104890000</v>
      </c>
      <c r="G278" s="35">
        <v>390000000</v>
      </c>
      <c r="H278" s="293">
        <v>34096240000</v>
      </c>
      <c r="I278" s="384">
        <v>26.894871794871793</v>
      </c>
      <c r="J278" s="35">
        <v>360000000</v>
      </c>
      <c r="K278" s="35">
        <v>30000000</v>
      </c>
      <c r="L278" s="36">
        <v>9358280000</v>
      </c>
      <c r="M278" s="368">
        <v>7.1605299999999996</v>
      </c>
      <c r="N278" s="368">
        <v>96.429545454615393</v>
      </c>
      <c r="O278" s="368">
        <v>7.4256566689478136</v>
      </c>
      <c r="P278" s="368">
        <v>7.5638945739983532</v>
      </c>
      <c r="Q278" s="368">
        <v>7.4484500000000002</v>
      </c>
    </row>
    <row r="279" spans="1:17" ht="15">
      <c r="A279" s="100">
        <v>45992</v>
      </c>
      <c r="B279" s="101">
        <v>380000000</v>
      </c>
      <c r="C279" s="15">
        <v>46003</v>
      </c>
      <c r="D279" s="15">
        <v>46185</v>
      </c>
      <c r="E279" s="35">
        <v>614970000</v>
      </c>
      <c r="F279" s="35">
        <v>234970000</v>
      </c>
      <c r="G279" s="35">
        <v>380000000</v>
      </c>
      <c r="H279" s="293">
        <v>34476240000</v>
      </c>
      <c r="I279" s="384">
        <v>61.834210526315793</v>
      </c>
      <c r="J279" s="35">
        <v>360000000</v>
      </c>
      <c r="K279" s="35">
        <v>20000000</v>
      </c>
      <c r="L279" s="36">
        <v>9378280000</v>
      </c>
      <c r="M279" s="368">
        <v>7.1631099999999996</v>
      </c>
      <c r="N279" s="368">
        <v>96.428259611842108</v>
      </c>
      <c r="O279" s="368">
        <v>7.4284299564645275</v>
      </c>
      <c r="P279" s="368">
        <v>7.5667711406826932</v>
      </c>
      <c r="Q279" s="368">
        <v>7.44</v>
      </c>
    </row>
    <row r="280" spans="1:17" ht="15">
      <c r="A280" s="100">
        <v>45992</v>
      </c>
      <c r="B280" s="101">
        <v>380000000</v>
      </c>
      <c r="C280" s="15">
        <v>46010</v>
      </c>
      <c r="D280" s="15">
        <v>46192</v>
      </c>
      <c r="E280" s="35">
        <v>543120000</v>
      </c>
      <c r="F280" s="35">
        <v>163120000</v>
      </c>
      <c r="G280" s="35">
        <v>457120000</v>
      </c>
      <c r="H280" s="293">
        <v>34933360000</v>
      </c>
      <c r="I280" s="384">
        <v>42.926315789473684</v>
      </c>
      <c r="J280" s="35">
        <v>360000000</v>
      </c>
      <c r="K280" s="35">
        <v>97120000</v>
      </c>
      <c r="L280" s="36">
        <v>9475400000</v>
      </c>
      <c r="M280" s="368">
        <v>7.1638799999999998</v>
      </c>
      <c r="N280" s="368">
        <v>96.427871156370315</v>
      </c>
      <c r="O280" s="368">
        <v>7.4292677862820424</v>
      </c>
      <c r="P280" s="368">
        <v>7.5676401794548598</v>
      </c>
      <c r="Q280" s="368">
        <v>7.44</v>
      </c>
    </row>
    <row r="281" spans="1:17" ht="15">
      <c r="A281" s="122">
        <v>45992</v>
      </c>
      <c r="B281" s="110">
        <v>312000000</v>
      </c>
      <c r="C281" s="22">
        <v>46015</v>
      </c>
      <c r="D281" s="22">
        <v>46199</v>
      </c>
      <c r="E281" s="37">
        <v>382500000</v>
      </c>
      <c r="F281" s="37">
        <v>70500000</v>
      </c>
      <c r="G281" s="37">
        <v>312000000</v>
      </c>
      <c r="H281" s="390">
        <v>35245360000</v>
      </c>
      <c r="I281" s="391">
        <v>22.596153846153847</v>
      </c>
      <c r="J281" s="37">
        <v>292420000</v>
      </c>
      <c r="K281" s="37">
        <v>19580000</v>
      </c>
      <c r="L281" s="47">
        <v>9494980000</v>
      </c>
      <c r="M281" s="392">
        <v>7.1817399999999996</v>
      </c>
      <c r="N281" s="392">
        <v>96.379615689102565</v>
      </c>
      <c r="O281" s="392">
        <v>7.5333988326997083</v>
      </c>
      <c r="P281" s="392">
        <v>7.675677488406274</v>
      </c>
      <c r="Q281" s="392">
        <v>7.47</v>
      </c>
    </row>
    <row r="282" spans="1:17" ht="15">
      <c r="A282" s="100">
        <v>46023</v>
      </c>
      <c r="B282" s="101">
        <v>380000000</v>
      </c>
      <c r="C282" s="15">
        <v>46024</v>
      </c>
      <c r="D282" s="15">
        <v>46206</v>
      </c>
      <c r="E282" s="35">
        <v>392000000</v>
      </c>
      <c r="F282" s="35">
        <v>12000000</v>
      </c>
      <c r="G282" s="35">
        <v>380000000</v>
      </c>
      <c r="H282" s="293">
        <v>35625360000</v>
      </c>
      <c r="I282" s="384">
        <v>3.1578947368421053</v>
      </c>
      <c r="J282" s="35">
        <v>360000000</v>
      </c>
      <c r="K282" s="35">
        <v>20000000</v>
      </c>
      <c r="L282" s="36">
        <v>9514980000</v>
      </c>
      <c r="M282" s="368">
        <v>7.2083700000000004</v>
      </c>
      <c r="N282" s="368">
        <v>96.405690000000007</v>
      </c>
      <c r="O282" s="368">
        <v>7.4771198215001018</v>
      </c>
      <c r="P282" s="368">
        <v>7.6172805331165439</v>
      </c>
      <c r="Q282" s="368">
        <v>7.5149999999999997</v>
      </c>
    </row>
    <row r="283" spans="1:17" ht="15">
      <c r="A283" s="100">
        <v>46023</v>
      </c>
      <c r="B283" s="101">
        <v>390000000</v>
      </c>
      <c r="C283" s="15">
        <v>46031</v>
      </c>
      <c r="D283" s="15">
        <v>46213</v>
      </c>
      <c r="E283" s="35">
        <v>423630000</v>
      </c>
      <c r="F283" s="35">
        <v>33630000</v>
      </c>
      <c r="G283" s="35">
        <v>378630000</v>
      </c>
      <c r="H283" s="293">
        <v>36003990000</v>
      </c>
      <c r="I283" s="384">
        <v>8.6230769230769244</v>
      </c>
      <c r="J283" s="35">
        <v>360000000</v>
      </c>
      <c r="K283" s="35">
        <v>18630000</v>
      </c>
      <c r="L283" s="36">
        <v>9533610000</v>
      </c>
      <c r="M283" s="368">
        <v>7.2063300000000003</v>
      </c>
      <c r="N283" s="368">
        <v>96.406704309999995</v>
      </c>
      <c r="O283" s="368">
        <v>7.4749311414482253</v>
      </c>
      <c r="P283" s="368">
        <v>7.6150098074802886</v>
      </c>
      <c r="Q283" s="368">
        <v>7.5</v>
      </c>
    </row>
    <row r="284" spans="1:17" ht="15">
      <c r="A284" s="100">
        <v>46023</v>
      </c>
      <c r="B284" s="101">
        <v>390000000</v>
      </c>
      <c r="C284" s="15">
        <v>46038</v>
      </c>
      <c r="D284" s="15">
        <v>46220</v>
      </c>
      <c r="E284" s="35">
        <v>353700000</v>
      </c>
      <c r="F284" s="35">
        <v>-36300000</v>
      </c>
      <c r="G284" s="35">
        <v>349700000</v>
      </c>
      <c r="H284" s="293">
        <v>35975060000</v>
      </c>
      <c r="I284" s="384">
        <v>-9.3076923076923066</v>
      </c>
      <c r="J284" s="35">
        <v>370000000</v>
      </c>
      <c r="K284" s="35">
        <v>-20300000</v>
      </c>
      <c r="L284" s="36">
        <v>9513310000</v>
      </c>
      <c r="M284" s="368">
        <v>7.2180799999999996</v>
      </c>
      <c r="N284" s="368">
        <v>96.400850000000005</v>
      </c>
      <c r="O284" s="368">
        <v>7.487564216965449</v>
      </c>
      <c r="P284" s="368">
        <v>7.6281167814774342</v>
      </c>
      <c r="Q284" s="368">
        <v>7.5190000000000001</v>
      </c>
    </row>
    <row r="285" spans="1:17" ht="15">
      <c r="A285" s="100">
        <v>46023</v>
      </c>
      <c r="B285" s="101">
        <v>390000000</v>
      </c>
      <c r="C285" s="15">
        <v>46045</v>
      </c>
      <c r="D285" s="15">
        <v>46227</v>
      </c>
      <c r="E285" s="35">
        <v>506680000</v>
      </c>
      <c r="F285" s="35">
        <v>116680000</v>
      </c>
      <c r="G285" s="35">
        <v>390000000</v>
      </c>
      <c r="H285" s="293">
        <v>36365060000</v>
      </c>
      <c r="I285" s="384">
        <v>29.917948717948718</v>
      </c>
      <c r="J285" s="35">
        <v>370000000</v>
      </c>
      <c r="K285" s="35">
        <v>20000000</v>
      </c>
      <c r="L285" s="36">
        <v>9533310000</v>
      </c>
      <c r="M285" s="368">
        <v>7.2187299999999999</v>
      </c>
      <c r="N285" s="368">
        <v>96.400526147692318</v>
      </c>
      <c r="O285" s="368">
        <v>7.4882631059654248</v>
      </c>
      <c r="P285" s="368">
        <v>7.6288419109264538</v>
      </c>
      <c r="Q285" s="368">
        <v>7.5</v>
      </c>
    </row>
    <row r="286" spans="1:17" ht="15">
      <c r="A286" s="100">
        <v>46023</v>
      </c>
      <c r="B286" s="101">
        <v>380000000</v>
      </c>
      <c r="C286" s="15">
        <v>46052</v>
      </c>
      <c r="D286" s="15">
        <v>46234</v>
      </c>
      <c r="E286" s="35">
        <v>510810000</v>
      </c>
      <c r="F286" s="35">
        <v>130810000</v>
      </c>
      <c r="G286" s="35">
        <v>380000000</v>
      </c>
      <c r="H286" s="293">
        <v>36745060000</v>
      </c>
      <c r="I286" s="384">
        <v>34.423684210526318</v>
      </c>
      <c r="J286" s="35">
        <v>380000000</v>
      </c>
      <c r="K286" s="35">
        <v>0</v>
      </c>
      <c r="L286" s="36">
        <v>9533310000</v>
      </c>
      <c r="M286" s="368">
        <v>7.2131699999999999</v>
      </c>
      <c r="N286" s="368">
        <v>96.403298455789482</v>
      </c>
      <c r="O286" s="368">
        <v>7.482280482473068</v>
      </c>
      <c r="P286" s="368">
        <v>7.6226347434313446</v>
      </c>
      <c r="Q286" s="368">
        <v>7.4988999999999999</v>
      </c>
    </row>
  </sheetData>
  <phoneticPr fontId="0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24"/>
  <sheetViews>
    <sheetView workbookViewId="0">
      <pane xSplit="1" ySplit="3" topLeftCell="B206" activePane="bottomRight" state="frozen"/>
      <selection activeCell="I117" sqref="I117"/>
      <selection pane="topRight" activeCell="I117" sqref="I117"/>
      <selection pane="bottomLeft" activeCell="I117" sqref="I117"/>
      <selection pane="bottomRight" activeCell="A223" sqref="A223"/>
    </sheetView>
  </sheetViews>
  <sheetFormatPr defaultRowHeight="15"/>
  <cols>
    <col min="2" max="2" width="10.21875" customWidth="1"/>
    <col min="5" max="5" width="10.109375" customWidth="1"/>
    <col min="8" max="8" width="9.77734375" customWidth="1"/>
    <col min="9" max="9" width="6.109375" customWidth="1"/>
    <col min="10" max="10" width="10.21875" customWidth="1"/>
    <col min="11" max="11" width="11.5546875" customWidth="1"/>
    <col min="13" max="13" width="7.77734375" customWidth="1"/>
    <col min="14" max="14" width="8.21875" customWidth="1"/>
    <col min="15" max="15" width="9.44140625" customWidth="1"/>
  </cols>
  <sheetData>
    <row r="1" spans="1:18" ht="16.5" thickBot="1">
      <c r="A1" s="9"/>
      <c r="B1" s="9" t="s">
        <v>48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7" t="s">
        <v>58</v>
      </c>
      <c r="P3" s="87" t="s">
        <v>56</v>
      </c>
      <c r="Q3" s="87" t="s">
        <v>11</v>
      </c>
      <c r="R3" s="87" t="s">
        <v>55</v>
      </c>
    </row>
    <row r="60" spans="1:18">
      <c r="A60" s="123">
        <v>43111</v>
      </c>
      <c r="B60" s="230">
        <v>10000000</v>
      </c>
      <c r="C60" s="146">
        <v>43125</v>
      </c>
      <c r="D60" s="146">
        <v>48319</v>
      </c>
      <c r="E60" s="99">
        <v>12000000</v>
      </c>
      <c r="F60" s="99">
        <v>2000000</v>
      </c>
      <c r="G60" s="99">
        <v>10000000</v>
      </c>
      <c r="H60" s="150">
        <v>20</v>
      </c>
      <c r="I60" s="99">
        <v>0</v>
      </c>
      <c r="J60" s="99">
        <v>10000000</v>
      </c>
      <c r="K60" s="214">
        <v>1680470000</v>
      </c>
      <c r="L60" s="212">
        <v>90.178129999999996</v>
      </c>
      <c r="M60" s="212">
        <v>10.33</v>
      </c>
      <c r="N60" s="212">
        <v>10.345000000000001</v>
      </c>
      <c r="O60" s="99"/>
      <c r="P60" s="191"/>
      <c r="Q60" s="191"/>
      <c r="R60" s="165"/>
    </row>
    <row r="61" spans="1:18">
      <c r="A61" s="26">
        <v>43142</v>
      </c>
      <c r="B61" s="115"/>
      <c r="C61" s="103">
        <v>43146</v>
      </c>
      <c r="D61" s="103">
        <v>48319</v>
      </c>
      <c r="E61" s="98"/>
      <c r="F61" s="98"/>
      <c r="G61" s="98"/>
      <c r="H61" s="217"/>
      <c r="I61" s="98"/>
      <c r="J61" s="98"/>
      <c r="K61" s="147">
        <v>1681400000</v>
      </c>
      <c r="L61" s="158"/>
      <c r="M61" s="158"/>
      <c r="N61" s="158"/>
      <c r="O61" s="98"/>
      <c r="P61" s="165"/>
      <c r="Q61" s="165"/>
      <c r="R61" s="165"/>
    </row>
    <row r="62" spans="1:18">
      <c r="A62" s="26">
        <v>43142</v>
      </c>
      <c r="B62" s="115">
        <v>10000000</v>
      </c>
      <c r="C62" s="103">
        <v>43153</v>
      </c>
      <c r="D62" s="103">
        <v>48319</v>
      </c>
      <c r="E62" s="98">
        <v>14100000</v>
      </c>
      <c r="F62" s="98">
        <v>4100000</v>
      </c>
      <c r="G62" s="98">
        <v>10000000</v>
      </c>
      <c r="H62" s="217">
        <v>41</v>
      </c>
      <c r="I62" s="98">
        <v>0</v>
      </c>
      <c r="J62" s="98">
        <v>10000000</v>
      </c>
      <c r="K62" s="147">
        <v>1691400000</v>
      </c>
      <c r="L62" s="158">
        <v>89.282150000000001</v>
      </c>
      <c r="M62" s="158">
        <v>10.466810000000001</v>
      </c>
      <c r="N62" s="158">
        <v>10.468999999999999</v>
      </c>
      <c r="O62" s="98"/>
      <c r="P62" s="165"/>
      <c r="Q62" s="165"/>
      <c r="R62" s="165"/>
    </row>
    <row r="63" spans="1:18">
      <c r="A63" s="26">
        <v>43170</v>
      </c>
      <c r="B63" s="115">
        <v>10000000</v>
      </c>
      <c r="C63" s="103">
        <v>43188</v>
      </c>
      <c r="D63" s="103">
        <v>48319</v>
      </c>
      <c r="E63" s="98">
        <v>16000000</v>
      </c>
      <c r="F63" s="98">
        <v>6000000</v>
      </c>
      <c r="G63" s="98">
        <v>10000000</v>
      </c>
      <c r="H63" s="135">
        <v>60</v>
      </c>
      <c r="I63" s="98">
        <v>0</v>
      </c>
      <c r="J63" s="98">
        <v>10000000</v>
      </c>
      <c r="K63" s="147">
        <v>1701400000</v>
      </c>
      <c r="L63" s="158">
        <v>91.109250000000003</v>
      </c>
      <c r="M63" s="158">
        <v>10.2065</v>
      </c>
      <c r="N63" s="158">
        <v>10.220000000000001</v>
      </c>
      <c r="O63" s="98"/>
      <c r="P63" s="165"/>
      <c r="Q63" s="165"/>
      <c r="R63" s="165"/>
    </row>
    <row r="64" spans="1:18">
      <c r="A64" s="26">
        <v>43201</v>
      </c>
      <c r="B64" s="115">
        <v>25000000</v>
      </c>
      <c r="C64" s="103">
        <v>43209</v>
      </c>
      <c r="D64" s="103">
        <v>48319</v>
      </c>
      <c r="E64" s="98">
        <v>36000000</v>
      </c>
      <c r="F64" s="98">
        <v>11000000</v>
      </c>
      <c r="G64" s="98">
        <v>25000000</v>
      </c>
      <c r="H64" s="217">
        <v>44</v>
      </c>
      <c r="I64" s="98">
        <v>0</v>
      </c>
      <c r="J64" s="98">
        <v>25000000</v>
      </c>
      <c r="K64" s="147">
        <v>1726400000</v>
      </c>
      <c r="L64" s="158">
        <v>89.72645</v>
      </c>
      <c r="M64" s="158">
        <v>10.4102</v>
      </c>
      <c r="N64" s="158">
        <v>10.5</v>
      </c>
      <c r="O64" s="98"/>
      <c r="P64" s="165"/>
      <c r="Q64" s="165"/>
      <c r="R64" s="165"/>
    </row>
    <row r="65" spans="1:18">
      <c r="A65" s="26">
        <v>43201</v>
      </c>
      <c r="B65" s="115"/>
      <c r="C65" s="103">
        <v>43216</v>
      </c>
      <c r="D65" s="103">
        <v>48319</v>
      </c>
      <c r="E65" s="98"/>
      <c r="F65" s="98"/>
      <c r="G65" s="98"/>
      <c r="H65" s="217"/>
      <c r="I65" s="98"/>
      <c r="J65" s="98"/>
      <c r="K65" s="147">
        <v>1761190000</v>
      </c>
      <c r="L65" s="158"/>
      <c r="M65" s="158"/>
      <c r="N65" s="158"/>
      <c r="O65" s="98">
        <v>34790000</v>
      </c>
      <c r="P65" s="165">
        <v>88.867500000000007</v>
      </c>
      <c r="Q65" s="165">
        <v>10.58</v>
      </c>
      <c r="R65" s="165">
        <v>10.58</v>
      </c>
    </row>
    <row r="66" spans="1:18">
      <c r="A66" s="26">
        <v>43231</v>
      </c>
      <c r="B66" s="115">
        <v>25000000</v>
      </c>
      <c r="C66" s="103">
        <v>43237</v>
      </c>
      <c r="D66" s="103">
        <v>48319</v>
      </c>
      <c r="E66" s="98">
        <v>1500000</v>
      </c>
      <c r="F66" s="98">
        <v>-23500000</v>
      </c>
      <c r="G66" s="98">
        <v>1500000</v>
      </c>
      <c r="H66" s="135">
        <v>-94</v>
      </c>
      <c r="I66" s="98">
        <v>0</v>
      </c>
      <c r="J66" s="98">
        <v>1500000</v>
      </c>
      <c r="K66" s="147">
        <v>1762690000</v>
      </c>
      <c r="L66" s="158">
        <v>88.167199999999994</v>
      </c>
      <c r="M66" s="158">
        <v>10.768000000000001</v>
      </c>
      <c r="N66" s="158"/>
      <c r="O66" s="98"/>
      <c r="P66" s="165"/>
      <c r="Q66" s="165"/>
      <c r="R66" s="165"/>
    </row>
    <row r="67" spans="1:18">
      <c r="A67" s="26">
        <v>43262</v>
      </c>
      <c r="B67" s="115">
        <v>25000000</v>
      </c>
      <c r="C67" s="103">
        <v>43272</v>
      </c>
      <c r="D67" s="103">
        <v>48319</v>
      </c>
      <c r="E67" s="98">
        <v>6340000</v>
      </c>
      <c r="F67" s="98">
        <v>-18660000</v>
      </c>
      <c r="G67" s="98">
        <v>6340000</v>
      </c>
      <c r="H67" s="217">
        <v>-74.64</v>
      </c>
      <c r="I67" s="98">
        <v>0</v>
      </c>
      <c r="J67" s="98">
        <v>6340000</v>
      </c>
      <c r="K67" s="147">
        <v>1769030000</v>
      </c>
      <c r="L67" s="158">
        <v>83.105310000000003</v>
      </c>
      <c r="M67" s="158">
        <v>11.45973</v>
      </c>
      <c r="N67" s="158">
        <v>11.5</v>
      </c>
      <c r="O67" s="98"/>
      <c r="P67" s="165"/>
      <c r="Q67" s="165"/>
      <c r="R67" s="165"/>
    </row>
    <row r="68" spans="1:18">
      <c r="A68" s="26">
        <v>43292</v>
      </c>
      <c r="B68" s="115">
        <v>70000000</v>
      </c>
      <c r="C68" s="103">
        <v>43297</v>
      </c>
      <c r="D68" s="103">
        <v>48319</v>
      </c>
      <c r="E68" s="98">
        <v>26000000</v>
      </c>
      <c r="F68" s="98">
        <v>-44000000</v>
      </c>
      <c r="G68" s="98">
        <v>26000000</v>
      </c>
      <c r="H68" s="217">
        <v>-62.857142857142854</v>
      </c>
      <c r="I68" s="98">
        <v>0</v>
      </c>
      <c r="J68" s="98">
        <v>26000000</v>
      </c>
      <c r="K68" s="147">
        <v>1795030000</v>
      </c>
      <c r="L68" s="158">
        <v>85.856570000000005</v>
      </c>
      <c r="M68" s="158">
        <v>11.01538</v>
      </c>
      <c r="N68" s="158">
        <v>11.1</v>
      </c>
      <c r="O68" s="98"/>
      <c r="P68" s="165"/>
      <c r="Q68" s="165"/>
      <c r="R68" s="165"/>
    </row>
    <row r="69" spans="1:18">
      <c r="A69" s="26">
        <v>43323</v>
      </c>
      <c r="B69" s="115">
        <v>25000000</v>
      </c>
      <c r="C69" s="103">
        <v>43321</v>
      </c>
      <c r="D69" s="103">
        <v>48319</v>
      </c>
      <c r="E69" s="98">
        <v>10000000</v>
      </c>
      <c r="F69" s="98">
        <v>-15000000</v>
      </c>
      <c r="G69" s="98">
        <v>10000000</v>
      </c>
      <c r="H69" s="135">
        <v>-60</v>
      </c>
      <c r="I69" s="98">
        <v>0</v>
      </c>
      <c r="J69" s="98">
        <v>10000000</v>
      </c>
      <c r="K69" s="147">
        <v>1805030000</v>
      </c>
      <c r="L69" s="158">
        <v>85.192369999999997</v>
      </c>
      <c r="M69" s="158">
        <v>11.127000000000001</v>
      </c>
      <c r="N69" s="158">
        <v>11.1</v>
      </c>
      <c r="O69" s="98"/>
      <c r="P69" s="165"/>
      <c r="Q69" s="165"/>
      <c r="R69" s="165"/>
    </row>
    <row r="70" spans="1:18">
      <c r="A70" s="26">
        <v>43354</v>
      </c>
      <c r="B70" s="115">
        <v>25000000</v>
      </c>
      <c r="C70" s="103">
        <v>43363</v>
      </c>
      <c r="D70" s="103">
        <v>48319</v>
      </c>
      <c r="E70" s="98">
        <v>52940000</v>
      </c>
      <c r="F70" s="98">
        <v>27940000</v>
      </c>
      <c r="G70" s="98">
        <v>25000000</v>
      </c>
      <c r="H70" s="217">
        <v>111.75999999999999</v>
      </c>
      <c r="I70" s="98">
        <v>0</v>
      </c>
      <c r="J70" s="98">
        <v>25000000</v>
      </c>
      <c r="K70" s="147">
        <v>1830030000</v>
      </c>
      <c r="L70" s="158">
        <v>83.402199999999993</v>
      </c>
      <c r="M70" s="158">
        <v>11.44073</v>
      </c>
      <c r="N70" s="158">
        <v>11.551</v>
      </c>
      <c r="O70" s="98"/>
      <c r="P70" s="165"/>
      <c r="Q70" s="165"/>
      <c r="R70" s="165"/>
    </row>
    <row r="71" spans="1:18">
      <c r="A71" s="26">
        <v>43384</v>
      </c>
      <c r="B71" s="115">
        <v>30000000</v>
      </c>
      <c r="C71" s="103">
        <v>43391</v>
      </c>
      <c r="D71" s="103">
        <v>48319</v>
      </c>
      <c r="E71" s="98">
        <v>111960000</v>
      </c>
      <c r="F71" s="98">
        <v>81960000</v>
      </c>
      <c r="G71" s="98">
        <v>30000000</v>
      </c>
      <c r="H71" s="217">
        <v>273.20000000000005</v>
      </c>
      <c r="I71" s="98">
        <v>0</v>
      </c>
      <c r="J71" s="98">
        <v>30000000</v>
      </c>
      <c r="K71" s="147">
        <v>1860030000</v>
      </c>
      <c r="L71" s="158">
        <v>83.851200000000006</v>
      </c>
      <c r="M71" s="158">
        <v>11.368510000000001</v>
      </c>
      <c r="N71" s="158">
        <v>11.36</v>
      </c>
      <c r="O71" s="98"/>
      <c r="P71" s="165"/>
      <c r="Q71" s="165"/>
      <c r="R71" s="165"/>
    </row>
    <row r="72" spans="1:18">
      <c r="A72" s="26">
        <v>43415</v>
      </c>
      <c r="B72" s="115">
        <v>70000000</v>
      </c>
      <c r="C72" s="103">
        <v>43405</v>
      </c>
      <c r="D72" s="103">
        <v>48319</v>
      </c>
      <c r="E72" s="98">
        <v>162500000</v>
      </c>
      <c r="F72" s="98">
        <v>92500000</v>
      </c>
      <c r="G72" s="98">
        <v>70000000</v>
      </c>
      <c r="H72" s="217">
        <v>132.14285714285714</v>
      </c>
      <c r="I72" s="98">
        <v>0</v>
      </c>
      <c r="J72" s="98">
        <v>70000000</v>
      </c>
      <c r="K72" s="147">
        <v>1930030000</v>
      </c>
      <c r="L72" s="158">
        <v>83.765500000000003</v>
      </c>
      <c r="M72" s="158">
        <v>11.38491</v>
      </c>
      <c r="N72" s="158">
        <v>11.43</v>
      </c>
      <c r="O72" s="98"/>
      <c r="P72" s="165"/>
      <c r="Q72" s="165"/>
      <c r="R72" s="165"/>
    </row>
    <row r="73" spans="1:18">
      <c r="A73" s="26">
        <v>43415</v>
      </c>
      <c r="B73" s="115">
        <v>20000000</v>
      </c>
      <c r="C73" s="103">
        <v>43432</v>
      </c>
      <c r="D73" s="103">
        <v>48319</v>
      </c>
      <c r="E73" s="98">
        <v>61500000</v>
      </c>
      <c r="F73" s="98">
        <v>41500000</v>
      </c>
      <c r="G73" s="98">
        <v>20000000</v>
      </c>
      <c r="H73" s="217">
        <v>207.50000000000003</v>
      </c>
      <c r="I73" s="98">
        <v>0</v>
      </c>
      <c r="J73" s="98">
        <v>20000000</v>
      </c>
      <c r="K73" s="147">
        <v>1950030000</v>
      </c>
      <c r="L73" s="158">
        <v>86.113309999999998</v>
      </c>
      <c r="M73" s="158">
        <v>11.004250000000001</v>
      </c>
      <c r="N73" s="158">
        <v>11.02</v>
      </c>
      <c r="O73" s="98"/>
      <c r="P73" s="165"/>
      <c r="Q73" s="165"/>
      <c r="R73" s="165"/>
    </row>
    <row r="74" spans="1:18">
      <c r="A74" s="123">
        <v>43445</v>
      </c>
      <c r="B74" s="230">
        <v>20000000</v>
      </c>
      <c r="C74" s="146">
        <v>43440</v>
      </c>
      <c r="D74" s="146">
        <v>48319</v>
      </c>
      <c r="E74" s="99">
        <v>54000000</v>
      </c>
      <c r="F74" s="99">
        <v>34000000</v>
      </c>
      <c r="G74" s="99">
        <v>20000000</v>
      </c>
      <c r="H74" s="218">
        <v>170</v>
      </c>
      <c r="I74" s="99">
        <v>0</v>
      </c>
      <c r="J74" s="99">
        <v>20000000</v>
      </c>
      <c r="K74" s="214">
        <v>1970030000</v>
      </c>
      <c r="L74" s="212">
        <v>87.212379999999996</v>
      </c>
      <c r="M74" s="212">
        <v>10.83</v>
      </c>
      <c r="N74" s="212">
        <v>10.86</v>
      </c>
      <c r="O74" s="99"/>
      <c r="P74" s="191"/>
      <c r="Q74" s="191"/>
      <c r="R74" s="191"/>
    </row>
    <row r="75" spans="1:18" ht="15" customHeight="1">
      <c r="A75" s="26">
        <v>43476</v>
      </c>
      <c r="B75" s="115">
        <v>10000000</v>
      </c>
      <c r="C75" s="103">
        <v>43489</v>
      </c>
      <c r="D75" s="103">
        <v>48319</v>
      </c>
      <c r="E75" s="98">
        <v>36750000</v>
      </c>
      <c r="F75" s="98">
        <v>26750000</v>
      </c>
      <c r="G75" s="98">
        <v>10000000</v>
      </c>
      <c r="H75" s="217">
        <v>267.5</v>
      </c>
      <c r="I75" s="98">
        <v>0</v>
      </c>
      <c r="J75" s="98">
        <v>10000000</v>
      </c>
      <c r="K75" s="147">
        <v>1980030000</v>
      </c>
      <c r="L75" s="158">
        <v>88.645979999999994</v>
      </c>
      <c r="M75" s="158">
        <v>10.613939999999999</v>
      </c>
      <c r="N75" s="158">
        <v>10.62</v>
      </c>
      <c r="O75" s="98"/>
      <c r="P75" s="165"/>
      <c r="Q75" s="165"/>
      <c r="R75" s="165"/>
    </row>
    <row r="76" spans="1:18" ht="15" customHeight="1">
      <c r="A76" s="26">
        <v>43507</v>
      </c>
      <c r="B76" s="115">
        <v>10000000</v>
      </c>
      <c r="C76" s="103">
        <v>43510</v>
      </c>
      <c r="D76" s="103">
        <v>48319</v>
      </c>
      <c r="E76" s="98">
        <v>42000000</v>
      </c>
      <c r="F76" s="98">
        <v>32000000</v>
      </c>
      <c r="G76" s="98">
        <v>10000000</v>
      </c>
      <c r="H76" s="217">
        <v>320</v>
      </c>
      <c r="I76" s="98">
        <v>0</v>
      </c>
      <c r="J76" s="98">
        <v>10000000</v>
      </c>
      <c r="K76" s="147">
        <v>1990030000</v>
      </c>
      <c r="L76" s="158">
        <v>89.953209999999999</v>
      </c>
      <c r="M76" s="158">
        <v>10.417</v>
      </c>
      <c r="N76" s="158">
        <v>10.45</v>
      </c>
      <c r="O76" s="98"/>
      <c r="P76" s="165"/>
      <c r="Q76" s="165"/>
      <c r="R76" s="165"/>
    </row>
    <row r="77" spans="1:18" ht="15" customHeight="1">
      <c r="A77" s="26">
        <v>43548</v>
      </c>
      <c r="B77" s="115">
        <v>10000000</v>
      </c>
      <c r="C77" s="103">
        <v>43531</v>
      </c>
      <c r="D77" s="103">
        <v>48319</v>
      </c>
      <c r="E77" s="98">
        <v>15000000</v>
      </c>
      <c r="F77" s="98">
        <v>5000000</v>
      </c>
      <c r="G77" s="98">
        <v>10000000</v>
      </c>
      <c r="H77" s="217">
        <v>50</v>
      </c>
      <c r="I77" s="98"/>
      <c r="J77" s="98">
        <v>10000000</v>
      </c>
      <c r="K77" s="147">
        <v>2000030000</v>
      </c>
      <c r="L77" s="158">
        <v>91.185500000000005</v>
      </c>
      <c r="M77" s="158">
        <v>10.234999999999999</v>
      </c>
      <c r="N77" s="158">
        <v>10.26</v>
      </c>
      <c r="O77" s="98"/>
      <c r="P77" s="165"/>
      <c r="Q77" s="165"/>
      <c r="R77" s="165"/>
    </row>
    <row r="78" spans="1:18" ht="15" customHeight="1">
      <c r="A78" s="26">
        <v>43579</v>
      </c>
      <c r="B78" s="115">
        <v>35000000</v>
      </c>
      <c r="C78" s="103">
        <v>43580</v>
      </c>
      <c r="D78" s="103">
        <v>48319</v>
      </c>
      <c r="E78" s="98">
        <v>90000000</v>
      </c>
      <c r="F78" s="98">
        <v>55000000</v>
      </c>
      <c r="G78" s="98">
        <v>35000000</v>
      </c>
      <c r="H78" s="217">
        <v>157.14285714285714</v>
      </c>
      <c r="I78" s="98">
        <v>0</v>
      </c>
      <c r="J78" s="98">
        <v>35000000</v>
      </c>
      <c r="K78" s="147">
        <v>2035030000</v>
      </c>
      <c r="L78" s="158">
        <v>92.444879999999998</v>
      </c>
      <c r="M78" s="158">
        <v>10.05429</v>
      </c>
      <c r="N78" s="158">
        <v>10.1</v>
      </c>
      <c r="O78" s="98"/>
      <c r="P78" s="165"/>
      <c r="Q78" s="165"/>
      <c r="R78" s="165"/>
    </row>
    <row r="79" spans="1:18" ht="15" customHeight="1">
      <c r="A79" s="26">
        <v>43609</v>
      </c>
      <c r="B79" s="115">
        <v>35000000</v>
      </c>
      <c r="C79" s="103">
        <v>43601</v>
      </c>
      <c r="D79" s="103">
        <v>48319</v>
      </c>
      <c r="E79" s="98">
        <v>80000000</v>
      </c>
      <c r="F79" s="98">
        <v>45000000</v>
      </c>
      <c r="G79" s="98">
        <v>35000000</v>
      </c>
      <c r="H79" s="217">
        <v>128.57142857142858</v>
      </c>
      <c r="I79" s="98">
        <v>0</v>
      </c>
      <c r="J79" s="98">
        <v>35000000</v>
      </c>
      <c r="K79" s="147">
        <v>2070030000</v>
      </c>
      <c r="L79" s="158">
        <v>92.764889999999994</v>
      </c>
      <c r="M79" s="158">
        <v>10.007860000000001</v>
      </c>
      <c r="N79" s="158">
        <v>10.01</v>
      </c>
      <c r="O79" s="98"/>
      <c r="P79" s="165"/>
      <c r="Q79" s="165"/>
      <c r="R79" s="165"/>
    </row>
    <row r="80" spans="1:18" ht="15" customHeight="1">
      <c r="A80" s="26">
        <v>43608</v>
      </c>
      <c r="B80" s="115"/>
      <c r="C80" s="103"/>
      <c r="D80" s="103"/>
      <c r="E80" s="98"/>
      <c r="F80" s="98"/>
      <c r="G80" s="98"/>
      <c r="H80" s="217"/>
      <c r="I80" s="98"/>
      <c r="J80" s="98"/>
      <c r="K80" s="147">
        <v>2178730000</v>
      </c>
      <c r="L80" s="158"/>
      <c r="M80" s="158"/>
      <c r="N80" s="158"/>
      <c r="O80" s="98">
        <v>108700000</v>
      </c>
      <c r="P80" s="165">
        <v>92.903700000000001</v>
      </c>
      <c r="Q80" s="165">
        <v>10.1265</v>
      </c>
      <c r="R80" s="165">
        <v>10.18</v>
      </c>
    </row>
    <row r="81" spans="1:18" ht="15" customHeight="1">
      <c r="A81" s="26">
        <v>43639</v>
      </c>
      <c r="B81" s="115">
        <v>35000000</v>
      </c>
      <c r="C81" s="103">
        <v>43636</v>
      </c>
      <c r="D81" s="103">
        <v>48319</v>
      </c>
      <c r="E81" s="98">
        <v>95000000</v>
      </c>
      <c r="F81" s="98">
        <v>60000000</v>
      </c>
      <c r="G81" s="98">
        <v>35000000</v>
      </c>
      <c r="H81" s="135">
        <v>171.42857142857142</v>
      </c>
      <c r="I81" s="98">
        <v>0</v>
      </c>
      <c r="J81" s="98">
        <v>35000000</v>
      </c>
      <c r="K81" s="147">
        <v>2213730000</v>
      </c>
      <c r="L81" s="158">
        <v>92.583349999999996</v>
      </c>
      <c r="M81" s="158">
        <v>10.036860000000001</v>
      </c>
      <c r="N81" s="158">
        <v>10.039999999999999</v>
      </c>
      <c r="O81" s="98"/>
      <c r="P81" s="165"/>
      <c r="Q81" s="165"/>
      <c r="R81" s="165"/>
    </row>
    <row r="82" spans="1:18" ht="15" customHeight="1">
      <c r="A82" s="26">
        <v>43669</v>
      </c>
      <c r="B82" s="115">
        <v>35000000</v>
      </c>
      <c r="C82" s="103">
        <v>43664</v>
      </c>
      <c r="D82" s="103">
        <v>48319</v>
      </c>
      <c r="E82" s="98">
        <v>90000000</v>
      </c>
      <c r="F82" s="98">
        <v>55000000</v>
      </c>
      <c r="G82" s="98">
        <v>35000000</v>
      </c>
      <c r="H82" s="135">
        <v>157.14285714285714</v>
      </c>
      <c r="I82" s="98">
        <v>0</v>
      </c>
      <c r="J82" s="98">
        <v>35000000</v>
      </c>
      <c r="K82" s="147">
        <v>2248730000</v>
      </c>
      <c r="L82" s="158">
        <v>94.526610000000005</v>
      </c>
      <c r="M82" s="158">
        <v>9.7550000000000008</v>
      </c>
      <c r="N82" s="158">
        <v>9.7899999999999991</v>
      </c>
      <c r="O82" s="98"/>
      <c r="P82" s="165"/>
      <c r="Q82" s="165"/>
      <c r="R82" s="165"/>
    </row>
    <row r="83" spans="1:18" ht="15" customHeight="1">
      <c r="A83" s="26">
        <v>43696</v>
      </c>
      <c r="B83" s="115">
        <v>35000000</v>
      </c>
      <c r="C83" s="103">
        <v>43698</v>
      </c>
      <c r="D83" s="103">
        <v>48319</v>
      </c>
      <c r="E83" s="98">
        <v>67000000</v>
      </c>
      <c r="F83" s="98">
        <v>32000000</v>
      </c>
      <c r="G83" s="98">
        <v>35000000</v>
      </c>
      <c r="H83" s="135">
        <v>91.428571428571431</v>
      </c>
      <c r="I83" s="98">
        <v>0</v>
      </c>
      <c r="J83" s="98">
        <v>35000000</v>
      </c>
      <c r="K83" s="147">
        <v>2283730000</v>
      </c>
      <c r="L83" s="158">
        <v>94.526610000000005</v>
      </c>
      <c r="M83" s="158">
        <v>9.7550000000000008</v>
      </c>
      <c r="N83" s="158">
        <v>10.18</v>
      </c>
      <c r="O83" s="98"/>
      <c r="P83" s="165"/>
      <c r="Q83" s="165"/>
      <c r="R83" s="165"/>
    </row>
    <row r="84" spans="1:18" ht="15" customHeight="1">
      <c r="A84" s="26">
        <v>43696</v>
      </c>
      <c r="B84" s="115"/>
      <c r="C84" s="103">
        <v>43685</v>
      </c>
      <c r="D84" s="103"/>
      <c r="E84" s="98"/>
      <c r="F84" s="98"/>
      <c r="G84" s="98"/>
      <c r="H84" s="135"/>
      <c r="I84" s="98"/>
      <c r="J84" s="98"/>
      <c r="K84" s="147">
        <v>2353940000</v>
      </c>
      <c r="L84" s="158"/>
      <c r="M84" s="158"/>
      <c r="N84" s="158"/>
      <c r="O84" s="98">
        <v>70210000</v>
      </c>
      <c r="P84" s="165">
        <v>94.514979999999994</v>
      </c>
      <c r="Q84" s="165">
        <v>10.177670000000001</v>
      </c>
      <c r="R84" s="165">
        <v>10.28</v>
      </c>
    </row>
    <row r="85" spans="1:18" ht="15" customHeight="1">
      <c r="A85" s="26">
        <v>43727</v>
      </c>
      <c r="B85" s="115">
        <v>35000000</v>
      </c>
      <c r="C85" s="103">
        <v>43727</v>
      </c>
      <c r="D85" s="103">
        <v>48319</v>
      </c>
      <c r="E85" s="98">
        <v>22000000</v>
      </c>
      <c r="F85" s="98">
        <v>-13000000</v>
      </c>
      <c r="G85" s="98">
        <v>22000000</v>
      </c>
      <c r="H85" s="117">
        <v>-37.142857142857146</v>
      </c>
      <c r="I85" s="98">
        <v>0</v>
      </c>
      <c r="J85" s="98">
        <v>22000000</v>
      </c>
      <c r="K85" s="147">
        <v>2375940000</v>
      </c>
      <c r="L85" s="158">
        <v>92.550640000000001</v>
      </c>
      <c r="M85" s="158">
        <v>10.06</v>
      </c>
      <c r="N85" s="158">
        <v>10.039999999999999</v>
      </c>
      <c r="O85" s="98"/>
      <c r="P85" s="165"/>
      <c r="Q85" s="165"/>
      <c r="R85" s="165"/>
    </row>
    <row r="86" spans="1:18" ht="15" customHeight="1">
      <c r="A86" s="26">
        <v>43769</v>
      </c>
      <c r="B86" s="115">
        <v>35000000</v>
      </c>
      <c r="C86" s="103">
        <v>43755</v>
      </c>
      <c r="D86" s="103">
        <v>48319</v>
      </c>
      <c r="E86" s="98">
        <v>98000000</v>
      </c>
      <c r="F86" s="98">
        <v>63000000</v>
      </c>
      <c r="G86" s="98">
        <v>35000000</v>
      </c>
      <c r="H86" s="117">
        <v>180</v>
      </c>
      <c r="I86" s="98">
        <v>0</v>
      </c>
      <c r="J86" s="98">
        <v>35000000</v>
      </c>
      <c r="K86" s="147">
        <v>2410940000</v>
      </c>
      <c r="L86" s="158">
        <v>92.038979999999995</v>
      </c>
      <c r="M86" s="158">
        <v>10.13757</v>
      </c>
      <c r="N86" s="158">
        <v>10.130000000000001</v>
      </c>
      <c r="O86" s="98"/>
      <c r="P86" s="165"/>
      <c r="Q86" s="165"/>
      <c r="R86" s="165"/>
    </row>
    <row r="87" spans="1:18" ht="15" customHeight="1">
      <c r="A87" s="26">
        <v>43799</v>
      </c>
      <c r="B87" s="115">
        <v>40000000</v>
      </c>
      <c r="C87" s="103">
        <v>43797</v>
      </c>
      <c r="D87" s="103">
        <v>48319</v>
      </c>
      <c r="E87" s="98">
        <v>93500000</v>
      </c>
      <c r="F87" s="98">
        <v>53500000</v>
      </c>
      <c r="G87" s="98">
        <v>40000000</v>
      </c>
      <c r="H87" s="117">
        <v>133.75</v>
      </c>
      <c r="I87" s="98">
        <v>0</v>
      </c>
      <c r="J87" s="98">
        <v>40000000</v>
      </c>
      <c r="K87" s="147">
        <v>2489650000</v>
      </c>
      <c r="L87" s="158">
        <v>89.331159999999997</v>
      </c>
      <c r="M87" s="158">
        <v>10.560689999999999</v>
      </c>
      <c r="N87" s="158">
        <v>10.599</v>
      </c>
      <c r="O87" s="98">
        <v>38710000</v>
      </c>
      <c r="P87" s="165">
        <v>91.425479999999993</v>
      </c>
      <c r="Q87" s="165">
        <v>10.374140000000001</v>
      </c>
      <c r="R87" s="165">
        <v>10.282</v>
      </c>
    </row>
    <row r="88" spans="1:18" ht="15" customHeight="1">
      <c r="A88" s="123">
        <v>43830</v>
      </c>
      <c r="B88" s="230">
        <v>130000000</v>
      </c>
      <c r="C88" s="146">
        <v>43804</v>
      </c>
      <c r="D88" s="146">
        <v>48319</v>
      </c>
      <c r="E88" s="99">
        <v>169700000</v>
      </c>
      <c r="F88" s="99">
        <v>39700000</v>
      </c>
      <c r="G88" s="99">
        <v>130000000</v>
      </c>
      <c r="H88" s="118">
        <v>30.538461538461537</v>
      </c>
      <c r="I88" s="99">
        <v>0</v>
      </c>
      <c r="J88" s="99">
        <v>130000000</v>
      </c>
      <c r="K88" s="214">
        <v>2619650000</v>
      </c>
      <c r="L88" s="212">
        <v>89.14282</v>
      </c>
      <c r="M88" s="212">
        <v>10.591530000000001</v>
      </c>
      <c r="N88" s="212">
        <v>10.73</v>
      </c>
      <c r="O88" s="99"/>
      <c r="P88" s="191"/>
      <c r="Q88" s="191"/>
      <c r="R88" s="191"/>
    </row>
    <row r="89" spans="1:18" ht="15" customHeight="1">
      <c r="A89" s="26">
        <v>43861</v>
      </c>
      <c r="B89" s="115">
        <v>40000000</v>
      </c>
      <c r="C89" s="103">
        <v>43853</v>
      </c>
      <c r="D89" s="103">
        <v>48319</v>
      </c>
      <c r="E89" s="98">
        <v>20830000</v>
      </c>
      <c r="F89" s="98">
        <v>-19170000</v>
      </c>
      <c r="G89" s="98">
        <v>20830000</v>
      </c>
      <c r="H89" s="117">
        <v>-47.925000000000004</v>
      </c>
      <c r="I89" s="98">
        <v>0</v>
      </c>
      <c r="J89" s="98">
        <v>20830000</v>
      </c>
      <c r="K89" s="147">
        <v>2640480000</v>
      </c>
      <c r="L89" s="158">
        <v>89.417240000000007</v>
      </c>
      <c r="M89" s="158">
        <v>10.5556</v>
      </c>
      <c r="N89" s="158">
        <v>10.65</v>
      </c>
      <c r="O89" s="98"/>
      <c r="P89" s="165"/>
      <c r="Q89" s="165"/>
      <c r="R89" s="165"/>
    </row>
    <row r="90" spans="1:18" ht="15" customHeight="1">
      <c r="A90" s="26">
        <v>43890</v>
      </c>
      <c r="B90" s="115"/>
      <c r="C90" s="103"/>
      <c r="D90" s="103"/>
      <c r="E90" s="98"/>
      <c r="F90" s="98"/>
      <c r="G90" s="98"/>
      <c r="H90" s="117"/>
      <c r="I90" s="98"/>
      <c r="J90" s="98"/>
      <c r="K90" s="147">
        <v>2714570000</v>
      </c>
      <c r="L90" s="158"/>
      <c r="M90" s="158"/>
      <c r="N90" s="158"/>
      <c r="O90" s="98">
        <v>34090000</v>
      </c>
      <c r="P90" s="165">
        <v>92.415520000000001</v>
      </c>
      <c r="Q90" s="165">
        <v>10.615919999999999</v>
      </c>
      <c r="R90" s="165">
        <v>10.65</v>
      </c>
    </row>
    <row r="91" spans="1:18" ht="15" customHeight="1">
      <c r="A91" s="26">
        <v>43919</v>
      </c>
      <c r="B91" s="115">
        <v>40000000</v>
      </c>
      <c r="C91" s="103">
        <v>43895</v>
      </c>
      <c r="D91" s="103">
        <v>48319</v>
      </c>
      <c r="E91" s="98">
        <v>72300000</v>
      </c>
      <c r="F91" s="98">
        <v>32300000</v>
      </c>
      <c r="G91" s="98">
        <v>40000000</v>
      </c>
      <c r="H91" s="117">
        <v>80.75</v>
      </c>
      <c r="I91" s="98">
        <v>0</v>
      </c>
      <c r="J91" s="98">
        <v>40000000</v>
      </c>
      <c r="K91" s="147">
        <v>2754570000</v>
      </c>
      <c r="L91" s="158">
        <v>88.617670000000004</v>
      </c>
      <c r="M91" s="158">
        <v>10.69347</v>
      </c>
      <c r="N91" s="158">
        <v>10.7</v>
      </c>
      <c r="O91" s="98"/>
      <c r="P91" s="165"/>
      <c r="Q91" s="165"/>
      <c r="R91" s="165"/>
    </row>
    <row r="92" spans="1:18" ht="15" customHeight="1">
      <c r="A92" s="26">
        <v>43950</v>
      </c>
      <c r="B92" s="115">
        <v>150000000</v>
      </c>
      <c r="C92" s="103">
        <v>43936</v>
      </c>
      <c r="D92" s="103">
        <v>48320</v>
      </c>
      <c r="E92" s="98">
        <v>105930000</v>
      </c>
      <c r="F92" s="98">
        <v>-44070000</v>
      </c>
      <c r="G92" s="98">
        <v>105930000</v>
      </c>
      <c r="H92" s="117">
        <v>-29.38</v>
      </c>
      <c r="I92" s="98">
        <v>0</v>
      </c>
      <c r="J92" s="98">
        <v>105930000</v>
      </c>
      <c r="K92" s="147">
        <v>2860500000</v>
      </c>
      <c r="L92" s="158">
        <v>77.658919999999995</v>
      </c>
      <c r="M92" s="158">
        <v>12.671430000000001</v>
      </c>
      <c r="N92" s="158">
        <v>13.06</v>
      </c>
      <c r="O92" s="98"/>
      <c r="P92" s="165"/>
      <c r="Q92" s="165"/>
      <c r="R92" s="165"/>
    </row>
    <row r="93" spans="1:18" ht="15" customHeight="1">
      <c r="A93" s="26">
        <v>43980</v>
      </c>
      <c r="B93" s="115">
        <v>40000000</v>
      </c>
      <c r="C93" s="103">
        <v>43965</v>
      </c>
      <c r="D93" s="103">
        <v>48319</v>
      </c>
      <c r="E93" s="98">
        <v>310670000</v>
      </c>
      <c r="F93" s="98">
        <v>270670000</v>
      </c>
      <c r="G93" s="98">
        <v>40000000</v>
      </c>
      <c r="H93" s="117">
        <v>676.67499999999995</v>
      </c>
      <c r="I93" s="98">
        <v>0</v>
      </c>
      <c r="J93" s="98">
        <v>40000000</v>
      </c>
      <c r="K93" s="147">
        <v>2900500000</v>
      </c>
      <c r="L93" s="158">
        <v>87.409930000000003</v>
      </c>
      <c r="M93" s="158">
        <v>10.91</v>
      </c>
      <c r="N93" s="158">
        <v>10.99</v>
      </c>
      <c r="O93" s="98"/>
      <c r="P93" s="165"/>
      <c r="Q93" s="165"/>
      <c r="R93" s="165"/>
    </row>
    <row r="94" spans="1:18" ht="15" customHeight="1">
      <c r="A94" s="26">
        <v>44011</v>
      </c>
      <c r="B94" s="115">
        <v>50000000</v>
      </c>
      <c r="C94" s="103">
        <v>43993</v>
      </c>
      <c r="D94" s="103">
        <v>48320</v>
      </c>
      <c r="E94" s="98">
        <v>265510000</v>
      </c>
      <c r="F94" s="98">
        <v>215510000</v>
      </c>
      <c r="G94" s="98">
        <v>50000000</v>
      </c>
      <c r="H94" s="117">
        <v>431.02</v>
      </c>
      <c r="I94" s="98">
        <v>0</v>
      </c>
      <c r="J94" s="98">
        <v>50000000</v>
      </c>
      <c r="K94" s="147">
        <v>2950500000</v>
      </c>
      <c r="L94" s="158">
        <v>91.159499999999994</v>
      </c>
      <c r="M94" s="158">
        <v>10.305120000000001</v>
      </c>
      <c r="N94" s="158">
        <v>10.364000000000001</v>
      </c>
      <c r="O94" s="98"/>
      <c r="P94" s="165"/>
      <c r="Q94" s="165"/>
      <c r="R94" s="165"/>
    </row>
    <row r="95" spans="1:18" ht="15" customHeight="1">
      <c r="A95" s="26">
        <v>44041</v>
      </c>
      <c r="B95" s="98">
        <v>90000000</v>
      </c>
      <c r="C95" s="103">
        <v>44035</v>
      </c>
      <c r="D95" s="103">
        <v>48320</v>
      </c>
      <c r="E95" s="98">
        <v>257150000</v>
      </c>
      <c r="F95" s="98">
        <v>167150000</v>
      </c>
      <c r="G95" s="98">
        <v>90000000</v>
      </c>
      <c r="H95" s="117">
        <v>185.72222222222223</v>
      </c>
      <c r="I95" s="98">
        <v>0</v>
      </c>
      <c r="J95" s="98">
        <v>90000000</v>
      </c>
      <c r="K95" s="147">
        <v>3040500000</v>
      </c>
      <c r="L95" s="158">
        <v>90.574979999999996</v>
      </c>
      <c r="M95" s="158">
        <v>10.40432</v>
      </c>
      <c r="N95" s="158">
        <v>10.48</v>
      </c>
      <c r="O95" s="98"/>
      <c r="P95" s="165"/>
      <c r="Q95" s="165"/>
      <c r="R95" s="165"/>
    </row>
    <row r="96" spans="1:18" ht="15" customHeight="1">
      <c r="A96" s="26">
        <v>44072</v>
      </c>
      <c r="B96" s="98"/>
      <c r="C96" s="103">
        <v>44050</v>
      </c>
      <c r="D96" s="103">
        <v>48320</v>
      </c>
      <c r="E96" s="98"/>
      <c r="F96" s="98">
        <v>0</v>
      </c>
      <c r="G96" s="98"/>
      <c r="H96" s="117"/>
      <c r="I96" s="98">
        <v>0</v>
      </c>
      <c r="J96" s="98">
        <v>0</v>
      </c>
      <c r="K96" s="147">
        <v>3067500000</v>
      </c>
      <c r="L96" s="158"/>
      <c r="M96" s="158"/>
      <c r="N96" s="158"/>
      <c r="O96" s="98">
        <v>27000000</v>
      </c>
      <c r="P96" s="165">
        <v>91.645820000000001</v>
      </c>
      <c r="Q96" s="165">
        <v>10.68585</v>
      </c>
      <c r="R96" s="165">
        <v>10.78</v>
      </c>
    </row>
    <row r="97" spans="1:18" ht="15" customHeight="1">
      <c r="A97" s="26">
        <v>44072</v>
      </c>
      <c r="B97" s="98">
        <v>50000000</v>
      </c>
      <c r="C97" s="103">
        <v>44063</v>
      </c>
      <c r="D97" s="103">
        <v>48320</v>
      </c>
      <c r="E97" s="98">
        <v>223830000</v>
      </c>
      <c r="F97" s="98">
        <v>173830000</v>
      </c>
      <c r="G97" s="98">
        <v>50000000</v>
      </c>
      <c r="H97" s="117">
        <v>347.65999999999997</v>
      </c>
      <c r="I97" s="98">
        <v>0</v>
      </c>
      <c r="J97" s="98">
        <v>50000000</v>
      </c>
      <c r="K97" s="147">
        <v>3117500000</v>
      </c>
      <c r="L97" s="158">
        <v>90.276079999999993</v>
      </c>
      <c r="M97" s="158">
        <v>10.45796</v>
      </c>
      <c r="N97" s="158">
        <v>10.67</v>
      </c>
      <c r="O97" s="98"/>
      <c r="P97" s="165"/>
      <c r="Q97" s="165"/>
      <c r="R97" s="165"/>
    </row>
    <row r="98" spans="1:18" ht="15" customHeight="1">
      <c r="A98" s="26">
        <v>44103</v>
      </c>
      <c r="B98" s="98"/>
      <c r="C98" s="103"/>
      <c r="D98" s="103"/>
      <c r="E98" s="98"/>
      <c r="F98" s="98">
        <v>0</v>
      </c>
      <c r="G98" s="98"/>
      <c r="H98" s="117"/>
      <c r="I98" s="98">
        <v>0</v>
      </c>
      <c r="J98" s="98">
        <v>0</v>
      </c>
      <c r="K98" s="147">
        <v>3134710000</v>
      </c>
      <c r="L98" s="158"/>
      <c r="M98" s="158"/>
      <c r="N98" s="158"/>
      <c r="O98" s="98">
        <v>17210000</v>
      </c>
      <c r="P98" s="165">
        <v>92.678780000000003</v>
      </c>
      <c r="Q98" s="165">
        <v>10.66667</v>
      </c>
      <c r="R98" s="165">
        <v>10.75</v>
      </c>
    </row>
    <row r="99" spans="1:18" ht="15" customHeight="1">
      <c r="A99" s="26">
        <v>44103</v>
      </c>
      <c r="B99" s="98">
        <v>50000000</v>
      </c>
      <c r="C99" s="103">
        <v>44091</v>
      </c>
      <c r="D99" s="103">
        <v>48320</v>
      </c>
      <c r="E99" s="98">
        <v>245020000</v>
      </c>
      <c r="F99" s="98">
        <v>195020000</v>
      </c>
      <c r="G99" s="98">
        <v>50000000</v>
      </c>
      <c r="H99" s="117">
        <v>390.03999999999996</v>
      </c>
      <c r="I99" s="98">
        <v>0</v>
      </c>
      <c r="J99" s="98">
        <v>50000000</v>
      </c>
      <c r="K99" s="147">
        <v>3184710000</v>
      </c>
      <c r="L99" s="158">
        <v>90.521699999999996</v>
      </c>
      <c r="M99" s="158">
        <v>10.43247</v>
      </c>
      <c r="N99" s="158">
        <v>10.44</v>
      </c>
      <c r="O99" s="98"/>
      <c r="P99" s="165"/>
      <c r="Q99" s="165"/>
      <c r="R99" s="165"/>
    </row>
    <row r="100" spans="1:18" ht="15" customHeight="1">
      <c r="A100" s="26">
        <v>44133</v>
      </c>
      <c r="B100" s="98">
        <v>110000000</v>
      </c>
      <c r="C100" s="103">
        <v>44126</v>
      </c>
      <c r="D100" s="103">
        <v>48320</v>
      </c>
      <c r="E100" s="98">
        <v>335750000</v>
      </c>
      <c r="F100" s="98">
        <v>225750000</v>
      </c>
      <c r="G100" s="98">
        <v>110000000</v>
      </c>
      <c r="H100" s="117">
        <v>205.2</v>
      </c>
      <c r="I100" s="98">
        <v>0</v>
      </c>
      <c r="J100" s="98">
        <v>110000000</v>
      </c>
      <c r="K100" s="147">
        <v>3294710000</v>
      </c>
      <c r="L100" s="158">
        <v>90.521699999999996</v>
      </c>
      <c r="M100" s="158">
        <v>10.43247</v>
      </c>
      <c r="N100" s="158">
        <v>10.37</v>
      </c>
      <c r="O100" s="98"/>
      <c r="P100" s="165"/>
      <c r="Q100" s="165"/>
      <c r="R100" s="165"/>
    </row>
    <row r="101" spans="1:18" ht="15" customHeight="1">
      <c r="A101" s="26">
        <v>44164</v>
      </c>
      <c r="B101" s="98">
        <v>50000000</v>
      </c>
      <c r="C101" s="103">
        <v>44147</v>
      </c>
      <c r="D101" s="103">
        <v>48320</v>
      </c>
      <c r="E101" s="98">
        <v>199010000</v>
      </c>
      <c r="F101" s="98">
        <v>149010000</v>
      </c>
      <c r="G101" s="98">
        <v>50000000</v>
      </c>
      <c r="H101" s="117">
        <v>298</v>
      </c>
      <c r="I101" s="98">
        <v>0</v>
      </c>
      <c r="J101" s="98">
        <v>50000000</v>
      </c>
      <c r="K101" s="147">
        <v>3344710000</v>
      </c>
      <c r="L101" s="158">
        <v>94.231610000000003</v>
      </c>
      <c r="M101" s="158">
        <v>9.8506300000000007</v>
      </c>
      <c r="N101" s="158">
        <v>9.8710000000000004</v>
      </c>
      <c r="O101" s="98"/>
      <c r="P101" s="165"/>
      <c r="Q101" s="165"/>
      <c r="R101" s="165"/>
    </row>
    <row r="102" spans="1:18" ht="15" customHeight="1">
      <c r="A102" s="26">
        <v>44164</v>
      </c>
      <c r="B102" s="98"/>
      <c r="C102" s="103"/>
      <c r="D102" s="103"/>
      <c r="E102" s="98"/>
      <c r="F102" s="98"/>
      <c r="G102" s="98"/>
      <c r="H102" s="117"/>
      <c r="I102" s="98"/>
      <c r="J102" s="98"/>
      <c r="K102" s="147">
        <v>3379970000</v>
      </c>
      <c r="L102" s="158"/>
      <c r="M102" s="158"/>
      <c r="N102" s="158"/>
      <c r="O102" s="98">
        <v>35260000</v>
      </c>
      <c r="P102" s="165">
        <v>94.402590000000004</v>
      </c>
      <c r="Q102" s="165">
        <v>9.9582499999999996</v>
      </c>
      <c r="R102" s="165">
        <v>9.94</v>
      </c>
    </row>
    <row r="103" spans="1:18" ht="15" customHeight="1">
      <c r="A103" s="123">
        <v>44194</v>
      </c>
      <c r="B103" s="99">
        <v>160000000</v>
      </c>
      <c r="C103" s="146">
        <v>44168</v>
      </c>
      <c r="D103" s="146">
        <v>48320</v>
      </c>
      <c r="E103" s="99">
        <v>240260000</v>
      </c>
      <c r="F103" s="99">
        <v>80260000</v>
      </c>
      <c r="G103" s="99">
        <v>200000000</v>
      </c>
      <c r="H103" s="118">
        <v>50.162500000000001</v>
      </c>
      <c r="I103" s="99">
        <v>0</v>
      </c>
      <c r="J103" s="99">
        <v>200000000</v>
      </c>
      <c r="K103" s="214">
        <v>3579970000</v>
      </c>
      <c r="L103" s="212"/>
      <c r="M103" s="212"/>
      <c r="N103" s="212"/>
      <c r="O103" s="99"/>
      <c r="P103" s="191">
        <v>92.793220000000005</v>
      </c>
      <c r="Q103" s="191">
        <v>10.07654</v>
      </c>
      <c r="R103" s="191">
        <v>9.9499999999999993</v>
      </c>
    </row>
    <row r="104" spans="1:18" ht="15" customHeight="1">
      <c r="A104" s="26">
        <v>44225</v>
      </c>
      <c r="B104" s="98">
        <v>50000000</v>
      </c>
      <c r="C104" s="103">
        <v>44217</v>
      </c>
      <c r="D104" s="103">
        <v>48320</v>
      </c>
      <c r="E104" s="98">
        <v>123420000</v>
      </c>
      <c r="F104" s="98">
        <v>73420000</v>
      </c>
      <c r="G104" s="98">
        <v>50000000</v>
      </c>
      <c r="H104" s="117">
        <v>146.84</v>
      </c>
      <c r="I104" s="98">
        <v>0</v>
      </c>
      <c r="J104" s="98">
        <v>50000000</v>
      </c>
      <c r="K104" s="147">
        <v>3629970000</v>
      </c>
      <c r="L104" s="158">
        <v>95.780270000000002</v>
      </c>
      <c r="M104" s="158">
        <v>9.6198099999999993</v>
      </c>
      <c r="N104" s="158">
        <v>9.5510000000000002</v>
      </c>
      <c r="O104" s="98"/>
      <c r="P104" s="165"/>
      <c r="Q104" s="165"/>
      <c r="R104" s="165"/>
    </row>
    <row r="105" spans="1:18" ht="15" customHeight="1">
      <c r="A105" s="26">
        <v>44255</v>
      </c>
      <c r="B105" s="98">
        <v>50000000</v>
      </c>
      <c r="C105" s="103">
        <v>44238</v>
      </c>
      <c r="D105" s="103">
        <v>48320</v>
      </c>
      <c r="E105" s="98">
        <v>94950000</v>
      </c>
      <c r="F105" s="98">
        <v>44950000</v>
      </c>
      <c r="G105" s="98">
        <v>50000000</v>
      </c>
      <c r="H105" s="117">
        <v>89.9</v>
      </c>
      <c r="I105" s="98">
        <v>0</v>
      </c>
      <c r="J105" s="98">
        <v>50000000</v>
      </c>
      <c r="K105" s="147">
        <v>3715520000</v>
      </c>
      <c r="L105" s="158">
        <v>97.079369999999997</v>
      </c>
      <c r="M105" s="158">
        <v>9.4260999999999999</v>
      </c>
      <c r="N105" s="158">
        <v>9.4700000000000006</v>
      </c>
      <c r="O105" s="98">
        <v>35550000</v>
      </c>
      <c r="P105" s="165">
        <v>98.266869999999997</v>
      </c>
      <c r="Q105" s="165">
        <v>9.7458600000000004</v>
      </c>
      <c r="R105" s="165">
        <v>9.9689999999999994</v>
      </c>
    </row>
    <row r="106" spans="1:18" ht="15" customHeight="1">
      <c r="A106" s="26">
        <v>44286</v>
      </c>
      <c r="B106" s="98">
        <v>50000000</v>
      </c>
      <c r="C106" s="103">
        <v>44259</v>
      </c>
      <c r="D106" s="103">
        <v>48320</v>
      </c>
      <c r="E106" s="98">
        <v>30300000</v>
      </c>
      <c r="F106" s="98">
        <v>-19700000</v>
      </c>
      <c r="G106" s="98">
        <v>20300000</v>
      </c>
      <c r="H106" s="117">
        <v>-39.4</v>
      </c>
      <c r="I106" s="98">
        <v>0</v>
      </c>
      <c r="J106" s="98">
        <v>20300000</v>
      </c>
      <c r="K106" s="147">
        <v>3735820000</v>
      </c>
      <c r="L106" s="158">
        <v>95.117829999999998</v>
      </c>
      <c r="M106" s="158">
        <v>9.7268600000000003</v>
      </c>
      <c r="N106" s="158">
        <v>9.6940000000000008</v>
      </c>
      <c r="O106" s="98"/>
      <c r="P106" s="165"/>
      <c r="Q106" s="165"/>
      <c r="R106" s="165"/>
    </row>
    <row r="107" spans="1:18" ht="15" customHeight="1">
      <c r="A107" s="26">
        <v>44285</v>
      </c>
      <c r="B107" s="98">
        <v>100000000</v>
      </c>
      <c r="C107" s="103">
        <v>44273</v>
      </c>
      <c r="D107" s="103">
        <v>48320</v>
      </c>
      <c r="E107" s="98">
        <v>189580000</v>
      </c>
      <c r="F107" s="98">
        <v>89580000</v>
      </c>
      <c r="G107" s="98">
        <v>110000000</v>
      </c>
      <c r="H107" s="117">
        <v>89.58</v>
      </c>
      <c r="I107" s="98">
        <v>0</v>
      </c>
      <c r="J107" s="98">
        <v>110000000</v>
      </c>
      <c r="K107" s="147">
        <v>3845820000</v>
      </c>
      <c r="L107" s="158">
        <v>93.210470000000001</v>
      </c>
      <c r="M107" s="158">
        <v>10.03206</v>
      </c>
      <c r="N107" s="158">
        <v>9.94</v>
      </c>
      <c r="O107" s="98"/>
      <c r="P107" s="165"/>
      <c r="Q107" s="165"/>
      <c r="R107" s="165"/>
    </row>
    <row r="108" spans="1:18" ht="15" customHeight="1">
      <c r="A108" s="26">
        <v>44316</v>
      </c>
      <c r="B108" s="98">
        <v>65000000</v>
      </c>
      <c r="C108" s="103">
        <v>44308</v>
      </c>
      <c r="D108" s="15">
        <v>48320</v>
      </c>
      <c r="E108" s="17">
        <v>51400000</v>
      </c>
      <c r="F108" s="17">
        <v>-13600000</v>
      </c>
      <c r="G108" s="17">
        <v>11400000</v>
      </c>
      <c r="H108" s="117">
        <v>-20.923076923076898</v>
      </c>
      <c r="I108" s="17">
        <v>0</v>
      </c>
      <c r="J108" s="17">
        <v>11400000</v>
      </c>
      <c r="K108" s="18">
        <v>3857220000</v>
      </c>
      <c r="L108" s="107">
        <v>93.625259999999997</v>
      </c>
      <c r="M108" s="107">
        <v>9.9674099999999992</v>
      </c>
      <c r="N108" s="107">
        <v>9.86</v>
      </c>
      <c r="O108" s="17"/>
      <c r="P108" s="156"/>
      <c r="Q108" s="156"/>
      <c r="R108" s="156"/>
    </row>
    <row r="109" spans="1:18" ht="15" customHeight="1">
      <c r="A109" s="26">
        <v>44317</v>
      </c>
      <c r="B109" s="98">
        <v>65000000</v>
      </c>
      <c r="C109" s="103">
        <v>44328</v>
      </c>
      <c r="D109" s="103">
        <v>11795</v>
      </c>
      <c r="E109" s="98">
        <v>49360000</v>
      </c>
      <c r="F109" s="98">
        <v>-15640000</v>
      </c>
      <c r="G109" s="98">
        <v>39360000</v>
      </c>
      <c r="H109" s="117">
        <v>-24.06</v>
      </c>
      <c r="I109" s="98">
        <v>0</v>
      </c>
      <c r="J109" s="98">
        <v>39360000</v>
      </c>
      <c r="K109" s="147">
        <v>3896580000</v>
      </c>
      <c r="L109" s="158">
        <v>94.468000000000004</v>
      </c>
      <c r="M109" s="158">
        <v>9.84</v>
      </c>
      <c r="N109" s="158">
        <v>9.86</v>
      </c>
      <c r="O109" s="98"/>
      <c r="P109" s="165"/>
      <c r="Q109" s="165"/>
      <c r="R109" s="165"/>
    </row>
    <row r="110" spans="1:18" ht="15" customHeight="1">
      <c r="A110" s="26">
        <v>44377</v>
      </c>
      <c r="B110" s="98">
        <v>180000000</v>
      </c>
      <c r="C110" s="103">
        <v>44350</v>
      </c>
      <c r="D110" s="15">
        <v>48320</v>
      </c>
      <c r="E110" s="17">
        <v>81225000</v>
      </c>
      <c r="F110" s="17">
        <v>-98775000</v>
      </c>
      <c r="G110" s="17">
        <v>62220000</v>
      </c>
      <c r="H110" s="117">
        <v>-54.874999999999993</v>
      </c>
      <c r="I110" s="17">
        <v>0</v>
      </c>
      <c r="J110" s="17">
        <v>62220000</v>
      </c>
      <c r="K110" s="18">
        <v>3958800000</v>
      </c>
      <c r="L110" s="107">
        <v>94.283439999999999</v>
      </c>
      <c r="M110" s="107">
        <v>9.8655299999999997</v>
      </c>
      <c r="N110" s="107">
        <v>9.6999999999999993</v>
      </c>
      <c r="O110" s="17"/>
      <c r="P110" s="156"/>
      <c r="Q110" s="156"/>
      <c r="R110" s="156"/>
    </row>
    <row r="111" spans="1:18" ht="15" customHeight="1">
      <c r="A111" s="26">
        <v>44377</v>
      </c>
      <c r="B111" s="98"/>
      <c r="C111" s="103"/>
      <c r="D111" s="15"/>
      <c r="E111" s="17"/>
      <c r="F111" s="17"/>
      <c r="G111" s="17"/>
      <c r="H111" s="117"/>
      <c r="I111" s="17"/>
      <c r="J111" s="17"/>
      <c r="K111" s="18">
        <v>3969720000</v>
      </c>
      <c r="L111" s="107"/>
      <c r="M111" s="107"/>
      <c r="N111" s="107"/>
      <c r="O111" s="17">
        <v>10920000</v>
      </c>
      <c r="P111" s="156">
        <v>93.644739999999999</v>
      </c>
      <c r="Q111" s="156">
        <v>10.2491</v>
      </c>
      <c r="R111" s="156">
        <v>10.07</v>
      </c>
    </row>
    <row r="112" spans="1:18" ht="15" customHeight="1">
      <c r="A112" s="26">
        <v>44408</v>
      </c>
      <c r="B112" s="98">
        <v>65000000</v>
      </c>
      <c r="C112" s="103">
        <v>44399</v>
      </c>
      <c r="D112" s="15">
        <v>48320</v>
      </c>
      <c r="E112" s="17">
        <v>112940000</v>
      </c>
      <c r="F112" s="17">
        <v>47940000</v>
      </c>
      <c r="G112" s="17">
        <v>65000000</v>
      </c>
      <c r="H112" s="117">
        <v>73.753846153846155</v>
      </c>
      <c r="I112" s="17">
        <v>0</v>
      </c>
      <c r="J112" s="17">
        <v>65000000</v>
      </c>
      <c r="K112" s="18">
        <v>4034720000</v>
      </c>
      <c r="L112" s="107">
        <v>91.394840000000002</v>
      </c>
      <c r="M112" s="107">
        <v>10.340529999999999</v>
      </c>
      <c r="N112" s="107">
        <v>10.119999999999999</v>
      </c>
      <c r="O112" s="17"/>
      <c r="P112" s="156"/>
      <c r="Q112" s="156"/>
      <c r="R112" s="156"/>
    </row>
    <row r="113" spans="1:18" ht="15" customHeight="1">
      <c r="A113" s="26">
        <v>44439</v>
      </c>
      <c r="B113" s="98">
        <v>65000000</v>
      </c>
      <c r="C113" s="103">
        <v>44427</v>
      </c>
      <c r="D113" s="15">
        <v>48320</v>
      </c>
      <c r="E113" s="17">
        <v>75470000</v>
      </c>
      <c r="F113" s="17">
        <v>10470000</v>
      </c>
      <c r="G113" s="17">
        <v>67500000</v>
      </c>
      <c r="H113" s="117">
        <v>16.107692307692307</v>
      </c>
      <c r="I113" s="17">
        <v>0</v>
      </c>
      <c r="J113" s="17">
        <v>67500000</v>
      </c>
      <c r="K113" s="18">
        <v>4102220000</v>
      </c>
      <c r="L113" s="107">
        <v>92.064700000000002</v>
      </c>
      <c r="M113" s="107">
        <v>10.23526</v>
      </c>
      <c r="N113" s="107">
        <v>10</v>
      </c>
      <c r="O113" s="17"/>
      <c r="P113" s="156"/>
      <c r="Q113" s="156"/>
      <c r="R113" s="156"/>
    </row>
    <row r="114" spans="1:18">
      <c r="A114" s="26">
        <v>44469</v>
      </c>
      <c r="B114" s="121">
        <v>180000000</v>
      </c>
      <c r="C114" s="103">
        <v>44441</v>
      </c>
      <c r="D114" s="103">
        <v>48319</v>
      </c>
      <c r="E114" s="98">
        <v>263360000</v>
      </c>
      <c r="F114" s="208">
        <v>83360000</v>
      </c>
      <c r="G114" s="98">
        <v>180000000</v>
      </c>
      <c r="H114" s="117">
        <v>46.31111111111111</v>
      </c>
      <c r="I114" s="209">
        <v>0</v>
      </c>
      <c r="J114" s="208">
        <v>180000000</v>
      </c>
      <c r="K114" s="207">
        <v>4350650000</v>
      </c>
      <c r="L114" s="158">
        <v>92.263949999999994</v>
      </c>
      <c r="M114" s="158">
        <v>10.20543</v>
      </c>
      <c r="N114" s="158">
        <v>10.23</v>
      </c>
      <c r="O114" s="98">
        <v>68430000</v>
      </c>
      <c r="P114" s="158">
        <v>90.129279999999994</v>
      </c>
      <c r="Q114" s="199">
        <v>10.484</v>
      </c>
      <c r="R114" s="107">
        <v>10.464</v>
      </c>
    </row>
    <row r="115" spans="1:18">
      <c r="A115" s="19">
        <v>44500</v>
      </c>
      <c r="B115" s="17">
        <v>180000000</v>
      </c>
      <c r="C115" s="15">
        <v>44490</v>
      </c>
      <c r="D115" s="15">
        <v>48319</v>
      </c>
      <c r="E115" s="17">
        <v>299040000</v>
      </c>
      <c r="F115" s="17">
        <v>119040000</v>
      </c>
      <c r="G115" s="17">
        <v>180000000</v>
      </c>
      <c r="H115" s="128">
        <v>66.133333333333326</v>
      </c>
      <c r="I115" s="17">
        <v>0</v>
      </c>
      <c r="J115" s="17">
        <v>180000000</v>
      </c>
      <c r="K115" s="18">
        <v>4530650000</v>
      </c>
      <c r="L115" s="29">
        <v>88.652439999999999</v>
      </c>
      <c r="M115" s="29">
        <v>10.83694</v>
      </c>
      <c r="N115" s="29">
        <v>10.65</v>
      </c>
      <c r="O115" s="19"/>
      <c r="P115" s="17"/>
      <c r="Q115" s="15"/>
      <c r="R115" s="15"/>
    </row>
    <row r="116" spans="1:18">
      <c r="A116" s="19">
        <v>44530</v>
      </c>
      <c r="B116" s="17">
        <v>65000000</v>
      </c>
      <c r="C116" s="15">
        <v>44511</v>
      </c>
      <c r="D116" s="15">
        <v>48319</v>
      </c>
      <c r="E116" s="17">
        <v>32390000</v>
      </c>
      <c r="F116" s="17">
        <v>-32610000</v>
      </c>
      <c r="G116" s="17">
        <v>32390000</v>
      </c>
      <c r="H116" s="128">
        <v>-50.169230769230801</v>
      </c>
      <c r="I116" s="17">
        <v>0</v>
      </c>
      <c r="J116" s="17">
        <v>32390000</v>
      </c>
      <c r="K116" s="18">
        <v>4563040000</v>
      </c>
      <c r="L116" s="29">
        <v>86.36891</v>
      </c>
      <c r="M116" s="29">
        <v>11.251239999999999</v>
      </c>
      <c r="N116" s="29">
        <v>10.54</v>
      </c>
      <c r="O116" s="19"/>
      <c r="P116" s="17"/>
      <c r="Q116" s="15"/>
      <c r="R116" s="15"/>
    </row>
    <row r="117" spans="1:18">
      <c r="A117" s="21">
        <v>44561</v>
      </c>
      <c r="B117" s="24">
        <v>65000000</v>
      </c>
      <c r="C117" s="22">
        <v>44538</v>
      </c>
      <c r="D117" s="22">
        <v>48319</v>
      </c>
      <c r="E117" s="24">
        <v>43810000</v>
      </c>
      <c r="F117" s="24">
        <v>-21190000</v>
      </c>
      <c r="G117" s="24">
        <v>43810000</v>
      </c>
      <c r="H117" s="129">
        <v>-32.6</v>
      </c>
      <c r="I117" s="24">
        <v>0</v>
      </c>
      <c r="J117" s="24">
        <v>43810000</v>
      </c>
      <c r="K117" s="25">
        <v>4606850000</v>
      </c>
      <c r="L117" s="30">
        <v>85.369420000000005</v>
      </c>
      <c r="M117" s="30">
        <v>11.444140000000001</v>
      </c>
      <c r="N117" s="30">
        <v>11.154999999999999</v>
      </c>
      <c r="O117" s="21"/>
      <c r="P117" s="24"/>
      <c r="Q117" s="22"/>
      <c r="R117" s="22"/>
    </row>
    <row r="118" spans="1:18">
      <c r="A118" s="26">
        <v>44592</v>
      </c>
      <c r="B118" s="98">
        <v>130000000</v>
      </c>
      <c r="C118" s="103">
        <v>44578</v>
      </c>
      <c r="D118" s="103">
        <v>48319</v>
      </c>
      <c r="E118" s="98">
        <v>150920000</v>
      </c>
      <c r="F118" s="98">
        <v>20920000</v>
      </c>
      <c r="G118" s="98">
        <v>130000000</v>
      </c>
      <c r="H118" s="128">
        <v>16.092307692307692</v>
      </c>
      <c r="I118" s="98">
        <v>0</v>
      </c>
      <c r="J118" s="98">
        <v>130000000</v>
      </c>
      <c r="K118" s="147">
        <v>4736850000</v>
      </c>
      <c r="L118" s="158">
        <v>85.071219999999997</v>
      </c>
      <c r="M118" s="158">
        <v>11.5153</v>
      </c>
      <c r="N118" s="158">
        <v>11.244</v>
      </c>
      <c r="O118" s="98"/>
      <c r="P118" s="165"/>
      <c r="Q118" s="165"/>
      <c r="R118" s="165"/>
    </row>
    <row r="119" spans="1:18">
      <c r="A119" s="26">
        <v>44620</v>
      </c>
      <c r="B119" s="98">
        <v>100000000</v>
      </c>
      <c r="C119" s="15">
        <v>44602</v>
      </c>
      <c r="D119" s="15">
        <v>48319</v>
      </c>
      <c r="E119" s="17">
        <v>131370000</v>
      </c>
      <c r="F119" s="17">
        <v>31370000</v>
      </c>
      <c r="G119" s="17">
        <v>100000000</v>
      </c>
      <c r="H119" s="128">
        <v>31.4</v>
      </c>
      <c r="I119" s="17"/>
      <c r="J119" s="17">
        <v>100000000</v>
      </c>
      <c r="K119" s="18">
        <v>4836850000</v>
      </c>
      <c r="L119" s="107">
        <v>83.834509999999995</v>
      </c>
      <c r="M119" s="107">
        <v>11.76219</v>
      </c>
      <c r="N119" s="107">
        <v>12.026999999999999</v>
      </c>
      <c r="O119" s="98"/>
      <c r="P119" s="165"/>
      <c r="Q119" s="165"/>
      <c r="R119" s="165"/>
    </row>
    <row r="120" spans="1:18">
      <c r="A120" s="106">
        <v>44651</v>
      </c>
      <c r="B120" s="17">
        <v>65000000</v>
      </c>
      <c r="C120" s="15">
        <v>44623</v>
      </c>
      <c r="D120" s="103">
        <v>48319</v>
      </c>
      <c r="E120" s="17">
        <v>110630000</v>
      </c>
      <c r="F120" s="17">
        <v>45630000</v>
      </c>
      <c r="G120" s="17">
        <v>65000000</v>
      </c>
      <c r="H120" s="128">
        <v>70.199999999999989</v>
      </c>
      <c r="I120" s="17">
        <v>0</v>
      </c>
      <c r="J120" s="17">
        <v>65000000</v>
      </c>
      <c r="K120" s="18">
        <v>4901850000</v>
      </c>
      <c r="L120" s="107">
        <v>82.668660000000003</v>
      </c>
      <c r="M120" s="107">
        <v>12.00109</v>
      </c>
      <c r="N120" s="107">
        <v>12.051</v>
      </c>
      <c r="O120" s="17"/>
      <c r="P120" s="165"/>
      <c r="Q120" s="156"/>
      <c r="R120" s="165"/>
    </row>
    <row r="121" spans="1:18" ht="15" customHeight="1">
      <c r="A121" s="26">
        <v>44681</v>
      </c>
      <c r="B121" s="98">
        <v>100000000</v>
      </c>
      <c r="C121" s="103">
        <v>44672</v>
      </c>
      <c r="D121" s="15">
        <v>48319</v>
      </c>
      <c r="E121" s="17">
        <v>323410000</v>
      </c>
      <c r="F121" s="17">
        <v>223410000</v>
      </c>
      <c r="G121" s="17">
        <v>100000000</v>
      </c>
      <c r="H121" s="117">
        <v>223.41000000000003</v>
      </c>
      <c r="I121" s="17">
        <v>0</v>
      </c>
      <c r="J121" s="17">
        <v>100000000</v>
      </c>
      <c r="K121" s="18">
        <v>5001850000</v>
      </c>
      <c r="L121" s="107">
        <v>82.410319999999999</v>
      </c>
      <c r="M121" s="107">
        <v>12.07877</v>
      </c>
      <c r="N121" s="107">
        <v>12.11</v>
      </c>
      <c r="O121" s="17"/>
      <c r="P121" s="156"/>
      <c r="Q121" s="156"/>
      <c r="R121" s="156"/>
    </row>
    <row r="122" spans="1:18" ht="15" customHeight="1">
      <c r="A122" s="26">
        <v>44655</v>
      </c>
      <c r="B122" s="98">
        <v>100000000</v>
      </c>
      <c r="C122" s="103">
        <v>44678</v>
      </c>
      <c r="D122" s="15">
        <v>48319</v>
      </c>
      <c r="E122" s="17">
        <v>258110000</v>
      </c>
      <c r="F122" s="17">
        <v>158110000</v>
      </c>
      <c r="G122" s="17">
        <v>100000000</v>
      </c>
      <c r="H122" s="117">
        <v>158.10999999999999</v>
      </c>
      <c r="I122" s="17">
        <v>0</v>
      </c>
      <c r="J122" s="17">
        <v>100000000</v>
      </c>
      <c r="K122" s="18">
        <v>5101850000</v>
      </c>
      <c r="L122" s="107">
        <v>82.961280000000002</v>
      </c>
      <c r="M122" s="107">
        <v>11.97119</v>
      </c>
      <c r="N122" s="107">
        <v>12.04</v>
      </c>
      <c r="O122" s="17"/>
      <c r="P122" s="156"/>
      <c r="Q122" s="156"/>
      <c r="R122" s="156"/>
    </row>
    <row r="123" spans="1:18" ht="15" customHeight="1">
      <c r="A123" s="26">
        <v>44685</v>
      </c>
      <c r="B123" s="98">
        <v>15000000</v>
      </c>
      <c r="C123" s="103">
        <v>44693</v>
      </c>
      <c r="D123" s="15">
        <v>48319</v>
      </c>
      <c r="E123" s="17">
        <v>79140000</v>
      </c>
      <c r="F123" s="17">
        <v>64140000</v>
      </c>
      <c r="G123" s="17">
        <v>15000000</v>
      </c>
      <c r="H123" s="117">
        <v>427.59999999999997</v>
      </c>
      <c r="I123" s="17">
        <v>0</v>
      </c>
      <c r="J123" s="17">
        <v>15000000</v>
      </c>
      <c r="K123" s="18">
        <v>5116850000</v>
      </c>
      <c r="L123" s="107">
        <v>82.881510000000006</v>
      </c>
      <c r="M123" s="107">
        <v>11.99258</v>
      </c>
      <c r="N123" s="107">
        <v>12.07</v>
      </c>
      <c r="O123" s="17"/>
      <c r="P123" s="156"/>
      <c r="Q123" s="156"/>
      <c r="R123" s="156"/>
    </row>
    <row r="124" spans="1:18" ht="15" customHeight="1">
      <c r="A124" s="26">
        <v>44685</v>
      </c>
      <c r="B124" s="98">
        <v>15000000</v>
      </c>
      <c r="C124" s="103">
        <v>44705</v>
      </c>
      <c r="D124" s="15">
        <v>48319</v>
      </c>
      <c r="E124" s="17">
        <v>52470000</v>
      </c>
      <c r="F124" s="17">
        <v>37470000</v>
      </c>
      <c r="G124" s="17">
        <v>15000000</v>
      </c>
      <c r="H124" s="117">
        <v>249.8</v>
      </c>
      <c r="I124" s="17">
        <v>0</v>
      </c>
      <c r="J124" s="17">
        <v>15000000</v>
      </c>
      <c r="K124" s="18">
        <v>5131850000</v>
      </c>
      <c r="L124" s="107">
        <v>86.242559999999997</v>
      </c>
      <c r="M124" s="107">
        <v>11.34534</v>
      </c>
      <c r="N124" s="107">
        <v>11.36</v>
      </c>
      <c r="O124" s="17"/>
      <c r="P124" s="156"/>
      <c r="Q124" s="156"/>
      <c r="R124" s="156"/>
    </row>
    <row r="125" spans="1:18">
      <c r="A125" s="19">
        <v>44716</v>
      </c>
      <c r="B125" s="17">
        <v>15000000</v>
      </c>
      <c r="C125" s="15">
        <v>44721</v>
      </c>
      <c r="D125" s="15">
        <v>48319</v>
      </c>
      <c r="E125" s="17">
        <v>73760000</v>
      </c>
      <c r="F125" s="17">
        <v>58760000</v>
      </c>
      <c r="G125" s="17">
        <v>15000000</v>
      </c>
      <c r="H125" s="128">
        <v>391.73333333333329</v>
      </c>
      <c r="I125" s="17">
        <v>0</v>
      </c>
      <c r="J125" s="17">
        <v>15000000</v>
      </c>
      <c r="K125" s="18">
        <v>5146850000</v>
      </c>
      <c r="L125" s="29">
        <v>85.728759999999994</v>
      </c>
      <c r="M125" s="29">
        <v>11.44811</v>
      </c>
      <c r="N125" s="29">
        <v>11.47</v>
      </c>
      <c r="O125" s="19"/>
      <c r="P125" s="17"/>
      <c r="Q125" s="15"/>
      <c r="R125" s="15"/>
    </row>
    <row r="126" spans="1:18">
      <c r="A126" s="19">
        <v>44716</v>
      </c>
      <c r="B126" s="17">
        <v>15000000</v>
      </c>
      <c r="C126" s="15">
        <v>44735</v>
      </c>
      <c r="D126" s="15">
        <v>48319</v>
      </c>
      <c r="E126" s="17">
        <v>92790000</v>
      </c>
      <c r="F126" s="17">
        <v>77790000</v>
      </c>
      <c r="G126" s="17">
        <v>15000000</v>
      </c>
      <c r="H126" s="128">
        <v>518.6</v>
      </c>
      <c r="I126" s="17">
        <v>0</v>
      </c>
      <c r="J126" s="17">
        <v>15000000</v>
      </c>
      <c r="K126" s="18">
        <v>5161850000</v>
      </c>
      <c r="L126" s="29">
        <v>85.484290000000001</v>
      </c>
      <c r="M126" s="29">
        <v>11.5</v>
      </c>
      <c r="N126" s="29">
        <v>11.5</v>
      </c>
      <c r="O126" s="19"/>
      <c r="P126" s="17"/>
      <c r="Q126" s="15"/>
      <c r="R126" s="15"/>
    </row>
    <row r="127" spans="1:18">
      <c r="A127" s="19">
        <v>44746</v>
      </c>
      <c r="B127" s="17">
        <v>110000000</v>
      </c>
      <c r="C127" s="15">
        <v>44761</v>
      </c>
      <c r="D127" s="15">
        <v>48319</v>
      </c>
      <c r="E127" s="17">
        <v>230340000</v>
      </c>
      <c r="F127" s="17">
        <v>120340000</v>
      </c>
      <c r="G127" s="17">
        <v>144040000</v>
      </c>
      <c r="H127" s="128">
        <v>109.4</v>
      </c>
      <c r="I127" s="17">
        <v>0</v>
      </c>
      <c r="J127" s="17">
        <v>144040000</v>
      </c>
      <c r="K127" s="18">
        <v>5305890000</v>
      </c>
      <c r="L127" s="29">
        <v>82.501350000000002</v>
      </c>
      <c r="M127" s="29">
        <v>12.09956</v>
      </c>
      <c r="N127" s="29">
        <v>12.12</v>
      </c>
      <c r="O127" s="19"/>
      <c r="P127" s="17"/>
      <c r="Q127" s="15"/>
      <c r="R127" s="15"/>
    </row>
    <row r="128" spans="1:18">
      <c r="A128" s="323">
        <v>44777</v>
      </c>
      <c r="B128" s="98">
        <v>15000000</v>
      </c>
      <c r="C128" s="15">
        <v>44784</v>
      </c>
      <c r="D128" s="15">
        <v>48319</v>
      </c>
      <c r="E128" s="17">
        <v>66920000</v>
      </c>
      <c r="F128" s="17">
        <v>51920000</v>
      </c>
      <c r="G128" s="17">
        <v>45970000</v>
      </c>
      <c r="H128" s="255">
        <v>346.13333333333333</v>
      </c>
      <c r="I128" s="17">
        <v>0</v>
      </c>
      <c r="J128" s="17">
        <v>45970000</v>
      </c>
      <c r="K128" s="18">
        <v>5351860000</v>
      </c>
      <c r="L128" s="107">
        <v>86.057119999999998</v>
      </c>
      <c r="M128" s="107">
        <v>11.41028</v>
      </c>
      <c r="N128" s="107">
        <v>11.55</v>
      </c>
      <c r="O128" s="19"/>
      <c r="P128" s="17"/>
      <c r="Q128" s="15"/>
      <c r="R128" s="15"/>
    </row>
    <row r="129" spans="1:18">
      <c r="A129" s="323">
        <v>44777</v>
      </c>
      <c r="B129" s="98">
        <v>15000000</v>
      </c>
      <c r="C129" s="15">
        <v>44797</v>
      </c>
      <c r="D129" s="15">
        <v>48319</v>
      </c>
      <c r="E129" s="17">
        <v>95550000</v>
      </c>
      <c r="F129" s="17">
        <v>80550000</v>
      </c>
      <c r="G129" s="17">
        <v>53900000</v>
      </c>
      <c r="H129" s="255">
        <v>537</v>
      </c>
      <c r="I129" s="17">
        <v>0</v>
      </c>
      <c r="J129" s="17">
        <v>53900000</v>
      </c>
      <c r="K129" s="18">
        <v>5405760000</v>
      </c>
      <c r="L129" s="107">
        <v>85.989630000000005</v>
      </c>
      <c r="M129" s="107">
        <v>11.314399999999999</v>
      </c>
      <c r="N129" s="107">
        <v>11.48</v>
      </c>
      <c r="O129" s="19"/>
      <c r="P129" s="17"/>
      <c r="Q129" s="15"/>
      <c r="R129" s="15"/>
    </row>
    <row r="130" spans="1:18">
      <c r="A130" s="323">
        <v>44808</v>
      </c>
      <c r="B130" s="98">
        <v>15000000</v>
      </c>
      <c r="C130" s="15">
        <v>44812</v>
      </c>
      <c r="D130" s="15">
        <v>48319</v>
      </c>
      <c r="E130" s="17">
        <v>84060000</v>
      </c>
      <c r="F130" s="17">
        <v>69060000</v>
      </c>
      <c r="G130" s="17">
        <v>24710000</v>
      </c>
      <c r="H130" s="255">
        <v>460.40000000000003</v>
      </c>
      <c r="I130" s="17">
        <v>0</v>
      </c>
      <c r="J130" s="17">
        <v>24710000</v>
      </c>
      <c r="K130" s="18">
        <v>5430470000</v>
      </c>
      <c r="L130" s="107">
        <v>85.305570000000003</v>
      </c>
      <c r="M130" s="107">
        <v>11.56912</v>
      </c>
      <c r="N130" s="107">
        <v>11.6</v>
      </c>
      <c r="O130" s="19"/>
      <c r="P130" s="17"/>
      <c r="Q130" s="15"/>
      <c r="R130" s="15"/>
    </row>
    <row r="131" spans="1:18">
      <c r="A131" s="323">
        <v>44808</v>
      </c>
      <c r="B131" s="98">
        <v>15000000</v>
      </c>
      <c r="C131" s="15">
        <v>44833</v>
      </c>
      <c r="D131" s="15">
        <v>48319</v>
      </c>
      <c r="E131" s="17">
        <v>44150000</v>
      </c>
      <c r="F131" s="17">
        <v>29150000</v>
      </c>
      <c r="G131" s="17">
        <v>20800000</v>
      </c>
      <c r="H131" s="255">
        <v>194.33333333333334</v>
      </c>
      <c r="I131" s="17">
        <v>0</v>
      </c>
      <c r="J131" s="17">
        <v>20800000</v>
      </c>
      <c r="K131" s="18">
        <v>5451270000</v>
      </c>
      <c r="L131" s="107">
        <v>83.853620000000006</v>
      </c>
      <c r="M131" s="107">
        <v>11.8751</v>
      </c>
      <c r="N131" s="107">
        <v>11.89</v>
      </c>
      <c r="O131" s="19"/>
      <c r="P131" s="17"/>
      <c r="Q131" s="15"/>
      <c r="R131" s="15"/>
    </row>
    <row r="132" spans="1:18">
      <c r="A132" s="323">
        <v>44838</v>
      </c>
      <c r="B132" s="98">
        <v>300000000</v>
      </c>
      <c r="C132" s="15">
        <v>44851</v>
      </c>
      <c r="D132" s="15">
        <v>48319</v>
      </c>
      <c r="E132" s="17">
        <v>123110000</v>
      </c>
      <c r="F132" s="17">
        <v>-176890000</v>
      </c>
      <c r="G132" s="17">
        <v>98060000</v>
      </c>
      <c r="H132" s="255">
        <v>-58.963333333333331</v>
      </c>
      <c r="I132" s="17">
        <v>0</v>
      </c>
      <c r="J132" s="17">
        <v>98060000</v>
      </c>
      <c r="K132" s="18">
        <v>5549330000</v>
      </c>
      <c r="L132" s="107">
        <v>84.950540000000004</v>
      </c>
      <c r="M132" s="107">
        <v>11.66267</v>
      </c>
      <c r="N132" s="107">
        <v>12.05</v>
      </c>
      <c r="O132" s="19"/>
      <c r="P132" s="17"/>
      <c r="Q132" s="15"/>
      <c r="R132" s="15"/>
    </row>
    <row r="133" spans="1:18">
      <c r="A133" s="323">
        <v>44838</v>
      </c>
      <c r="B133" s="98">
        <v>15000000</v>
      </c>
      <c r="C133" s="15">
        <v>44861</v>
      </c>
      <c r="D133" s="15">
        <v>48319</v>
      </c>
      <c r="E133" s="17">
        <v>62100000</v>
      </c>
      <c r="F133" s="17">
        <v>47100000</v>
      </c>
      <c r="G133" s="17">
        <v>15000000</v>
      </c>
      <c r="H133" s="255">
        <v>314</v>
      </c>
      <c r="I133" s="17">
        <v>0</v>
      </c>
      <c r="J133" s="17">
        <v>15000000</v>
      </c>
      <c r="K133" s="18">
        <v>5564330000</v>
      </c>
      <c r="L133" s="107">
        <v>85.286569999999998</v>
      </c>
      <c r="M133" s="107">
        <v>11.6</v>
      </c>
      <c r="N133" s="107">
        <v>11.6</v>
      </c>
      <c r="O133" s="19"/>
      <c r="P133" s="17"/>
      <c r="Q133" s="15"/>
      <c r="R133" s="15"/>
    </row>
    <row r="134" spans="1:18">
      <c r="A134" s="323">
        <v>44869</v>
      </c>
      <c r="B134" s="98">
        <v>15000000</v>
      </c>
      <c r="C134" s="15">
        <v>44868</v>
      </c>
      <c r="D134" s="15">
        <v>48319</v>
      </c>
      <c r="E134" s="17">
        <v>8300000</v>
      </c>
      <c r="F134" s="17">
        <v>-6700000</v>
      </c>
      <c r="G134" s="17">
        <v>3150000</v>
      </c>
      <c r="H134" s="255">
        <v>-44.666666666666664</v>
      </c>
      <c r="I134" s="17">
        <v>0</v>
      </c>
      <c r="J134" s="17">
        <v>3150000</v>
      </c>
      <c r="K134" s="18">
        <v>5567480000</v>
      </c>
      <c r="L134" s="107">
        <v>86.067980000000006</v>
      </c>
      <c r="M134" s="107">
        <v>11.44952</v>
      </c>
      <c r="N134" s="107">
        <v>11.7</v>
      </c>
      <c r="O134" s="19"/>
      <c r="P134" s="17"/>
      <c r="Q134" s="15"/>
      <c r="R134" s="15"/>
    </row>
    <row r="135" spans="1:18">
      <c r="A135" s="323">
        <v>44869</v>
      </c>
      <c r="B135" s="98">
        <v>15000000</v>
      </c>
      <c r="C135" s="15">
        <v>44889</v>
      </c>
      <c r="D135" s="15">
        <v>48319</v>
      </c>
      <c r="E135" s="17">
        <v>37630000</v>
      </c>
      <c r="F135" s="17">
        <v>22630000</v>
      </c>
      <c r="G135" s="17">
        <v>32130000</v>
      </c>
      <c r="H135" s="255">
        <v>150.86666666666667</v>
      </c>
      <c r="I135" s="17">
        <v>0</v>
      </c>
      <c r="J135" s="17">
        <v>32130000</v>
      </c>
      <c r="K135" s="18">
        <v>5599610000</v>
      </c>
      <c r="L135" s="107">
        <v>86.023309999999995</v>
      </c>
      <c r="M135" s="107">
        <v>11.46603</v>
      </c>
      <c r="N135" s="107">
        <v>11.49</v>
      </c>
      <c r="O135" s="19"/>
      <c r="P135" s="17"/>
      <c r="Q135" s="15"/>
      <c r="R135" s="15"/>
    </row>
    <row r="136" spans="1:18">
      <c r="A136" s="323">
        <v>44899</v>
      </c>
      <c r="B136" s="98">
        <v>15000000</v>
      </c>
      <c r="C136" s="15">
        <v>44896</v>
      </c>
      <c r="D136" s="15">
        <v>48319</v>
      </c>
      <c r="E136" s="17">
        <v>23930000</v>
      </c>
      <c r="F136" s="17">
        <v>8930000</v>
      </c>
      <c r="G136" s="17">
        <v>15960000</v>
      </c>
      <c r="H136" s="255">
        <f>F136/B136*100</f>
        <v>59.533333333333339</v>
      </c>
      <c r="I136" s="17">
        <v>0</v>
      </c>
      <c r="J136" s="17">
        <v>15960000</v>
      </c>
      <c r="K136" s="18">
        <v>5615570000</v>
      </c>
      <c r="L136" s="107">
        <v>86.032259999999994</v>
      </c>
      <c r="M136" s="107">
        <v>11.46705</v>
      </c>
      <c r="N136" s="107">
        <v>11.47</v>
      </c>
      <c r="O136" s="19"/>
      <c r="P136" s="17"/>
      <c r="Q136" s="15"/>
      <c r="R136" s="15"/>
    </row>
    <row r="137" spans="1:18">
      <c r="A137" s="323">
        <v>44899</v>
      </c>
      <c r="B137" s="98">
        <v>15000000</v>
      </c>
      <c r="C137" s="15">
        <v>44903</v>
      </c>
      <c r="D137" s="15">
        <v>48319</v>
      </c>
      <c r="E137" s="17"/>
      <c r="F137" s="17">
        <v>-15000000</v>
      </c>
      <c r="G137" s="17"/>
      <c r="H137" s="255">
        <f>F137/B137*100</f>
        <v>-100</v>
      </c>
      <c r="I137" s="17">
        <v>0</v>
      </c>
      <c r="J137" s="17">
        <v>0</v>
      </c>
      <c r="K137" s="18">
        <v>5615570000</v>
      </c>
      <c r="L137" s="107"/>
      <c r="M137" s="107"/>
      <c r="N137" s="107"/>
      <c r="O137" s="19"/>
      <c r="P137" s="17"/>
      <c r="Q137" s="15"/>
      <c r="R137" s="15"/>
    </row>
    <row r="138" spans="1:18">
      <c r="A138" s="323">
        <v>44930</v>
      </c>
      <c r="B138" s="98">
        <v>110000000</v>
      </c>
      <c r="C138" s="15">
        <v>44942</v>
      </c>
      <c r="D138" s="15">
        <v>48319</v>
      </c>
      <c r="E138" s="17">
        <v>220310000</v>
      </c>
      <c r="F138" s="17">
        <v>110310000</v>
      </c>
      <c r="G138" s="17">
        <v>110000000</v>
      </c>
      <c r="H138" s="255">
        <f>F138/B138*100</f>
        <v>100.28181818181818</v>
      </c>
      <c r="I138" s="17">
        <v>0</v>
      </c>
      <c r="J138" s="17">
        <v>110000000</v>
      </c>
      <c r="K138" s="18">
        <v>5725570000</v>
      </c>
      <c r="L138" s="107">
        <v>87.507260000000002</v>
      </c>
      <c r="M138" s="107">
        <v>11.19966</v>
      </c>
      <c r="N138" s="107">
        <v>11.32</v>
      </c>
      <c r="O138" s="19"/>
      <c r="P138" s="17"/>
      <c r="Q138" s="15"/>
      <c r="R138" s="15"/>
    </row>
    <row r="139" spans="1:18">
      <c r="A139" s="323">
        <v>44961</v>
      </c>
      <c r="B139" s="98">
        <v>15000000</v>
      </c>
      <c r="C139" s="15">
        <v>44959</v>
      </c>
      <c r="D139" s="15">
        <v>48319</v>
      </c>
      <c r="E139" s="17">
        <v>51640000</v>
      </c>
      <c r="F139" s="17">
        <v>36640000</v>
      </c>
      <c r="G139" s="17">
        <v>20840000</v>
      </c>
      <c r="H139" s="255">
        <v>244.26666666666668</v>
      </c>
      <c r="I139" s="17">
        <v>0</v>
      </c>
      <c r="J139" s="17">
        <v>20840000</v>
      </c>
      <c r="K139" s="18">
        <v>5746410000</v>
      </c>
      <c r="L139" s="107">
        <v>88.034689999999998</v>
      </c>
      <c r="M139" s="107">
        <v>11.10558</v>
      </c>
      <c r="N139" s="107">
        <v>11.11</v>
      </c>
      <c r="O139" s="19"/>
      <c r="P139" s="17"/>
      <c r="Q139" s="15"/>
      <c r="R139" s="15"/>
    </row>
    <row r="140" spans="1:18">
      <c r="A140" s="323">
        <v>44958</v>
      </c>
      <c r="B140" s="98">
        <v>15000000</v>
      </c>
      <c r="C140" s="15">
        <v>44973</v>
      </c>
      <c r="D140" s="15">
        <v>48319</v>
      </c>
      <c r="E140" s="17">
        <v>60070000</v>
      </c>
      <c r="F140" s="17">
        <v>45070000</v>
      </c>
      <c r="G140" s="17">
        <v>15000000</v>
      </c>
      <c r="H140" s="255">
        <v>300.46666666666664</v>
      </c>
      <c r="I140" s="17">
        <v>0</v>
      </c>
      <c r="J140" s="17">
        <v>15000000</v>
      </c>
      <c r="K140" s="18">
        <v>5761410000</v>
      </c>
      <c r="L140" s="107">
        <v>87.940659999999994</v>
      </c>
      <c r="M140" s="107">
        <v>11.13</v>
      </c>
      <c r="N140" s="107">
        <v>11.19</v>
      </c>
      <c r="O140" s="19"/>
      <c r="P140" s="17"/>
      <c r="Q140" s="15"/>
      <c r="R140" s="15"/>
    </row>
    <row r="141" spans="1:18">
      <c r="A141" s="323">
        <v>44986</v>
      </c>
      <c r="B141" s="98">
        <v>15000000</v>
      </c>
      <c r="C141" s="15">
        <v>45008</v>
      </c>
      <c r="D141" s="15">
        <v>48319</v>
      </c>
      <c r="E141" s="17">
        <v>58790000</v>
      </c>
      <c r="F141" s="17">
        <v>43790000</v>
      </c>
      <c r="G141" s="17">
        <v>15000000</v>
      </c>
      <c r="H141" s="255">
        <v>291.93333333333334</v>
      </c>
      <c r="I141" s="17"/>
      <c r="J141" s="17">
        <v>15000000</v>
      </c>
      <c r="K141" s="18">
        <v>5776410000</v>
      </c>
      <c r="L141" s="107">
        <v>88.462559999999996</v>
      </c>
      <c r="M141" s="107">
        <v>11.05</v>
      </c>
      <c r="N141" s="107">
        <v>11.06</v>
      </c>
      <c r="O141" s="19"/>
      <c r="P141" s="17"/>
      <c r="Q141" s="15"/>
      <c r="R141" s="15"/>
    </row>
    <row r="142" spans="1:18">
      <c r="A142" s="323">
        <v>45017</v>
      </c>
      <c r="B142" s="98">
        <v>30000000</v>
      </c>
      <c r="C142" s="15">
        <v>45033</v>
      </c>
      <c r="D142" s="15">
        <v>48319</v>
      </c>
      <c r="E142" s="17">
        <v>36780000</v>
      </c>
      <c r="F142" s="17">
        <v>6780000</v>
      </c>
      <c r="G142" s="17">
        <v>30000000</v>
      </c>
      <c r="H142" s="255">
        <v>22.6</v>
      </c>
      <c r="I142" s="17">
        <v>0</v>
      </c>
      <c r="J142" s="17">
        <v>30000000</v>
      </c>
      <c r="K142" s="18">
        <v>5806410000</v>
      </c>
      <c r="L142" s="107">
        <v>87.818250000000006</v>
      </c>
      <c r="M142" s="107">
        <v>11.18205</v>
      </c>
      <c r="N142" s="107">
        <v>11.275</v>
      </c>
      <c r="O142" s="19"/>
      <c r="P142" s="17"/>
      <c r="Q142" s="15"/>
      <c r="R142" s="15"/>
    </row>
    <row r="143" spans="1:18">
      <c r="A143" s="323">
        <v>45017</v>
      </c>
      <c r="B143" s="98"/>
      <c r="C143" s="15">
        <v>45036</v>
      </c>
      <c r="D143" s="15">
        <v>48319</v>
      </c>
      <c r="E143" s="17"/>
      <c r="F143" s="17">
        <v>0</v>
      </c>
      <c r="G143" s="17"/>
      <c r="H143" s="255"/>
      <c r="I143" s="17"/>
      <c r="J143" s="17">
        <v>0</v>
      </c>
      <c r="K143" s="18">
        <v>5808310000</v>
      </c>
      <c r="L143" s="107"/>
      <c r="M143" s="107"/>
      <c r="N143" s="107"/>
      <c r="O143" s="18">
        <v>1900000</v>
      </c>
      <c r="P143" s="107">
        <v>86.799620000000004</v>
      </c>
      <c r="Q143" s="107">
        <v>10.509</v>
      </c>
      <c r="R143" s="107">
        <v>11.49</v>
      </c>
    </row>
    <row r="144" spans="1:18">
      <c r="A144" s="323">
        <v>45017</v>
      </c>
      <c r="B144" s="98">
        <v>10000000</v>
      </c>
      <c r="C144" s="15">
        <v>45043</v>
      </c>
      <c r="D144" s="15">
        <v>48319</v>
      </c>
      <c r="E144" s="17">
        <v>42980000</v>
      </c>
      <c r="F144" s="17">
        <v>32980000</v>
      </c>
      <c r="G144" s="17">
        <v>10000000</v>
      </c>
      <c r="H144" s="255">
        <v>329.8</v>
      </c>
      <c r="I144" s="17"/>
      <c r="J144" s="17">
        <v>10000000</v>
      </c>
      <c r="K144" s="18">
        <v>5818310000</v>
      </c>
      <c r="L144" s="107">
        <v>88.372299999999996</v>
      </c>
      <c r="M144" s="107">
        <v>11.077</v>
      </c>
      <c r="N144" s="107">
        <v>11.102</v>
      </c>
      <c r="O144" s="18"/>
      <c r="P144" s="107"/>
      <c r="Q144" s="107"/>
      <c r="R144" s="107"/>
    </row>
    <row r="145" spans="1:18">
      <c r="A145" s="323">
        <v>45047</v>
      </c>
      <c r="B145" s="98">
        <v>10000000</v>
      </c>
      <c r="C145" s="15">
        <v>45056</v>
      </c>
      <c r="D145" s="15">
        <v>48319</v>
      </c>
      <c r="E145" s="17">
        <v>45890000</v>
      </c>
      <c r="F145" s="17">
        <v>35890000</v>
      </c>
      <c r="G145" s="17">
        <v>10000000</v>
      </c>
      <c r="H145" s="255">
        <v>358.9</v>
      </c>
      <c r="I145" s="17">
        <v>0</v>
      </c>
      <c r="J145" s="17">
        <v>10000000</v>
      </c>
      <c r="K145" s="18">
        <v>5828310000</v>
      </c>
      <c r="L145" s="107">
        <v>87.71123</v>
      </c>
      <c r="M145" s="107">
        <v>11.2104</v>
      </c>
      <c r="N145" s="107">
        <v>11.278</v>
      </c>
      <c r="O145" s="18"/>
      <c r="P145" s="107"/>
      <c r="Q145" s="107"/>
      <c r="R145" s="107"/>
    </row>
    <row r="146" spans="1:18">
      <c r="A146" s="323">
        <v>45047</v>
      </c>
      <c r="B146" s="98">
        <v>10000000</v>
      </c>
      <c r="C146" s="15">
        <v>45070</v>
      </c>
      <c r="D146" s="15">
        <v>48319</v>
      </c>
      <c r="E146" s="17">
        <v>51150000</v>
      </c>
      <c r="F146" s="17">
        <v>41150000</v>
      </c>
      <c r="G146" s="17">
        <v>10000000</v>
      </c>
      <c r="H146" s="255">
        <v>411.5</v>
      </c>
      <c r="I146" s="17"/>
      <c r="J146" s="17">
        <v>10000000</v>
      </c>
      <c r="K146" s="18">
        <v>5838310000</v>
      </c>
      <c r="L146" s="107">
        <v>85.676370000000006</v>
      </c>
      <c r="M146" s="107">
        <v>11.622</v>
      </c>
      <c r="N146" s="107">
        <v>11.75</v>
      </c>
      <c r="O146" s="18"/>
      <c r="P146" s="107"/>
      <c r="Q146" s="107"/>
      <c r="R146" s="107"/>
    </row>
    <row r="147" spans="1:18">
      <c r="A147" s="323">
        <v>45078</v>
      </c>
      <c r="B147" s="98"/>
      <c r="C147" s="15">
        <v>45085</v>
      </c>
      <c r="D147" s="15">
        <v>48319</v>
      </c>
      <c r="E147" s="17"/>
      <c r="F147" s="17">
        <v>0</v>
      </c>
      <c r="G147" s="17"/>
      <c r="H147" s="255"/>
      <c r="I147" s="17">
        <v>0</v>
      </c>
      <c r="J147" s="17">
        <v>0</v>
      </c>
      <c r="K147" s="18">
        <v>5838460000</v>
      </c>
      <c r="L147" s="107"/>
      <c r="M147" s="107"/>
      <c r="N147" s="107"/>
      <c r="O147" s="107">
        <v>150000</v>
      </c>
      <c r="P147" s="107">
        <v>89.044060000000002</v>
      </c>
      <c r="Q147" s="107">
        <v>11.22</v>
      </c>
      <c r="R147" s="107">
        <v>11.22</v>
      </c>
    </row>
    <row r="148" spans="1:18">
      <c r="A148" s="323">
        <v>45078</v>
      </c>
      <c r="B148" s="98">
        <v>10000000</v>
      </c>
      <c r="C148" s="15">
        <v>45099</v>
      </c>
      <c r="D148" s="15">
        <v>48319</v>
      </c>
      <c r="E148" s="17">
        <v>32010000</v>
      </c>
      <c r="F148" s="17">
        <v>22010000</v>
      </c>
      <c r="G148" s="17">
        <v>10000000</v>
      </c>
      <c r="H148" s="255">
        <v>220.1</v>
      </c>
      <c r="I148" s="17">
        <v>0</v>
      </c>
      <c r="J148" s="17">
        <v>10000000</v>
      </c>
      <c r="K148" s="18">
        <v>5848460000</v>
      </c>
      <c r="L148" s="107">
        <v>89.324600000000004</v>
      </c>
      <c r="M148" s="107">
        <v>10.91</v>
      </c>
      <c r="N148" s="107">
        <v>10.91</v>
      </c>
      <c r="O148" s="18"/>
      <c r="P148" s="107"/>
      <c r="Q148" s="107"/>
      <c r="R148" s="107"/>
    </row>
    <row r="149" spans="1:18">
      <c r="A149" s="323">
        <v>45078</v>
      </c>
      <c r="B149" s="98">
        <v>10000000</v>
      </c>
      <c r="C149" s="15">
        <v>45106</v>
      </c>
      <c r="D149" s="15">
        <v>48319</v>
      </c>
      <c r="E149" s="17">
        <v>24850000</v>
      </c>
      <c r="F149" s="17">
        <v>14850000</v>
      </c>
      <c r="G149" s="17">
        <v>10000000</v>
      </c>
      <c r="H149" s="255">
        <v>148.5</v>
      </c>
      <c r="I149" s="17">
        <v>0</v>
      </c>
      <c r="J149" s="17">
        <v>10000000</v>
      </c>
      <c r="K149" s="18">
        <v>5858460000</v>
      </c>
      <c r="L149" s="107">
        <v>90.325969999999998</v>
      </c>
      <c r="M149" s="107">
        <v>10.72</v>
      </c>
      <c r="N149" s="107">
        <v>10.733000000000001</v>
      </c>
      <c r="O149" s="18"/>
      <c r="P149" s="107"/>
      <c r="Q149" s="107"/>
      <c r="R149" s="107"/>
    </row>
    <row r="150" spans="1:18">
      <c r="A150" s="323">
        <v>45108</v>
      </c>
      <c r="B150" s="98"/>
      <c r="C150" s="15">
        <v>45113</v>
      </c>
      <c r="D150" s="15">
        <v>48319</v>
      </c>
      <c r="E150" s="17"/>
      <c r="F150" s="17">
        <v>0</v>
      </c>
      <c r="G150" s="17"/>
      <c r="H150" s="255"/>
      <c r="I150" s="17">
        <v>0</v>
      </c>
      <c r="J150" s="17">
        <v>0</v>
      </c>
      <c r="K150" s="18">
        <v>5866730000</v>
      </c>
      <c r="L150" s="107"/>
      <c r="M150" s="107"/>
      <c r="N150" s="107"/>
      <c r="O150" s="18">
        <v>8270000</v>
      </c>
      <c r="P150" s="107">
        <v>91.850290000000001</v>
      </c>
      <c r="Q150" s="107">
        <v>10.81762</v>
      </c>
      <c r="R150" s="107">
        <v>10.83</v>
      </c>
    </row>
    <row r="151" spans="1:18">
      <c r="A151" s="323">
        <v>45108</v>
      </c>
      <c r="B151" s="98">
        <v>35000000</v>
      </c>
      <c r="C151" s="15">
        <v>45124</v>
      </c>
      <c r="D151" s="15">
        <v>48319</v>
      </c>
      <c r="E151" s="17">
        <v>95020000</v>
      </c>
      <c r="F151" s="17">
        <v>60020000</v>
      </c>
      <c r="G151" s="17">
        <v>35000000</v>
      </c>
      <c r="H151" s="255">
        <v>171.48571428571429</v>
      </c>
      <c r="I151" s="17">
        <v>0</v>
      </c>
      <c r="J151" s="17">
        <v>35000000</v>
      </c>
      <c r="K151" s="18">
        <v>5901730000</v>
      </c>
      <c r="L151" s="107">
        <v>90.471879999999999</v>
      </c>
      <c r="M151" s="107">
        <v>10.697990000000001</v>
      </c>
      <c r="N151" s="107">
        <v>10.814</v>
      </c>
      <c r="O151" s="18"/>
      <c r="P151" s="107"/>
      <c r="Q151" s="107"/>
      <c r="R151" s="107"/>
    </row>
    <row r="152" spans="1:18">
      <c r="A152" s="323">
        <v>45108</v>
      </c>
      <c r="B152" s="98">
        <v>10000000</v>
      </c>
      <c r="C152" s="15">
        <v>45134</v>
      </c>
      <c r="D152" s="15">
        <v>48319</v>
      </c>
      <c r="E152" s="17">
        <v>35100000</v>
      </c>
      <c r="F152" s="17">
        <v>25100000</v>
      </c>
      <c r="G152" s="17">
        <v>14000000</v>
      </c>
      <c r="H152" s="255">
        <v>250.99999999999997</v>
      </c>
      <c r="I152" s="17">
        <v>0</v>
      </c>
      <c r="J152" s="17">
        <v>14000000</v>
      </c>
      <c r="K152" s="18">
        <v>5915730000</v>
      </c>
      <c r="L152" s="107">
        <v>91.250680000000003</v>
      </c>
      <c r="M152" s="107">
        <v>10.55321</v>
      </c>
      <c r="N152" s="107">
        <v>10.585000000000001</v>
      </c>
      <c r="O152" s="18"/>
      <c r="P152" s="107"/>
      <c r="Q152" s="107"/>
      <c r="R152" s="107"/>
    </row>
    <row r="153" spans="1:18">
      <c r="A153" s="323">
        <v>45139</v>
      </c>
      <c r="B153" s="98">
        <v>10000000</v>
      </c>
      <c r="C153" s="15">
        <v>45141</v>
      </c>
      <c r="D153" s="15">
        <v>48319</v>
      </c>
      <c r="E153" s="17">
        <v>33500000</v>
      </c>
      <c r="F153" s="17">
        <v>23500000</v>
      </c>
      <c r="G153" s="17">
        <v>10000000</v>
      </c>
      <c r="H153" s="117">
        <v>235</v>
      </c>
      <c r="I153" s="17">
        <v>0</v>
      </c>
      <c r="J153" s="17">
        <v>10000000</v>
      </c>
      <c r="K153" s="18">
        <v>5925730000</v>
      </c>
      <c r="L153" s="107">
        <v>91.643829999999994</v>
      </c>
      <c r="M153" s="107">
        <v>10.481199999999999</v>
      </c>
      <c r="N153" s="107">
        <v>10.534000000000001</v>
      </c>
      <c r="O153" s="18"/>
      <c r="P153" s="107"/>
      <c r="Q153" s="107"/>
      <c r="R153" s="107"/>
    </row>
    <row r="154" spans="1:18">
      <c r="A154" s="323">
        <v>45139</v>
      </c>
      <c r="B154" s="98">
        <v>10000000</v>
      </c>
      <c r="C154" s="15">
        <v>45155</v>
      </c>
      <c r="D154" s="15">
        <v>48319</v>
      </c>
      <c r="E154" s="17">
        <v>50820000</v>
      </c>
      <c r="F154" s="17">
        <v>40820000</v>
      </c>
      <c r="G154" s="17">
        <v>10000000</v>
      </c>
      <c r="H154" s="117">
        <v>408.2</v>
      </c>
      <c r="I154" s="17">
        <v>0</v>
      </c>
      <c r="J154" s="17">
        <v>10000000</v>
      </c>
      <c r="K154" s="18">
        <v>5935730000</v>
      </c>
      <c r="L154" s="107">
        <v>92.226780000000005</v>
      </c>
      <c r="M154" s="107">
        <v>10.37607</v>
      </c>
      <c r="N154" s="107">
        <v>10.44</v>
      </c>
      <c r="O154" s="18"/>
      <c r="P154" s="107"/>
      <c r="Q154" s="107"/>
      <c r="R154" s="107"/>
    </row>
    <row r="155" spans="1:18">
      <c r="A155" s="323">
        <v>45139</v>
      </c>
      <c r="B155" s="98"/>
      <c r="C155" s="15"/>
      <c r="D155" s="15">
        <v>48319</v>
      </c>
      <c r="E155" s="17"/>
      <c r="F155" s="17">
        <v>0</v>
      </c>
      <c r="G155" s="17"/>
      <c r="H155" s="255"/>
      <c r="I155" s="17">
        <v>0</v>
      </c>
      <c r="J155" s="17">
        <v>0</v>
      </c>
      <c r="K155" s="18">
        <v>5947680000</v>
      </c>
      <c r="L155" s="107"/>
      <c r="M155" s="107"/>
      <c r="N155" s="107"/>
      <c r="O155" s="18">
        <v>11950000</v>
      </c>
      <c r="P155" s="107">
        <v>94.92201</v>
      </c>
      <c r="Q155" s="107">
        <v>10.479089999999999</v>
      </c>
      <c r="R155" s="107">
        <v>10.481</v>
      </c>
    </row>
    <row r="156" spans="1:18">
      <c r="A156" s="323">
        <v>45170</v>
      </c>
      <c r="B156" s="98">
        <v>10000000</v>
      </c>
      <c r="C156" s="15">
        <v>45176</v>
      </c>
      <c r="D156" s="15">
        <v>48319</v>
      </c>
      <c r="E156" s="17">
        <v>41570000</v>
      </c>
      <c r="F156" s="17">
        <v>31570000</v>
      </c>
      <c r="G156" s="17">
        <v>10000000</v>
      </c>
      <c r="H156" s="255">
        <v>315.7</v>
      </c>
      <c r="I156" s="17">
        <v>0</v>
      </c>
      <c r="J156" s="17">
        <v>10000000</v>
      </c>
      <c r="K156" s="18">
        <v>5957680000</v>
      </c>
      <c r="L156" s="107">
        <v>92.039389999999997</v>
      </c>
      <c r="M156" s="107">
        <v>10.418329999999999</v>
      </c>
      <c r="N156" s="107">
        <v>10.465999999999999</v>
      </c>
      <c r="O156" s="18"/>
      <c r="P156" s="107"/>
      <c r="Q156" s="107"/>
      <c r="R156" s="107"/>
    </row>
    <row r="157" spans="1:18">
      <c r="A157" s="323">
        <v>45170</v>
      </c>
      <c r="B157" s="98">
        <v>20000000</v>
      </c>
      <c r="C157" s="15">
        <v>45190</v>
      </c>
      <c r="D157" s="15">
        <v>48319</v>
      </c>
      <c r="E157" s="17">
        <v>30740000</v>
      </c>
      <c r="F157" s="17">
        <v>10740000</v>
      </c>
      <c r="G157" s="17">
        <v>20000000</v>
      </c>
      <c r="H157" s="255">
        <v>53.7</v>
      </c>
      <c r="I157" s="17">
        <v>0</v>
      </c>
      <c r="J157" s="17">
        <v>20000000</v>
      </c>
      <c r="K157" s="18">
        <v>5977680000</v>
      </c>
      <c r="L157" s="107">
        <v>91.496179999999995</v>
      </c>
      <c r="M157" s="107">
        <v>10.53482</v>
      </c>
      <c r="N157" s="107">
        <v>10.64</v>
      </c>
      <c r="O157" s="18"/>
      <c r="P157" s="107"/>
      <c r="Q157" s="107"/>
      <c r="R157" s="107"/>
    </row>
    <row r="158" spans="1:18">
      <c r="A158" s="323">
        <v>45170</v>
      </c>
      <c r="B158" s="98"/>
      <c r="C158" s="15">
        <v>45197</v>
      </c>
      <c r="D158" s="15">
        <v>48319</v>
      </c>
      <c r="E158" s="17"/>
      <c r="F158" s="17">
        <v>0</v>
      </c>
      <c r="G158" s="17"/>
      <c r="H158" s="255"/>
      <c r="I158" s="17">
        <v>0</v>
      </c>
      <c r="J158" s="17">
        <v>0</v>
      </c>
      <c r="K158" s="18">
        <v>6096140000</v>
      </c>
      <c r="L158" s="107"/>
      <c r="M158" s="107"/>
      <c r="N158" s="107"/>
      <c r="O158" s="18">
        <v>118460000</v>
      </c>
      <c r="P158" s="107">
        <v>89.47157</v>
      </c>
      <c r="Q158" s="107">
        <v>10.846690000000001</v>
      </c>
      <c r="R158" s="107"/>
    </row>
    <row r="159" spans="1:18">
      <c r="A159" s="323">
        <v>45200</v>
      </c>
      <c r="B159" s="98">
        <v>30000000</v>
      </c>
      <c r="C159" s="15">
        <v>45204</v>
      </c>
      <c r="D159" s="15">
        <v>48319</v>
      </c>
      <c r="E159" s="17">
        <v>40480000</v>
      </c>
      <c r="F159" s="17">
        <v>10480000</v>
      </c>
      <c r="G159" s="17">
        <v>30000000</v>
      </c>
      <c r="H159" s="117">
        <v>34.93333333333333</v>
      </c>
      <c r="I159" s="17">
        <v>0</v>
      </c>
      <c r="J159" s="17">
        <v>30000000</v>
      </c>
      <c r="K159" s="18">
        <v>6126140000</v>
      </c>
      <c r="L159" s="107">
        <v>88.226029999999994</v>
      </c>
      <c r="M159" s="107">
        <v>11.178789999999999</v>
      </c>
      <c r="N159" s="107">
        <v>11.375999999999999</v>
      </c>
      <c r="O159" s="18"/>
      <c r="P159" s="107"/>
      <c r="Q159" s="107"/>
      <c r="R159" s="107"/>
    </row>
    <row r="160" spans="1:18">
      <c r="A160" s="323">
        <v>45201</v>
      </c>
      <c r="B160" s="98">
        <v>100000000</v>
      </c>
      <c r="C160" s="15">
        <v>45215</v>
      </c>
      <c r="D160" s="15">
        <v>48319</v>
      </c>
      <c r="E160" s="17">
        <v>52830000</v>
      </c>
      <c r="F160" s="17">
        <v>-47170000</v>
      </c>
      <c r="G160" s="17">
        <v>20830000</v>
      </c>
      <c r="H160" s="117">
        <v>-47.17</v>
      </c>
      <c r="I160" s="17">
        <v>0</v>
      </c>
      <c r="J160" s="17">
        <v>20830000</v>
      </c>
      <c r="K160" s="18">
        <v>6146970000</v>
      </c>
      <c r="L160" s="107">
        <v>89.607500000000002</v>
      </c>
      <c r="M160" s="107">
        <v>11.281000000000001</v>
      </c>
      <c r="N160" s="107">
        <v>10.959</v>
      </c>
      <c r="O160" s="18"/>
      <c r="P160" s="107"/>
      <c r="Q160" s="107"/>
      <c r="R160" s="107"/>
    </row>
    <row r="161" spans="1:18">
      <c r="A161" s="323">
        <v>45201</v>
      </c>
      <c r="B161" s="98">
        <v>60000000</v>
      </c>
      <c r="C161" s="15">
        <v>45218</v>
      </c>
      <c r="D161" s="15">
        <v>48319</v>
      </c>
      <c r="E161" s="17">
        <v>38990000</v>
      </c>
      <c r="F161" s="17">
        <v>-21010000</v>
      </c>
      <c r="G161" s="17">
        <v>13990000</v>
      </c>
      <c r="H161" s="117">
        <v>-35.016666666666666</v>
      </c>
      <c r="I161" s="17">
        <v>0</v>
      </c>
      <c r="J161" s="17">
        <v>13990000</v>
      </c>
      <c r="K161" s="18">
        <v>6160960000</v>
      </c>
      <c r="L161" s="107">
        <v>89.48997</v>
      </c>
      <c r="M161" s="107">
        <v>10.93084</v>
      </c>
      <c r="N161" s="107">
        <v>10.97</v>
      </c>
      <c r="O161" s="18"/>
      <c r="P161" s="107"/>
      <c r="Q161" s="107"/>
      <c r="R161" s="107"/>
    </row>
    <row r="162" spans="1:18">
      <c r="A162" s="323">
        <v>45231</v>
      </c>
      <c r="B162" s="98"/>
      <c r="C162" s="15">
        <v>45231</v>
      </c>
      <c r="D162" s="15">
        <v>48319</v>
      </c>
      <c r="E162" s="17"/>
      <c r="F162" s="17">
        <v>0</v>
      </c>
      <c r="G162" s="17"/>
      <c r="H162" s="295"/>
      <c r="I162" s="17">
        <v>0</v>
      </c>
      <c r="J162" s="17">
        <v>0</v>
      </c>
      <c r="K162" s="18">
        <v>6260520000</v>
      </c>
      <c r="L162" s="107"/>
      <c r="M162" s="107"/>
      <c r="N162" s="107"/>
      <c r="O162" s="18">
        <v>99560000</v>
      </c>
      <c r="P162" s="107">
        <v>90.124979999999994</v>
      </c>
      <c r="Q162" s="107">
        <v>10.912000000000001</v>
      </c>
      <c r="R162" s="107"/>
    </row>
    <row r="163" spans="1:18">
      <c r="A163" s="323">
        <v>45231</v>
      </c>
      <c r="B163" s="98">
        <v>10000000</v>
      </c>
      <c r="C163" s="15">
        <v>45253</v>
      </c>
      <c r="D163" s="15">
        <v>48319</v>
      </c>
      <c r="E163" s="17">
        <v>7850000</v>
      </c>
      <c r="F163" s="17">
        <v>-2150000</v>
      </c>
      <c r="G163" s="17">
        <v>2850000</v>
      </c>
      <c r="H163" s="295">
        <v>-21.5</v>
      </c>
      <c r="I163" s="17">
        <v>0</v>
      </c>
      <c r="J163" s="17">
        <v>2850000</v>
      </c>
      <c r="K163" s="18">
        <v>6263370000</v>
      </c>
      <c r="L163" s="107">
        <v>93.754909999999995</v>
      </c>
      <c r="M163" s="107">
        <v>10.117979999999999</v>
      </c>
      <c r="N163" s="107">
        <v>10.199999999999999</v>
      </c>
      <c r="O163" s="18"/>
      <c r="P163" s="107"/>
      <c r="Q163" s="107"/>
      <c r="R163" s="107"/>
    </row>
    <row r="164" spans="1:18">
      <c r="A164" s="19">
        <v>45292</v>
      </c>
      <c r="B164" s="17">
        <v>80000000</v>
      </c>
      <c r="C164" s="15">
        <v>45306</v>
      </c>
      <c r="D164" s="15">
        <v>48319</v>
      </c>
      <c r="E164" s="17">
        <v>119920000</v>
      </c>
      <c r="F164" s="17">
        <v>39920000</v>
      </c>
      <c r="G164" s="17">
        <v>82940000</v>
      </c>
      <c r="H164" s="128">
        <v>49.9</v>
      </c>
      <c r="I164" s="17">
        <v>0</v>
      </c>
      <c r="J164" s="17">
        <v>82940000</v>
      </c>
      <c r="K164" s="18">
        <v>6346310000</v>
      </c>
      <c r="L164" s="29">
        <v>95.746840000000006</v>
      </c>
      <c r="M164" s="29">
        <v>9.7565600000000003</v>
      </c>
      <c r="N164" s="29">
        <v>9.8849999999999998</v>
      </c>
      <c r="O164" s="18"/>
      <c r="P164" s="107"/>
      <c r="Q164" s="107"/>
      <c r="R164" s="107"/>
    </row>
    <row r="165" spans="1:18">
      <c r="A165" s="19">
        <v>45292</v>
      </c>
      <c r="B165" s="17">
        <v>20000000</v>
      </c>
      <c r="C165" s="15">
        <v>45316</v>
      </c>
      <c r="D165" s="15">
        <v>48319</v>
      </c>
      <c r="E165" s="17">
        <v>20950000</v>
      </c>
      <c r="F165" s="17">
        <v>950000</v>
      </c>
      <c r="G165" s="17">
        <v>4950000</v>
      </c>
      <c r="H165" s="128">
        <v>4.75</v>
      </c>
      <c r="I165" s="17">
        <v>0</v>
      </c>
      <c r="J165" s="17">
        <v>4950000</v>
      </c>
      <c r="K165" s="18">
        <v>6351260000</v>
      </c>
      <c r="L165" s="29">
        <v>95.188919999999996</v>
      </c>
      <c r="M165" s="29">
        <v>9.8616399999999995</v>
      </c>
      <c r="N165" s="29">
        <v>9.9589999999999996</v>
      </c>
      <c r="O165" s="18"/>
      <c r="P165" s="107"/>
      <c r="Q165" s="107"/>
      <c r="R165" s="107"/>
    </row>
    <row r="166" spans="1:18">
      <c r="A166" s="19">
        <v>45323</v>
      </c>
      <c r="B166" s="17">
        <v>20000000</v>
      </c>
      <c r="C166" s="15">
        <v>45323</v>
      </c>
      <c r="D166" s="15">
        <v>48319</v>
      </c>
      <c r="E166" s="17">
        <v>31000000</v>
      </c>
      <c r="F166" s="17">
        <v>11000000</v>
      </c>
      <c r="G166" s="17">
        <v>20000000</v>
      </c>
      <c r="H166" s="128">
        <v>55.000000000000007</v>
      </c>
      <c r="I166" s="17">
        <v>0</v>
      </c>
      <c r="J166" s="17">
        <v>20000000</v>
      </c>
      <c r="K166" s="18">
        <v>6371260000</v>
      </c>
      <c r="L166" s="29">
        <v>94.125399999999999</v>
      </c>
      <c r="M166" s="29">
        <v>10.06273</v>
      </c>
      <c r="N166" s="29">
        <v>10.163</v>
      </c>
      <c r="O166" s="18"/>
      <c r="P166" s="107"/>
      <c r="Q166" s="107"/>
      <c r="R166" s="107"/>
    </row>
    <row r="167" spans="1:18">
      <c r="A167" s="19">
        <v>45323</v>
      </c>
      <c r="B167" s="17">
        <v>20000000</v>
      </c>
      <c r="C167" s="15">
        <v>45337</v>
      </c>
      <c r="D167" s="15">
        <v>48319</v>
      </c>
      <c r="E167" s="17">
        <v>28000000</v>
      </c>
      <c r="F167" s="17">
        <v>8000000</v>
      </c>
      <c r="G167" s="17">
        <v>20000000</v>
      </c>
      <c r="H167" s="128">
        <v>40</v>
      </c>
      <c r="I167" s="17">
        <v>0</v>
      </c>
      <c r="J167" s="17">
        <v>20000000</v>
      </c>
      <c r="K167" s="18">
        <v>6391260000</v>
      </c>
      <c r="L167" s="29">
        <v>91.514259999999993</v>
      </c>
      <c r="M167" s="29">
        <v>10.571</v>
      </c>
      <c r="N167" s="29">
        <v>10.61</v>
      </c>
      <c r="O167" s="18"/>
      <c r="P167" s="107"/>
      <c r="Q167" s="107"/>
      <c r="R167" s="107"/>
    </row>
    <row r="168" spans="1:18">
      <c r="A168" s="19">
        <v>45323</v>
      </c>
      <c r="B168" s="17"/>
      <c r="C168" s="15">
        <v>45344</v>
      </c>
      <c r="D168" s="15"/>
      <c r="E168" s="17"/>
      <c r="F168" s="17">
        <v>0</v>
      </c>
      <c r="G168" s="17"/>
      <c r="H168" s="128"/>
      <c r="I168" s="17">
        <v>0</v>
      </c>
      <c r="J168" s="17">
        <v>0</v>
      </c>
      <c r="K168" s="18">
        <v>6419210000</v>
      </c>
      <c r="L168" s="29"/>
      <c r="M168" s="29"/>
      <c r="N168" s="29"/>
      <c r="O168" s="18">
        <v>27950000</v>
      </c>
      <c r="P168" s="107">
        <v>93.526700000000005</v>
      </c>
      <c r="Q168" s="107">
        <v>10.811</v>
      </c>
      <c r="R168" s="107">
        <v>10.811</v>
      </c>
    </row>
    <row r="169" spans="1:18">
      <c r="A169" s="19">
        <v>45352</v>
      </c>
      <c r="B169" s="17">
        <v>20000000</v>
      </c>
      <c r="C169" s="15">
        <v>45358</v>
      </c>
      <c r="D169" s="15">
        <v>48321</v>
      </c>
      <c r="E169" s="17">
        <v>66860000</v>
      </c>
      <c r="F169" s="17">
        <v>46860000</v>
      </c>
      <c r="G169" s="17">
        <v>20000000</v>
      </c>
      <c r="H169" s="128">
        <v>234.3</v>
      </c>
      <c r="I169" s="17">
        <v>0</v>
      </c>
      <c r="J169" s="17">
        <v>20000000</v>
      </c>
      <c r="K169" s="18">
        <v>6439210000</v>
      </c>
      <c r="L169" s="29">
        <v>92.870279999999994</v>
      </c>
      <c r="M169" s="29">
        <v>10.313750000000001</v>
      </c>
      <c r="N169" s="29">
        <v>10.47</v>
      </c>
      <c r="O169" s="18"/>
      <c r="P169" s="107"/>
      <c r="Q169" s="107"/>
      <c r="R169" s="107"/>
    </row>
    <row r="170" spans="1:18">
      <c r="A170" s="19">
        <v>45352</v>
      </c>
      <c r="B170" s="17">
        <v>20000000</v>
      </c>
      <c r="C170" s="15">
        <v>45371</v>
      </c>
      <c r="D170" s="15">
        <v>48322</v>
      </c>
      <c r="E170" s="17">
        <v>54100000</v>
      </c>
      <c r="F170" s="17">
        <v>34100000</v>
      </c>
      <c r="G170" s="17">
        <v>20000000</v>
      </c>
      <c r="H170" s="128">
        <v>170.5</v>
      </c>
      <c r="I170" s="17">
        <v>0</v>
      </c>
      <c r="J170" s="17">
        <v>20000000</v>
      </c>
      <c r="K170" s="18">
        <v>6459210000</v>
      </c>
      <c r="L170" s="29">
        <v>92.899389999999997</v>
      </c>
      <c r="M170" s="29">
        <v>10.321490000000001</v>
      </c>
      <c r="N170" s="29">
        <v>10.571999999999999</v>
      </c>
      <c r="O170" s="18"/>
      <c r="P170" s="107"/>
      <c r="Q170" s="107"/>
      <c r="R170" s="107"/>
    </row>
    <row r="171" spans="1:18">
      <c r="A171" s="19">
        <v>45383</v>
      </c>
      <c r="B171" s="17">
        <v>55000000</v>
      </c>
      <c r="C171" s="15">
        <v>45397</v>
      </c>
      <c r="D171" s="15">
        <v>48323</v>
      </c>
      <c r="E171" s="17">
        <v>322970000</v>
      </c>
      <c r="F171" s="17">
        <v>267970000</v>
      </c>
      <c r="G171" s="17">
        <v>55000000</v>
      </c>
      <c r="H171" s="128">
        <v>487.21818181818185</v>
      </c>
      <c r="I171" s="17">
        <v>0</v>
      </c>
      <c r="J171" s="17">
        <v>55000000</v>
      </c>
      <c r="K171" s="18">
        <v>6514210000</v>
      </c>
      <c r="L171" s="29">
        <v>95.134050000000002</v>
      </c>
      <c r="M171" s="29">
        <v>10.08581</v>
      </c>
      <c r="N171" s="29">
        <v>10.304</v>
      </c>
      <c r="O171" s="18"/>
      <c r="P171" s="107"/>
      <c r="Q171" s="107"/>
      <c r="R171" s="107"/>
    </row>
    <row r="172" spans="1:18">
      <c r="A172" s="19">
        <v>45383</v>
      </c>
      <c r="B172" s="17">
        <v>40000000</v>
      </c>
      <c r="C172" s="15">
        <v>45400</v>
      </c>
      <c r="D172" s="15">
        <v>48324</v>
      </c>
      <c r="E172" s="17">
        <v>93180000</v>
      </c>
      <c r="F172" s="17">
        <v>53180000</v>
      </c>
      <c r="G172" s="17">
        <v>25180000</v>
      </c>
      <c r="H172" s="128">
        <v>132.94999999999999</v>
      </c>
      <c r="I172" s="17">
        <v>0</v>
      </c>
      <c r="J172" s="17">
        <v>25180000</v>
      </c>
      <c r="K172" s="18">
        <v>6539390000</v>
      </c>
      <c r="L172" s="29">
        <v>93.615769999999998</v>
      </c>
      <c r="M172" s="29">
        <v>10.186400000000001</v>
      </c>
      <c r="N172" s="29">
        <v>10.215</v>
      </c>
      <c r="O172" s="18"/>
      <c r="P172" s="107"/>
      <c r="Q172" s="107"/>
      <c r="R172" s="107"/>
    </row>
    <row r="173" spans="1:18">
      <c r="A173" s="19">
        <v>45413</v>
      </c>
      <c r="B173" s="17">
        <v>40000000</v>
      </c>
      <c r="C173" s="15">
        <v>45420</v>
      </c>
      <c r="D173" s="15">
        <v>48319</v>
      </c>
      <c r="E173" s="17">
        <v>35820000</v>
      </c>
      <c r="F173" s="17">
        <v>-4180000</v>
      </c>
      <c r="G173" s="17">
        <v>10670000</v>
      </c>
      <c r="H173" s="128">
        <v>-10.45</v>
      </c>
      <c r="I173" s="17">
        <v>0</v>
      </c>
      <c r="J173" s="17">
        <v>10670000</v>
      </c>
      <c r="K173" s="18">
        <v>6550060000</v>
      </c>
      <c r="L173" s="29">
        <v>92.454920000000001</v>
      </c>
      <c r="M173" s="29">
        <v>10.417759999999999</v>
      </c>
      <c r="N173" s="29">
        <v>10.529</v>
      </c>
      <c r="O173" s="18"/>
      <c r="P173" s="107"/>
      <c r="Q173" s="107"/>
      <c r="R173" s="107"/>
    </row>
    <row r="174" spans="1:18">
      <c r="A174" s="19">
        <v>45413</v>
      </c>
      <c r="B174" s="17">
        <v>35000000</v>
      </c>
      <c r="C174" s="15">
        <v>45435</v>
      </c>
      <c r="D174" s="15">
        <v>48319</v>
      </c>
      <c r="E174" s="17">
        <v>36950000</v>
      </c>
      <c r="F174" s="17">
        <v>1950000</v>
      </c>
      <c r="G174" s="17">
        <v>1950000</v>
      </c>
      <c r="H174" s="128">
        <v>5.5714285714285712</v>
      </c>
      <c r="I174" s="17">
        <v>0</v>
      </c>
      <c r="J174" s="17">
        <v>1950000</v>
      </c>
      <c r="K174" s="18">
        <v>6552010000</v>
      </c>
      <c r="L174" s="29">
        <v>92.914820000000006</v>
      </c>
      <c r="M174" s="29">
        <v>10.330260000000001</v>
      </c>
      <c r="N174" s="29">
        <v>10.34</v>
      </c>
      <c r="O174" s="18"/>
      <c r="P174" s="107"/>
      <c r="Q174" s="107"/>
      <c r="R174" s="107"/>
    </row>
    <row r="175" spans="1:18">
      <c r="A175" s="19">
        <v>45444</v>
      </c>
      <c r="B175" s="17"/>
      <c r="C175" s="15">
        <v>45449</v>
      </c>
      <c r="D175" s="15"/>
      <c r="E175" s="17"/>
      <c r="F175" s="17"/>
      <c r="G175" s="17"/>
      <c r="H175" s="128"/>
      <c r="I175" s="17">
        <v>0</v>
      </c>
      <c r="J175" s="17">
        <v>0</v>
      </c>
      <c r="K175" s="18">
        <v>6595690000</v>
      </c>
      <c r="L175" s="29"/>
      <c r="M175" s="29"/>
      <c r="N175" s="29"/>
      <c r="O175" s="18">
        <v>43680000</v>
      </c>
      <c r="P175" s="107">
        <v>92.303430000000006</v>
      </c>
      <c r="Q175" s="107">
        <v>10.713749999999999</v>
      </c>
      <c r="R175" s="107">
        <v>10.795</v>
      </c>
    </row>
    <row r="176" spans="1:18">
      <c r="A176" s="19">
        <v>45444</v>
      </c>
      <c r="B176" s="17">
        <v>40000000</v>
      </c>
      <c r="C176" s="15">
        <v>45463</v>
      </c>
      <c r="D176" s="15">
        <v>48319</v>
      </c>
      <c r="E176" s="17">
        <v>105300000</v>
      </c>
      <c r="F176" s="17">
        <v>65300000</v>
      </c>
      <c r="G176" s="17">
        <v>40000000</v>
      </c>
      <c r="H176" s="117">
        <v>163.25</v>
      </c>
      <c r="I176" s="17">
        <v>0</v>
      </c>
      <c r="J176" s="17">
        <v>40000000</v>
      </c>
      <c r="K176" s="18">
        <v>6635690000</v>
      </c>
      <c r="L176" s="29">
        <v>95.194869999999995</v>
      </c>
      <c r="M176" s="29">
        <v>9.8913399999999996</v>
      </c>
      <c r="N176" s="29">
        <v>10.050000000000001</v>
      </c>
      <c r="O176" s="18"/>
      <c r="P176" s="107"/>
      <c r="Q176" s="107"/>
      <c r="R176" s="107"/>
    </row>
    <row r="177" spans="1:18">
      <c r="A177" s="19">
        <v>45444</v>
      </c>
      <c r="B177" s="17">
        <v>35000000</v>
      </c>
      <c r="C177" s="15">
        <v>45470</v>
      </c>
      <c r="D177" s="15">
        <v>48319</v>
      </c>
      <c r="E177" s="17">
        <v>54800000</v>
      </c>
      <c r="F177" s="17">
        <v>19800000</v>
      </c>
      <c r="G177" s="17">
        <v>9800000</v>
      </c>
      <c r="H177" s="117">
        <v>56.571428571428569</v>
      </c>
      <c r="I177" s="17">
        <v>0</v>
      </c>
      <c r="J177" s="17">
        <v>9800000</v>
      </c>
      <c r="K177" s="18">
        <v>6645490000</v>
      </c>
      <c r="L177" s="29">
        <v>95.311940000000007</v>
      </c>
      <c r="M177" s="29">
        <v>9.8699999999999992</v>
      </c>
      <c r="N177" s="29">
        <v>9.8699999999999992</v>
      </c>
      <c r="O177" s="18"/>
      <c r="P177" s="107"/>
      <c r="Q177" s="107"/>
      <c r="R177" s="107"/>
    </row>
    <row r="178" spans="1:18">
      <c r="A178" s="19">
        <v>45474</v>
      </c>
      <c r="B178" s="17"/>
      <c r="C178" s="15">
        <v>45477</v>
      </c>
      <c r="D178" s="15">
        <v>48319</v>
      </c>
      <c r="E178" s="17"/>
      <c r="F178" s="17">
        <v>0</v>
      </c>
      <c r="G178" s="17"/>
      <c r="H178" s="117"/>
      <c r="I178" s="17">
        <v>0</v>
      </c>
      <c r="J178" s="17">
        <v>0</v>
      </c>
      <c r="K178" s="18">
        <v>6669560000</v>
      </c>
      <c r="L178" s="29"/>
      <c r="M178" s="29"/>
      <c r="N178" s="29"/>
      <c r="O178" s="18">
        <v>24070000</v>
      </c>
      <c r="P178" s="107">
        <v>96.322379999999995</v>
      </c>
      <c r="Q178" s="107">
        <v>10.058070000000001</v>
      </c>
      <c r="R178" s="107">
        <v>10.077999999999999</v>
      </c>
    </row>
    <row r="179" spans="1:18">
      <c r="A179" s="19">
        <v>45474</v>
      </c>
      <c r="B179" s="17">
        <v>70000000</v>
      </c>
      <c r="C179" s="15">
        <v>45488</v>
      </c>
      <c r="D179" s="15">
        <v>48319</v>
      </c>
      <c r="E179" s="17">
        <v>117000000</v>
      </c>
      <c r="F179" s="17">
        <v>47000000</v>
      </c>
      <c r="G179" s="17">
        <v>70000000</v>
      </c>
      <c r="H179" s="117">
        <v>67.142857142857139</v>
      </c>
      <c r="I179" s="17">
        <v>0</v>
      </c>
      <c r="J179" s="17">
        <v>70000000</v>
      </c>
      <c r="K179" s="18">
        <v>6739560000</v>
      </c>
      <c r="L179" s="29">
        <v>97.05592</v>
      </c>
      <c r="M179" s="29">
        <v>9.5399999999999991</v>
      </c>
      <c r="N179" s="29">
        <v>9.58</v>
      </c>
      <c r="O179" s="18"/>
      <c r="P179" s="107"/>
      <c r="Q179" s="107"/>
      <c r="R179" s="107"/>
    </row>
    <row r="180" spans="1:18">
      <c r="A180" s="19">
        <v>45474</v>
      </c>
      <c r="B180" s="17">
        <v>40000000</v>
      </c>
      <c r="C180" s="15">
        <v>45498</v>
      </c>
      <c r="D180" s="15">
        <v>48319</v>
      </c>
      <c r="E180" s="17">
        <v>90900000</v>
      </c>
      <c r="F180" s="17">
        <v>50900000</v>
      </c>
      <c r="G180" s="17">
        <v>50000000</v>
      </c>
      <c r="H180" s="117">
        <v>127.25</v>
      </c>
      <c r="I180" s="17">
        <v>0</v>
      </c>
      <c r="J180" s="17">
        <v>50000000</v>
      </c>
      <c r="K180" s="18">
        <v>6789560000</v>
      </c>
      <c r="L180" s="29">
        <v>96.746350000000007</v>
      </c>
      <c r="M180" s="29">
        <v>9.6</v>
      </c>
      <c r="N180" s="29">
        <v>9.6</v>
      </c>
      <c r="O180" s="18"/>
      <c r="P180" s="107"/>
      <c r="Q180" s="107"/>
      <c r="R180" s="107"/>
    </row>
    <row r="181" spans="1:18">
      <c r="A181" s="19">
        <v>45505</v>
      </c>
      <c r="B181" s="17">
        <v>40000000</v>
      </c>
      <c r="C181" s="15">
        <v>45512</v>
      </c>
      <c r="D181" s="15">
        <v>48319</v>
      </c>
      <c r="E181" s="17">
        <v>30450000</v>
      </c>
      <c r="F181" s="17">
        <v>-9550000</v>
      </c>
      <c r="G181" s="17">
        <v>5450000</v>
      </c>
      <c r="H181" s="117">
        <v>-23.875</v>
      </c>
      <c r="I181" s="17">
        <v>0</v>
      </c>
      <c r="J181" s="17">
        <v>5450000</v>
      </c>
      <c r="K181" s="18">
        <v>6795010000</v>
      </c>
      <c r="L181" s="29">
        <v>97.295090000000002</v>
      </c>
      <c r="M181" s="29">
        <v>9.4978300000000004</v>
      </c>
      <c r="N181" s="29">
        <v>9.6</v>
      </c>
      <c r="O181" s="18"/>
      <c r="P181" s="107"/>
      <c r="Q181" s="107"/>
      <c r="R181" s="107"/>
    </row>
    <row r="182" spans="1:18">
      <c r="A182" s="19">
        <v>45505</v>
      </c>
      <c r="B182" s="17"/>
      <c r="C182" s="15">
        <v>45519</v>
      </c>
      <c r="D182" s="15">
        <v>48319</v>
      </c>
      <c r="E182" s="17"/>
      <c r="F182" s="17">
        <v>0</v>
      </c>
      <c r="G182" s="17"/>
      <c r="H182" s="117"/>
      <c r="I182" s="17"/>
      <c r="J182" s="17">
        <v>0</v>
      </c>
      <c r="K182" s="18">
        <v>6795520000</v>
      </c>
      <c r="L182" s="29"/>
      <c r="M182" s="29"/>
      <c r="N182" s="29"/>
      <c r="O182" s="18">
        <v>510000</v>
      </c>
      <c r="P182" s="107">
        <v>100.93201999999999</v>
      </c>
      <c r="Q182" s="107">
        <v>9.3800000000000008</v>
      </c>
      <c r="R182" s="107">
        <v>9.3800000000000008</v>
      </c>
    </row>
    <row r="183" spans="1:18">
      <c r="A183" s="19">
        <v>45505</v>
      </c>
      <c r="B183" s="17">
        <v>35000000</v>
      </c>
      <c r="C183" s="15">
        <v>45526</v>
      </c>
      <c r="D183" s="15">
        <v>48319</v>
      </c>
      <c r="E183" s="17">
        <v>15000000</v>
      </c>
      <c r="F183" s="17">
        <v>-20000000</v>
      </c>
      <c r="G183" s="17">
        <v>15000000</v>
      </c>
      <c r="H183" s="117">
        <v>-57.142857142857139</v>
      </c>
      <c r="I183" s="17">
        <v>0</v>
      </c>
      <c r="J183" s="17">
        <v>15000000</v>
      </c>
      <c r="K183" s="18">
        <v>6810520000</v>
      </c>
      <c r="L183" s="29">
        <v>96.745980000000003</v>
      </c>
      <c r="M183" s="29">
        <v>9.6046700000000005</v>
      </c>
      <c r="N183" s="29">
        <v>9.6940000000000008</v>
      </c>
      <c r="O183" s="18"/>
      <c r="P183" s="107"/>
      <c r="Q183" s="107"/>
      <c r="R183" s="107"/>
    </row>
    <row r="184" spans="1:18">
      <c r="A184" s="19">
        <v>45536</v>
      </c>
      <c r="B184" s="17">
        <v>75000000</v>
      </c>
      <c r="C184" s="15">
        <v>45540</v>
      </c>
      <c r="D184" s="15">
        <v>48319</v>
      </c>
      <c r="E184" s="17">
        <v>108090000</v>
      </c>
      <c r="F184" s="17">
        <v>33090000</v>
      </c>
      <c r="G184" s="17">
        <v>79640000</v>
      </c>
      <c r="H184" s="117">
        <v>44.12</v>
      </c>
      <c r="I184" s="17">
        <v>0</v>
      </c>
      <c r="J184" s="17">
        <v>79640000</v>
      </c>
      <c r="K184" s="18">
        <v>6890160000</v>
      </c>
      <c r="L184" s="29">
        <v>96.487350000000006</v>
      </c>
      <c r="M184" s="29">
        <v>9.6571599999999993</v>
      </c>
      <c r="N184" s="29">
        <v>9.67</v>
      </c>
      <c r="O184" s="18"/>
      <c r="P184" s="107"/>
      <c r="Q184" s="107"/>
      <c r="R184" s="107"/>
    </row>
    <row r="185" spans="1:18">
      <c r="A185" s="19">
        <v>45536</v>
      </c>
      <c r="B185" s="17">
        <v>70000000</v>
      </c>
      <c r="C185" s="15">
        <v>45554</v>
      </c>
      <c r="D185" s="15">
        <v>48319</v>
      </c>
      <c r="E185" s="17">
        <v>184400000</v>
      </c>
      <c r="F185" s="17">
        <v>114400000</v>
      </c>
      <c r="G185" s="17">
        <v>144400000</v>
      </c>
      <c r="H185" s="117">
        <v>163.42857142857144</v>
      </c>
      <c r="I185" s="17">
        <v>0</v>
      </c>
      <c r="J185" s="17">
        <v>144400000</v>
      </c>
      <c r="K185" s="18">
        <v>7034560000</v>
      </c>
      <c r="L185" s="29">
        <v>97.057460000000006</v>
      </c>
      <c r="M185" s="29">
        <v>9.5584500000000006</v>
      </c>
      <c r="N185" s="29">
        <v>9.7249999999999996</v>
      </c>
      <c r="O185" s="18"/>
      <c r="P185" s="107"/>
      <c r="Q185" s="107"/>
      <c r="R185" s="107"/>
    </row>
    <row r="186" spans="1:18">
      <c r="A186" s="19">
        <v>45536</v>
      </c>
      <c r="B186" s="17"/>
      <c r="C186" s="15">
        <v>45561</v>
      </c>
      <c r="D186" s="15">
        <v>48319</v>
      </c>
      <c r="E186" s="17"/>
      <c r="F186" s="17">
        <v>0</v>
      </c>
      <c r="G186" s="17"/>
      <c r="H186" s="117"/>
      <c r="I186" s="17"/>
      <c r="J186" s="17">
        <v>0</v>
      </c>
      <c r="K186" s="18">
        <v>7127400000</v>
      </c>
      <c r="L186" s="29"/>
      <c r="M186" s="29"/>
      <c r="N186" s="29"/>
      <c r="O186" s="18">
        <v>92840000</v>
      </c>
      <c r="P186" s="107">
        <v>96.702560000000005</v>
      </c>
      <c r="Q186" s="107">
        <v>9.5365300000000008</v>
      </c>
      <c r="R186" s="107">
        <v>9.6824999999999992</v>
      </c>
    </row>
    <row r="187" spans="1:18">
      <c r="A187" s="19">
        <v>45566</v>
      </c>
      <c r="B187" s="17">
        <v>75000000</v>
      </c>
      <c r="C187" s="15">
        <v>45568</v>
      </c>
      <c r="D187" s="15">
        <v>48319</v>
      </c>
      <c r="E187" s="17">
        <v>157800000</v>
      </c>
      <c r="F187" s="17">
        <v>82800000</v>
      </c>
      <c r="G187" s="17">
        <v>80250000</v>
      </c>
      <c r="H187" s="117">
        <v>110.4</v>
      </c>
      <c r="I187" s="17">
        <v>0</v>
      </c>
      <c r="J187" s="17">
        <v>80250000</v>
      </c>
      <c r="K187" s="18">
        <v>7207650000</v>
      </c>
      <c r="L187" s="29">
        <v>96.056190000000001</v>
      </c>
      <c r="M187" s="29">
        <v>9.7529000000000003</v>
      </c>
      <c r="N187" s="29">
        <v>9.782</v>
      </c>
      <c r="O187" s="18"/>
      <c r="P187" s="107"/>
      <c r="Q187" s="107"/>
      <c r="R187" s="107"/>
    </row>
    <row r="188" spans="1:18">
      <c r="A188" s="19">
        <v>45566</v>
      </c>
      <c r="B188" s="17">
        <v>110000000</v>
      </c>
      <c r="C188" s="15">
        <v>45580</v>
      </c>
      <c r="D188" s="15">
        <v>48319</v>
      </c>
      <c r="E188" s="17">
        <v>201100000</v>
      </c>
      <c r="F188" s="17">
        <v>91100000</v>
      </c>
      <c r="G188" s="17">
        <v>110000000</v>
      </c>
      <c r="H188" s="117">
        <v>82.818181818181813</v>
      </c>
      <c r="I188" s="17">
        <v>0</v>
      </c>
      <c r="J188" s="17">
        <v>110000000</v>
      </c>
      <c r="K188" s="18">
        <v>7317650000</v>
      </c>
      <c r="L188" s="29">
        <v>96.099940000000004</v>
      </c>
      <c r="M188" s="29">
        <v>9.7450200000000002</v>
      </c>
      <c r="N188" s="29">
        <v>9.8000000000000007</v>
      </c>
      <c r="O188" s="18"/>
      <c r="P188" s="107"/>
      <c r="Q188" s="107"/>
      <c r="R188" s="107"/>
    </row>
    <row r="189" spans="1:18">
      <c r="A189" s="19">
        <v>45566</v>
      </c>
      <c r="B189" s="17">
        <v>75000000</v>
      </c>
      <c r="C189" s="15">
        <v>45596</v>
      </c>
      <c r="D189" s="15">
        <v>48319</v>
      </c>
      <c r="E189" s="17">
        <v>102440000</v>
      </c>
      <c r="F189" s="17">
        <v>27440000</v>
      </c>
      <c r="G189" s="17">
        <v>75000000</v>
      </c>
      <c r="H189" s="117">
        <v>36.586666666666666</v>
      </c>
      <c r="I189" s="17">
        <v>0</v>
      </c>
      <c r="J189" s="17">
        <v>75000000</v>
      </c>
      <c r="K189" s="18">
        <v>7392650000</v>
      </c>
      <c r="L189" s="29">
        <v>95.674620000000004</v>
      </c>
      <c r="M189" s="29">
        <v>9.8305600000000002</v>
      </c>
      <c r="N189" s="29">
        <v>9.8719999999999999</v>
      </c>
      <c r="O189" s="18"/>
      <c r="P189" s="107"/>
      <c r="Q189" s="107"/>
      <c r="R189" s="107"/>
    </row>
    <row r="190" spans="1:18">
      <c r="A190" s="19">
        <v>45597</v>
      </c>
      <c r="B190" s="17"/>
      <c r="C190" s="15">
        <v>45603</v>
      </c>
      <c r="D190" s="15">
        <v>48319</v>
      </c>
      <c r="E190" s="17"/>
      <c r="F190" s="17">
        <v>0</v>
      </c>
      <c r="G190" s="17"/>
      <c r="H190" s="117"/>
      <c r="I190" s="17"/>
      <c r="J190" s="17">
        <v>0</v>
      </c>
      <c r="K190" s="18">
        <v>7532690000</v>
      </c>
      <c r="L190" s="29"/>
      <c r="M190" s="29"/>
      <c r="N190" s="29"/>
      <c r="O190" s="18">
        <v>140040000</v>
      </c>
      <c r="P190" s="107">
        <v>95.031639999999996</v>
      </c>
      <c r="Q190" s="107">
        <v>10.07334</v>
      </c>
      <c r="R190" s="107">
        <v>10.114599999999999</v>
      </c>
    </row>
    <row r="191" spans="1:18">
      <c r="A191" s="19">
        <v>45597</v>
      </c>
      <c r="B191" s="17">
        <v>65000000</v>
      </c>
      <c r="C191" s="15">
        <v>45610</v>
      </c>
      <c r="D191" s="15">
        <v>48319</v>
      </c>
      <c r="E191" s="17">
        <v>57100000</v>
      </c>
      <c r="F191" s="17">
        <v>-7900000</v>
      </c>
      <c r="G191" s="17">
        <v>28100000</v>
      </c>
      <c r="H191" s="117">
        <v>-12.153846153846153</v>
      </c>
      <c r="I191" s="17"/>
      <c r="J191" s="17">
        <v>28100000</v>
      </c>
      <c r="K191" s="18">
        <v>7560790000</v>
      </c>
      <c r="L191" s="29">
        <v>95.221059999999994</v>
      </c>
      <c r="M191" s="29">
        <v>9.9228799999999993</v>
      </c>
      <c r="N191" s="29">
        <v>10.025</v>
      </c>
      <c r="O191" s="18"/>
      <c r="P191" s="107"/>
      <c r="Q191" s="107"/>
      <c r="R191" s="107"/>
    </row>
    <row r="192" spans="1:18">
      <c r="A192" s="319">
        <v>45627</v>
      </c>
      <c r="B192" s="17">
        <v>65000000</v>
      </c>
      <c r="C192" s="15">
        <v>45631</v>
      </c>
      <c r="D192" s="15">
        <v>48319</v>
      </c>
      <c r="E192" s="17">
        <v>116280000</v>
      </c>
      <c r="F192" s="17">
        <v>51280000</v>
      </c>
      <c r="G192" s="17">
        <v>86280000</v>
      </c>
      <c r="H192" s="117">
        <v>78.892307692307696</v>
      </c>
      <c r="I192" s="17"/>
      <c r="J192" s="17">
        <v>86280000</v>
      </c>
      <c r="K192" s="18">
        <v>7647070000</v>
      </c>
      <c r="L192" s="29">
        <v>96.466639999999998</v>
      </c>
      <c r="M192" s="29">
        <v>9.6788100000000004</v>
      </c>
      <c r="N192" s="29">
        <v>9.7149999999999999</v>
      </c>
      <c r="O192" s="18"/>
      <c r="P192" s="107"/>
      <c r="Q192" s="107"/>
      <c r="R192" s="107"/>
    </row>
    <row r="193" spans="1:18">
      <c r="A193" s="319">
        <v>45658</v>
      </c>
      <c r="B193" s="17">
        <v>90000000</v>
      </c>
      <c r="C193" s="15">
        <v>45672</v>
      </c>
      <c r="D193" s="15">
        <v>48319</v>
      </c>
      <c r="E193" s="17">
        <v>64980000</v>
      </c>
      <c r="F193" s="17">
        <v>-25020000</v>
      </c>
      <c r="G193" s="17">
        <v>28600000</v>
      </c>
      <c r="H193" s="117">
        <v>-27.800000000000004</v>
      </c>
      <c r="I193" s="17">
        <v>0</v>
      </c>
      <c r="J193" s="17">
        <v>28600000</v>
      </c>
      <c r="K193" s="18">
        <v>7675670000</v>
      </c>
      <c r="L193" s="29">
        <v>94.672600000000003</v>
      </c>
      <c r="M193" s="29">
        <v>10.04828</v>
      </c>
      <c r="N193" s="29">
        <v>10.115</v>
      </c>
      <c r="O193" s="18"/>
      <c r="P193" s="107"/>
      <c r="Q193" s="107"/>
      <c r="R193" s="107"/>
    </row>
    <row r="194" spans="1:18">
      <c r="A194" s="319">
        <v>45658</v>
      </c>
      <c r="B194" s="17">
        <v>35000000</v>
      </c>
      <c r="C194" s="15">
        <v>45680</v>
      </c>
      <c r="D194" s="15">
        <v>48319</v>
      </c>
      <c r="E194" s="17">
        <v>82660000</v>
      </c>
      <c r="F194" s="17">
        <v>47660000</v>
      </c>
      <c r="G194" s="17">
        <v>43550000</v>
      </c>
      <c r="H194" s="117">
        <v>136.17142857142858</v>
      </c>
      <c r="I194" s="17">
        <v>0</v>
      </c>
      <c r="J194" s="17">
        <v>43550000</v>
      </c>
      <c r="K194" s="18">
        <v>7719220000</v>
      </c>
      <c r="L194" s="29">
        <v>95.338260000000005</v>
      </c>
      <c r="M194" s="29">
        <v>9.9148999999999994</v>
      </c>
      <c r="N194" s="29">
        <v>9.782</v>
      </c>
      <c r="O194" s="18"/>
      <c r="P194" s="107"/>
      <c r="Q194" s="107"/>
      <c r="R194" s="107"/>
    </row>
    <row r="195" spans="1:18">
      <c r="A195" s="319">
        <v>45689</v>
      </c>
      <c r="B195" s="17">
        <v>65000000</v>
      </c>
      <c r="C195" s="15">
        <v>45694</v>
      </c>
      <c r="D195" s="15">
        <v>11794</v>
      </c>
      <c r="E195" s="17">
        <v>216880000</v>
      </c>
      <c r="F195" s="17">
        <v>151880000</v>
      </c>
      <c r="G195" s="17">
        <v>118580000</v>
      </c>
      <c r="H195" s="117">
        <v>233.66153846153844</v>
      </c>
      <c r="I195" s="17">
        <v>0</v>
      </c>
      <c r="J195" s="17">
        <v>118580000</v>
      </c>
      <c r="K195" s="18">
        <v>7837800000</v>
      </c>
      <c r="L195" s="29">
        <v>95.177999999999997</v>
      </c>
      <c r="M195" s="29">
        <v>9.9499999999999993</v>
      </c>
      <c r="N195" s="29">
        <v>10.016999999999999</v>
      </c>
      <c r="O195" s="18"/>
      <c r="P195" s="107"/>
      <c r="Q195" s="107"/>
      <c r="R195" s="107"/>
    </row>
    <row r="196" spans="1:18">
      <c r="A196" s="319">
        <v>45689</v>
      </c>
      <c r="B196" s="17">
        <v>35000000</v>
      </c>
      <c r="C196" s="15">
        <v>45708</v>
      </c>
      <c r="D196" s="15">
        <v>11794</v>
      </c>
      <c r="E196" s="17">
        <v>182630000</v>
      </c>
      <c r="F196" s="17">
        <v>147630000</v>
      </c>
      <c r="G196" s="17">
        <v>35000000</v>
      </c>
      <c r="H196" s="117">
        <v>421.8</v>
      </c>
      <c r="I196" s="17">
        <v>0</v>
      </c>
      <c r="J196" s="17">
        <v>35000000</v>
      </c>
      <c r="K196" s="18">
        <v>7872800000</v>
      </c>
      <c r="L196" s="29">
        <v>96.022999999999996</v>
      </c>
      <c r="M196" s="29">
        <v>9.7799999999999994</v>
      </c>
      <c r="N196" s="29">
        <v>9.9049999999999994</v>
      </c>
      <c r="O196" s="18"/>
      <c r="P196" s="107"/>
      <c r="Q196" s="107"/>
      <c r="R196" s="107"/>
    </row>
    <row r="197" spans="1:18">
      <c r="A197" s="319">
        <v>45689</v>
      </c>
      <c r="B197" s="17"/>
      <c r="C197" s="15">
        <v>45715</v>
      </c>
      <c r="D197" s="15">
        <v>11794</v>
      </c>
      <c r="E197" s="17"/>
      <c r="F197" s="17"/>
      <c r="G197" s="17"/>
      <c r="H197" s="117"/>
      <c r="I197" s="17"/>
      <c r="J197" s="17"/>
      <c r="K197" s="18">
        <v>7977090000</v>
      </c>
      <c r="L197" s="29"/>
      <c r="M197" s="29"/>
      <c r="N197" s="29"/>
      <c r="O197" s="18">
        <v>104290000</v>
      </c>
      <c r="P197" s="107">
        <v>99.037000000000006</v>
      </c>
      <c r="Q197" s="107">
        <v>9.85</v>
      </c>
      <c r="R197" s="107">
        <v>9.9</v>
      </c>
    </row>
    <row r="198" spans="1:18">
      <c r="A198" s="319">
        <v>45717</v>
      </c>
      <c r="B198" s="17">
        <v>60000000</v>
      </c>
      <c r="C198" s="15">
        <v>45722</v>
      </c>
      <c r="D198" s="15">
        <v>48319</v>
      </c>
      <c r="E198" s="17">
        <v>123870000</v>
      </c>
      <c r="F198" s="17">
        <v>63870000</v>
      </c>
      <c r="G198" s="17">
        <v>60000000</v>
      </c>
      <c r="H198" s="117">
        <v>106.45</v>
      </c>
      <c r="I198" s="17">
        <v>0</v>
      </c>
      <c r="J198" s="17">
        <v>60000000</v>
      </c>
      <c r="K198" s="18">
        <v>8037090000</v>
      </c>
      <c r="L198" s="29">
        <v>96.577799999999996</v>
      </c>
      <c r="M198" s="29">
        <v>9.6751100000000001</v>
      </c>
      <c r="N198" s="29">
        <v>9.6890000000000001</v>
      </c>
      <c r="O198" s="18"/>
      <c r="P198" s="107"/>
      <c r="Q198" s="107"/>
      <c r="R198" s="107"/>
    </row>
    <row r="199" spans="1:18">
      <c r="A199" s="319">
        <v>45717</v>
      </c>
      <c r="B199" s="17">
        <v>35000000</v>
      </c>
      <c r="C199" s="15">
        <v>45743</v>
      </c>
      <c r="D199" s="15">
        <v>48319</v>
      </c>
      <c r="E199" s="17">
        <v>209810000</v>
      </c>
      <c r="F199" s="17">
        <v>174810000</v>
      </c>
      <c r="G199" s="17">
        <v>35000000</v>
      </c>
      <c r="H199" s="117">
        <v>499.45714285714286</v>
      </c>
      <c r="I199" s="17">
        <v>0</v>
      </c>
      <c r="J199" s="17">
        <v>35000000</v>
      </c>
      <c r="K199" s="18">
        <v>8072090000</v>
      </c>
      <c r="L199" s="29">
        <v>96.600350000000006</v>
      </c>
      <c r="M199" s="29">
        <v>9.6784599999999994</v>
      </c>
      <c r="N199" s="29">
        <v>9.6790000000000003</v>
      </c>
      <c r="O199" s="18"/>
      <c r="P199" s="107"/>
      <c r="Q199" s="107"/>
      <c r="R199" s="107"/>
    </row>
    <row r="200" spans="1:18">
      <c r="A200" s="319">
        <v>45748</v>
      </c>
      <c r="B200" s="17">
        <v>70000000</v>
      </c>
      <c r="C200" s="15">
        <v>45762</v>
      </c>
      <c r="D200" s="15">
        <v>48319</v>
      </c>
      <c r="E200" s="17">
        <v>164780000</v>
      </c>
      <c r="F200" s="17">
        <v>94780000</v>
      </c>
      <c r="G200" s="17">
        <v>138430000</v>
      </c>
      <c r="H200" s="117">
        <v>135.4</v>
      </c>
      <c r="I200" s="17">
        <v>0</v>
      </c>
      <c r="J200" s="17">
        <v>138430000</v>
      </c>
      <c r="K200" s="18">
        <v>8210520000</v>
      </c>
      <c r="L200" s="29">
        <v>95.458510000000004</v>
      </c>
      <c r="M200" s="29">
        <v>9.9151100000000003</v>
      </c>
      <c r="N200" s="29">
        <v>10.050000000000001</v>
      </c>
      <c r="O200" s="18"/>
      <c r="P200" s="107"/>
      <c r="Q200" s="107"/>
      <c r="R200" s="107"/>
    </row>
    <row r="201" spans="1:18">
      <c r="A201" s="319">
        <v>45748</v>
      </c>
      <c r="B201" s="17">
        <v>15000000</v>
      </c>
      <c r="C201" s="15">
        <v>45771</v>
      </c>
      <c r="D201" s="15">
        <v>48319</v>
      </c>
      <c r="E201" s="17">
        <v>62590000</v>
      </c>
      <c r="F201" s="17">
        <v>47590000</v>
      </c>
      <c r="G201" s="17">
        <v>37580000</v>
      </c>
      <c r="H201" s="117">
        <v>317.26666666666665</v>
      </c>
      <c r="I201" s="17">
        <v>0</v>
      </c>
      <c r="J201" s="17">
        <v>37580000</v>
      </c>
      <c r="K201" s="18">
        <v>8248100000</v>
      </c>
      <c r="L201" s="29">
        <v>95.545479999999998</v>
      </c>
      <c r="M201" s="29">
        <v>9.8981700000000004</v>
      </c>
      <c r="N201" s="29">
        <v>9.9529999999999994</v>
      </c>
      <c r="O201" s="18"/>
      <c r="P201" s="107"/>
      <c r="Q201" s="107"/>
      <c r="R201" s="107"/>
    </row>
    <row r="202" spans="1:18">
      <c r="A202" s="319">
        <v>45748</v>
      </c>
      <c r="B202" s="17"/>
      <c r="C202" s="15">
        <v>45777</v>
      </c>
      <c r="D202" s="15">
        <v>48320</v>
      </c>
      <c r="E202" s="17"/>
      <c r="F202" s="17"/>
      <c r="G202" s="17"/>
      <c r="H202" s="117"/>
      <c r="I202" s="17"/>
      <c r="J202" s="17"/>
      <c r="K202" s="18">
        <v>8367780000</v>
      </c>
      <c r="L202" s="29"/>
      <c r="M202" s="29"/>
      <c r="N202" s="29"/>
      <c r="O202" s="18">
        <v>119680000</v>
      </c>
      <c r="P202" s="107">
        <v>96.068619999999996</v>
      </c>
      <c r="Q202" s="107">
        <v>9.8671000000000006</v>
      </c>
      <c r="R202" s="107">
        <v>9.9499999999999993</v>
      </c>
    </row>
    <row r="203" spans="1:18">
      <c r="A203" s="319">
        <v>45778</v>
      </c>
      <c r="B203" s="17">
        <v>50000000</v>
      </c>
      <c r="C203" s="15">
        <v>45785</v>
      </c>
      <c r="D203" s="15">
        <v>48319</v>
      </c>
      <c r="E203" s="17">
        <v>121280000</v>
      </c>
      <c r="F203" s="17">
        <v>71280000</v>
      </c>
      <c r="G203" s="17">
        <v>106900000</v>
      </c>
      <c r="H203" s="117">
        <v>142.56</v>
      </c>
      <c r="I203" s="17">
        <v>0</v>
      </c>
      <c r="J203" s="17">
        <v>106900000</v>
      </c>
      <c r="K203" s="18">
        <v>8474680000</v>
      </c>
      <c r="L203" s="29">
        <v>95.503079999999997</v>
      </c>
      <c r="M203" s="29">
        <v>9.9089700000000001</v>
      </c>
      <c r="N203" s="29">
        <v>9.9949999999999992</v>
      </c>
      <c r="O203" s="18"/>
      <c r="P203" s="107"/>
      <c r="Q203" s="107"/>
      <c r="R203" s="107"/>
    </row>
    <row r="204" spans="1:18">
      <c r="A204" s="319">
        <v>45778</v>
      </c>
      <c r="B204" s="17">
        <v>55000000</v>
      </c>
      <c r="C204" s="15">
        <v>45792</v>
      </c>
      <c r="D204" s="15">
        <v>48319</v>
      </c>
      <c r="E204" s="17">
        <v>84300000</v>
      </c>
      <c r="F204" s="17">
        <v>29300000</v>
      </c>
      <c r="G204" s="17">
        <v>74300000</v>
      </c>
      <c r="H204" s="117">
        <v>53.272727272727273</v>
      </c>
      <c r="I204" s="17">
        <v>0</v>
      </c>
      <c r="J204" s="17">
        <v>74300000</v>
      </c>
      <c r="K204" s="18">
        <v>8548980000</v>
      </c>
      <c r="L204" s="29">
        <v>95.523359999999997</v>
      </c>
      <c r="M204" s="29">
        <v>9.9640000000000004</v>
      </c>
      <c r="N204" s="29">
        <v>9.9640000000000004</v>
      </c>
      <c r="O204" s="18"/>
      <c r="P204" s="107"/>
      <c r="Q204" s="107"/>
      <c r="R204" s="107"/>
    </row>
    <row r="205" spans="1:18">
      <c r="A205" s="319">
        <v>45809</v>
      </c>
      <c r="B205" s="17"/>
      <c r="C205" s="15">
        <v>45813</v>
      </c>
      <c r="D205" s="15">
        <v>48319</v>
      </c>
      <c r="E205" s="17"/>
      <c r="F205" s="17">
        <v>0</v>
      </c>
      <c r="G205" s="17"/>
      <c r="H205" s="117"/>
      <c r="I205" s="17"/>
      <c r="J205" s="17">
        <v>0</v>
      </c>
      <c r="K205" s="18">
        <v>8825230000</v>
      </c>
      <c r="L205" s="29"/>
      <c r="M205" s="29"/>
      <c r="N205" s="29"/>
      <c r="O205" s="18">
        <v>276250000</v>
      </c>
      <c r="P205" s="107">
        <v>97.766099999999994</v>
      </c>
      <c r="Q205" s="107">
        <v>9.7037499999999994</v>
      </c>
      <c r="R205" s="107">
        <v>9.8559999999999999</v>
      </c>
    </row>
    <row r="206" spans="1:18">
      <c r="A206" s="319">
        <v>45809</v>
      </c>
      <c r="B206" s="17">
        <v>50000000</v>
      </c>
      <c r="C206" s="15">
        <v>45827</v>
      </c>
      <c r="D206" s="15">
        <v>48319</v>
      </c>
      <c r="E206" s="17">
        <v>213810000</v>
      </c>
      <c r="F206" s="17">
        <v>163810000</v>
      </c>
      <c r="G206" s="17">
        <v>50000000</v>
      </c>
      <c r="H206" s="117">
        <f>F206/B206*100</f>
        <v>327.62</v>
      </c>
      <c r="I206" s="17">
        <v>0</v>
      </c>
      <c r="J206" s="17">
        <v>50000000</v>
      </c>
      <c r="K206" s="18">
        <v>8875230000</v>
      </c>
      <c r="L206" s="29">
        <v>96.762169999999998</v>
      </c>
      <c r="M206" s="29">
        <v>9.6530400000000007</v>
      </c>
      <c r="N206" s="29">
        <v>9.6880000000000006</v>
      </c>
      <c r="O206" s="18"/>
      <c r="P206" s="107"/>
      <c r="Q206" s="107"/>
      <c r="R206" s="107"/>
    </row>
    <row r="207" spans="1:18">
      <c r="A207" s="319">
        <v>45809</v>
      </c>
      <c r="B207" s="17">
        <v>55000000</v>
      </c>
      <c r="C207" s="15">
        <v>45834</v>
      </c>
      <c r="D207" s="15">
        <v>48319</v>
      </c>
      <c r="E207" s="17">
        <v>180650000</v>
      </c>
      <c r="F207" s="17">
        <v>125650000</v>
      </c>
      <c r="G207" s="17">
        <v>74990000</v>
      </c>
      <c r="H207" s="117">
        <f>F207/B207*100</f>
        <v>228.45454545454547</v>
      </c>
      <c r="I207" s="17">
        <v>0</v>
      </c>
      <c r="J207" s="17">
        <v>74990000</v>
      </c>
      <c r="K207" s="18">
        <v>8950220000</v>
      </c>
      <c r="L207" s="29">
        <v>97.408826858247778</v>
      </c>
      <c r="M207" s="29">
        <v>9.5202907054273904</v>
      </c>
      <c r="N207" s="29">
        <v>9.59</v>
      </c>
      <c r="O207" s="18"/>
      <c r="P207" s="107"/>
      <c r="Q207" s="107"/>
      <c r="R207" s="107"/>
    </row>
    <row r="208" spans="1:18">
      <c r="A208" s="319">
        <v>45839</v>
      </c>
      <c r="B208" s="17"/>
      <c r="C208" s="15">
        <v>45841</v>
      </c>
      <c r="D208" s="15">
        <v>48319</v>
      </c>
      <c r="E208" s="17"/>
      <c r="F208" s="17">
        <v>0</v>
      </c>
      <c r="G208" s="17"/>
      <c r="H208" s="117"/>
      <c r="I208" s="17"/>
      <c r="J208" s="17">
        <v>0</v>
      </c>
      <c r="K208" s="18">
        <v>9081820000</v>
      </c>
      <c r="L208" s="29"/>
      <c r="M208" s="29"/>
      <c r="N208" s="29"/>
      <c r="O208" s="18">
        <v>131600000</v>
      </c>
      <c r="P208" s="107">
        <v>99.577640000000002</v>
      </c>
      <c r="Q208" s="107">
        <v>9.4753100000000003</v>
      </c>
      <c r="R208" s="107">
        <v>9.5500000000000007</v>
      </c>
    </row>
    <row r="209" spans="1:18">
      <c r="A209" s="319">
        <v>45839</v>
      </c>
      <c r="B209" s="17">
        <v>100000000</v>
      </c>
      <c r="C209" s="15">
        <v>45848</v>
      </c>
      <c r="D209" s="15">
        <v>48319</v>
      </c>
      <c r="E209" s="17">
        <v>113740000</v>
      </c>
      <c r="F209" s="17">
        <v>13740000</v>
      </c>
      <c r="G209" s="17">
        <v>106790000</v>
      </c>
      <c r="H209" s="117">
        <v>13.74</v>
      </c>
      <c r="I209" s="17">
        <v>0</v>
      </c>
      <c r="J209" s="17">
        <v>106790000</v>
      </c>
      <c r="K209" s="18">
        <v>9188610000</v>
      </c>
      <c r="L209" s="29">
        <v>97.221104121172402</v>
      </c>
      <c r="M209" s="29">
        <v>9.5609119767768522</v>
      </c>
      <c r="N209" s="29">
        <v>9.7200000000000006</v>
      </c>
      <c r="O209" s="18"/>
      <c r="P209" s="107"/>
      <c r="Q209" s="107"/>
      <c r="R209" s="107"/>
    </row>
    <row r="210" spans="1:18">
      <c r="A210" s="319">
        <v>45839</v>
      </c>
      <c r="B210" s="17">
        <v>155000000</v>
      </c>
      <c r="C210" s="15">
        <v>45853</v>
      </c>
      <c r="D210" s="15">
        <v>48319</v>
      </c>
      <c r="E210" s="17">
        <v>197100000</v>
      </c>
      <c r="F210" s="17">
        <v>42100000</v>
      </c>
      <c r="G210" s="17">
        <v>191160000</v>
      </c>
      <c r="H210" s="117">
        <v>27.161290322580644</v>
      </c>
      <c r="I210" s="17">
        <v>0</v>
      </c>
      <c r="J210" s="17">
        <v>191160000</v>
      </c>
      <c r="K210" s="18">
        <v>9379770000</v>
      </c>
      <c r="L210" s="29">
        <v>96.856137826428125</v>
      </c>
      <c r="M210" s="29">
        <v>9.6382527725465579</v>
      </c>
      <c r="N210" s="29">
        <v>9.8539999999999992</v>
      </c>
      <c r="O210" s="18"/>
      <c r="P210" s="107"/>
      <c r="Q210" s="107"/>
      <c r="R210" s="107"/>
    </row>
    <row r="211" spans="1:18">
      <c r="A211" s="319">
        <v>45870</v>
      </c>
      <c r="B211" s="17">
        <v>40000000</v>
      </c>
      <c r="C211" s="15">
        <v>45876</v>
      </c>
      <c r="D211" s="15">
        <v>48319</v>
      </c>
      <c r="E211" s="17">
        <v>149680000</v>
      </c>
      <c r="F211" s="17">
        <f t="shared" ref="F211:F213" si="0">E211-B211</f>
        <v>109680000</v>
      </c>
      <c r="G211" s="17">
        <v>40000000</v>
      </c>
      <c r="H211" s="117">
        <v>274.2</v>
      </c>
      <c r="I211" s="17">
        <v>0</v>
      </c>
      <c r="J211" s="17">
        <f>E211-I211</f>
        <v>149680000</v>
      </c>
      <c r="K211" s="18">
        <f t="shared" ref="K211:K212" si="1">K210+I211+R211</f>
        <v>9379770000</v>
      </c>
      <c r="L211" s="29">
        <v>98.2124352875</v>
      </c>
      <c r="M211" s="29">
        <v>9.3590750000000007</v>
      </c>
      <c r="N211" s="29">
        <v>9.3800000000000008</v>
      </c>
      <c r="O211" s="18"/>
      <c r="P211" s="107"/>
      <c r="Q211" s="107"/>
      <c r="R211" s="107"/>
    </row>
    <row r="212" spans="1:18">
      <c r="A212" s="319">
        <v>45870</v>
      </c>
      <c r="B212" s="17"/>
      <c r="C212" s="15">
        <v>45883</v>
      </c>
      <c r="D212" s="15">
        <v>48319</v>
      </c>
      <c r="E212" s="17"/>
      <c r="F212" s="17">
        <f t="shared" si="0"/>
        <v>0</v>
      </c>
      <c r="G212" s="17"/>
      <c r="H212" s="117"/>
      <c r="I212" s="17"/>
      <c r="J212" s="17">
        <f>E212-I212</f>
        <v>0</v>
      </c>
      <c r="K212" s="18">
        <f t="shared" si="1"/>
        <v>9379770009.6730003</v>
      </c>
      <c r="L212" s="29"/>
      <c r="M212" s="29"/>
      <c r="N212" s="29"/>
      <c r="O212" s="18">
        <v>167060000</v>
      </c>
      <c r="P212" s="107">
        <v>99.789927262192478</v>
      </c>
      <c r="Q212" s="107">
        <v>9.653932267459874</v>
      </c>
      <c r="R212" s="107">
        <v>9.673</v>
      </c>
    </row>
    <row r="213" spans="1:18">
      <c r="A213" s="319">
        <v>45870</v>
      </c>
      <c r="B213" s="17">
        <v>170000000</v>
      </c>
      <c r="C213" s="15">
        <v>45897</v>
      </c>
      <c r="D213" s="15">
        <v>48319</v>
      </c>
      <c r="E213" s="17">
        <v>253110000</v>
      </c>
      <c r="F213" s="17">
        <f t="shared" si="0"/>
        <v>83110000</v>
      </c>
      <c r="G213" s="17">
        <v>188340000</v>
      </c>
      <c r="H213" s="117">
        <v>48.888235294117649</v>
      </c>
      <c r="I213" s="17">
        <v>0</v>
      </c>
      <c r="J213" s="17">
        <f>E213-I213</f>
        <v>253110000</v>
      </c>
      <c r="K213" s="18">
        <f>K212+I213+R213</f>
        <v>9379770009.6730003</v>
      </c>
      <c r="L213" s="29">
        <v>97.027234201975148</v>
      </c>
      <c r="M213" s="29">
        <v>9.6105808643941799</v>
      </c>
      <c r="N213" s="29">
        <v>9.69</v>
      </c>
      <c r="O213" s="18"/>
      <c r="P213" s="107"/>
      <c r="Q213" s="107"/>
      <c r="R213" s="107"/>
    </row>
    <row r="214" spans="1:18">
      <c r="A214" s="319">
        <v>45901</v>
      </c>
      <c r="B214" s="17">
        <v>40000000</v>
      </c>
      <c r="C214" s="15">
        <v>45904</v>
      </c>
      <c r="D214" s="15">
        <v>48319</v>
      </c>
      <c r="E214" s="17">
        <v>117760000</v>
      </c>
      <c r="F214" s="17">
        <v>77760000</v>
      </c>
      <c r="G214" s="17">
        <v>0</v>
      </c>
      <c r="H214" s="117">
        <v>194.4</v>
      </c>
      <c r="I214" s="17">
        <v>0</v>
      </c>
      <c r="J214" s="17">
        <v>0</v>
      </c>
      <c r="K214" s="18">
        <v>9775170000</v>
      </c>
      <c r="L214" s="29">
        <v>0</v>
      </c>
      <c r="M214" s="29">
        <v>0</v>
      </c>
      <c r="N214" s="29">
        <v>0</v>
      </c>
      <c r="O214" s="18"/>
      <c r="P214" s="107"/>
      <c r="Q214" s="107"/>
      <c r="R214" s="107"/>
    </row>
    <row r="215" spans="1:18">
      <c r="A215" s="319">
        <v>45901</v>
      </c>
      <c r="B215" s="17">
        <v>40000000</v>
      </c>
      <c r="C215" s="15">
        <v>45918</v>
      </c>
      <c r="D215" s="15">
        <v>48319</v>
      </c>
      <c r="E215" s="17">
        <v>270600000</v>
      </c>
      <c r="F215" s="17">
        <v>230600000</v>
      </c>
      <c r="G215" s="17">
        <v>40000000</v>
      </c>
      <c r="H215" s="117">
        <v>576.5</v>
      </c>
      <c r="I215" s="17">
        <v>0</v>
      </c>
      <c r="J215" s="17">
        <v>40000000</v>
      </c>
      <c r="K215" s="18">
        <v>9815170000</v>
      </c>
      <c r="L215" s="29">
        <v>98.627799999999993</v>
      </c>
      <c r="M215" s="29">
        <v>9.2874999999999996</v>
      </c>
      <c r="N215" s="29">
        <v>9.3049999999999997</v>
      </c>
      <c r="O215" s="18"/>
      <c r="P215" s="107"/>
      <c r="Q215" s="107"/>
      <c r="R215" s="107"/>
    </row>
    <row r="216" spans="1:18">
      <c r="A216" s="319">
        <v>45901</v>
      </c>
      <c r="B216" s="17"/>
      <c r="C216" s="15">
        <v>45925</v>
      </c>
      <c r="D216" s="15">
        <v>48319</v>
      </c>
      <c r="E216" s="17"/>
      <c r="F216" s="17">
        <v>0</v>
      </c>
      <c r="G216" s="17"/>
      <c r="H216" s="117"/>
      <c r="I216" s="17">
        <v>0</v>
      </c>
      <c r="J216" s="17">
        <v>0</v>
      </c>
      <c r="K216" s="18">
        <v>10004530000</v>
      </c>
      <c r="L216" s="29"/>
      <c r="M216" s="29"/>
      <c r="N216" s="29"/>
      <c r="O216" s="18">
        <v>189360000</v>
      </c>
      <c r="P216" s="107">
        <v>97.717411289973484</v>
      </c>
      <c r="Q216" s="107">
        <v>9.374491640062768</v>
      </c>
      <c r="R216" s="107">
        <v>9.4269999999999996</v>
      </c>
    </row>
    <row r="217" spans="1:18">
      <c r="A217" s="319">
        <v>45931</v>
      </c>
      <c r="B217" s="17">
        <v>50000000</v>
      </c>
      <c r="C217" s="15">
        <v>45932</v>
      </c>
      <c r="D217" s="15">
        <v>48319</v>
      </c>
      <c r="E217" s="17">
        <v>151300000</v>
      </c>
      <c r="F217" s="17">
        <v>101300000</v>
      </c>
      <c r="G217" s="17">
        <v>55100000</v>
      </c>
      <c r="H217" s="117">
        <v>202.59999999999997</v>
      </c>
      <c r="I217" s="17">
        <v>0</v>
      </c>
      <c r="J217" s="17">
        <v>55100000</v>
      </c>
      <c r="K217" s="18">
        <v>10059630000</v>
      </c>
      <c r="L217" s="29">
        <v>98.515730725952807</v>
      </c>
      <c r="M217" s="29">
        <v>9.310052631578948</v>
      </c>
      <c r="N217" s="29">
        <v>9.3450000000000006</v>
      </c>
      <c r="O217" s="18"/>
      <c r="P217" s="107"/>
      <c r="Q217" s="107"/>
      <c r="R217" s="107"/>
    </row>
    <row r="218" spans="1:18">
      <c r="A218" s="319">
        <v>45931</v>
      </c>
      <c r="B218" s="17">
        <v>130000000</v>
      </c>
      <c r="C218" s="15">
        <v>45945</v>
      </c>
      <c r="D218" s="15">
        <v>48319</v>
      </c>
      <c r="E218" s="17">
        <v>222100000</v>
      </c>
      <c r="F218" s="17">
        <v>92100000</v>
      </c>
      <c r="G218" s="17">
        <v>130000000</v>
      </c>
      <c r="H218" s="117">
        <v>70.846153846153854</v>
      </c>
      <c r="I218" s="17">
        <v>0</v>
      </c>
      <c r="J218" s="17">
        <v>130000000</v>
      </c>
      <c r="K218" s="18">
        <v>10189630000</v>
      </c>
      <c r="L218" s="29">
        <v>98.697802307692314</v>
      </c>
      <c r="M218" s="29">
        <v>9.2713076923076922</v>
      </c>
      <c r="N218" s="29">
        <v>9.3360000000000003</v>
      </c>
      <c r="O218" s="18"/>
      <c r="P218" s="107"/>
      <c r="Q218" s="107"/>
      <c r="R218" s="107"/>
    </row>
    <row r="219" spans="1:18">
      <c r="A219" s="319">
        <v>45931</v>
      </c>
      <c r="B219" s="17"/>
      <c r="C219" s="15">
        <v>45953</v>
      </c>
      <c r="D219" s="15">
        <v>48319</v>
      </c>
      <c r="E219" s="17"/>
      <c r="F219" s="17">
        <v>0</v>
      </c>
      <c r="G219" s="17"/>
      <c r="H219" s="117"/>
      <c r="I219" s="17"/>
      <c r="J219" s="17">
        <v>0</v>
      </c>
      <c r="K219" s="18">
        <v>10233680000</v>
      </c>
      <c r="L219" s="29"/>
      <c r="M219" s="29"/>
      <c r="N219" s="29"/>
      <c r="O219" s="18">
        <v>44050000</v>
      </c>
      <c r="P219" s="107">
        <v>99.197362534562217</v>
      </c>
      <c r="Q219" s="107">
        <v>9.2076036866359452</v>
      </c>
      <c r="R219" s="107">
        <v>9.2200000000000006</v>
      </c>
    </row>
    <row r="220" spans="1:18">
      <c r="A220" s="319">
        <v>45962</v>
      </c>
      <c r="B220" s="17">
        <v>75000000</v>
      </c>
      <c r="C220" s="15">
        <v>45974</v>
      </c>
      <c r="D220" s="15">
        <v>48319</v>
      </c>
      <c r="E220" s="17">
        <v>242000000</v>
      </c>
      <c r="F220" s="17">
        <f t="shared" ref="F220:F221" si="2">E220-B220</f>
        <v>167000000</v>
      </c>
      <c r="G220" s="17">
        <v>76500000</v>
      </c>
      <c r="H220" s="117">
        <v>222.66666666666666</v>
      </c>
      <c r="I220" s="17">
        <v>0</v>
      </c>
      <c r="J220" s="17">
        <f t="shared" ref="J220:J221" si="3">E220-I220</f>
        <v>242000000</v>
      </c>
      <c r="K220" s="18">
        <f>K219+I220+R220</f>
        <v>10233680000</v>
      </c>
      <c r="L220" s="29">
        <v>99.990825751633992</v>
      </c>
      <c r="M220" s="29">
        <v>8.9996078431372553</v>
      </c>
      <c r="N220" s="29">
        <v>9.0500000000000007</v>
      </c>
      <c r="O220" s="18"/>
      <c r="P220" s="107"/>
      <c r="Q220" s="107"/>
      <c r="R220" s="107"/>
    </row>
    <row r="221" spans="1:18">
      <c r="A221" s="319">
        <v>45962</v>
      </c>
      <c r="B221" s="17"/>
      <c r="C221" s="15">
        <v>45986</v>
      </c>
      <c r="D221" s="15">
        <v>48319</v>
      </c>
      <c r="E221" s="17"/>
      <c r="F221" s="17">
        <f t="shared" si="2"/>
        <v>0</v>
      </c>
      <c r="G221" s="17"/>
      <c r="H221" s="117">
        <f>E221/A221</f>
        <v>0</v>
      </c>
      <c r="I221" s="17">
        <v>0</v>
      </c>
      <c r="J221" s="17">
        <f t="shared" si="3"/>
        <v>0</v>
      </c>
      <c r="K221" s="18">
        <f>K220+I221+R221</f>
        <v>10233680009.045</v>
      </c>
      <c r="L221" s="29"/>
      <c r="M221" s="29"/>
      <c r="N221" s="29"/>
      <c r="O221" s="18">
        <v>30590000</v>
      </c>
      <c r="P221" s="107">
        <v>100.90948231274641</v>
      </c>
      <c r="Q221" s="107">
        <v>9.0284822601839689</v>
      </c>
      <c r="R221" s="107">
        <v>9.0449999999999999</v>
      </c>
    </row>
    <row r="222" spans="1:18">
      <c r="A222" s="319">
        <v>45992</v>
      </c>
      <c r="B222" s="17">
        <v>80000000</v>
      </c>
      <c r="C222" s="15">
        <v>45995</v>
      </c>
      <c r="D222" s="15">
        <v>48319</v>
      </c>
      <c r="E222" s="17">
        <v>180400000</v>
      </c>
      <c r="F222" s="17">
        <v>100400000</v>
      </c>
      <c r="G222" s="17">
        <v>50000000</v>
      </c>
      <c r="H222" s="117">
        <v>125.49999999999999</v>
      </c>
      <c r="I222" s="17">
        <v>0</v>
      </c>
      <c r="J222" s="17">
        <v>50000000</v>
      </c>
      <c r="K222" s="18">
        <v>10390770000</v>
      </c>
      <c r="L222" s="29">
        <v>102.462565</v>
      </c>
      <c r="M222" s="29">
        <v>8.4879999999999995</v>
      </c>
      <c r="N222" s="29">
        <v>8.5079999999999991</v>
      </c>
    </row>
    <row r="223" spans="1:18">
      <c r="A223" s="319">
        <v>46023</v>
      </c>
      <c r="B223" s="17">
        <v>210000000</v>
      </c>
      <c r="C223" s="15">
        <v>46037</v>
      </c>
      <c r="D223" s="15">
        <v>48319</v>
      </c>
      <c r="E223" s="17">
        <v>88070000</v>
      </c>
      <c r="F223" s="17">
        <v>-121930000</v>
      </c>
      <c r="G223" s="17">
        <v>62570000</v>
      </c>
      <c r="H223" s="117">
        <v>-58.061904761904756</v>
      </c>
      <c r="I223" s="17">
        <v>0</v>
      </c>
      <c r="J223" s="17">
        <v>62570000</v>
      </c>
      <c r="K223" s="18">
        <v>10453340000</v>
      </c>
      <c r="L223" s="29">
        <v>102.0711118443344</v>
      </c>
      <c r="M223" s="29">
        <v>8.5615838261147506</v>
      </c>
      <c r="N223" s="29">
        <v>8.69</v>
      </c>
    </row>
    <row r="224" spans="1:18">
      <c r="A224" s="319"/>
      <c r="B224" s="17"/>
      <c r="C224" s="15"/>
      <c r="D224" s="15"/>
      <c r="E224" s="17"/>
      <c r="F224" s="17"/>
      <c r="G224" s="17"/>
      <c r="H224" s="117"/>
      <c r="I224" s="17"/>
      <c r="J224" s="17"/>
      <c r="K224" s="18"/>
      <c r="L224" s="29"/>
      <c r="M224" s="29"/>
      <c r="N224" s="29"/>
    </row>
  </sheetData>
  <conditionalFormatting sqref="L115:N117">
    <cfRule type="cellIs" dxfId="82" priority="312" stopIfTrue="1" operator="lessThan">
      <formula>0</formula>
    </cfRule>
  </conditionalFormatting>
  <conditionalFormatting sqref="L125:N127">
    <cfRule type="cellIs" dxfId="81" priority="240" stopIfTrue="1" operator="lessThan">
      <formula>0</formula>
    </cfRule>
  </conditionalFormatting>
  <conditionalFormatting sqref="L164:N224">
    <cfRule type="cellIs" dxfId="80" priority="1" stopIfTrue="1" operator="lessThan">
      <formula>0</formula>
    </cfRule>
  </conditionalFormatting>
  <conditionalFormatting sqref="O114:R114">
    <cfRule type="cellIs" dxfId="79" priority="1441" stopIfTrue="1" operator="lessThan">
      <formula>0</formula>
    </cfRule>
  </conditionalFormatting>
  <pageMargins left="0.7" right="0.7" top="0.75" bottom="0.75" header="0.3" footer="0.3"/>
  <pageSetup scale="35" orientation="landscape" r:id="rId1"/>
  <headerFooter>
    <oddFooter>&amp;L_x000D_&amp;1#&amp;"Calibri"&amp;10&amp;K000000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20"/>
  <sheetViews>
    <sheetView zoomScale="95" zoomScaleNormal="95" workbookViewId="0">
      <pane xSplit="1" ySplit="3" topLeftCell="B201" activePane="bottomRight" state="frozen"/>
      <selection pane="topRight" activeCell="B1" sqref="B1"/>
      <selection pane="bottomLeft" activeCell="A4" sqref="A4"/>
      <selection pane="bottomRight" activeCell="A220" sqref="A220"/>
    </sheetView>
  </sheetViews>
  <sheetFormatPr defaultRowHeight="15"/>
  <cols>
    <col min="1" max="1" width="8.77734375" style="350"/>
    <col min="2" max="2" width="10.109375" style="350" customWidth="1"/>
    <col min="5" max="5" width="10.21875" customWidth="1"/>
    <col min="8" max="8" width="9.77734375" customWidth="1"/>
    <col min="9" max="9" width="8.77734375" customWidth="1"/>
    <col min="11" max="11" width="12.77734375" customWidth="1"/>
    <col min="12" max="12" width="13.5546875" style="350" customWidth="1"/>
    <col min="13" max="13" width="9" style="350" customWidth="1"/>
    <col min="14" max="14" width="8.77734375" style="350"/>
    <col min="15" max="15" width="11.77734375" customWidth="1"/>
    <col min="16" max="18" width="5.77734375" customWidth="1"/>
  </cols>
  <sheetData>
    <row r="1" spans="1:18" ht="16.5" thickBot="1">
      <c r="A1" s="347"/>
      <c r="B1" s="347" t="s">
        <v>47</v>
      </c>
      <c r="C1" s="10"/>
      <c r="D1" s="11"/>
      <c r="E1" s="11"/>
      <c r="F1" s="11"/>
      <c r="G1" s="11"/>
      <c r="H1" s="11"/>
      <c r="I1" s="11"/>
      <c r="J1" s="11"/>
      <c r="K1" s="12"/>
      <c r="L1" s="351"/>
      <c r="M1" s="352"/>
      <c r="N1" s="352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7" t="s">
        <v>58</v>
      </c>
      <c r="P3" s="87" t="s">
        <v>56</v>
      </c>
      <c r="Q3" s="87" t="s">
        <v>11</v>
      </c>
      <c r="R3" s="87" t="s">
        <v>55</v>
      </c>
    </row>
    <row r="55" spans="1:18">
      <c r="A55" s="19">
        <v>43111</v>
      </c>
      <c r="B55" s="16">
        <v>10000000</v>
      </c>
      <c r="C55" s="103">
        <v>43118</v>
      </c>
      <c r="D55" s="15">
        <v>12980</v>
      </c>
      <c r="E55" s="17">
        <v>17540000</v>
      </c>
      <c r="F55" s="17">
        <v>7540000</v>
      </c>
      <c r="G55" s="17">
        <v>10000000</v>
      </c>
      <c r="H55" s="136">
        <f>F55/B55*100</f>
        <v>75.400000000000006</v>
      </c>
      <c r="I55" s="17">
        <v>0</v>
      </c>
      <c r="J55" s="17">
        <v>10000000</v>
      </c>
      <c r="K55" s="18">
        <v>1460850000</v>
      </c>
      <c r="L55" s="90">
        <v>89.492090000000005</v>
      </c>
      <c r="M55" s="90">
        <v>10.853389999999999</v>
      </c>
      <c r="N55" s="196">
        <v>11.077999999999999</v>
      </c>
      <c r="O55" s="19"/>
      <c r="P55" s="16"/>
      <c r="Q55" s="103"/>
      <c r="R55" s="15"/>
    </row>
    <row r="56" spans="1:18">
      <c r="A56" s="19">
        <v>43142</v>
      </c>
      <c r="B56" s="16">
        <v>10000000</v>
      </c>
      <c r="C56" s="103">
        <v>43139</v>
      </c>
      <c r="D56" s="15">
        <v>12980</v>
      </c>
      <c r="E56" s="17">
        <v>19000000</v>
      </c>
      <c r="F56" s="17">
        <v>9000000</v>
      </c>
      <c r="G56" s="17">
        <v>10000000</v>
      </c>
      <c r="H56" s="136">
        <f>F56/B56*100</f>
        <v>90</v>
      </c>
      <c r="I56" s="17">
        <v>0</v>
      </c>
      <c r="J56" s="17">
        <v>10000000</v>
      </c>
      <c r="K56" s="18">
        <v>1470850000</v>
      </c>
      <c r="L56" s="90">
        <v>88.466840000000005</v>
      </c>
      <c r="M56" s="90">
        <v>10.9994</v>
      </c>
      <c r="N56" s="196">
        <v>11.016999999999999</v>
      </c>
      <c r="O56" s="19"/>
      <c r="P56" s="16"/>
      <c r="Q56" s="103"/>
      <c r="R56" s="15"/>
    </row>
    <row r="57" spans="1:18">
      <c r="A57" s="19">
        <v>43142</v>
      </c>
      <c r="B57" s="16"/>
      <c r="C57" s="103">
        <v>43146</v>
      </c>
      <c r="D57" s="15">
        <v>12980</v>
      </c>
      <c r="E57" s="17"/>
      <c r="F57" s="17"/>
      <c r="G57" s="17"/>
      <c r="H57" s="136">
        <v>0</v>
      </c>
      <c r="I57" s="17">
        <v>0</v>
      </c>
      <c r="J57" s="17"/>
      <c r="K57" s="18">
        <v>1472180000</v>
      </c>
      <c r="L57" s="90"/>
      <c r="M57" s="90"/>
      <c r="N57" s="196"/>
      <c r="O57" s="17">
        <v>1330000</v>
      </c>
      <c r="P57" s="156">
        <v>89.271960000000007</v>
      </c>
      <c r="Q57" s="156">
        <v>11</v>
      </c>
      <c r="R57" s="156">
        <v>11</v>
      </c>
    </row>
    <row r="58" spans="1:18" ht="13.5" customHeight="1">
      <c r="A58" s="19">
        <v>43170</v>
      </c>
      <c r="B58" s="16">
        <v>10000000</v>
      </c>
      <c r="C58" s="103">
        <v>43167</v>
      </c>
      <c r="D58" s="15">
        <v>12980</v>
      </c>
      <c r="E58" s="17">
        <v>11000000</v>
      </c>
      <c r="F58" s="17">
        <v>1000000</v>
      </c>
      <c r="G58" s="17">
        <v>10000000</v>
      </c>
      <c r="H58" s="136">
        <f>F58/B58*100</f>
        <v>10</v>
      </c>
      <c r="I58" s="17">
        <v>0</v>
      </c>
      <c r="J58" s="17">
        <v>10000000</v>
      </c>
      <c r="K58" s="18">
        <v>1482180000</v>
      </c>
      <c r="L58" s="90">
        <v>91.079220000000007</v>
      </c>
      <c r="M58" s="90">
        <v>10.635199999999999</v>
      </c>
      <c r="N58" s="196">
        <v>10.653</v>
      </c>
      <c r="O58" s="19"/>
      <c r="P58" s="156"/>
      <c r="Q58" s="156"/>
      <c r="R58" s="156"/>
    </row>
    <row r="59" spans="1:18" ht="13.5" customHeight="1">
      <c r="A59" s="19">
        <v>43201</v>
      </c>
      <c r="B59" s="16">
        <v>10000000</v>
      </c>
      <c r="C59" s="103">
        <v>43195</v>
      </c>
      <c r="D59" s="15">
        <v>12980</v>
      </c>
      <c r="E59" s="17">
        <v>6550000</v>
      </c>
      <c r="F59" s="17"/>
      <c r="G59" s="17">
        <v>6550000</v>
      </c>
      <c r="H59" s="136">
        <f>F59/B59*100</f>
        <v>0</v>
      </c>
      <c r="I59" s="17">
        <v>0</v>
      </c>
      <c r="J59" s="17">
        <v>6550000</v>
      </c>
      <c r="K59" s="18">
        <v>1488730000</v>
      </c>
      <c r="L59" s="90">
        <v>91.484380000000002</v>
      </c>
      <c r="M59" s="90">
        <v>10.58188</v>
      </c>
      <c r="N59" s="196">
        <v>10.67</v>
      </c>
      <c r="O59" s="19"/>
      <c r="P59" s="156"/>
      <c r="Q59" s="156"/>
      <c r="R59" s="156"/>
    </row>
    <row r="60" spans="1:18" ht="13.5" customHeight="1">
      <c r="A60" s="19">
        <v>43201</v>
      </c>
      <c r="B60" s="16"/>
      <c r="C60" s="103">
        <v>43216</v>
      </c>
      <c r="D60" s="15">
        <v>12980</v>
      </c>
      <c r="E60" s="17"/>
      <c r="F60" s="17"/>
      <c r="G60" s="17"/>
      <c r="H60" s="136">
        <v>0</v>
      </c>
      <c r="I60" s="17">
        <v>0</v>
      </c>
      <c r="J60" s="17"/>
      <c r="K60" s="18">
        <v>1510960000</v>
      </c>
      <c r="L60" s="90"/>
      <c r="M60" s="90"/>
      <c r="N60" s="196"/>
      <c r="O60" s="17">
        <v>22230000</v>
      </c>
      <c r="P60" s="156">
        <v>92.692790000000002</v>
      </c>
      <c r="Q60" s="156">
        <v>10.78</v>
      </c>
      <c r="R60" s="156">
        <v>10.78</v>
      </c>
    </row>
    <row r="61" spans="1:18" ht="13.5" customHeight="1">
      <c r="A61" s="19">
        <v>43231</v>
      </c>
      <c r="B61" s="16">
        <v>10000000</v>
      </c>
      <c r="C61" s="103">
        <v>43223</v>
      </c>
      <c r="D61" s="15">
        <v>12980</v>
      </c>
      <c r="E61" s="17">
        <v>1080000</v>
      </c>
      <c r="F61" s="17">
        <v>-8920000</v>
      </c>
      <c r="G61" s="17">
        <v>1080000</v>
      </c>
      <c r="H61" s="136">
        <v>-89.2</v>
      </c>
      <c r="I61" s="17">
        <v>0</v>
      </c>
      <c r="J61" s="17">
        <v>1080000</v>
      </c>
      <c r="K61" s="18">
        <v>1512040000</v>
      </c>
      <c r="L61" s="90">
        <v>92.182230000000004</v>
      </c>
      <c r="M61" s="90">
        <v>10.49</v>
      </c>
      <c r="N61" s="196">
        <v>10.49</v>
      </c>
      <c r="O61" s="19"/>
      <c r="P61" s="16"/>
      <c r="Q61" s="103"/>
      <c r="R61" s="15"/>
    </row>
    <row r="62" spans="1:18">
      <c r="A62" s="19">
        <v>43252</v>
      </c>
      <c r="B62" s="16">
        <v>10000000</v>
      </c>
      <c r="C62" s="103">
        <v>43258</v>
      </c>
      <c r="D62" s="15">
        <v>12980</v>
      </c>
      <c r="E62" s="17">
        <v>4200000</v>
      </c>
      <c r="F62" s="17">
        <v>-5800000</v>
      </c>
      <c r="G62" s="17">
        <v>4200000</v>
      </c>
      <c r="H62" s="136">
        <v>-57.999999999999993</v>
      </c>
      <c r="I62" s="17">
        <v>0</v>
      </c>
      <c r="J62" s="17">
        <v>4200000</v>
      </c>
      <c r="K62" s="18">
        <v>1516240000</v>
      </c>
      <c r="L62" s="90">
        <v>88.265069999999994</v>
      </c>
      <c r="M62" s="90">
        <v>11.04214</v>
      </c>
      <c r="N62" s="196">
        <v>10.96</v>
      </c>
      <c r="O62" s="19"/>
      <c r="P62" s="16"/>
      <c r="Q62" s="103"/>
      <c r="R62" s="15"/>
    </row>
    <row r="63" spans="1:18">
      <c r="A63" s="19">
        <v>43282</v>
      </c>
      <c r="B63" s="16">
        <v>70000000</v>
      </c>
      <c r="C63" s="103">
        <v>43297</v>
      </c>
      <c r="D63" s="15">
        <v>12980</v>
      </c>
      <c r="E63" s="17">
        <v>32400000</v>
      </c>
      <c r="F63" s="17">
        <v>-37600000</v>
      </c>
      <c r="G63" s="17">
        <v>32400000</v>
      </c>
      <c r="H63" s="136">
        <v>-53.714285714285715</v>
      </c>
      <c r="I63" s="17">
        <v>0</v>
      </c>
      <c r="J63" s="17">
        <v>32400000</v>
      </c>
      <c r="K63" s="18">
        <v>1548640000</v>
      </c>
      <c r="L63" s="90">
        <v>88.265069999999994</v>
      </c>
      <c r="M63" s="90">
        <v>11.04214</v>
      </c>
      <c r="N63" s="196">
        <v>10.96</v>
      </c>
      <c r="O63" s="19"/>
      <c r="P63" s="16"/>
      <c r="Q63" s="103"/>
      <c r="R63" s="15"/>
    </row>
    <row r="64" spans="1:18">
      <c r="A64" s="19">
        <v>43344</v>
      </c>
      <c r="B64" s="16">
        <v>10000000</v>
      </c>
      <c r="C64" s="103">
        <v>43349</v>
      </c>
      <c r="D64" s="15">
        <v>12980</v>
      </c>
      <c r="E64" s="17">
        <v>22000000</v>
      </c>
      <c r="F64" s="17">
        <v>12000000</v>
      </c>
      <c r="G64" s="17">
        <v>10000000</v>
      </c>
      <c r="H64" s="136">
        <v>120</v>
      </c>
      <c r="I64" s="17">
        <v>0</v>
      </c>
      <c r="J64" s="17">
        <v>10000000</v>
      </c>
      <c r="K64" s="18">
        <v>1558640000</v>
      </c>
      <c r="L64" s="90">
        <v>85.309309999999996</v>
      </c>
      <c r="M64" s="90">
        <v>11.484999999999999</v>
      </c>
      <c r="N64" s="196">
        <v>11.52</v>
      </c>
      <c r="O64" s="19"/>
      <c r="P64" s="16"/>
      <c r="Q64" s="103"/>
      <c r="R64" s="15"/>
    </row>
    <row r="65" spans="1:18">
      <c r="A65" s="19">
        <v>43374</v>
      </c>
      <c r="B65" s="16">
        <v>30000000</v>
      </c>
      <c r="C65" s="103">
        <v>43377</v>
      </c>
      <c r="D65" s="15">
        <v>12980</v>
      </c>
      <c r="E65" s="17">
        <v>28000000</v>
      </c>
      <c r="F65" s="17">
        <v>-2000000</v>
      </c>
      <c r="G65" s="17">
        <v>28000000</v>
      </c>
      <c r="H65" s="136">
        <v>-6.666666666666667</v>
      </c>
      <c r="I65" s="17">
        <v>0</v>
      </c>
      <c r="J65" s="17">
        <v>28000000</v>
      </c>
      <c r="K65" s="18">
        <v>1586640000</v>
      </c>
      <c r="L65" s="90">
        <v>86.478059999999999</v>
      </c>
      <c r="M65" s="90">
        <v>11.309290000000001</v>
      </c>
      <c r="N65" s="196">
        <v>11.385</v>
      </c>
      <c r="O65" s="19"/>
      <c r="P65" s="16"/>
      <c r="Q65" s="103"/>
      <c r="R65" s="15"/>
    </row>
    <row r="66" spans="1:18">
      <c r="A66" s="19">
        <v>43405</v>
      </c>
      <c r="B66" s="16">
        <v>70000000</v>
      </c>
      <c r="C66" s="103">
        <v>43405</v>
      </c>
      <c r="D66" s="15">
        <v>12980</v>
      </c>
      <c r="E66" s="17">
        <v>40700000</v>
      </c>
      <c r="F66" s="17">
        <v>-29300000</v>
      </c>
      <c r="G66" s="17">
        <v>40700000</v>
      </c>
      <c r="H66" s="136">
        <v>-41.857142857142861</v>
      </c>
      <c r="I66" s="17">
        <v>0</v>
      </c>
      <c r="J66" s="17">
        <v>40700000</v>
      </c>
      <c r="K66" s="18">
        <v>1627340000</v>
      </c>
      <c r="L66" s="90">
        <v>85.91489</v>
      </c>
      <c r="M66" s="90">
        <v>11.39681</v>
      </c>
      <c r="N66" s="196">
        <v>11.5</v>
      </c>
      <c r="O66" s="19"/>
      <c r="P66" s="16"/>
      <c r="Q66" s="103"/>
      <c r="R66" s="15"/>
    </row>
    <row r="67" spans="1:18">
      <c r="A67" s="19">
        <v>43405</v>
      </c>
      <c r="B67" s="16">
        <v>20000000</v>
      </c>
      <c r="C67" s="103">
        <v>43412</v>
      </c>
      <c r="D67" s="15">
        <v>12980</v>
      </c>
      <c r="E67" s="17">
        <v>40000000</v>
      </c>
      <c r="F67" s="17">
        <v>20000000</v>
      </c>
      <c r="G67" s="17">
        <v>20000000</v>
      </c>
      <c r="H67" s="136">
        <v>100</v>
      </c>
      <c r="I67" s="17">
        <v>0</v>
      </c>
      <c r="J67" s="17">
        <v>20000000</v>
      </c>
      <c r="K67" s="18">
        <v>1647340000</v>
      </c>
      <c r="L67" s="90">
        <v>87.297629999999998</v>
      </c>
      <c r="M67" s="90">
        <v>11.19</v>
      </c>
      <c r="N67" s="196">
        <v>11.19</v>
      </c>
      <c r="O67" s="19"/>
      <c r="P67" s="16"/>
      <c r="Q67" s="103"/>
      <c r="R67" s="15"/>
    </row>
    <row r="68" spans="1:18">
      <c r="A68" s="21">
        <v>43435</v>
      </c>
      <c r="B68" s="23">
        <v>20000000</v>
      </c>
      <c r="C68" s="146">
        <v>43440</v>
      </c>
      <c r="D68" s="22">
        <v>12980</v>
      </c>
      <c r="E68" s="24">
        <v>48000000</v>
      </c>
      <c r="F68" s="24">
        <v>28000000</v>
      </c>
      <c r="G68" s="24">
        <v>20000000</v>
      </c>
      <c r="H68" s="137">
        <v>140</v>
      </c>
      <c r="I68" s="24">
        <v>0</v>
      </c>
      <c r="J68" s="24">
        <v>20000000</v>
      </c>
      <c r="K68" s="25">
        <v>1667340000</v>
      </c>
      <c r="L68" s="93">
        <v>88.134169999999997</v>
      </c>
      <c r="M68" s="93">
        <v>11.07</v>
      </c>
      <c r="N68" s="232">
        <v>11.1</v>
      </c>
      <c r="O68" s="21"/>
      <c r="P68" s="23"/>
      <c r="Q68" s="146"/>
      <c r="R68" s="22"/>
    </row>
    <row r="69" spans="1:18">
      <c r="A69" s="19">
        <v>43466</v>
      </c>
      <c r="B69" s="16">
        <v>10000000</v>
      </c>
      <c r="C69" s="103">
        <v>43482</v>
      </c>
      <c r="D69" s="15">
        <v>12980</v>
      </c>
      <c r="E69" s="17">
        <v>35000000</v>
      </c>
      <c r="F69" s="17">
        <v>25000000</v>
      </c>
      <c r="G69" s="17">
        <v>10000000</v>
      </c>
      <c r="H69" s="136">
        <v>250</v>
      </c>
      <c r="I69" s="17">
        <v>0</v>
      </c>
      <c r="J69" s="17">
        <v>10000000</v>
      </c>
      <c r="K69" s="18">
        <v>1677340000</v>
      </c>
      <c r="L69" s="90">
        <v>90.155889999999999</v>
      </c>
      <c r="M69" s="90">
        <v>10.79</v>
      </c>
      <c r="N69" s="196">
        <v>10.83</v>
      </c>
      <c r="O69" s="19"/>
      <c r="P69" s="16"/>
      <c r="Q69" s="103"/>
      <c r="R69" s="15"/>
    </row>
    <row r="70" spans="1:18">
      <c r="A70" s="19">
        <v>43497</v>
      </c>
      <c r="B70" s="16">
        <v>10000000</v>
      </c>
      <c r="C70" s="103">
        <v>43503</v>
      </c>
      <c r="D70" s="15">
        <v>12980</v>
      </c>
      <c r="E70" s="17">
        <v>69000000</v>
      </c>
      <c r="F70" s="17">
        <v>59000000</v>
      </c>
      <c r="G70" s="17">
        <v>10000000</v>
      </c>
      <c r="H70" s="136">
        <v>590</v>
      </c>
      <c r="I70" s="17">
        <v>0</v>
      </c>
      <c r="J70" s="17">
        <v>10000000</v>
      </c>
      <c r="K70" s="18">
        <v>1687340000</v>
      </c>
      <c r="L70" s="90">
        <v>91.839380000000006</v>
      </c>
      <c r="M70" s="90">
        <v>10.555</v>
      </c>
      <c r="N70" s="196">
        <v>10.58</v>
      </c>
      <c r="O70" s="19"/>
      <c r="P70" s="16"/>
      <c r="Q70" s="103"/>
      <c r="R70" s="15"/>
    </row>
    <row r="71" spans="1:18">
      <c r="A71" s="19">
        <v>43541</v>
      </c>
      <c r="B71" s="16">
        <v>10000000</v>
      </c>
      <c r="C71" s="103">
        <v>43531</v>
      </c>
      <c r="D71" s="15">
        <v>12980</v>
      </c>
      <c r="E71" s="17">
        <v>31000000</v>
      </c>
      <c r="F71" s="17">
        <v>21000000</v>
      </c>
      <c r="G71" s="17">
        <v>10000000</v>
      </c>
      <c r="H71" s="136">
        <v>210</v>
      </c>
      <c r="I71" s="17">
        <v>0</v>
      </c>
      <c r="J71" s="17">
        <v>10000000</v>
      </c>
      <c r="K71" s="18">
        <v>1697340000</v>
      </c>
      <c r="L71" s="90">
        <v>91.848969999999994</v>
      </c>
      <c r="M71" s="90">
        <v>10.555</v>
      </c>
      <c r="N71" s="196">
        <v>10.56</v>
      </c>
      <c r="O71" s="19"/>
      <c r="P71" s="16"/>
      <c r="Q71" s="103"/>
      <c r="R71" s="15"/>
    </row>
    <row r="72" spans="1:18">
      <c r="A72" s="19">
        <v>43572</v>
      </c>
      <c r="B72" s="16">
        <v>35000000</v>
      </c>
      <c r="C72" s="103">
        <v>43572</v>
      </c>
      <c r="D72" s="15">
        <v>12980</v>
      </c>
      <c r="E72" s="17">
        <v>79700000</v>
      </c>
      <c r="F72" s="17">
        <v>44700000</v>
      </c>
      <c r="G72" s="17">
        <v>35000000</v>
      </c>
      <c r="H72" s="136">
        <v>127.71428571428571</v>
      </c>
      <c r="I72" s="17">
        <v>0</v>
      </c>
      <c r="J72" s="17">
        <v>35000000</v>
      </c>
      <c r="K72" s="18">
        <v>1732340000</v>
      </c>
      <c r="L72" s="90">
        <v>92.896699999999996</v>
      </c>
      <c r="M72" s="90">
        <v>10.414429999999999</v>
      </c>
      <c r="N72" s="196">
        <v>10.44</v>
      </c>
      <c r="O72" s="19"/>
      <c r="P72" s="16"/>
      <c r="Q72" s="103"/>
      <c r="R72" s="15"/>
    </row>
    <row r="73" spans="1:18">
      <c r="A73" s="19">
        <v>43602</v>
      </c>
      <c r="B73" s="16">
        <v>35000000</v>
      </c>
      <c r="C73" s="103">
        <v>43588</v>
      </c>
      <c r="D73" s="15">
        <v>12980</v>
      </c>
      <c r="E73" s="17">
        <v>65000000</v>
      </c>
      <c r="F73" s="17">
        <v>30000000</v>
      </c>
      <c r="G73" s="17">
        <v>35000000</v>
      </c>
      <c r="H73" s="136">
        <v>85.714285714285708</v>
      </c>
      <c r="I73" s="17">
        <v>0</v>
      </c>
      <c r="J73" s="17">
        <v>35000000</v>
      </c>
      <c r="K73" s="18">
        <v>1767340000</v>
      </c>
      <c r="L73" s="90">
        <v>92.638130000000004</v>
      </c>
      <c r="M73" s="90">
        <v>10.45143</v>
      </c>
      <c r="N73" s="196">
        <v>10.47</v>
      </c>
      <c r="O73" s="19"/>
      <c r="P73" s="16"/>
      <c r="Q73" s="103"/>
      <c r="R73" s="15"/>
    </row>
    <row r="74" spans="1:18">
      <c r="A74" s="19">
        <v>43608</v>
      </c>
      <c r="B74" s="16"/>
      <c r="C74" s="103"/>
      <c r="D74" s="15">
        <v>12980</v>
      </c>
      <c r="E74" s="17"/>
      <c r="F74" s="17"/>
      <c r="G74" s="17"/>
      <c r="H74" s="136"/>
      <c r="I74" s="17"/>
      <c r="J74" s="17"/>
      <c r="K74" s="18">
        <v>1925790000</v>
      </c>
      <c r="L74" s="90"/>
      <c r="M74" s="90"/>
      <c r="N74" s="196"/>
      <c r="O74" s="239">
        <v>158450000</v>
      </c>
      <c r="P74" s="240">
        <v>95.610640000000004</v>
      </c>
      <c r="Q74" s="241">
        <v>10.50333</v>
      </c>
      <c r="R74" s="242">
        <v>11.05</v>
      </c>
    </row>
    <row r="75" spans="1:18">
      <c r="A75" s="19">
        <v>43639</v>
      </c>
      <c r="B75" s="16">
        <v>35000000</v>
      </c>
      <c r="C75" s="103">
        <v>43622</v>
      </c>
      <c r="D75" s="15">
        <v>12980</v>
      </c>
      <c r="E75" s="17">
        <v>25200000</v>
      </c>
      <c r="F75" s="17">
        <v>-9800000</v>
      </c>
      <c r="G75" s="17">
        <v>25200000</v>
      </c>
      <c r="H75" s="136">
        <v>-28.000000000000004</v>
      </c>
      <c r="I75" s="17">
        <v>0</v>
      </c>
      <c r="J75" s="17">
        <v>25200000</v>
      </c>
      <c r="K75" s="18">
        <v>1950990000</v>
      </c>
      <c r="L75" s="90">
        <v>91.484809999999996</v>
      </c>
      <c r="M75" s="90">
        <v>10.615869999999999</v>
      </c>
      <c r="N75" s="196">
        <v>10.66</v>
      </c>
      <c r="O75" s="239"/>
      <c r="P75" s="240"/>
      <c r="Q75" s="241"/>
      <c r="R75" s="242"/>
    </row>
    <row r="76" spans="1:18">
      <c r="A76" s="19">
        <v>43669</v>
      </c>
      <c r="B76" s="16">
        <v>35000000</v>
      </c>
      <c r="C76" s="103">
        <v>43657</v>
      </c>
      <c r="D76" s="15">
        <v>12980</v>
      </c>
      <c r="E76" s="17">
        <v>58050000</v>
      </c>
      <c r="F76" s="17">
        <v>23050000</v>
      </c>
      <c r="G76" s="17">
        <v>35000000</v>
      </c>
      <c r="H76" s="136">
        <v>65.857142857142861</v>
      </c>
      <c r="I76" s="17">
        <v>0</v>
      </c>
      <c r="J76" s="17">
        <v>35000000</v>
      </c>
      <c r="K76" s="18">
        <v>1985990000</v>
      </c>
      <c r="L76" s="90">
        <v>93.556920000000005</v>
      </c>
      <c r="M76" s="90">
        <v>10.33161</v>
      </c>
      <c r="N76" s="196">
        <v>10.371</v>
      </c>
      <c r="O76" s="239"/>
      <c r="P76" s="240"/>
      <c r="Q76" s="241"/>
      <c r="R76" s="242"/>
    </row>
    <row r="77" spans="1:18">
      <c r="A77" s="19">
        <v>43696</v>
      </c>
      <c r="B77" s="16">
        <v>35000000</v>
      </c>
      <c r="C77" s="103">
        <v>43691</v>
      </c>
      <c r="D77" s="15">
        <v>12980</v>
      </c>
      <c r="E77" s="17">
        <v>132600000</v>
      </c>
      <c r="F77" s="17">
        <v>97600000</v>
      </c>
      <c r="G77" s="17">
        <v>35000000</v>
      </c>
      <c r="H77" s="136">
        <v>278.85714285714289</v>
      </c>
      <c r="I77" s="17">
        <v>0</v>
      </c>
      <c r="J77" s="17">
        <v>35000000</v>
      </c>
      <c r="K77" s="18">
        <v>2020990000</v>
      </c>
      <c r="L77" s="90">
        <v>91.045050000000003</v>
      </c>
      <c r="M77" s="90">
        <v>10.67883</v>
      </c>
      <c r="N77" s="196">
        <v>10.7</v>
      </c>
      <c r="O77" s="239"/>
      <c r="P77" s="240"/>
      <c r="Q77" s="241"/>
      <c r="R77" s="242"/>
    </row>
    <row r="78" spans="1:18">
      <c r="A78" s="19">
        <v>43696</v>
      </c>
      <c r="B78" s="16"/>
      <c r="C78" s="103">
        <v>43685</v>
      </c>
      <c r="D78" s="15">
        <v>12980</v>
      </c>
      <c r="E78" s="17"/>
      <c r="F78" s="17"/>
      <c r="G78" s="17"/>
      <c r="H78" s="136"/>
      <c r="I78" s="17"/>
      <c r="J78" s="17"/>
      <c r="K78" s="18">
        <v>2067320000</v>
      </c>
      <c r="L78" s="90"/>
      <c r="M78" s="90"/>
      <c r="N78" s="196"/>
      <c r="O78" s="239">
        <v>46330000</v>
      </c>
      <c r="P78" s="240">
        <v>91.934960000000004</v>
      </c>
      <c r="Q78" s="241">
        <v>10.641439999999999</v>
      </c>
      <c r="R78" s="242">
        <v>9.6219999999999999</v>
      </c>
    </row>
    <row r="79" spans="1:18">
      <c r="A79" s="19">
        <v>43727</v>
      </c>
      <c r="B79" s="16">
        <v>35000000</v>
      </c>
      <c r="C79" s="103">
        <v>43713</v>
      </c>
      <c r="D79" s="15">
        <v>12980</v>
      </c>
      <c r="E79" s="17">
        <v>40390000</v>
      </c>
      <c r="F79" s="17">
        <v>5390000</v>
      </c>
      <c r="G79" s="17">
        <v>35000000</v>
      </c>
      <c r="H79" s="117">
        <f>F79/B79*100</f>
        <v>15.4</v>
      </c>
      <c r="I79" s="17">
        <v>0</v>
      </c>
      <c r="J79" s="17">
        <v>35000000</v>
      </c>
      <c r="K79" s="18">
        <v>2102320000</v>
      </c>
      <c r="L79" s="90">
        <v>88.706199999999995</v>
      </c>
      <c r="M79" s="90">
        <v>10.34065</v>
      </c>
      <c r="N79" s="196">
        <v>10.37</v>
      </c>
      <c r="O79" s="239"/>
      <c r="P79" s="240"/>
      <c r="Q79" s="241"/>
      <c r="R79" s="242"/>
    </row>
    <row r="80" spans="1:18">
      <c r="A80" s="19">
        <v>43757</v>
      </c>
      <c r="B80" s="16">
        <v>35000000</v>
      </c>
      <c r="C80" s="103">
        <v>43741</v>
      </c>
      <c r="D80" s="15">
        <v>12980</v>
      </c>
      <c r="E80" s="17">
        <v>36250000</v>
      </c>
      <c r="F80" s="17">
        <v>1250000</v>
      </c>
      <c r="G80" s="17">
        <v>35000000</v>
      </c>
      <c r="H80" s="117">
        <v>3.5714285714285712</v>
      </c>
      <c r="I80" s="17">
        <v>0</v>
      </c>
      <c r="J80" s="17">
        <v>35000000</v>
      </c>
      <c r="K80" s="18">
        <v>2137320000</v>
      </c>
      <c r="L80" s="90">
        <v>91.045050000000003</v>
      </c>
      <c r="M80" s="90">
        <v>10.67883</v>
      </c>
      <c r="N80" s="196">
        <v>10.529</v>
      </c>
      <c r="O80" s="239"/>
      <c r="P80" s="240"/>
      <c r="Q80" s="241"/>
      <c r="R80" s="242"/>
    </row>
    <row r="81" spans="1:18">
      <c r="A81" s="19">
        <v>43788</v>
      </c>
      <c r="B81" s="16">
        <v>40000000</v>
      </c>
      <c r="C81" s="103">
        <v>43776</v>
      </c>
      <c r="D81" s="15">
        <v>12980</v>
      </c>
      <c r="E81" s="17">
        <v>91410000</v>
      </c>
      <c r="F81" s="17">
        <v>51410000</v>
      </c>
      <c r="G81" s="17">
        <v>40000000</v>
      </c>
      <c r="H81" s="117">
        <v>128.52500000000001</v>
      </c>
      <c r="I81" s="17">
        <v>0</v>
      </c>
      <c r="J81" s="17">
        <v>40000000</v>
      </c>
      <c r="K81" s="18">
        <v>2188070000</v>
      </c>
      <c r="L81" s="90">
        <v>91.768289999999993</v>
      </c>
      <c r="M81" s="90">
        <v>10.579459999999999</v>
      </c>
      <c r="N81" s="196">
        <v>10.632</v>
      </c>
      <c r="O81" s="239"/>
      <c r="P81" s="240"/>
      <c r="Q81" s="241"/>
      <c r="R81" s="242"/>
    </row>
    <row r="82" spans="1:18">
      <c r="A82" s="21">
        <v>43818</v>
      </c>
      <c r="B82" s="23">
        <v>120000000</v>
      </c>
      <c r="C82" s="146">
        <v>43804</v>
      </c>
      <c r="D82" s="22">
        <v>12980</v>
      </c>
      <c r="E82" s="24">
        <v>114395000</v>
      </c>
      <c r="F82" s="24">
        <v>-5605000</v>
      </c>
      <c r="G82" s="24">
        <v>90450000</v>
      </c>
      <c r="H82" s="118">
        <v>-4.6708333333333331E-2</v>
      </c>
      <c r="I82" s="24">
        <v>0</v>
      </c>
      <c r="J82" s="24">
        <v>90450000</v>
      </c>
      <c r="K82" s="25">
        <v>2278520000</v>
      </c>
      <c r="L82" s="93">
        <v>89.223799999999997</v>
      </c>
      <c r="M82" s="93">
        <v>10.948359999999999</v>
      </c>
      <c r="N82" s="232">
        <v>11.095000000000001</v>
      </c>
      <c r="O82" s="24"/>
      <c r="P82" s="153"/>
      <c r="Q82" s="153"/>
      <c r="R82" s="153"/>
    </row>
    <row r="83" spans="1:18">
      <c r="A83" s="19">
        <v>43849</v>
      </c>
      <c r="B83" s="16">
        <v>40000000</v>
      </c>
      <c r="C83" s="103">
        <v>43846</v>
      </c>
      <c r="D83" s="15">
        <v>12980</v>
      </c>
      <c r="E83" s="17">
        <v>16490000</v>
      </c>
      <c r="F83" s="17">
        <v>-23510000</v>
      </c>
      <c r="G83" s="17">
        <v>16490000</v>
      </c>
      <c r="H83" s="136">
        <v>-58.774999999999999</v>
      </c>
      <c r="I83" s="17"/>
      <c r="J83" s="17">
        <v>16490000</v>
      </c>
      <c r="K83" s="18">
        <v>2295015000</v>
      </c>
      <c r="L83" s="90">
        <v>89.803849999999997</v>
      </c>
      <c r="M83" s="90">
        <v>10.875260000000001</v>
      </c>
      <c r="N83" s="196">
        <v>10.906000000000001</v>
      </c>
      <c r="O83" s="19"/>
      <c r="P83" s="16"/>
      <c r="Q83" s="103"/>
      <c r="R83" s="15"/>
    </row>
    <row r="84" spans="1:18">
      <c r="A84" s="19">
        <v>43880</v>
      </c>
      <c r="B84" s="16"/>
      <c r="C84" s="103"/>
      <c r="D84" s="15"/>
      <c r="E84" s="17"/>
      <c r="F84" s="17"/>
      <c r="G84" s="17"/>
      <c r="H84" s="136"/>
      <c r="I84" s="17"/>
      <c r="J84" s="17"/>
      <c r="K84" s="18">
        <v>2367110000</v>
      </c>
      <c r="L84" s="90"/>
      <c r="M84" s="90"/>
      <c r="N84" s="196"/>
      <c r="O84" s="239">
        <v>42670000</v>
      </c>
      <c r="P84" s="135">
        <v>88.349130000000002</v>
      </c>
      <c r="Q84" s="156">
        <v>11.262729999999999</v>
      </c>
      <c r="R84" s="135">
        <v>11.35</v>
      </c>
    </row>
    <row r="85" spans="1:18">
      <c r="A85" s="19">
        <v>43921</v>
      </c>
      <c r="B85" s="16">
        <v>40000000</v>
      </c>
      <c r="C85" s="103">
        <v>43895</v>
      </c>
      <c r="D85" s="15">
        <v>12980</v>
      </c>
      <c r="E85" s="17">
        <v>57510000</v>
      </c>
      <c r="F85" s="17">
        <v>17510000</v>
      </c>
      <c r="G85" s="17">
        <v>40000000</v>
      </c>
      <c r="H85" s="136">
        <v>43.774999999999999</v>
      </c>
      <c r="I85" s="17">
        <v>0</v>
      </c>
      <c r="J85" s="17">
        <v>40000000</v>
      </c>
      <c r="K85" s="18">
        <v>2407110000</v>
      </c>
      <c r="L85" s="90">
        <v>87.335179999999994</v>
      </c>
      <c r="M85" s="90">
        <v>11.247249999999999</v>
      </c>
      <c r="N85" s="196">
        <v>11.375</v>
      </c>
      <c r="O85" s="239"/>
      <c r="P85" s="135"/>
      <c r="Q85" s="103"/>
      <c r="R85" s="246"/>
    </row>
    <row r="86" spans="1:18">
      <c r="A86" s="19">
        <v>43951</v>
      </c>
      <c r="B86" s="16">
        <v>150000000</v>
      </c>
      <c r="C86" s="103">
        <v>43935</v>
      </c>
      <c r="D86" s="15">
        <v>12980</v>
      </c>
      <c r="E86" s="17">
        <v>79540000</v>
      </c>
      <c r="F86" s="17">
        <v>-70460000</v>
      </c>
      <c r="G86" s="17">
        <v>79540000</v>
      </c>
      <c r="H86" s="136">
        <v>-46.973333333333336</v>
      </c>
      <c r="I86" s="17">
        <v>0</v>
      </c>
      <c r="J86" s="17">
        <v>79540000</v>
      </c>
      <c r="K86" s="18">
        <v>2486650000</v>
      </c>
      <c r="L86" s="90">
        <v>76.698350000000005</v>
      </c>
      <c r="M86" s="90">
        <v>13.05457</v>
      </c>
      <c r="N86" s="196">
        <v>13.25</v>
      </c>
      <c r="O86" s="239"/>
      <c r="P86" s="135"/>
      <c r="Q86" s="103"/>
      <c r="R86" s="246"/>
    </row>
    <row r="87" spans="1:18">
      <c r="A87" s="19">
        <v>43982</v>
      </c>
      <c r="B87" s="16">
        <v>40000000</v>
      </c>
      <c r="C87" s="103">
        <v>43958</v>
      </c>
      <c r="D87" s="15">
        <v>12980</v>
      </c>
      <c r="E87" s="17">
        <v>196930000</v>
      </c>
      <c r="F87" s="17">
        <v>156930000</v>
      </c>
      <c r="G87" s="17">
        <v>40000000</v>
      </c>
      <c r="H87" s="136">
        <v>392.32499999999999</v>
      </c>
      <c r="I87" s="17">
        <v>0</v>
      </c>
      <c r="J87" s="17">
        <v>40000000</v>
      </c>
      <c r="K87" s="18">
        <v>2526650000</v>
      </c>
      <c r="L87" s="90">
        <v>81.161630000000002</v>
      </c>
      <c r="M87" s="90">
        <v>12.25909</v>
      </c>
      <c r="N87" s="196">
        <v>12.28</v>
      </c>
      <c r="O87" s="239"/>
      <c r="P87" s="135"/>
      <c r="Q87" s="103"/>
      <c r="R87" s="246"/>
    </row>
    <row r="88" spans="1:18">
      <c r="A88" s="19">
        <v>44012</v>
      </c>
      <c r="B88" s="16">
        <v>50000000</v>
      </c>
      <c r="C88" s="103">
        <v>43896</v>
      </c>
      <c r="D88" s="15">
        <v>12981</v>
      </c>
      <c r="E88" s="17">
        <v>215830000</v>
      </c>
      <c r="F88" s="17">
        <v>165830000</v>
      </c>
      <c r="G88" s="17">
        <v>50000000</v>
      </c>
      <c r="H88" s="136">
        <v>331.66</v>
      </c>
      <c r="I88" s="17">
        <v>0</v>
      </c>
      <c r="J88" s="17">
        <v>50000000</v>
      </c>
      <c r="K88" s="18">
        <v>2576650000</v>
      </c>
      <c r="L88" s="90">
        <v>87.228020000000001</v>
      </c>
      <c r="M88" s="90">
        <v>11.27759</v>
      </c>
      <c r="N88" s="196">
        <v>11.45</v>
      </c>
      <c r="O88" s="239"/>
      <c r="P88" s="135"/>
      <c r="Q88" s="103"/>
      <c r="R88" s="246"/>
    </row>
    <row r="89" spans="1:18">
      <c r="A89" s="19">
        <v>44043</v>
      </c>
      <c r="B89" s="16">
        <v>80000000</v>
      </c>
      <c r="C89" s="103">
        <v>44035</v>
      </c>
      <c r="D89" s="15">
        <v>12980</v>
      </c>
      <c r="E89" s="17">
        <v>159270000</v>
      </c>
      <c r="F89" s="17">
        <v>79270000</v>
      </c>
      <c r="G89" s="17">
        <v>80000000</v>
      </c>
      <c r="H89" s="136">
        <v>99.087499999999991</v>
      </c>
      <c r="I89" s="17">
        <v>0</v>
      </c>
      <c r="J89" s="17">
        <v>80000000</v>
      </c>
      <c r="K89" s="18">
        <v>2656650000</v>
      </c>
      <c r="L89" s="90">
        <v>83.569370000000006</v>
      </c>
      <c r="M89" s="90">
        <v>11.871119999999999</v>
      </c>
      <c r="N89" s="196">
        <v>11.82</v>
      </c>
      <c r="O89" s="239"/>
      <c r="P89" s="135"/>
      <c r="Q89" s="103"/>
      <c r="R89" s="246"/>
    </row>
    <row r="90" spans="1:18">
      <c r="A90" s="19">
        <v>44074</v>
      </c>
      <c r="B90" s="16"/>
      <c r="C90" s="103">
        <v>44050</v>
      </c>
      <c r="D90" s="15">
        <v>12980</v>
      </c>
      <c r="E90" s="17"/>
      <c r="F90" s="17">
        <v>0</v>
      </c>
      <c r="G90" s="17"/>
      <c r="H90" s="136"/>
      <c r="I90" s="17"/>
      <c r="J90" s="17">
        <v>0</v>
      </c>
      <c r="K90" s="18">
        <v>2714680000</v>
      </c>
      <c r="L90" s="90"/>
      <c r="M90" s="90"/>
      <c r="N90" s="196"/>
      <c r="O90" s="239">
        <v>58030000</v>
      </c>
      <c r="P90" s="135">
        <v>84.648070000000004</v>
      </c>
      <c r="Q90" s="156">
        <v>11.78839</v>
      </c>
      <c r="R90" s="135">
        <v>12.15</v>
      </c>
    </row>
    <row r="91" spans="1:18">
      <c r="A91" s="19">
        <v>44073</v>
      </c>
      <c r="B91" s="16">
        <v>50000000</v>
      </c>
      <c r="C91" s="103">
        <v>44056</v>
      </c>
      <c r="D91" s="15">
        <v>12980</v>
      </c>
      <c r="E91" s="17">
        <v>215740000</v>
      </c>
      <c r="F91" s="17">
        <v>165740000</v>
      </c>
      <c r="G91" s="17">
        <v>50000000</v>
      </c>
      <c r="H91" s="136">
        <v>331.48</v>
      </c>
      <c r="I91" s="17">
        <v>0</v>
      </c>
      <c r="J91" s="17">
        <v>50000000</v>
      </c>
      <c r="K91" s="18">
        <v>2764680000</v>
      </c>
      <c r="L91" s="90">
        <v>84.264009999999999</v>
      </c>
      <c r="M91" s="90">
        <v>11.757910000000001</v>
      </c>
      <c r="N91" s="196">
        <v>11.7</v>
      </c>
      <c r="O91" s="239"/>
      <c r="P91" s="135"/>
      <c r="Q91" s="156"/>
      <c r="R91" s="135"/>
    </row>
    <row r="92" spans="1:18">
      <c r="A92" s="19">
        <v>44104</v>
      </c>
      <c r="B92" s="16">
        <v>50000000</v>
      </c>
      <c r="C92" s="103">
        <v>44077</v>
      </c>
      <c r="D92" s="15">
        <v>12980</v>
      </c>
      <c r="E92" s="17">
        <v>139440000</v>
      </c>
      <c r="F92" s="17">
        <v>89440000</v>
      </c>
      <c r="G92" s="17">
        <v>50000000</v>
      </c>
      <c r="H92" s="136">
        <v>178.88</v>
      </c>
      <c r="I92" s="17">
        <v>0</v>
      </c>
      <c r="J92" s="17">
        <v>50000000</v>
      </c>
      <c r="K92" s="18">
        <v>2814679999</v>
      </c>
      <c r="L92" s="90">
        <v>85.823639999999997</v>
      </c>
      <c r="M92" s="90">
        <v>11.50769</v>
      </c>
      <c r="N92" s="196">
        <v>11.539</v>
      </c>
      <c r="O92" s="239"/>
      <c r="P92" s="135"/>
      <c r="Q92" s="156"/>
      <c r="R92" s="135"/>
    </row>
    <row r="93" spans="1:18">
      <c r="A93" s="19">
        <v>44135</v>
      </c>
      <c r="B93" s="16">
        <v>100000000</v>
      </c>
      <c r="C93" s="103">
        <v>44126</v>
      </c>
      <c r="D93" s="15">
        <v>12980</v>
      </c>
      <c r="E93" s="17">
        <v>245520000</v>
      </c>
      <c r="F93" s="17">
        <v>145520000</v>
      </c>
      <c r="G93" s="17">
        <v>100000000</v>
      </c>
      <c r="H93" s="136">
        <v>145.5</v>
      </c>
      <c r="I93" s="17">
        <v>0</v>
      </c>
      <c r="J93" s="17">
        <v>100000000</v>
      </c>
      <c r="K93" s="18">
        <v>2914680000</v>
      </c>
      <c r="L93" s="90">
        <v>84.499989999999997</v>
      </c>
      <c r="M93" s="90">
        <v>11.726789999999999</v>
      </c>
      <c r="N93" s="196">
        <v>11.4</v>
      </c>
      <c r="O93" s="239"/>
      <c r="P93" s="135"/>
      <c r="Q93" s="156"/>
      <c r="R93" s="135"/>
    </row>
    <row r="94" spans="1:18">
      <c r="A94" s="19">
        <v>44165</v>
      </c>
      <c r="B94" s="16">
        <v>50000000</v>
      </c>
      <c r="C94" s="103">
        <v>44140</v>
      </c>
      <c r="D94" s="15">
        <v>12980</v>
      </c>
      <c r="E94" s="17">
        <v>165900000</v>
      </c>
      <c r="F94" s="17">
        <v>115900000</v>
      </c>
      <c r="G94" s="17">
        <v>50000000</v>
      </c>
      <c r="H94" s="136">
        <v>231.8</v>
      </c>
      <c r="I94" s="17">
        <v>0</v>
      </c>
      <c r="J94" s="17">
        <v>50000000</v>
      </c>
      <c r="K94" s="18">
        <v>2964680000</v>
      </c>
      <c r="L94" s="90">
        <v>85.539469999999994</v>
      </c>
      <c r="M94" s="90">
        <v>11.56047</v>
      </c>
      <c r="N94" s="196">
        <v>11.629899999999999</v>
      </c>
      <c r="O94" s="239"/>
      <c r="P94" s="135"/>
      <c r="Q94" s="156"/>
      <c r="R94" s="135"/>
    </row>
    <row r="95" spans="1:18">
      <c r="A95" s="19">
        <v>44165</v>
      </c>
      <c r="B95" s="16"/>
      <c r="C95" s="103"/>
      <c r="D95" s="15"/>
      <c r="E95" s="17"/>
      <c r="F95" s="17"/>
      <c r="G95" s="17"/>
      <c r="H95" s="136"/>
      <c r="I95" s="17"/>
      <c r="J95" s="17"/>
      <c r="K95" s="18">
        <v>3008270000</v>
      </c>
      <c r="L95" s="90"/>
      <c r="M95" s="90"/>
      <c r="N95" s="196"/>
      <c r="O95" s="239">
        <v>43590000</v>
      </c>
      <c r="P95" s="135">
        <v>91.473380000000006</v>
      </c>
      <c r="Q95" s="156">
        <v>11.1495</v>
      </c>
      <c r="R95" s="135">
        <v>11.23</v>
      </c>
    </row>
    <row r="96" spans="1:18">
      <c r="A96" s="21">
        <v>44196</v>
      </c>
      <c r="B96" s="23">
        <v>150000000</v>
      </c>
      <c r="C96" s="146">
        <v>44168</v>
      </c>
      <c r="D96" s="22">
        <v>12980</v>
      </c>
      <c r="E96" s="24">
        <v>123610000</v>
      </c>
      <c r="F96" s="24">
        <v>-26390000</v>
      </c>
      <c r="G96" s="24">
        <v>123610000</v>
      </c>
      <c r="H96" s="137">
        <v>-17.593333333333334</v>
      </c>
      <c r="I96" s="24">
        <v>0</v>
      </c>
      <c r="J96" s="24">
        <v>123610000</v>
      </c>
      <c r="K96" s="25">
        <v>3131880000</v>
      </c>
      <c r="L96" s="93">
        <v>86.565119999999993</v>
      </c>
      <c r="M96" s="93">
        <v>11.40175</v>
      </c>
      <c r="N96" s="232">
        <v>11.036</v>
      </c>
      <c r="O96" s="244"/>
      <c r="P96" s="150"/>
      <c r="Q96" s="153"/>
      <c r="R96" s="150"/>
    </row>
    <row r="97" spans="1:18">
      <c r="A97" s="95">
        <v>44227</v>
      </c>
      <c r="B97" s="247">
        <v>50000000</v>
      </c>
      <c r="C97" s="227">
        <v>44210</v>
      </c>
      <c r="D97" s="14">
        <v>12980</v>
      </c>
      <c r="E97" s="94">
        <v>113800000</v>
      </c>
      <c r="F97" s="94">
        <v>63800000</v>
      </c>
      <c r="G97" s="94">
        <v>50000000</v>
      </c>
      <c r="H97" s="248">
        <v>127.60000000000001</v>
      </c>
      <c r="I97" s="94">
        <v>0</v>
      </c>
      <c r="J97" s="94">
        <v>50000000</v>
      </c>
      <c r="K97" s="96">
        <v>3181880000</v>
      </c>
      <c r="L97" s="249">
        <v>87.973110000000005</v>
      </c>
      <c r="M97" s="249">
        <v>11.196</v>
      </c>
      <c r="N97" s="250">
        <v>11.07</v>
      </c>
      <c r="O97" s="251"/>
      <c r="P97" s="252"/>
      <c r="Q97" s="192"/>
      <c r="R97" s="252"/>
    </row>
    <row r="98" spans="1:18">
      <c r="A98" s="19">
        <v>44255</v>
      </c>
      <c r="B98" s="16">
        <v>50000000</v>
      </c>
      <c r="C98" s="103">
        <v>44231</v>
      </c>
      <c r="D98" s="15">
        <v>12980</v>
      </c>
      <c r="E98" s="17">
        <v>76180000</v>
      </c>
      <c r="F98" s="17">
        <v>26180000</v>
      </c>
      <c r="G98" s="17">
        <v>50000000</v>
      </c>
      <c r="H98" s="136">
        <v>52.4</v>
      </c>
      <c r="I98" s="17">
        <v>0</v>
      </c>
      <c r="J98" s="17">
        <v>50000000</v>
      </c>
      <c r="K98" s="18">
        <v>3232960000</v>
      </c>
      <c r="L98" s="90">
        <v>90.72766</v>
      </c>
      <c r="M98" s="90">
        <v>10.77946</v>
      </c>
      <c r="N98" s="196">
        <v>10.75</v>
      </c>
      <c r="O98" s="239">
        <v>1080000</v>
      </c>
      <c r="P98" s="135">
        <v>90.46414</v>
      </c>
      <c r="Q98" s="156">
        <v>10.981</v>
      </c>
      <c r="R98" s="135">
        <v>10.981</v>
      </c>
    </row>
    <row r="99" spans="1:18">
      <c r="A99" s="19">
        <v>44286</v>
      </c>
      <c r="B99" s="260">
        <v>50000000</v>
      </c>
      <c r="C99" s="15">
        <v>44259</v>
      </c>
      <c r="D99" s="103">
        <v>12980</v>
      </c>
      <c r="E99" s="17">
        <v>30850000</v>
      </c>
      <c r="F99" s="17">
        <v>-19150000</v>
      </c>
      <c r="G99" s="17">
        <v>30850000</v>
      </c>
      <c r="H99" s="136">
        <v>-38.299999999999997</v>
      </c>
      <c r="I99" s="17">
        <v>0</v>
      </c>
      <c r="J99" s="17">
        <v>30850000</v>
      </c>
      <c r="K99" s="18">
        <v>3263810000</v>
      </c>
      <c r="L99" s="90">
        <v>90.136859999999999</v>
      </c>
      <c r="M99" s="90">
        <v>10.87</v>
      </c>
      <c r="N99" s="196">
        <v>10.87</v>
      </c>
      <c r="O99" s="239"/>
      <c r="P99" s="135"/>
      <c r="Q99" s="156"/>
      <c r="R99" s="135"/>
    </row>
    <row r="100" spans="1:18">
      <c r="A100" s="19">
        <v>44286</v>
      </c>
      <c r="B100" s="260">
        <v>110000000</v>
      </c>
      <c r="C100" s="15">
        <v>44273</v>
      </c>
      <c r="D100" s="103">
        <v>12980</v>
      </c>
      <c r="E100" s="98">
        <v>223120000</v>
      </c>
      <c r="F100" s="17">
        <v>113120000</v>
      </c>
      <c r="G100" s="17">
        <v>150000000</v>
      </c>
      <c r="H100" s="136">
        <v>102.83636363636364</v>
      </c>
      <c r="I100" s="17">
        <v>0</v>
      </c>
      <c r="J100" s="17">
        <v>150000000</v>
      </c>
      <c r="K100" s="18">
        <v>3413810000</v>
      </c>
      <c r="L100" s="90">
        <v>86.036140000000003</v>
      </c>
      <c r="M100" s="90">
        <v>11.50962</v>
      </c>
      <c r="N100" s="196">
        <v>11.595000000000001</v>
      </c>
      <c r="O100" s="239"/>
      <c r="P100" s="135"/>
      <c r="Q100" s="156"/>
      <c r="R100" s="135"/>
    </row>
    <row r="101" spans="1:18">
      <c r="A101" s="102">
        <v>44316</v>
      </c>
      <c r="B101" s="256">
        <v>65000000</v>
      </c>
      <c r="C101" s="15">
        <v>44308</v>
      </c>
      <c r="D101" s="103">
        <v>12980</v>
      </c>
      <c r="E101" s="98">
        <v>83090000</v>
      </c>
      <c r="F101" s="17">
        <v>18090000</v>
      </c>
      <c r="G101" s="17">
        <v>53090000</v>
      </c>
      <c r="H101" s="136">
        <v>27.830769230769231</v>
      </c>
      <c r="I101" s="17">
        <v>0</v>
      </c>
      <c r="J101" s="17">
        <v>53090000</v>
      </c>
      <c r="K101" s="18">
        <v>3466900000</v>
      </c>
      <c r="L101" s="90">
        <v>87.351140000000001</v>
      </c>
      <c r="M101" s="90">
        <v>11.30641</v>
      </c>
      <c r="N101" s="90">
        <v>11.24</v>
      </c>
      <c r="O101" s="257"/>
      <c r="P101" s="135"/>
      <c r="Q101" s="156"/>
      <c r="R101" s="135"/>
    </row>
    <row r="102" spans="1:18">
      <c r="A102" s="102">
        <v>44317</v>
      </c>
      <c r="B102" s="256">
        <v>65000000</v>
      </c>
      <c r="C102" s="15">
        <v>44322</v>
      </c>
      <c r="D102" s="103">
        <v>12980</v>
      </c>
      <c r="E102" s="98">
        <v>76990000</v>
      </c>
      <c r="F102" s="17">
        <v>11990000</v>
      </c>
      <c r="G102" s="17">
        <v>65000000</v>
      </c>
      <c r="H102" s="136">
        <v>18.45</v>
      </c>
      <c r="I102" s="17">
        <v>0</v>
      </c>
      <c r="J102" s="17">
        <v>65000000</v>
      </c>
      <c r="K102" s="18">
        <v>3531900000</v>
      </c>
      <c r="L102" s="90">
        <v>85.921999999999997</v>
      </c>
      <c r="M102" s="90">
        <v>11.538</v>
      </c>
      <c r="N102" s="90">
        <v>11.95</v>
      </c>
      <c r="O102" s="257"/>
      <c r="P102" s="135"/>
      <c r="Q102" s="156"/>
      <c r="R102" s="135"/>
    </row>
    <row r="103" spans="1:18">
      <c r="A103" s="102">
        <v>44377</v>
      </c>
      <c r="B103" s="256">
        <v>120000000</v>
      </c>
      <c r="C103" s="15">
        <v>44350</v>
      </c>
      <c r="D103" s="103">
        <v>12980</v>
      </c>
      <c r="E103" s="98">
        <v>77400000</v>
      </c>
      <c r="F103" s="17">
        <v>-42600000</v>
      </c>
      <c r="G103" s="17">
        <v>77400000</v>
      </c>
      <c r="H103" s="136">
        <v>-35.5</v>
      </c>
      <c r="I103" s="17">
        <v>0</v>
      </c>
      <c r="J103" s="17">
        <v>77400000</v>
      </c>
      <c r="K103" s="18">
        <v>3609300000</v>
      </c>
      <c r="L103" s="90">
        <v>86.847669999999994</v>
      </c>
      <c r="M103" s="90">
        <v>11.396280000000001</v>
      </c>
      <c r="N103" s="90">
        <v>11.11</v>
      </c>
      <c r="O103" s="257"/>
      <c r="P103" s="135"/>
      <c r="Q103" s="156"/>
      <c r="R103" s="135"/>
    </row>
    <row r="104" spans="1:18">
      <c r="A104" s="102">
        <v>44408</v>
      </c>
      <c r="B104" s="256">
        <v>65000000</v>
      </c>
      <c r="C104" s="15">
        <v>44399</v>
      </c>
      <c r="D104" s="103">
        <v>12980</v>
      </c>
      <c r="E104" s="98">
        <v>196650000</v>
      </c>
      <c r="F104" s="17">
        <v>131650000</v>
      </c>
      <c r="G104" s="17">
        <v>130000000</v>
      </c>
      <c r="H104" s="136">
        <v>202.53846153846155</v>
      </c>
      <c r="I104" s="17">
        <v>0</v>
      </c>
      <c r="J104" s="17">
        <v>130000000</v>
      </c>
      <c r="K104" s="18">
        <v>3739300000</v>
      </c>
      <c r="L104" s="90">
        <v>84.972130000000007</v>
      </c>
      <c r="M104" s="90">
        <v>11.7089</v>
      </c>
      <c r="N104" s="90">
        <v>11.59</v>
      </c>
      <c r="O104" s="257"/>
      <c r="P104" s="135"/>
      <c r="Q104" s="156"/>
      <c r="R104" s="135"/>
    </row>
    <row r="105" spans="1:18">
      <c r="A105" s="102">
        <v>44439</v>
      </c>
      <c r="B105" s="256">
        <v>65000000</v>
      </c>
      <c r="C105" s="15">
        <v>44420</v>
      </c>
      <c r="D105" s="103">
        <v>12980</v>
      </c>
      <c r="E105" s="98">
        <v>100940000</v>
      </c>
      <c r="F105" s="17">
        <v>35940000</v>
      </c>
      <c r="G105" s="17">
        <v>65000000</v>
      </c>
      <c r="H105" s="136">
        <v>55.292307692307695</v>
      </c>
      <c r="I105" s="17">
        <v>0</v>
      </c>
      <c r="J105" s="17">
        <v>65000000</v>
      </c>
      <c r="K105" s="18">
        <v>3804300000</v>
      </c>
      <c r="L105" s="90">
        <v>85.548810000000003</v>
      </c>
      <c r="M105" s="90">
        <v>11.61491</v>
      </c>
      <c r="N105" s="90">
        <v>11.47</v>
      </c>
      <c r="O105" s="257"/>
      <c r="P105" s="135"/>
      <c r="Q105" s="156"/>
      <c r="R105" s="135"/>
    </row>
    <row r="106" spans="1:18">
      <c r="A106" s="100">
        <v>44469</v>
      </c>
      <c r="B106" s="318">
        <v>120000000</v>
      </c>
      <c r="C106" s="15">
        <v>44441</v>
      </c>
      <c r="D106" s="103">
        <v>12980</v>
      </c>
      <c r="E106" s="98">
        <v>148140000</v>
      </c>
      <c r="F106" s="208">
        <v>28140000</v>
      </c>
      <c r="G106" s="98">
        <v>120000000</v>
      </c>
      <c r="H106" s="117">
        <v>23.45</v>
      </c>
      <c r="I106" s="209">
        <v>0</v>
      </c>
      <c r="J106" s="208">
        <v>120000000</v>
      </c>
      <c r="K106" s="207">
        <v>3947780000</v>
      </c>
      <c r="L106" s="353">
        <v>87.356679999999997</v>
      </c>
      <c r="M106" s="353">
        <v>11.323499999999999</v>
      </c>
      <c r="N106" s="353">
        <v>11.35</v>
      </c>
      <c r="O106" s="147">
        <v>23480000</v>
      </c>
      <c r="P106" s="158">
        <v>87.523430000000005</v>
      </c>
      <c r="Q106" s="199">
        <v>11.593999999999999</v>
      </c>
      <c r="R106" s="107">
        <v>11.584</v>
      </c>
    </row>
    <row r="107" spans="1:18">
      <c r="A107" s="122">
        <v>44500</v>
      </c>
      <c r="B107" s="348">
        <v>120000000</v>
      </c>
      <c r="C107" s="22">
        <v>44490</v>
      </c>
      <c r="D107" s="146">
        <v>12980</v>
      </c>
      <c r="E107" s="99">
        <v>268010000</v>
      </c>
      <c r="F107" s="210">
        <v>148010000</v>
      </c>
      <c r="G107" s="99">
        <v>120000000</v>
      </c>
      <c r="H107" s="118">
        <v>123.34166666666665</v>
      </c>
      <c r="I107" s="215">
        <v>0</v>
      </c>
      <c r="J107" s="210">
        <v>120000000</v>
      </c>
      <c r="K107" s="211">
        <v>4067780000</v>
      </c>
      <c r="L107" s="354">
        <v>85.15849</v>
      </c>
      <c r="M107" s="354">
        <v>11.68811</v>
      </c>
      <c r="N107" s="354">
        <v>11.64</v>
      </c>
      <c r="O107" s="99"/>
      <c r="P107" s="212"/>
      <c r="Q107" s="223"/>
      <c r="R107" s="140"/>
    </row>
    <row r="108" spans="1:18">
      <c r="A108" s="19">
        <v>44530</v>
      </c>
      <c r="B108" s="17">
        <v>65000000</v>
      </c>
      <c r="C108" s="15">
        <v>44504</v>
      </c>
      <c r="D108" s="15">
        <v>12980</v>
      </c>
      <c r="E108" s="17">
        <v>62010000</v>
      </c>
      <c r="F108" s="17">
        <v>-2990000</v>
      </c>
      <c r="G108" s="17">
        <v>39010000</v>
      </c>
      <c r="H108" s="128">
        <f>F108/B108*100</f>
        <v>-4.5999999999999996</v>
      </c>
      <c r="I108" s="17">
        <v>0</v>
      </c>
      <c r="J108" s="17">
        <v>39010000</v>
      </c>
      <c r="K108" s="18">
        <v>4106790000</v>
      </c>
      <c r="L108" s="29">
        <v>84.234979999999993</v>
      </c>
      <c r="M108" s="29">
        <v>11.845890000000001</v>
      </c>
      <c r="N108" s="29">
        <v>11.79</v>
      </c>
      <c r="O108" s="19"/>
      <c r="P108" s="17"/>
      <c r="Q108" s="15"/>
      <c r="R108" s="15"/>
    </row>
    <row r="109" spans="1:18">
      <c r="A109" s="19">
        <v>44530</v>
      </c>
      <c r="B109" s="17"/>
      <c r="C109" s="15"/>
      <c r="D109" s="15"/>
      <c r="E109" s="17"/>
      <c r="F109" s="17"/>
      <c r="G109" s="17"/>
      <c r="H109" s="128">
        <v>0</v>
      </c>
      <c r="I109" s="17">
        <v>0</v>
      </c>
      <c r="J109" s="17">
        <v>0</v>
      </c>
      <c r="K109" s="18">
        <v>4118550000</v>
      </c>
      <c r="L109" s="29"/>
      <c r="M109" s="29"/>
      <c r="N109" s="29"/>
      <c r="O109" s="239">
        <v>11760000</v>
      </c>
      <c r="P109" s="29">
        <v>88.064999999999998</v>
      </c>
      <c r="Q109" s="29">
        <v>11.756</v>
      </c>
      <c r="R109" s="29">
        <v>11.756</v>
      </c>
    </row>
    <row r="110" spans="1:18">
      <c r="A110" s="21">
        <v>44561</v>
      </c>
      <c r="B110" s="24">
        <v>65000000</v>
      </c>
      <c r="C110" s="22">
        <v>44538</v>
      </c>
      <c r="D110" s="22">
        <v>12980</v>
      </c>
      <c r="E110" s="24">
        <v>54870000</v>
      </c>
      <c r="F110" s="24">
        <v>-10130000</v>
      </c>
      <c r="G110" s="24">
        <v>49870000</v>
      </c>
      <c r="H110" s="129">
        <v>-15.584615384615386</v>
      </c>
      <c r="I110" s="24">
        <v>0</v>
      </c>
      <c r="J110" s="24">
        <v>49870000</v>
      </c>
      <c r="K110" s="25">
        <v>4168420000</v>
      </c>
      <c r="L110" s="30">
        <v>83.946340000000006</v>
      </c>
      <c r="M110" s="30">
        <v>11.903</v>
      </c>
      <c r="N110" s="30">
        <v>11.5</v>
      </c>
      <c r="O110" s="244"/>
      <c r="P110" s="30"/>
      <c r="Q110" s="30"/>
      <c r="R110" s="30"/>
    </row>
    <row r="111" spans="1:18">
      <c r="A111" s="95">
        <v>44592</v>
      </c>
      <c r="B111" s="285">
        <v>130000000</v>
      </c>
      <c r="C111" s="227">
        <v>44578</v>
      </c>
      <c r="D111" s="14">
        <v>12980</v>
      </c>
      <c r="E111" s="94">
        <v>64870000</v>
      </c>
      <c r="F111" s="94">
        <v>-65130000</v>
      </c>
      <c r="G111" s="94">
        <v>64870000</v>
      </c>
      <c r="H111" s="144">
        <v>-50.1</v>
      </c>
      <c r="I111" s="94">
        <v>0</v>
      </c>
      <c r="J111" s="94">
        <v>64870000</v>
      </c>
      <c r="K111" s="96">
        <v>4233290000</v>
      </c>
      <c r="L111" s="249">
        <v>83.033140000000003</v>
      </c>
      <c r="M111" s="249">
        <v>12.079129999999999</v>
      </c>
      <c r="N111" s="250">
        <v>11.5</v>
      </c>
      <c r="O111" s="19"/>
      <c r="P111" s="17"/>
      <c r="Q111" s="15"/>
      <c r="R111" s="15"/>
    </row>
    <row r="112" spans="1:18">
      <c r="A112" s="114">
        <v>44620</v>
      </c>
      <c r="B112" s="16">
        <v>100000000</v>
      </c>
      <c r="C112" s="15">
        <v>44595</v>
      </c>
      <c r="D112" s="15">
        <v>12980</v>
      </c>
      <c r="E112" s="17">
        <v>72090000</v>
      </c>
      <c r="F112" s="17">
        <v>-27910000</v>
      </c>
      <c r="G112" s="17">
        <v>72090000</v>
      </c>
      <c r="H112" s="136">
        <v>-27.91</v>
      </c>
      <c r="I112" s="17">
        <v>0</v>
      </c>
      <c r="J112" s="17">
        <v>72090000</v>
      </c>
      <c r="K112" s="18">
        <v>4305380000</v>
      </c>
      <c r="L112" s="90">
        <v>86.356710000000007</v>
      </c>
      <c r="M112" s="90">
        <v>12.266360000000001</v>
      </c>
      <c r="N112" s="90">
        <v>12.86</v>
      </c>
      <c r="O112" s="239"/>
      <c r="P112" s="29"/>
      <c r="Q112" s="29"/>
      <c r="R112" s="29"/>
    </row>
    <row r="113" spans="1:18">
      <c r="A113" s="276">
        <v>44651</v>
      </c>
      <c r="B113" s="260">
        <v>65000000</v>
      </c>
      <c r="C113" s="116">
        <v>44623</v>
      </c>
      <c r="D113" s="116">
        <v>12980</v>
      </c>
      <c r="E113" s="42">
        <v>84630000</v>
      </c>
      <c r="F113" s="42">
        <v>19630000</v>
      </c>
      <c r="G113" s="42">
        <v>65000000</v>
      </c>
      <c r="H113" s="299">
        <v>30.2</v>
      </c>
      <c r="I113" s="17">
        <v>0</v>
      </c>
      <c r="J113" s="115">
        <v>65000000</v>
      </c>
      <c r="K113" s="296">
        <v>4370380000</v>
      </c>
      <c r="L113" s="196">
        <v>79.911460000000005</v>
      </c>
      <c r="M113" s="196">
        <v>12.65</v>
      </c>
      <c r="N113" s="196">
        <v>12.65</v>
      </c>
      <c r="O113" s="239"/>
      <c r="P113" s="29"/>
      <c r="Q113" s="29"/>
      <c r="R113" s="29"/>
    </row>
    <row r="114" spans="1:18">
      <c r="A114" s="100">
        <v>44681</v>
      </c>
      <c r="B114" s="318">
        <v>70000000</v>
      </c>
      <c r="C114" s="15">
        <v>44672</v>
      </c>
      <c r="D114" s="103">
        <v>12980</v>
      </c>
      <c r="E114" s="98">
        <v>446150000</v>
      </c>
      <c r="F114" s="208">
        <v>376150000</v>
      </c>
      <c r="G114" s="98">
        <v>70000000</v>
      </c>
      <c r="H114" s="117">
        <v>537.35714285714278</v>
      </c>
      <c r="I114" s="17">
        <v>0</v>
      </c>
      <c r="J114" s="208">
        <v>70000000</v>
      </c>
      <c r="K114" s="207">
        <v>4440380000</v>
      </c>
      <c r="L114" s="353">
        <v>79.296809999999994</v>
      </c>
      <c r="M114" s="353">
        <v>12.780530000000001</v>
      </c>
      <c r="N114" s="353">
        <v>12.8</v>
      </c>
      <c r="O114" s="147"/>
      <c r="P114" s="158"/>
      <c r="Q114" s="199"/>
      <c r="R114" s="107"/>
    </row>
    <row r="115" spans="1:18">
      <c r="A115" s="100">
        <v>44681</v>
      </c>
      <c r="B115" s="318">
        <v>100000000</v>
      </c>
      <c r="C115" s="15">
        <v>44678</v>
      </c>
      <c r="D115" s="103">
        <v>12980</v>
      </c>
      <c r="E115" s="98">
        <v>547800000</v>
      </c>
      <c r="F115" s="208">
        <v>447800000</v>
      </c>
      <c r="G115" s="98">
        <v>100000000</v>
      </c>
      <c r="H115" s="117">
        <v>447.79999999999995</v>
      </c>
      <c r="I115" s="17">
        <v>0</v>
      </c>
      <c r="J115" s="208">
        <v>100000000</v>
      </c>
      <c r="K115" s="207">
        <v>4540380000</v>
      </c>
      <c r="L115" s="353">
        <v>81.367729999999995</v>
      </c>
      <c r="M115" s="353">
        <v>12.4</v>
      </c>
      <c r="N115" s="353">
        <v>12.4</v>
      </c>
      <c r="O115" s="147"/>
      <c r="P115" s="158"/>
      <c r="Q115" s="199"/>
      <c r="R115" s="107"/>
    </row>
    <row r="116" spans="1:18">
      <c r="A116" s="100">
        <v>44712</v>
      </c>
      <c r="B116" s="318">
        <v>15000000</v>
      </c>
      <c r="C116" s="15">
        <v>44693</v>
      </c>
      <c r="D116" s="103">
        <v>12980</v>
      </c>
      <c r="E116" s="98">
        <v>96140000</v>
      </c>
      <c r="F116" s="208">
        <v>81140000</v>
      </c>
      <c r="G116" s="98">
        <v>15000000</v>
      </c>
      <c r="H116" s="117">
        <v>540.93333333333339</v>
      </c>
      <c r="I116" s="17">
        <v>0</v>
      </c>
      <c r="J116" s="208">
        <v>15000000</v>
      </c>
      <c r="K116" s="207">
        <v>4555380000</v>
      </c>
      <c r="L116" s="353">
        <v>81.056790000000007</v>
      </c>
      <c r="M116" s="353">
        <v>12.461980000000001</v>
      </c>
      <c r="N116" s="353">
        <v>12.49</v>
      </c>
      <c r="O116" s="147"/>
      <c r="P116" s="158"/>
      <c r="Q116" s="199"/>
      <c r="R116" s="107"/>
    </row>
    <row r="117" spans="1:18">
      <c r="A117" s="100">
        <v>44682</v>
      </c>
      <c r="B117" s="318">
        <v>15000000</v>
      </c>
      <c r="C117" s="15">
        <v>44705</v>
      </c>
      <c r="D117" s="103">
        <v>12980</v>
      </c>
      <c r="E117" s="98">
        <v>88970000</v>
      </c>
      <c r="F117" s="208">
        <v>73970000</v>
      </c>
      <c r="G117" s="98">
        <v>15000000</v>
      </c>
      <c r="H117" s="117">
        <v>493.13333333333327</v>
      </c>
      <c r="I117" s="17">
        <v>0</v>
      </c>
      <c r="J117" s="208">
        <v>15000000</v>
      </c>
      <c r="K117" s="207">
        <v>4570380000</v>
      </c>
      <c r="L117" s="353">
        <v>83.44059</v>
      </c>
      <c r="M117" s="353">
        <v>12.04</v>
      </c>
      <c r="N117" s="353">
        <v>12.04</v>
      </c>
      <c r="O117" s="147"/>
      <c r="P117" s="158"/>
      <c r="Q117" s="199"/>
      <c r="R117" s="107"/>
    </row>
    <row r="118" spans="1:18">
      <c r="A118" s="102">
        <v>44713</v>
      </c>
      <c r="B118" s="16">
        <v>15000000</v>
      </c>
      <c r="C118" s="50">
        <v>44721</v>
      </c>
      <c r="D118" s="15">
        <v>12980</v>
      </c>
      <c r="E118" s="115">
        <v>88970000</v>
      </c>
      <c r="F118" s="17">
        <v>73970000</v>
      </c>
      <c r="G118" s="115">
        <v>15000000</v>
      </c>
      <c r="H118" s="136">
        <v>493.13333333333327</v>
      </c>
      <c r="I118" s="17">
        <v>0</v>
      </c>
      <c r="J118" s="98">
        <v>15000000</v>
      </c>
      <c r="K118" s="197">
        <v>4585380000</v>
      </c>
      <c r="L118" s="90">
        <v>82.633799999999994</v>
      </c>
      <c r="M118" s="278">
        <v>12.18843</v>
      </c>
      <c r="N118" s="90">
        <v>12.04</v>
      </c>
      <c r="O118" s="147"/>
      <c r="P118" s="158"/>
      <c r="Q118" s="199"/>
      <c r="R118" s="107"/>
    </row>
    <row r="119" spans="1:18">
      <c r="A119" s="100">
        <v>44713</v>
      </c>
      <c r="B119" s="349">
        <v>15000000</v>
      </c>
      <c r="C119" s="50">
        <v>44735</v>
      </c>
      <c r="D119" s="15">
        <v>12980</v>
      </c>
      <c r="E119" s="115">
        <v>98040000</v>
      </c>
      <c r="F119" s="43">
        <v>83040000</v>
      </c>
      <c r="G119" s="115">
        <v>38500000</v>
      </c>
      <c r="H119" s="136">
        <v>553.59999999999991</v>
      </c>
      <c r="I119" s="42">
        <v>0</v>
      </c>
      <c r="J119" s="43">
        <v>38500000</v>
      </c>
      <c r="K119" s="273">
        <v>4623880000</v>
      </c>
      <c r="L119" s="355">
        <v>82.440650000000005</v>
      </c>
      <c r="M119" s="356">
        <v>12.227740000000001</v>
      </c>
      <c r="N119" s="355">
        <v>12.23</v>
      </c>
      <c r="O119" s="147"/>
      <c r="P119" s="158"/>
      <c r="Q119" s="199"/>
      <c r="R119" s="107"/>
    </row>
    <row r="120" spans="1:18">
      <c r="A120" s="100">
        <v>44743</v>
      </c>
      <c r="B120" s="349">
        <v>110000000</v>
      </c>
      <c r="C120" s="50">
        <v>44761</v>
      </c>
      <c r="D120" s="15">
        <v>12980</v>
      </c>
      <c r="E120" s="115">
        <v>173750000</v>
      </c>
      <c r="F120" s="43">
        <v>63750000</v>
      </c>
      <c r="G120" s="115">
        <v>117560000</v>
      </c>
      <c r="H120" s="136">
        <v>57.95454545454546</v>
      </c>
      <c r="I120" s="42">
        <v>0</v>
      </c>
      <c r="J120" s="43">
        <v>117560000</v>
      </c>
      <c r="K120" s="273">
        <v>4741440000</v>
      </c>
      <c r="L120" s="355">
        <v>80.425780000000003</v>
      </c>
      <c r="M120" s="356">
        <v>12.59976</v>
      </c>
      <c r="N120" s="355">
        <v>12.68</v>
      </c>
      <c r="O120" s="147"/>
      <c r="P120" s="158"/>
      <c r="Q120" s="199"/>
      <c r="R120" s="107"/>
    </row>
    <row r="121" spans="1:18">
      <c r="A121" s="100">
        <v>44743</v>
      </c>
      <c r="B121" s="349"/>
      <c r="C121" s="50">
        <v>44770</v>
      </c>
      <c r="D121" s="15">
        <v>12980</v>
      </c>
      <c r="E121" s="115"/>
      <c r="F121" s="43"/>
      <c r="G121" s="115"/>
      <c r="H121" s="136"/>
      <c r="I121" s="42">
        <v>0</v>
      </c>
      <c r="J121" s="43">
        <v>0</v>
      </c>
      <c r="K121" s="273">
        <v>4806120000</v>
      </c>
      <c r="L121" s="355"/>
      <c r="M121" s="356"/>
      <c r="N121" s="355"/>
      <c r="O121" s="239">
        <v>64680000</v>
      </c>
      <c r="P121" s="29">
        <v>80.428439999999995</v>
      </c>
      <c r="Q121" s="29">
        <v>12.6637</v>
      </c>
      <c r="R121" s="29">
        <v>12.93</v>
      </c>
    </row>
    <row r="122" spans="1:18">
      <c r="A122" s="100">
        <v>44774</v>
      </c>
      <c r="B122" s="349">
        <v>15000000</v>
      </c>
      <c r="C122" s="50">
        <v>44784</v>
      </c>
      <c r="D122" s="15">
        <v>12980</v>
      </c>
      <c r="E122" s="115">
        <v>28650000</v>
      </c>
      <c r="F122" s="43">
        <v>13650000</v>
      </c>
      <c r="G122" s="115">
        <v>28120000</v>
      </c>
      <c r="H122" s="136">
        <v>91</v>
      </c>
      <c r="I122" s="42">
        <v>0</v>
      </c>
      <c r="J122" s="43">
        <v>28120000</v>
      </c>
      <c r="K122" s="44">
        <v>4834240000</v>
      </c>
      <c r="L122" s="353">
        <v>82.314260000000004</v>
      </c>
      <c r="M122" s="356">
        <v>12.257379999999999</v>
      </c>
      <c r="N122" s="355">
        <v>12.6</v>
      </c>
      <c r="O122" s="147"/>
      <c r="P122" s="158"/>
      <c r="Q122" s="199"/>
      <c r="R122" s="107"/>
    </row>
    <row r="123" spans="1:18">
      <c r="A123" s="100">
        <v>44774</v>
      </c>
      <c r="B123" s="349">
        <v>15000000</v>
      </c>
      <c r="C123" s="50">
        <v>44797</v>
      </c>
      <c r="D123" s="15">
        <v>12980</v>
      </c>
      <c r="E123" s="115">
        <v>86910000</v>
      </c>
      <c r="F123" s="43">
        <v>71910000</v>
      </c>
      <c r="G123" s="115">
        <v>15000000</v>
      </c>
      <c r="H123" s="136">
        <v>479.4</v>
      </c>
      <c r="I123" s="42">
        <v>0</v>
      </c>
      <c r="J123" s="43">
        <v>15000000</v>
      </c>
      <c r="K123" s="44">
        <v>4849240000</v>
      </c>
      <c r="L123" s="353">
        <v>82.069180000000003</v>
      </c>
      <c r="M123" s="356">
        <v>12.30367</v>
      </c>
      <c r="N123" s="355">
        <v>12.305</v>
      </c>
      <c r="O123" s="147"/>
      <c r="P123" s="158"/>
      <c r="Q123" s="199"/>
      <c r="R123" s="107"/>
    </row>
    <row r="124" spans="1:18">
      <c r="A124" s="100">
        <v>44805</v>
      </c>
      <c r="B124" s="349">
        <v>15000000</v>
      </c>
      <c r="C124" s="50">
        <v>44812</v>
      </c>
      <c r="D124" s="15">
        <v>12980</v>
      </c>
      <c r="E124" s="115">
        <v>87530000</v>
      </c>
      <c r="F124" s="43">
        <v>72530000</v>
      </c>
      <c r="G124" s="115">
        <v>18890000</v>
      </c>
      <c r="H124" s="136">
        <v>483.53333333333336</v>
      </c>
      <c r="I124" s="42">
        <v>0</v>
      </c>
      <c r="J124" s="43">
        <v>18890000</v>
      </c>
      <c r="K124" s="44">
        <v>4868130000</v>
      </c>
      <c r="L124" s="353">
        <v>81.888919999999999</v>
      </c>
      <c r="M124" s="356">
        <v>12.339119999999999</v>
      </c>
      <c r="N124" s="355">
        <v>12.36</v>
      </c>
      <c r="O124" s="147"/>
      <c r="P124" s="158"/>
      <c r="Q124" s="199"/>
      <c r="R124" s="107"/>
    </row>
    <row r="125" spans="1:18">
      <c r="A125" s="100">
        <v>44805</v>
      </c>
      <c r="B125" s="349"/>
      <c r="C125" s="50">
        <v>44826</v>
      </c>
      <c r="D125" s="15">
        <v>12980</v>
      </c>
      <c r="E125" s="115"/>
      <c r="F125" s="43">
        <v>0</v>
      </c>
      <c r="G125" s="115"/>
      <c r="H125" s="136"/>
      <c r="I125" s="42">
        <v>0</v>
      </c>
      <c r="J125" s="43">
        <v>0</v>
      </c>
      <c r="K125" s="44">
        <v>4927430000</v>
      </c>
      <c r="L125" s="353"/>
      <c r="M125" s="356"/>
      <c r="N125" s="355"/>
      <c r="O125" s="147">
        <v>59300000</v>
      </c>
      <c r="P125" s="158">
        <v>80.745059999999995</v>
      </c>
      <c r="Q125" s="199">
        <v>12.891769999999999</v>
      </c>
      <c r="R125" s="107">
        <v>12.86</v>
      </c>
    </row>
    <row r="126" spans="1:18">
      <c r="A126" s="100">
        <v>44805</v>
      </c>
      <c r="B126" s="349">
        <v>15000000</v>
      </c>
      <c r="C126" s="50">
        <v>44833</v>
      </c>
      <c r="D126" s="15">
        <v>12980</v>
      </c>
      <c r="E126" s="115">
        <v>69410000</v>
      </c>
      <c r="F126" s="43">
        <v>54410000</v>
      </c>
      <c r="G126" s="115">
        <v>20290000</v>
      </c>
      <c r="H126" s="136">
        <v>362.73333333333335</v>
      </c>
      <c r="I126" s="42">
        <v>0</v>
      </c>
      <c r="J126" s="43">
        <v>20290000</v>
      </c>
      <c r="K126" s="44">
        <v>4947720000</v>
      </c>
      <c r="L126" s="353">
        <v>78.50873</v>
      </c>
      <c r="M126" s="356">
        <v>12.97871</v>
      </c>
      <c r="N126" s="355">
        <v>12.99</v>
      </c>
      <c r="O126" s="147"/>
      <c r="P126" s="158"/>
      <c r="Q126" s="199"/>
      <c r="R126" s="107"/>
    </row>
    <row r="127" spans="1:18">
      <c r="A127" s="100">
        <v>44835</v>
      </c>
      <c r="B127" s="349"/>
      <c r="C127" s="50">
        <v>44840</v>
      </c>
      <c r="D127" s="15">
        <v>12980</v>
      </c>
      <c r="E127" s="115"/>
      <c r="F127" s="43">
        <v>0</v>
      </c>
      <c r="G127" s="115"/>
      <c r="H127" s="136"/>
      <c r="I127" s="42">
        <v>0</v>
      </c>
      <c r="J127" s="43">
        <v>0</v>
      </c>
      <c r="K127" s="44">
        <v>5004640000</v>
      </c>
      <c r="L127" s="353"/>
      <c r="M127" s="356"/>
      <c r="N127" s="355"/>
      <c r="O127" s="147">
        <v>56920000</v>
      </c>
      <c r="P127" s="158">
        <v>79.847340000000003</v>
      </c>
      <c r="Q127" s="199">
        <v>13.141400000000001</v>
      </c>
      <c r="R127" s="107">
        <v>13.2</v>
      </c>
    </row>
    <row r="128" spans="1:18">
      <c r="A128" s="100">
        <v>44835</v>
      </c>
      <c r="B128" s="349">
        <v>400000000</v>
      </c>
      <c r="C128" s="50">
        <v>44851</v>
      </c>
      <c r="D128" s="15">
        <v>12980</v>
      </c>
      <c r="E128" s="115">
        <v>164930000</v>
      </c>
      <c r="F128" s="43">
        <v>-235070000</v>
      </c>
      <c r="G128" s="115">
        <v>104530000</v>
      </c>
      <c r="H128" s="136">
        <v>-58.767499999999998</v>
      </c>
      <c r="I128" s="42">
        <v>0</v>
      </c>
      <c r="J128" s="43">
        <v>104530000</v>
      </c>
      <c r="K128" s="44">
        <v>5109170000</v>
      </c>
      <c r="L128" s="353">
        <v>78.477080000000001</v>
      </c>
      <c r="M128" s="356">
        <v>12.990309999999999</v>
      </c>
      <c r="N128" s="355">
        <v>13.09</v>
      </c>
      <c r="O128" s="147"/>
      <c r="P128" s="158"/>
      <c r="Q128" s="199"/>
      <c r="R128" s="107"/>
    </row>
    <row r="129" spans="1:18">
      <c r="A129" s="100">
        <v>44835</v>
      </c>
      <c r="B129" s="349">
        <v>15000000</v>
      </c>
      <c r="C129" s="50">
        <v>44861</v>
      </c>
      <c r="D129" s="15">
        <v>12980</v>
      </c>
      <c r="E129" s="115">
        <v>74250000</v>
      </c>
      <c r="F129" s="43">
        <v>59250000</v>
      </c>
      <c r="G129" s="115">
        <v>15600000</v>
      </c>
      <c r="H129" s="136">
        <v>395</v>
      </c>
      <c r="I129" s="42">
        <v>0</v>
      </c>
      <c r="J129" s="43">
        <v>15600000</v>
      </c>
      <c r="K129" s="44">
        <v>5124770000</v>
      </c>
      <c r="L129" s="353">
        <v>78.960639999999998</v>
      </c>
      <c r="M129" s="356">
        <v>12.9</v>
      </c>
      <c r="N129" s="355">
        <v>12.9</v>
      </c>
      <c r="O129" s="147"/>
      <c r="P129" s="158"/>
      <c r="Q129" s="199"/>
      <c r="R129" s="107"/>
    </row>
    <row r="130" spans="1:18">
      <c r="A130" s="100">
        <v>44866</v>
      </c>
      <c r="B130" s="349">
        <v>15000000</v>
      </c>
      <c r="C130" s="50">
        <v>44868</v>
      </c>
      <c r="D130" s="15">
        <v>12980</v>
      </c>
      <c r="E130" s="115">
        <v>9500000</v>
      </c>
      <c r="F130" s="43">
        <v>-5500000</v>
      </c>
      <c r="G130" s="115">
        <v>3500000</v>
      </c>
      <c r="H130" s="136">
        <v>-36.666666666666664</v>
      </c>
      <c r="I130" s="42">
        <v>0</v>
      </c>
      <c r="J130" s="43">
        <v>3500000</v>
      </c>
      <c r="K130" s="44">
        <v>5164570000</v>
      </c>
      <c r="L130" s="353">
        <v>79.129450000000006</v>
      </c>
      <c r="M130" s="356">
        <v>12.869870000000001</v>
      </c>
      <c r="N130" s="355">
        <v>12.87</v>
      </c>
      <c r="O130" s="147"/>
      <c r="P130" s="158"/>
      <c r="Q130" s="199"/>
      <c r="R130" s="107"/>
    </row>
    <row r="131" spans="1:18">
      <c r="A131" s="100">
        <v>44866</v>
      </c>
      <c r="B131" s="349">
        <v>15000000</v>
      </c>
      <c r="C131" s="50">
        <v>44882</v>
      </c>
      <c r="D131" s="15">
        <v>12980</v>
      </c>
      <c r="E131" s="115">
        <v>61140000</v>
      </c>
      <c r="F131" s="43">
        <v>46140000</v>
      </c>
      <c r="G131" s="115">
        <v>41940000</v>
      </c>
      <c r="H131" s="136">
        <v>307.60000000000002</v>
      </c>
      <c r="I131" s="42">
        <v>0</v>
      </c>
      <c r="J131" s="43">
        <v>41940000</v>
      </c>
      <c r="K131" s="44">
        <v>5206510000</v>
      </c>
      <c r="L131" s="353">
        <v>80.009110000000007</v>
      </c>
      <c r="M131" s="356">
        <v>12.70937</v>
      </c>
      <c r="N131" s="355">
        <v>12.72</v>
      </c>
      <c r="O131" s="147">
        <v>36300000</v>
      </c>
      <c r="P131" s="158">
        <v>81.644080000000002</v>
      </c>
      <c r="Q131" s="199">
        <v>13.01801</v>
      </c>
      <c r="R131" s="107">
        <v>13.15</v>
      </c>
    </row>
    <row r="132" spans="1:18">
      <c r="A132" s="100">
        <v>44896</v>
      </c>
      <c r="B132" s="349">
        <v>15000000</v>
      </c>
      <c r="C132" s="50">
        <v>44896</v>
      </c>
      <c r="D132" s="15">
        <v>12980</v>
      </c>
      <c r="E132" s="115">
        <v>33860000</v>
      </c>
      <c r="F132" s="43">
        <v>18860000</v>
      </c>
      <c r="G132" s="115">
        <v>15180000</v>
      </c>
      <c r="H132" s="136">
        <v>125.73333333333335</v>
      </c>
      <c r="I132" s="42">
        <v>0</v>
      </c>
      <c r="J132" s="43">
        <v>15180000</v>
      </c>
      <c r="K132" s="44">
        <v>5221690000</v>
      </c>
      <c r="L132" s="353">
        <v>81.442019999999999</v>
      </c>
      <c r="M132" s="356">
        <v>12.44374</v>
      </c>
      <c r="N132" s="355">
        <v>12.484999999999999</v>
      </c>
      <c r="O132" s="147"/>
      <c r="P132" s="158"/>
      <c r="Q132" s="199"/>
      <c r="R132" s="107"/>
    </row>
    <row r="133" spans="1:18">
      <c r="A133" s="100">
        <v>44896</v>
      </c>
      <c r="B133" s="349">
        <v>15000000</v>
      </c>
      <c r="C133" s="50">
        <v>44903</v>
      </c>
      <c r="D133" s="15">
        <v>12980</v>
      </c>
      <c r="E133" s="115">
        <v>57540000</v>
      </c>
      <c r="F133" s="43">
        <v>42540000</v>
      </c>
      <c r="G133" s="115">
        <v>42990000</v>
      </c>
      <c r="H133" s="136">
        <v>283.59999999999997</v>
      </c>
      <c r="I133" s="42">
        <v>0</v>
      </c>
      <c r="J133" s="43">
        <v>42990000</v>
      </c>
      <c r="K133" s="44">
        <v>5264680000</v>
      </c>
      <c r="L133" s="353">
        <v>80.115200000000002</v>
      </c>
      <c r="M133" s="356">
        <v>12.6945</v>
      </c>
      <c r="N133" s="355">
        <v>12.7</v>
      </c>
      <c r="O133" s="147"/>
      <c r="P133" s="158"/>
      <c r="Q133" s="199"/>
      <c r="R133" s="107"/>
    </row>
    <row r="134" spans="1:18">
      <c r="A134" s="100">
        <v>44927</v>
      </c>
      <c r="B134" s="349">
        <v>110000000</v>
      </c>
      <c r="C134" s="50">
        <v>44942</v>
      </c>
      <c r="D134" s="15">
        <v>12980</v>
      </c>
      <c r="E134" s="115">
        <v>278270000</v>
      </c>
      <c r="F134" s="43">
        <v>168270000</v>
      </c>
      <c r="G134" s="115">
        <v>137440000</v>
      </c>
      <c r="H134" s="136">
        <v>152.97272727272727</v>
      </c>
      <c r="I134" s="42">
        <v>0</v>
      </c>
      <c r="J134" s="43">
        <v>137440000</v>
      </c>
      <c r="K134" s="44">
        <v>5402120000</v>
      </c>
      <c r="L134" s="353">
        <v>84.146039999999999</v>
      </c>
      <c r="M134" s="356">
        <v>11.977969999999999</v>
      </c>
      <c r="N134" s="355">
        <v>12</v>
      </c>
      <c r="O134" s="147"/>
      <c r="P134" s="158"/>
      <c r="Q134" s="199"/>
      <c r="R134" s="107"/>
    </row>
    <row r="135" spans="1:18">
      <c r="A135" s="100">
        <v>44958</v>
      </c>
      <c r="B135" s="349">
        <v>15000000</v>
      </c>
      <c r="C135" s="50">
        <v>44959</v>
      </c>
      <c r="D135" s="15">
        <v>12980</v>
      </c>
      <c r="E135" s="115">
        <v>41420000</v>
      </c>
      <c r="F135" s="43">
        <v>26420000</v>
      </c>
      <c r="G135" s="115">
        <v>19770000</v>
      </c>
      <c r="H135" s="136">
        <v>176.13333333333335</v>
      </c>
      <c r="I135" s="42">
        <v>0</v>
      </c>
      <c r="J135" s="43">
        <v>19770000</v>
      </c>
      <c r="K135" s="44">
        <v>5421890000</v>
      </c>
      <c r="L135" s="353">
        <v>79.151020000000003</v>
      </c>
      <c r="M135" s="356">
        <v>12.68089</v>
      </c>
      <c r="N135" s="355">
        <v>12.15</v>
      </c>
      <c r="O135" s="147"/>
      <c r="P135" s="158"/>
      <c r="Q135" s="199"/>
      <c r="R135" s="107"/>
    </row>
    <row r="136" spans="1:18">
      <c r="A136" s="100">
        <v>44958</v>
      </c>
      <c r="B136" s="349">
        <v>15000000</v>
      </c>
      <c r="C136" s="50">
        <v>44973</v>
      </c>
      <c r="D136" s="15">
        <v>12980</v>
      </c>
      <c r="E136" s="115">
        <v>87340000</v>
      </c>
      <c r="F136" s="43">
        <v>72340000</v>
      </c>
      <c r="G136" s="115">
        <v>15000000</v>
      </c>
      <c r="H136" s="136">
        <v>482.26666666666665</v>
      </c>
      <c r="I136" s="42">
        <v>0</v>
      </c>
      <c r="J136" s="43">
        <v>15000000</v>
      </c>
      <c r="K136" s="44">
        <v>5436890000</v>
      </c>
      <c r="L136" s="353">
        <v>84.178290000000004</v>
      </c>
      <c r="M136" s="356">
        <v>11.97861</v>
      </c>
      <c r="N136" s="355">
        <v>12.03</v>
      </c>
      <c r="O136" s="147"/>
      <c r="P136" s="158"/>
      <c r="Q136" s="199"/>
      <c r="R136" s="107"/>
    </row>
    <row r="137" spans="1:18">
      <c r="A137" s="100">
        <v>44958</v>
      </c>
      <c r="B137" s="349"/>
      <c r="C137" s="50"/>
      <c r="D137" s="15">
        <v>12980</v>
      </c>
      <c r="E137" s="115"/>
      <c r="F137" s="43">
        <v>0</v>
      </c>
      <c r="G137" s="115"/>
      <c r="H137" s="136"/>
      <c r="I137" s="42">
        <v>0</v>
      </c>
      <c r="J137" s="43">
        <v>0</v>
      </c>
      <c r="K137" s="44">
        <v>5481220000</v>
      </c>
      <c r="L137" s="353" t="s">
        <v>129</v>
      </c>
      <c r="M137" s="356"/>
      <c r="N137" s="355"/>
      <c r="O137" s="147">
        <v>44330000</v>
      </c>
      <c r="P137" s="158">
        <v>81.121619999999993</v>
      </c>
      <c r="Q137" s="199">
        <v>12.73034</v>
      </c>
      <c r="R137" s="107">
        <v>12.87</v>
      </c>
    </row>
    <row r="138" spans="1:18">
      <c r="A138" s="100">
        <v>44986</v>
      </c>
      <c r="B138" s="349">
        <v>15000000</v>
      </c>
      <c r="C138" s="50">
        <v>45008</v>
      </c>
      <c r="D138" s="15">
        <v>12980</v>
      </c>
      <c r="E138" s="115">
        <v>41340000</v>
      </c>
      <c r="F138" s="43">
        <v>26340000</v>
      </c>
      <c r="G138" s="115">
        <v>11560000</v>
      </c>
      <c r="H138" s="136">
        <v>175.6</v>
      </c>
      <c r="I138" s="42">
        <v>0</v>
      </c>
      <c r="J138" s="43">
        <v>11560000</v>
      </c>
      <c r="K138" s="44">
        <v>5492780000</v>
      </c>
      <c r="L138" s="353">
        <v>83.135720000000006</v>
      </c>
      <c r="M138" s="356">
        <v>12.175090000000001</v>
      </c>
      <c r="N138" s="355">
        <v>12.26</v>
      </c>
      <c r="O138" s="147"/>
      <c r="P138" s="158"/>
      <c r="Q138" s="199"/>
      <c r="R138" s="107"/>
    </row>
    <row r="139" spans="1:18">
      <c r="A139" s="100">
        <v>45017</v>
      </c>
      <c r="B139" s="349">
        <v>30000000</v>
      </c>
      <c r="C139" s="50">
        <v>45033</v>
      </c>
      <c r="D139" s="15">
        <v>12980</v>
      </c>
      <c r="E139" s="115">
        <v>61960000</v>
      </c>
      <c r="F139" s="43">
        <v>31960000</v>
      </c>
      <c r="G139" s="115">
        <v>30000000</v>
      </c>
      <c r="H139" s="136">
        <v>106.53333333333333</v>
      </c>
      <c r="I139" s="42">
        <v>0</v>
      </c>
      <c r="J139" s="43">
        <v>30000000</v>
      </c>
      <c r="K139" s="44">
        <v>5522780000</v>
      </c>
      <c r="L139" s="353">
        <v>83.109269999999995</v>
      </c>
      <c r="M139" s="356">
        <v>12.188079999999999</v>
      </c>
      <c r="N139" s="355">
        <v>12.244999999999999</v>
      </c>
      <c r="O139" s="147"/>
      <c r="P139" s="158"/>
      <c r="Q139" s="199"/>
      <c r="R139" s="107"/>
    </row>
    <row r="140" spans="1:18">
      <c r="A140" s="100">
        <v>45017</v>
      </c>
      <c r="B140" s="349"/>
      <c r="C140" s="50">
        <v>45036</v>
      </c>
      <c r="D140" s="15">
        <v>12980</v>
      </c>
      <c r="E140" s="115"/>
      <c r="F140" s="43">
        <v>0</v>
      </c>
      <c r="G140" s="115"/>
      <c r="H140" s="136"/>
      <c r="I140" s="42"/>
      <c r="J140" s="43">
        <v>0</v>
      </c>
      <c r="K140" s="44">
        <v>5523910000</v>
      </c>
      <c r="L140" s="353"/>
      <c r="M140" s="356"/>
      <c r="N140" s="355"/>
      <c r="O140" s="147">
        <v>1130000</v>
      </c>
      <c r="P140" s="158">
        <v>83.953109999999995</v>
      </c>
      <c r="Q140" s="199">
        <v>12.49</v>
      </c>
      <c r="R140" s="107">
        <v>12.49</v>
      </c>
    </row>
    <row r="141" spans="1:18">
      <c r="A141" s="100">
        <v>45017</v>
      </c>
      <c r="B141" s="349">
        <v>10000000</v>
      </c>
      <c r="C141" s="50">
        <v>45043</v>
      </c>
      <c r="D141" s="15">
        <v>12980</v>
      </c>
      <c r="E141" s="115">
        <v>73190000</v>
      </c>
      <c r="F141" s="43">
        <v>63190000</v>
      </c>
      <c r="G141" s="115">
        <v>10000000</v>
      </c>
      <c r="H141" s="136">
        <v>631.9</v>
      </c>
      <c r="I141" s="42"/>
      <c r="J141" s="43">
        <v>10000000</v>
      </c>
      <c r="K141" s="44">
        <v>5533910000</v>
      </c>
      <c r="L141" s="353">
        <v>83.454149999999998</v>
      </c>
      <c r="M141" s="356">
        <v>12.129009999999999</v>
      </c>
      <c r="N141" s="355">
        <v>12.154</v>
      </c>
      <c r="O141" s="147"/>
      <c r="P141" s="158"/>
      <c r="Q141" s="199"/>
      <c r="R141" s="107"/>
    </row>
    <row r="142" spans="1:18">
      <c r="A142" s="100">
        <v>45047</v>
      </c>
      <c r="B142" s="349">
        <v>10000000</v>
      </c>
      <c r="C142" s="50">
        <v>45056</v>
      </c>
      <c r="D142" s="15">
        <v>12980</v>
      </c>
      <c r="E142" s="115">
        <v>71360000</v>
      </c>
      <c r="F142" s="43">
        <v>61360000</v>
      </c>
      <c r="G142" s="115">
        <v>10000000</v>
      </c>
      <c r="H142" s="136">
        <v>613.6</v>
      </c>
      <c r="I142" s="42">
        <v>0</v>
      </c>
      <c r="J142" s="43">
        <v>10000000</v>
      </c>
      <c r="K142" s="44">
        <v>5543910000</v>
      </c>
      <c r="L142" s="356">
        <v>83.454149999999998</v>
      </c>
      <c r="M142" s="355">
        <v>12.129350000000001</v>
      </c>
      <c r="N142" s="355">
        <v>12.13</v>
      </c>
      <c r="O142" s="147"/>
      <c r="P142" s="158"/>
      <c r="Q142" s="199"/>
      <c r="R142" s="107"/>
    </row>
    <row r="143" spans="1:18">
      <c r="A143" s="100">
        <v>45047</v>
      </c>
      <c r="B143" s="349">
        <v>10000000</v>
      </c>
      <c r="C143" s="50">
        <v>45070</v>
      </c>
      <c r="D143" s="15">
        <v>12980</v>
      </c>
      <c r="E143" s="115">
        <v>87770000</v>
      </c>
      <c r="F143" s="43">
        <v>77770000</v>
      </c>
      <c r="G143" s="115">
        <v>10000000</v>
      </c>
      <c r="H143" s="136">
        <v>777.7</v>
      </c>
      <c r="I143" s="42">
        <v>0</v>
      </c>
      <c r="J143" s="43">
        <v>10000000</v>
      </c>
      <c r="K143" s="44">
        <v>5553910000</v>
      </c>
      <c r="L143" s="356">
        <v>81.930139999999994</v>
      </c>
      <c r="M143" s="355">
        <v>12.42</v>
      </c>
      <c r="N143" s="355">
        <v>12.42</v>
      </c>
      <c r="O143" s="147"/>
      <c r="P143" s="158"/>
      <c r="Q143" s="199"/>
      <c r="R143" s="107"/>
    </row>
    <row r="144" spans="1:18">
      <c r="A144" s="100">
        <v>45078</v>
      </c>
      <c r="B144" s="349"/>
      <c r="C144" s="50">
        <v>45085</v>
      </c>
      <c r="D144" s="15">
        <v>12980</v>
      </c>
      <c r="E144" s="115"/>
      <c r="F144" s="43">
        <v>0</v>
      </c>
      <c r="G144" s="115"/>
      <c r="H144" s="136"/>
      <c r="I144" s="42">
        <v>0</v>
      </c>
      <c r="J144" s="43">
        <v>0</v>
      </c>
      <c r="K144" s="44">
        <v>5555160000</v>
      </c>
      <c r="L144" s="356"/>
      <c r="M144" s="355"/>
      <c r="N144" s="355"/>
      <c r="O144" s="147">
        <v>1250000</v>
      </c>
      <c r="P144" s="158">
        <v>86.980609999999999</v>
      </c>
      <c r="Q144" s="199">
        <v>12.186019999999999</v>
      </c>
      <c r="R144" s="107">
        <v>12.1897</v>
      </c>
    </row>
    <row r="145" spans="1:18">
      <c r="A145" s="100">
        <v>45078</v>
      </c>
      <c r="B145" s="349">
        <v>10000000</v>
      </c>
      <c r="C145" s="50">
        <v>45099</v>
      </c>
      <c r="D145" s="15">
        <v>12980</v>
      </c>
      <c r="E145" s="115">
        <v>49030000</v>
      </c>
      <c r="F145" s="43">
        <v>39030000</v>
      </c>
      <c r="G145" s="115">
        <v>10000000</v>
      </c>
      <c r="H145" s="128">
        <v>390.3</v>
      </c>
      <c r="I145" s="42">
        <v>0</v>
      </c>
      <c r="J145" s="43">
        <v>10000000</v>
      </c>
      <c r="K145" s="44">
        <v>5565160000</v>
      </c>
      <c r="L145" s="356">
        <v>86.555629999999994</v>
      </c>
      <c r="M145" s="355">
        <v>11.6</v>
      </c>
      <c r="N145" s="355">
        <v>11.6</v>
      </c>
      <c r="O145" s="147"/>
      <c r="P145" s="158"/>
      <c r="Q145" s="199"/>
      <c r="R145" s="107"/>
    </row>
    <row r="146" spans="1:18">
      <c r="A146" s="100">
        <v>45078</v>
      </c>
      <c r="B146" s="349">
        <v>10000000</v>
      </c>
      <c r="C146" s="50">
        <v>45106</v>
      </c>
      <c r="D146" s="15">
        <v>12980</v>
      </c>
      <c r="E146" s="115">
        <v>50300000</v>
      </c>
      <c r="F146" s="43">
        <v>40300000</v>
      </c>
      <c r="G146" s="115">
        <v>10000000</v>
      </c>
      <c r="H146" s="128">
        <v>403</v>
      </c>
      <c r="I146" s="42">
        <v>0</v>
      </c>
      <c r="J146" s="43">
        <v>10000000</v>
      </c>
      <c r="K146" s="44">
        <v>5575160000</v>
      </c>
      <c r="L146" s="356">
        <v>87.368369999999999</v>
      </c>
      <c r="M146" s="355">
        <v>11.4611</v>
      </c>
      <c r="N146" s="355">
        <v>11.44</v>
      </c>
      <c r="O146" s="147"/>
      <c r="P146" s="158"/>
      <c r="Q146" s="199"/>
      <c r="R146" s="107"/>
    </row>
    <row r="147" spans="1:18">
      <c r="A147" s="100">
        <v>45108</v>
      </c>
      <c r="B147" s="349">
        <v>35000000</v>
      </c>
      <c r="C147" s="50">
        <v>45124</v>
      </c>
      <c r="D147" s="15">
        <v>12980</v>
      </c>
      <c r="E147" s="115">
        <v>83100000</v>
      </c>
      <c r="F147" s="43">
        <v>48100000</v>
      </c>
      <c r="G147" s="115">
        <v>35000000</v>
      </c>
      <c r="H147" s="128">
        <v>137.42857142857144</v>
      </c>
      <c r="I147" s="42">
        <v>0</v>
      </c>
      <c r="J147" s="43">
        <v>35000000</v>
      </c>
      <c r="K147" s="44">
        <v>5610160000</v>
      </c>
      <c r="L147" s="356">
        <v>87.621849999999995</v>
      </c>
      <c r="M147" s="355">
        <v>11.420159999999999</v>
      </c>
      <c r="N147" s="355">
        <v>11.635</v>
      </c>
      <c r="O147" s="147"/>
      <c r="P147" s="158"/>
      <c r="Q147" s="199"/>
      <c r="R147" s="107"/>
    </row>
    <row r="148" spans="1:18">
      <c r="A148" s="100">
        <v>45108</v>
      </c>
      <c r="B148" s="349">
        <v>10000000</v>
      </c>
      <c r="C148" s="50">
        <v>45134</v>
      </c>
      <c r="D148" s="15">
        <v>12980</v>
      </c>
      <c r="E148" s="115">
        <v>53200000</v>
      </c>
      <c r="F148" s="43">
        <v>43200000</v>
      </c>
      <c r="G148" s="115">
        <v>8200000</v>
      </c>
      <c r="H148" s="128">
        <v>432</v>
      </c>
      <c r="I148" s="42">
        <v>0</v>
      </c>
      <c r="J148" s="43">
        <v>8200000</v>
      </c>
      <c r="K148" s="44">
        <v>5618360000</v>
      </c>
      <c r="L148" s="356">
        <v>88.542670000000001</v>
      </c>
      <c r="M148" s="355">
        <v>11.265000000000001</v>
      </c>
      <c r="N148" s="355">
        <v>11.28</v>
      </c>
      <c r="O148" s="147"/>
      <c r="P148" s="158"/>
      <c r="Q148" s="199"/>
      <c r="R148" s="107"/>
    </row>
    <row r="149" spans="1:18">
      <c r="A149" s="100">
        <v>45139</v>
      </c>
      <c r="B149" s="349">
        <v>10000000</v>
      </c>
      <c r="C149" s="50">
        <v>45141</v>
      </c>
      <c r="D149" s="15">
        <v>12980</v>
      </c>
      <c r="E149" s="115">
        <v>45600000</v>
      </c>
      <c r="F149" s="43">
        <v>35600000</v>
      </c>
      <c r="G149" s="115">
        <v>10000000</v>
      </c>
      <c r="H149" s="117">
        <v>356</v>
      </c>
      <c r="I149" s="42">
        <v>0</v>
      </c>
      <c r="J149" s="43">
        <v>10000000</v>
      </c>
      <c r="K149" s="44">
        <v>5628360000</v>
      </c>
      <c r="L149" s="356">
        <v>89.003889999999998</v>
      </c>
      <c r="M149" s="355">
        <v>11.18824</v>
      </c>
      <c r="N149" s="355">
        <v>11.17</v>
      </c>
      <c r="O149" s="147"/>
      <c r="P149" s="158"/>
      <c r="Q149" s="199"/>
      <c r="R149" s="107"/>
    </row>
    <row r="150" spans="1:18">
      <c r="A150" s="100">
        <v>45139</v>
      </c>
      <c r="B150" s="349">
        <v>10000000</v>
      </c>
      <c r="C150" s="50">
        <v>45155</v>
      </c>
      <c r="D150" s="15">
        <v>12980</v>
      </c>
      <c r="E150" s="115">
        <v>37840000</v>
      </c>
      <c r="F150" s="43">
        <v>27840000</v>
      </c>
      <c r="G150" s="115">
        <v>10000000</v>
      </c>
      <c r="H150" s="117">
        <v>278.39999999999998</v>
      </c>
      <c r="I150" s="42">
        <v>0</v>
      </c>
      <c r="J150" s="43">
        <v>10000000</v>
      </c>
      <c r="K150" s="44">
        <v>5638360000</v>
      </c>
      <c r="L150" s="356">
        <v>88.189989999999995</v>
      </c>
      <c r="M150" s="355">
        <v>11.326409999999999</v>
      </c>
      <c r="N150" s="355">
        <v>11.33</v>
      </c>
      <c r="O150" s="147"/>
      <c r="P150" s="158"/>
      <c r="Q150" s="199"/>
      <c r="R150" s="107"/>
    </row>
    <row r="151" spans="1:18">
      <c r="A151" s="100">
        <v>45170</v>
      </c>
      <c r="B151" s="349">
        <v>10000000</v>
      </c>
      <c r="C151" s="50">
        <v>45176</v>
      </c>
      <c r="D151" s="15">
        <v>12980</v>
      </c>
      <c r="E151" s="115">
        <v>53740000</v>
      </c>
      <c r="F151" s="43">
        <v>43740000</v>
      </c>
      <c r="G151" s="115">
        <v>10000000</v>
      </c>
      <c r="H151" s="117">
        <v>437.4</v>
      </c>
      <c r="I151" s="42">
        <v>0</v>
      </c>
      <c r="J151" s="43">
        <v>10000000</v>
      </c>
      <c r="K151" s="44">
        <v>5648360000</v>
      </c>
      <c r="L151" s="356">
        <v>87.522999999999996</v>
      </c>
      <c r="M151" s="355">
        <v>11.442819999999999</v>
      </c>
      <c r="N151" s="355">
        <v>11.5</v>
      </c>
      <c r="O151" s="147"/>
      <c r="P151" s="158"/>
      <c r="Q151" s="199"/>
      <c r="R151" s="107"/>
    </row>
    <row r="152" spans="1:18">
      <c r="A152" s="100">
        <v>45170</v>
      </c>
      <c r="B152" s="349">
        <v>30000000</v>
      </c>
      <c r="C152" s="50">
        <v>45190</v>
      </c>
      <c r="D152" s="15">
        <v>12980</v>
      </c>
      <c r="E152" s="115">
        <v>31930000</v>
      </c>
      <c r="F152" s="43">
        <v>1930000</v>
      </c>
      <c r="G152" s="115">
        <v>30000000</v>
      </c>
      <c r="H152" s="117">
        <v>6.4333333333333336</v>
      </c>
      <c r="I152" s="42">
        <v>0</v>
      </c>
      <c r="J152" s="43">
        <v>30000000</v>
      </c>
      <c r="K152" s="44">
        <v>5678360000</v>
      </c>
      <c r="L152" s="356">
        <v>86.688800000000001</v>
      </c>
      <c r="M152" s="355">
        <v>11.589410000000001</v>
      </c>
      <c r="N152" s="355">
        <v>11.5</v>
      </c>
      <c r="O152" s="147"/>
      <c r="P152" s="158"/>
      <c r="Q152" s="199"/>
      <c r="R152" s="107"/>
    </row>
    <row r="153" spans="1:18">
      <c r="A153" s="100">
        <v>45170</v>
      </c>
      <c r="B153" s="349"/>
      <c r="C153" s="50">
        <v>45197</v>
      </c>
      <c r="D153" s="15">
        <v>12980</v>
      </c>
      <c r="E153" s="115"/>
      <c r="F153" s="43">
        <v>0</v>
      </c>
      <c r="G153" s="115"/>
      <c r="H153" s="117"/>
      <c r="I153" s="42"/>
      <c r="J153" s="43"/>
      <c r="K153" s="44">
        <v>5678360000</v>
      </c>
      <c r="L153" s="356"/>
      <c r="M153" s="355"/>
      <c r="N153" s="355"/>
      <c r="O153" s="147"/>
      <c r="P153" s="158"/>
      <c r="Q153" s="199"/>
      <c r="R153" s="107"/>
    </row>
    <row r="154" spans="1:18">
      <c r="A154" s="100">
        <v>45200</v>
      </c>
      <c r="B154" s="349">
        <v>30000000</v>
      </c>
      <c r="C154" s="50">
        <v>45204</v>
      </c>
      <c r="D154" s="15">
        <v>12980</v>
      </c>
      <c r="E154" s="115">
        <v>86970000</v>
      </c>
      <c r="F154" s="43">
        <v>56970000</v>
      </c>
      <c r="G154" s="115">
        <v>44690000</v>
      </c>
      <c r="H154" s="117">
        <v>189.9</v>
      </c>
      <c r="I154" s="42">
        <v>0</v>
      </c>
      <c r="J154" s="43">
        <v>44690000</v>
      </c>
      <c r="K154" s="44">
        <v>5723050000</v>
      </c>
      <c r="L154" s="356">
        <v>86.111239999999995</v>
      </c>
      <c r="M154" s="355">
        <v>11.693390000000001</v>
      </c>
      <c r="N154" s="355">
        <v>11.7</v>
      </c>
      <c r="O154" s="147"/>
      <c r="P154" s="158"/>
      <c r="Q154" s="199"/>
      <c r="R154" s="107"/>
    </row>
    <row r="155" spans="1:18">
      <c r="A155" s="100">
        <v>45201</v>
      </c>
      <c r="B155" s="349">
        <v>100000000</v>
      </c>
      <c r="C155" s="50">
        <v>45215</v>
      </c>
      <c r="D155" s="15">
        <v>12980</v>
      </c>
      <c r="E155" s="115">
        <v>88650000</v>
      </c>
      <c r="F155" s="43">
        <v>-11350000</v>
      </c>
      <c r="G155" s="115">
        <v>56650000</v>
      </c>
      <c r="H155" s="117">
        <v>-11.35</v>
      </c>
      <c r="I155" s="42">
        <v>0</v>
      </c>
      <c r="J155" s="43">
        <v>56650000</v>
      </c>
      <c r="K155" s="44">
        <v>5779700000</v>
      </c>
      <c r="L155" s="356">
        <v>87.317239999999998</v>
      </c>
      <c r="M155" s="355">
        <v>11.48521</v>
      </c>
      <c r="N155" s="355">
        <v>11.548999999999999</v>
      </c>
      <c r="O155" s="147"/>
      <c r="P155" s="158"/>
      <c r="Q155" s="199"/>
      <c r="R155" s="107"/>
    </row>
    <row r="156" spans="1:18">
      <c r="A156" s="100">
        <v>45201</v>
      </c>
      <c r="B156" s="349">
        <v>60000000</v>
      </c>
      <c r="C156" s="50">
        <v>45218</v>
      </c>
      <c r="D156" s="15">
        <v>12980</v>
      </c>
      <c r="E156" s="115">
        <v>85650000</v>
      </c>
      <c r="F156" s="43">
        <v>25650000</v>
      </c>
      <c r="G156" s="115">
        <v>53180000</v>
      </c>
      <c r="H156" s="117">
        <v>42.75</v>
      </c>
      <c r="I156" s="42">
        <v>0</v>
      </c>
      <c r="J156" s="43">
        <v>53180000</v>
      </c>
      <c r="K156" s="44">
        <v>5832880000</v>
      </c>
      <c r="L156" s="356">
        <v>87.317239999999998</v>
      </c>
      <c r="M156" s="355">
        <v>11.58703</v>
      </c>
      <c r="N156" s="355">
        <v>11.61</v>
      </c>
      <c r="O156" s="147"/>
      <c r="P156" s="158"/>
      <c r="Q156" s="199"/>
      <c r="R156" s="107"/>
    </row>
    <row r="157" spans="1:18">
      <c r="A157" s="100">
        <v>45231</v>
      </c>
      <c r="B157" s="349">
        <v>10000000</v>
      </c>
      <c r="C157" s="50">
        <v>45239</v>
      </c>
      <c r="D157" s="15">
        <v>12980</v>
      </c>
      <c r="E157" s="115">
        <v>72890000</v>
      </c>
      <c r="F157" s="43">
        <v>62890000</v>
      </c>
      <c r="G157" s="115">
        <v>50000000</v>
      </c>
      <c r="H157" s="295">
        <v>628.9</v>
      </c>
      <c r="I157" s="42">
        <v>0</v>
      </c>
      <c r="J157" s="43">
        <v>50000000</v>
      </c>
      <c r="K157" s="44">
        <v>5882880000</v>
      </c>
      <c r="L157" s="356">
        <v>89.611500000000007</v>
      </c>
      <c r="M157" s="355">
        <v>11.1</v>
      </c>
      <c r="N157" s="355">
        <v>11.1</v>
      </c>
      <c r="O157" s="147"/>
      <c r="P157" s="158"/>
      <c r="Q157" s="199"/>
      <c r="R157" s="107"/>
    </row>
    <row r="158" spans="1:18">
      <c r="A158" s="100">
        <v>45231</v>
      </c>
      <c r="B158" s="349">
        <v>10000000</v>
      </c>
      <c r="C158" s="50">
        <v>45253</v>
      </c>
      <c r="D158" s="15">
        <v>12980</v>
      </c>
      <c r="E158" s="115">
        <v>10430000</v>
      </c>
      <c r="F158" s="43">
        <v>430000</v>
      </c>
      <c r="G158" s="115">
        <v>4150000</v>
      </c>
      <c r="H158" s="295">
        <v>4.3</v>
      </c>
      <c r="I158" s="42">
        <v>0</v>
      </c>
      <c r="J158" s="43">
        <v>4150000</v>
      </c>
      <c r="K158" s="44">
        <v>5887030000</v>
      </c>
      <c r="L158" s="356">
        <v>90.776250000000005</v>
      </c>
      <c r="M158" s="355">
        <v>10.909599999999999</v>
      </c>
      <c r="N158" s="355">
        <v>10.935</v>
      </c>
      <c r="O158" s="147"/>
      <c r="P158" s="158"/>
      <c r="Q158" s="199"/>
      <c r="R158" s="107"/>
    </row>
    <row r="159" spans="1:18">
      <c r="A159" s="100">
        <v>45261</v>
      </c>
      <c r="B159" s="349">
        <v>40000000</v>
      </c>
      <c r="C159" s="50">
        <v>45267</v>
      </c>
      <c r="D159" s="15">
        <f t="shared" ref="D159" si="0">D148</f>
        <v>12980</v>
      </c>
      <c r="E159" s="115">
        <v>5420000</v>
      </c>
      <c r="F159" s="43">
        <f>E159-B159</f>
        <v>-34580000</v>
      </c>
      <c r="G159" s="115">
        <v>420000</v>
      </c>
      <c r="H159" s="295">
        <v>-86.45</v>
      </c>
      <c r="I159" s="42">
        <v>0</v>
      </c>
      <c r="J159" s="43">
        <v>420000</v>
      </c>
      <c r="K159" s="44">
        <v>5887450000</v>
      </c>
      <c r="L159" s="356">
        <v>91.039940000000001</v>
      </c>
      <c r="M159" s="355">
        <v>10.86905</v>
      </c>
      <c r="N159" s="357">
        <v>11</v>
      </c>
      <c r="O159" s="183"/>
      <c r="P159" s="183"/>
      <c r="Q159" s="183"/>
      <c r="R159" s="160"/>
    </row>
    <row r="160" spans="1:18">
      <c r="A160" s="19">
        <v>45292</v>
      </c>
      <c r="B160" s="17">
        <v>80000000</v>
      </c>
      <c r="C160" s="15">
        <v>45306</v>
      </c>
      <c r="D160" s="15">
        <v>12980</v>
      </c>
      <c r="E160" s="17">
        <v>84920000</v>
      </c>
      <c r="F160" s="17">
        <v>4920000</v>
      </c>
      <c r="G160" s="17">
        <v>58840000</v>
      </c>
      <c r="H160" s="128">
        <v>6.15</v>
      </c>
      <c r="I160" s="17">
        <v>0</v>
      </c>
      <c r="J160" s="17">
        <v>58840000</v>
      </c>
      <c r="K160" s="44">
        <v>5946290000</v>
      </c>
      <c r="L160" s="104">
        <v>91.493099999999998</v>
      </c>
      <c r="M160" s="29">
        <v>10.80993</v>
      </c>
      <c r="N160" s="29">
        <v>10.875</v>
      </c>
      <c r="O160" s="19"/>
      <c r="P160" s="17"/>
      <c r="Q160" s="15"/>
      <c r="R160" s="15"/>
    </row>
    <row r="161" spans="1:18">
      <c r="A161" s="19">
        <v>45292</v>
      </c>
      <c r="B161" s="17">
        <v>20000000</v>
      </c>
      <c r="C161" s="15">
        <v>45316</v>
      </c>
      <c r="D161" s="15">
        <v>12980</v>
      </c>
      <c r="E161" s="17">
        <v>31410000</v>
      </c>
      <c r="F161" s="17">
        <v>11410000</v>
      </c>
      <c r="G161" s="17">
        <v>4060000</v>
      </c>
      <c r="H161" s="128">
        <v>57.05</v>
      </c>
      <c r="I161" s="17">
        <v>0</v>
      </c>
      <c r="J161" s="17">
        <v>4060000</v>
      </c>
      <c r="K161" s="44">
        <v>5950350000</v>
      </c>
      <c r="L161" s="29">
        <v>91.591769999999997</v>
      </c>
      <c r="M161" s="29">
        <v>10.79453</v>
      </c>
      <c r="N161" s="29">
        <v>10.89</v>
      </c>
      <c r="O161" s="19"/>
      <c r="P161" s="17"/>
      <c r="Q161" s="15"/>
      <c r="R161" s="15"/>
    </row>
    <row r="162" spans="1:18">
      <c r="A162" s="100">
        <v>45323</v>
      </c>
      <c r="B162" s="98">
        <v>20000000</v>
      </c>
      <c r="C162" s="103">
        <v>45337</v>
      </c>
      <c r="D162" s="103">
        <v>12980</v>
      </c>
      <c r="E162" s="98">
        <v>37430000</v>
      </c>
      <c r="F162" s="17">
        <v>17430000</v>
      </c>
      <c r="G162" s="17">
        <v>20000000</v>
      </c>
      <c r="H162" s="275">
        <v>87.15</v>
      </c>
      <c r="I162" s="17">
        <v>0</v>
      </c>
      <c r="J162" s="17">
        <v>20000000</v>
      </c>
      <c r="K162" s="18">
        <v>5970350000</v>
      </c>
      <c r="L162" s="29">
        <v>88.323390000000003</v>
      </c>
      <c r="M162" s="29">
        <v>11.347160000000001</v>
      </c>
      <c r="N162" s="29">
        <v>11.43</v>
      </c>
      <c r="O162" s="319"/>
      <c r="P162" s="17"/>
      <c r="Q162" s="15"/>
      <c r="R162" s="15"/>
    </row>
    <row r="163" spans="1:18">
      <c r="A163" s="100">
        <v>45323</v>
      </c>
      <c r="B163" s="98"/>
      <c r="C163" s="103">
        <v>45344</v>
      </c>
      <c r="D163" s="103"/>
      <c r="E163" s="98"/>
      <c r="F163" s="17"/>
      <c r="G163" s="17"/>
      <c r="H163" s="275"/>
      <c r="I163" s="17">
        <v>0</v>
      </c>
      <c r="J163" s="17">
        <v>0</v>
      </c>
      <c r="K163" s="18">
        <v>5995050000</v>
      </c>
      <c r="L163" s="29"/>
      <c r="M163" s="29"/>
      <c r="N163" s="29"/>
      <c r="O163" s="147">
        <v>24700000</v>
      </c>
      <c r="P163" s="158">
        <v>88.850999999999999</v>
      </c>
      <c r="Q163" s="199">
        <v>11.428520000000001</v>
      </c>
      <c r="R163" s="107">
        <v>11.43</v>
      </c>
    </row>
    <row r="164" spans="1:18">
      <c r="A164" s="100">
        <v>45352</v>
      </c>
      <c r="B164" s="98">
        <v>20000000</v>
      </c>
      <c r="C164" s="103">
        <v>45358</v>
      </c>
      <c r="D164" s="103">
        <v>12982</v>
      </c>
      <c r="E164" s="98">
        <v>78610000</v>
      </c>
      <c r="F164" s="17">
        <v>58610000</v>
      </c>
      <c r="G164" s="17">
        <v>20000000</v>
      </c>
      <c r="H164" s="275">
        <v>293.05</v>
      </c>
      <c r="I164" s="17">
        <v>0</v>
      </c>
      <c r="J164" s="17">
        <v>20000000</v>
      </c>
      <c r="K164" s="18">
        <v>6015050000</v>
      </c>
      <c r="L164" s="29">
        <v>91.207920000000001</v>
      </c>
      <c r="M164" s="29">
        <v>10.862500000000001</v>
      </c>
      <c r="N164" s="29">
        <v>11.1</v>
      </c>
      <c r="O164" s="147"/>
      <c r="P164" s="158"/>
      <c r="Q164" s="199"/>
      <c r="R164" s="107"/>
    </row>
    <row r="165" spans="1:18">
      <c r="A165" s="100">
        <v>45352</v>
      </c>
      <c r="B165" s="98">
        <v>20000000</v>
      </c>
      <c r="C165" s="103">
        <v>45371</v>
      </c>
      <c r="D165" s="103">
        <v>12983</v>
      </c>
      <c r="E165" s="98">
        <v>102630000</v>
      </c>
      <c r="F165" s="17">
        <v>82630000</v>
      </c>
      <c r="G165" s="17">
        <v>20000000</v>
      </c>
      <c r="H165" s="275">
        <v>413.15</v>
      </c>
      <c r="I165" s="17">
        <v>0</v>
      </c>
      <c r="J165" s="17">
        <v>20000000</v>
      </c>
      <c r="K165" s="18">
        <v>6035050000</v>
      </c>
      <c r="L165" s="29">
        <v>91.054659999999998</v>
      </c>
      <c r="M165" s="29">
        <v>10.889939999999999</v>
      </c>
      <c r="N165" s="29">
        <v>11.08</v>
      </c>
      <c r="O165" s="147"/>
      <c r="P165" s="158"/>
      <c r="Q165" s="199"/>
      <c r="R165" s="107"/>
    </row>
    <row r="166" spans="1:18">
      <c r="A166" s="100">
        <v>45383</v>
      </c>
      <c r="B166" s="98">
        <v>55000000</v>
      </c>
      <c r="C166" s="103">
        <v>45397</v>
      </c>
      <c r="D166" s="103">
        <v>12984</v>
      </c>
      <c r="E166" s="98">
        <v>234350000</v>
      </c>
      <c r="F166" s="17">
        <v>179350000</v>
      </c>
      <c r="G166" s="17">
        <v>55000000</v>
      </c>
      <c r="H166" s="128">
        <v>326.09090909090907</v>
      </c>
      <c r="I166" s="17">
        <v>0</v>
      </c>
      <c r="J166" s="17">
        <v>55000000</v>
      </c>
      <c r="K166" s="18">
        <v>6090050000</v>
      </c>
      <c r="L166" s="29">
        <v>91.410669999999996</v>
      </c>
      <c r="M166" s="29">
        <v>10.83545</v>
      </c>
      <c r="N166" s="29">
        <v>11.04</v>
      </c>
      <c r="O166" s="147"/>
      <c r="P166" s="158"/>
      <c r="Q166" s="199"/>
      <c r="R166" s="107"/>
    </row>
    <row r="167" spans="1:18">
      <c r="A167" s="100">
        <v>45383</v>
      </c>
      <c r="B167" s="98">
        <v>40000000</v>
      </c>
      <c r="C167" s="103">
        <v>45400</v>
      </c>
      <c r="D167" s="103">
        <v>12985</v>
      </c>
      <c r="E167" s="98">
        <v>134570000</v>
      </c>
      <c r="F167" s="17">
        <v>94570000</v>
      </c>
      <c r="G167" s="17">
        <v>30370000</v>
      </c>
      <c r="H167" s="128">
        <v>236.42500000000001</v>
      </c>
      <c r="I167" s="17">
        <v>0</v>
      </c>
      <c r="J167" s="17">
        <v>30370000</v>
      </c>
      <c r="K167" s="18">
        <v>6120420000</v>
      </c>
      <c r="L167" s="29">
        <v>88.573409999999996</v>
      </c>
      <c r="M167" s="29">
        <v>11.317489999999999</v>
      </c>
      <c r="N167" s="29">
        <v>11.36</v>
      </c>
      <c r="O167" s="147"/>
      <c r="P167" s="158"/>
      <c r="Q167" s="199"/>
      <c r="R167" s="107"/>
    </row>
    <row r="168" spans="1:18">
      <c r="A168" s="100">
        <v>45383</v>
      </c>
      <c r="B168" s="98"/>
      <c r="C168" s="103">
        <v>45407</v>
      </c>
      <c r="D168" s="103">
        <v>12986</v>
      </c>
      <c r="E168" s="98"/>
      <c r="F168" s="17">
        <v>0</v>
      </c>
      <c r="G168" s="17"/>
      <c r="H168" s="275"/>
      <c r="I168" s="17">
        <v>0</v>
      </c>
      <c r="J168" s="17">
        <v>0</v>
      </c>
      <c r="K168" s="18">
        <v>6134570000</v>
      </c>
      <c r="L168" s="29"/>
      <c r="M168" s="29"/>
      <c r="N168" s="29"/>
      <c r="O168" s="147">
        <v>14150000</v>
      </c>
      <c r="P168" s="158">
        <v>92.663640000000001</v>
      </c>
      <c r="Q168" s="199">
        <v>11.06846</v>
      </c>
      <c r="R168" s="107">
        <v>11.09</v>
      </c>
    </row>
    <row r="169" spans="1:18">
      <c r="A169" s="100">
        <v>45413</v>
      </c>
      <c r="B169" s="98">
        <v>35000000</v>
      </c>
      <c r="C169" s="103">
        <v>45420</v>
      </c>
      <c r="D169" s="103">
        <v>12980</v>
      </c>
      <c r="E169" s="98">
        <v>44610000</v>
      </c>
      <c r="F169" s="17">
        <v>9610000</v>
      </c>
      <c r="G169" s="17">
        <v>15360000</v>
      </c>
      <c r="H169" s="128">
        <v>27.457142857142859</v>
      </c>
      <c r="I169" s="17">
        <v>0</v>
      </c>
      <c r="J169" s="17">
        <v>15360000</v>
      </c>
      <c r="K169" s="18">
        <v>6149930000</v>
      </c>
      <c r="L169" s="29">
        <v>86.474310000000003</v>
      </c>
      <c r="M169" s="29">
        <v>11.694380000000001</v>
      </c>
      <c r="N169" s="29">
        <v>11.81</v>
      </c>
      <c r="O169" s="147"/>
      <c r="P169" s="158"/>
      <c r="Q169" s="199"/>
      <c r="R169" s="107"/>
    </row>
    <row r="170" spans="1:18">
      <c r="A170" s="100">
        <v>45413</v>
      </c>
      <c r="B170" s="98">
        <v>40000000</v>
      </c>
      <c r="C170" s="103">
        <v>45435</v>
      </c>
      <c r="D170" s="103">
        <v>12980</v>
      </c>
      <c r="E170" s="98">
        <v>154600000</v>
      </c>
      <c r="F170" s="17">
        <v>114600000</v>
      </c>
      <c r="G170" s="17">
        <v>42500000</v>
      </c>
      <c r="H170" s="128">
        <v>286.5</v>
      </c>
      <c r="I170" s="17">
        <v>0</v>
      </c>
      <c r="J170" s="17">
        <v>42500000</v>
      </c>
      <c r="K170" s="18">
        <v>6192430000</v>
      </c>
      <c r="L170" s="29">
        <v>88.444680000000005</v>
      </c>
      <c r="M170" s="29">
        <v>11.35</v>
      </c>
      <c r="N170" s="29">
        <v>11.35</v>
      </c>
      <c r="O170" s="147"/>
      <c r="P170" s="158"/>
      <c r="Q170" s="199"/>
      <c r="R170" s="107"/>
    </row>
    <row r="171" spans="1:18">
      <c r="A171" s="100">
        <v>45444</v>
      </c>
      <c r="B171" s="98"/>
      <c r="C171" s="103">
        <v>45449</v>
      </c>
      <c r="D171" s="103"/>
      <c r="E171" s="98"/>
      <c r="F171" s="17"/>
      <c r="G171" s="17"/>
      <c r="H171" s="128"/>
      <c r="I171" s="17">
        <v>0</v>
      </c>
      <c r="J171" s="17">
        <v>0</v>
      </c>
      <c r="K171" s="18">
        <v>6214530000</v>
      </c>
      <c r="L171" s="29"/>
      <c r="M171" s="29"/>
      <c r="N171" s="29"/>
      <c r="O171" s="147">
        <v>22100000</v>
      </c>
      <c r="P171" s="158">
        <v>91.186480000000003</v>
      </c>
      <c r="Q171" s="199">
        <v>11.5275</v>
      </c>
      <c r="R171" s="107">
        <v>11.565</v>
      </c>
    </row>
    <row r="172" spans="1:18">
      <c r="A172" s="100">
        <v>45444</v>
      </c>
      <c r="B172" s="98">
        <v>35000000</v>
      </c>
      <c r="C172" s="103">
        <v>45463</v>
      </c>
      <c r="D172" s="103">
        <v>12980</v>
      </c>
      <c r="E172" s="98">
        <v>123480000</v>
      </c>
      <c r="F172" s="17">
        <v>88480000</v>
      </c>
      <c r="G172" s="17">
        <v>35000000</v>
      </c>
      <c r="H172" s="117">
        <v>252.8</v>
      </c>
      <c r="I172" s="17">
        <v>0</v>
      </c>
      <c r="J172" s="17">
        <v>35000000</v>
      </c>
      <c r="K172" s="18">
        <v>6249530000</v>
      </c>
      <c r="L172" s="29">
        <v>92.01249</v>
      </c>
      <c r="M172" s="29">
        <v>10.754289999999999</v>
      </c>
      <c r="N172" s="29">
        <v>10.85</v>
      </c>
      <c r="O172" s="147"/>
      <c r="P172" s="158"/>
      <c r="Q172" s="199"/>
      <c r="R172" s="107"/>
    </row>
    <row r="173" spans="1:18">
      <c r="A173" s="100">
        <v>45444</v>
      </c>
      <c r="B173" s="98">
        <v>40000000</v>
      </c>
      <c r="C173" s="103">
        <v>45470</v>
      </c>
      <c r="D173" s="103">
        <v>12980</v>
      </c>
      <c r="E173" s="98">
        <v>174190000</v>
      </c>
      <c r="F173" s="17">
        <v>134190000</v>
      </c>
      <c r="G173" s="17">
        <v>40000000</v>
      </c>
      <c r="H173" s="128">
        <v>335.47500000000002</v>
      </c>
      <c r="I173" s="17">
        <v>0</v>
      </c>
      <c r="J173" s="17">
        <v>40000000</v>
      </c>
      <c r="K173" s="18">
        <v>6289530000</v>
      </c>
      <c r="L173" s="29">
        <v>92.703469999999996</v>
      </c>
      <c r="M173" s="29">
        <v>10.640359999999999</v>
      </c>
      <c r="N173" s="29">
        <v>10.66</v>
      </c>
      <c r="O173" s="147"/>
      <c r="P173" s="158"/>
      <c r="Q173" s="199"/>
      <c r="R173" s="107"/>
    </row>
    <row r="174" spans="1:18">
      <c r="A174" s="100">
        <v>45474</v>
      </c>
      <c r="B174" s="98"/>
      <c r="C174" s="103">
        <v>45477</v>
      </c>
      <c r="D174" s="103">
        <v>12980</v>
      </c>
      <c r="E174" s="98"/>
      <c r="F174" s="17">
        <v>0</v>
      </c>
      <c r="G174" s="17"/>
      <c r="H174" s="128"/>
      <c r="I174" s="17">
        <v>0</v>
      </c>
      <c r="J174" s="17">
        <v>0</v>
      </c>
      <c r="K174" s="18">
        <v>6299790000</v>
      </c>
      <c r="L174" s="29"/>
      <c r="M174" s="29"/>
      <c r="N174" s="29"/>
      <c r="O174" s="147">
        <v>10260000</v>
      </c>
      <c r="P174" s="158">
        <v>92.081829999999997</v>
      </c>
      <c r="Q174" s="199">
        <v>10.696020000000001</v>
      </c>
      <c r="R174" s="107">
        <v>10.72</v>
      </c>
    </row>
    <row r="175" spans="1:18">
      <c r="A175" s="100">
        <v>45474</v>
      </c>
      <c r="B175" s="98">
        <v>70000000</v>
      </c>
      <c r="C175" s="103">
        <v>45488</v>
      </c>
      <c r="D175" s="103">
        <v>12980</v>
      </c>
      <c r="E175" s="98">
        <v>221070000</v>
      </c>
      <c r="F175" s="17">
        <v>151070000</v>
      </c>
      <c r="G175" s="17">
        <v>73800000</v>
      </c>
      <c r="H175" s="117">
        <v>215.81428571428575</v>
      </c>
      <c r="I175" s="17">
        <v>0</v>
      </c>
      <c r="J175" s="17">
        <v>73800000</v>
      </c>
      <c r="K175" s="18">
        <v>6373590000</v>
      </c>
      <c r="L175" s="29">
        <v>95.265630000000002</v>
      </c>
      <c r="M175" s="29">
        <v>10.226800000000001</v>
      </c>
      <c r="N175" s="29">
        <v>10.265000000000001</v>
      </c>
      <c r="O175" s="147"/>
      <c r="P175" s="158"/>
      <c r="Q175" s="199"/>
      <c r="R175" s="107"/>
    </row>
    <row r="176" spans="1:18">
      <c r="A176" s="100">
        <v>45474</v>
      </c>
      <c r="B176" s="98">
        <v>40000000</v>
      </c>
      <c r="C176" s="103">
        <v>45498</v>
      </c>
      <c r="D176" s="103">
        <v>12980</v>
      </c>
      <c r="E176" s="98">
        <v>162810000</v>
      </c>
      <c r="F176" s="17">
        <v>122810000</v>
      </c>
      <c r="G176" s="17">
        <v>57800000</v>
      </c>
      <c r="H176" s="117">
        <v>307.02500000000003</v>
      </c>
      <c r="I176" s="17">
        <v>0</v>
      </c>
      <c r="J176" s="17">
        <v>57800000</v>
      </c>
      <c r="K176" s="18">
        <v>6431390000</v>
      </c>
      <c r="L176" s="29">
        <v>96.161879999999996</v>
      </c>
      <c r="M176" s="29">
        <v>10.085000000000001</v>
      </c>
      <c r="N176" s="29">
        <v>10.095000000000001</v>
      </c>
      <c r="O176" s="147"/>
      <c r="P176" s="158"/>
      <c r="Q176" s="199"/>
      <c r="R176" s="107"/>
    </row>
    <row r="177" spans="1:18">
      <c r="A177" s="100">
        <v>45505</v>
      </c>
      <c r="B177" s="98">
        <v>35000000</v>
      </c>
      <c r="C177" s="103">
        <v>45512</v>
      </c>
      <c r="D177" s="103">
        <v>12980</v>
      </c>
      <c r="E177" s="98">
        <v>109660000</v>
      </c>
      <c r="F177" s="17">
        <v>74660000</v>
      </c>
      <c r="G177" s="17">
        <v>35000000</v>
      </c>
      <c r="H177" s="117">
        <v>213.31428571428569</v>
      </c>
      <c r="I177" s="17">
        <v>0</v>
      </c>
      <c r="J177" s="17">
        <v>35000000</v>
      </c>
      <c r="K177" s="18">
        <v>6466390000</v>
      </c>
      <c r="L177" s="29">
        <v>94.840010000000007</v>
      </c>
      <c r="M177" s="29">
        <v>10.2943</v>
      </c>
      <c r="N177" s="29">
        <v>10.3</v>
      </c>
      <c r="O177" s="147"/>
      <c r="P177" s="158"/>
      <c r="Q177" s="199"/>
      <c r="R177" s="107"/>
    </row>
    <row r="178" spans="1:18">
      <c r="A178" s="100">
        <v>45505</v>
      </c>
      <c r="B178" s="98"/>
      <c r="C178" s="103">
        <v>45519</v>
      </c>
      <c r="D178" s="103">
        <v>12980</v>
      </c>
      <c r="E178" s="98"/>
      <c r="F178" s="17"/>
      <c r="G178" s="17"/>
      <c r="H178" s="117"/>
      <c r="I178" s="17"/>
      <c r="J178" s="17"/>
      <c r="K178" s="18">
        <v>6587890000</v>
      </c>
      <c r="L178" s="29"/>
      <c r="M178" s="29"/>
      <c r="N178" s="29"/>
      <c r="O178" s="147">
        <v>121500000</v>
      </c>
      <c r="P178" s="158">
        <v>96.227050000000006</v>
      </c>
      <c r="Q178" s="199">
        <v>10.20171</v>
      </c>
      <c r="R178" s="107">
        <v>10.24</v>
      </c>
    </row>
    <row r="179" spans="1:18">
      <c r="A179" s="100">
        <v>45505</v>
      </c>
      <c r="B179" s="98">
        <v>40000000</v>
      </c>
      <c r="C179" s="103">
        <v>45526</v>
      </c>
      <c r="D179" s="103">
        <v>12980</v>
      </c>
      <c r="E179" s="98">
        <v>49070000</v>
      </c>
      <c r="F179" s="17">
        <v>9070000</v>
      </c>
      <c r="G179" s="17">
        <v>34070000</v>
      </c>
      <c r="H179" s="117">
        <v>22.675000000000001</v>
      </c>
      <c r="I179" s="17"/>
      <c r="J179" s="17">
        <v>34070000</v>
      </c>
      <c r="K179" s="18">
        <v>6621960000</v>
      </c>
      <c r="L179" s="29">
        <v>94.240790000000004</v>
      </c>
      <c r="M179" s="29">
        <v>10.391019999999999</v>
      </c>
      <c r="N179" s="29">
        <v>10.45</v>
      </c>
      <c r="O179" s="147"/>
      <c r="P179" s="158"/>
      <c r="Q179" s="199"/>
      <c r="R179" s="107"/>
    </row>
    <row r="180" spans="1:18">
      <c r="A180" s="100">
        <v>45536</v>
      </c>
      <c r="B180" s="98">
        <v>70000000</v>
      </c>
      <c r="C180" s="103">
        <v>45540</v>
      </c>
      <c r="D180" s="103">
        <v>12980</v>
      </c>
      <c r="E180" s="98">
        <v>127080000</v>
      </c>
      <c r="F180" s="17">
        <v>57080000</v>
      </c>
      <c r="G180" s="17">
        <v>93930000</v>
      </c>
      <c r="H180" s="117">
        <v>81.542857142857144</v>
      </c>
      <c r="I180" s="17">
        <v>0</v>
      </c>
      <c r="J180" s="17">
        <v>93930000</v>
      </c>
      <c r="K180" s="18">
        <v>6715890000</v>
      </c>
      <c r="L180" s="29">
        <v>94.075789999999998</v>
      </c>
      <c r="M180" s="29">
        <v>10.41835</v>
      </c>
      <c r="N180" s="29">
        <v>10.451000000000001</v>
      </c>
      <c r="O180" s="147"/>
      <c r="P180" s="158"/>
      <c r="Q180" s="199"/>
      <c r="R180" s="107"/>
    </row>
    <row r="181" spans="1:18">
      <c r="A181" s="100">
        <v>45536</v>
      </c>
      <c r="B181" s="98">
        <v>75000000</v>
      </c>
      <c r="C181" s="103">
        <v>45554</v>
      </c>
      <c r="D181" s="103">
        <v>12980</v>
      </c>
      <c r="E181" s="98">
        <v>77240000</v>
      </c>
      <c r="F181" s="17">
        <v>2240000</v>
      </c>
      <c r="G181" s="17">
        <v>50880000</v>
      </c>
      <c r="H181" s="117">
        <v>2.9866666666666668</v>
      </c>
      <c r="I181" s="17">
        <v>0</v>
      </c>
      <c r="J181" s="17">
        <v>50880000</v>
      </c>
      <c r="K181" s="18">
        <v>6766770000</v>
      </c>
      <c r="L181" s="29">
        <v>97.01782</v>
      </c>
      <c r="M181" s="29">
        <v>9.9500899999999994</v>
      </c>
      <c r="N181" s="29">
        <v>9.9550000000000001</v>
      </c>
      <c r="O181" s="147"/>
      <c r="P181" s="158"/>
      <c r="Q181" s="199"/>
      <c r="R181" s="107"/>
    </row>
    <row r="182" spans="1:18">
      <c r="A182" s="100">
        <v>45536</v>
      </c>
      <c r="B182" s="98"/>
      <c r="C182" s="103">
        <v>45561</v>
      </c>
      <c r="D182" s="103">
        <v>12980</v>
      </c>
      <c r="E182" s="98"/>
      <c r="F182" s="17">
        <v>0</v>
      </c>
      <c r="G182" s="17"/>
      <c r="H182" s="117"/>
      <c r="I182" s="17">
        <v>0</v>
      </c>
      <c r="J182" s="17">
        <v>0</v>
      </c>
      <c r="K182" s="18">
        <v>6827470000</v>
      </c>
      <c r="L182" s="29"/>
      <c r="M182" s="29"/>
      <c r="N182" s="29"/>
      <c r="O182" s="147">
        <v>60700000</v>
      </c>
      <c r="P182" s="158">
        <v>98.620699999999999</v>
      </c>
      <c r="Q182" s="199">
        <v>9.9966699999999999</v>
      </c>
      <c r="R182" s="107">
        <v>10.02</v>
      </c>
    </row>
    <row r="183" spans="1:18">
      <c r="A183" s="100">
        <v>45566</v>
      </c>
      <c r="B183" s="98">
        <v>75000000</v>
      </c>
      <c r="C183" s="103">
        <v>45568</v>
      </c>
      <c r="D183" s="103">
        <v>12980</v>
      </c>
      <c r="E183" s="98">
        <v>29450000</v>
      </c>
      <c r="F183" s="17">
        <v>-45550000</v>
      </c>
      <c r="G183" s="17">
        <v>28450000</v>
      </c>
      <c r="H183" s="117">
        <v>-60.733333333333327</v>
      </c>
      <c r="I183" s="17">
        <v>0</v>
      </c>
      <c r="J183" s="17">
        <v>28450000</v>
      </c>
      <c r="K183" s="18">
        <v>6855920000</v>
      </c>
      <c r="L183" s="29">
        <v>94.042820000000006</v>
      </c>
      <c r="M183" s="29">
        <v>10.425610000000001</v>
      </c>
      <c r="N183" s="29">
        <v>10.483000000000001</v>
      </c>
      <c r="O183" s="147"/>
      <c r="P183" s="158"/>
      <c r="Q183" s="199"/>
      <c r="R183" s="107"/>
    </row>
    <row r="184" spans="1:18">
      <c r="A184" s="100">
        <v>45566</v>
      </c>
      <c r="B184" s="98">
        <v>155000000</v>
      </c>
      <c r="C184" s="103">
        <v>45580</v>
      </c>
      <c r="D184" s="103">
        <v>12980</v>
      </c>
      <c r="E184" s="98">
        <v>76290000</v>
      </c>
      <c r="F184" s="17">
        <v>-78710000</v>
      </c>
      <c r="G184" s="17">
        <v>75150000</v>
      </c>
      <c r="H184" s="117">
        <v>-50.78064516129033</v>
      </c>
      <c r="I184" s="17">
        <v>0</v>
      </c>
      <c r="J184" s="17">
        <v>75150000</v>
      </c>
      <c r="K184" s="18">
        <v>6931070000</v>
      </c>
      <c r="L184" s="29">
        <v>93.160150000000002</v>
      </c>
      <c r="M184" s="29">
        <v>10.57199</v>
      </c>
      <c r="N184" s="29">
        <v>10.64</v>
      </c>
      <c r="O184" s="147"/>
      <c r="P184" s="158"/>
      <c r="Q184" s="199"/>
      <c r="R184" s="107"/>
    </row>
    <row r="185" spans="1:18">
      <c r="A185" s="100">
        <v>45566</v>
      </c>
      <c r="B185" s="98">
        <v>70000000</v>
      </c>
      <c r="C185" s="103">
        <v>45596</v>
      </c>
      <c r="D185" s="103">
        <v>12980</v>
      </c>
      <c r="E185" s="98">
        <v>77610000</v>
      </c>
      <c r="F185" s="17">
        <v>7610000</v>
      </c>
      <c r="G185" s="17">
        <v>50980000</v>
      </c>
      <c r="H185" s="117">
        <v>10.87142857142857</v>
      </c>
      <c r="I185" s="17">
        <v>0</v>
      </c>
      <c r="J185" s="17">
        <v>50980000</v>
      </c>
      <c r="K185" s="18">
        <v>6982050000</v>
      </c>
      <c r="L185" s="29">
        <v>93.009209999999996</v>
      </c>
      <c r="M185" s="29">
        <v>10.599159999999999</v>
      </c>
      <c r="N185" s="29">
        <v>10.63</v>
      </c>
      <c r="O185" s="147"/>
      <c r="P185" s="158"/>
      <c r="Q185" s="199"/>
      <c r="R185" s="107"/>
    </row>
    <row r="186" spans="1:18">
      <c r="A186" s="100">
        <v>45597</v>
      </c>
      <c r="B186" s="98"/>
      <c r="C186" s="103">
        <v>45603</v>
      </c>
      <c r="D186" s="103">
        <v>12980</v>
      </c>
      <c r="E186" s="98"/>
      <c r="F186" s="17">
        <v>0</v>
      </c>
      <c r="G186" s="17"/>
      <c r="H186" s="117"/>
      <c r="I186" s="17"/>
      <c r="J186" s="17">
        <v>0</v>
      </c>
      <c r="K186" s="18">
        <v>7096440000</v>
      </c>
      <c r="L186" s="29"/>
      <c r="M186" s="29"/>
      <c r="N186" s="29"/>
      <c r="O186" s="147">
        <v>114390000</v>
      </c>
      <c r="P186" s="158">
        <v>93.846680000000006</v>
      </c>
      <c r="Q186" s="199">
        <v>10.96514</v>
      </c>
      <c r="R186" s="107">
        <v>10.971</v>
      </c>
    </row>
    <row r="187" spans="1:18">
      <c r="A187" s="100">
        <v>45597</v>
      </c>
      <c r="B187" s="98">
        <v>65000000</v>
      </c>
      <c r="C187" s="103">
        <v>45610</v>
      </c>
      <c r="D187" s="103">
        <v>12980</v>
      </c>
      <c r="E187" s="98">
        <v>51330000</v>
      </c>
      <c r="F187" s="17">
        <v>-13670000</v>
      </c>
      <c r="G187" s="17">
        <v>30830000</v>
      </c>
      <c r="H187" s="117">
        <v>-21.030769230769231</v>
      </c>
      <c r="I187" s="17"/>
      <c r="J187" s="17">
        <v>30830000</v>
      </c>
      <c r="K187" s="18">
        <v>7127270000</v>
      </c>
      <c r="L187" s="29">
        <v>91.622969999999995</v>
      </c>
      <c r="M187" s="29">
        <v>10.834860000000001</v>
      </c>
      <c r="N187" s="29">
        <v>10.994999999999999</v>
      </c>
      <c r="O187" s="147"/>
      <c r="P187" s="158"/>
      <c r="Q187" s="199"/>
      <c r="R187" s="107"/>
    </row>
    <row r="188" spans="1:18">
      <c r="A188" s="100">
        <v>45627</v>
      </c>
      <c r="B188" s="98">
        <v>65000000</v>
      </c>
      <c r="C188" s="103">
        <v>45631</v>
      </c>
      <c r="D188" s="103">
        <v>12980</v>
      </c>
      <c r="E188" s="98">
        <v>125620000</v>
      </c>
      <c r="F188" s="17">
        <v>60620000</v>
      </c>
      <c r="G188" s="17">
        <v>124620000</v>
      </c>
      <c r="H188" s="117">
        <f>0.932615384615385*100</f>
        <v>93.261538461538493</v>
      </c>
      <c r="I188" s="17"/>
      <c r="J188" s="17">
        <v>124620000</v>
      </c>
      <c r="K188" s="18">
        <v>7251890000</v>
      </c>
      <c r="L188" s="29">
        <v>93.0017</v>
      </c>
      <c r="M188" s="29">
        <v>10.606249999999999</v>
      </c>
      <c r="N188" s="29">
        <v>10.78</v>
      </c>
      <c r="O188" s="147"/>
      <c r="P188" s="158"/>
      <c r="Q188" s="199"/>
      <c r="R188" s="107"/>
    </row>
    <row r="189" spans="1:18">
      <c r="A189" s="100">
        <v>45658</v>
      </c>
      <c r="B189" s="98">
        <v>90000000</v>
      </c>
      <c r="C189" s="103">
        <v>45672</v>
      </c>
      <c r="D189" s="103">
        <v>12980</v>
      </c>
      <c r="E189" s="98">
        <v>183400000</v>
      </c>
      <c r="F189" s="17">
        <v>93400000</v>
      </c>
      <c r="G189" s="17">
        <v>103330000</v>
      </c>
      <c r="H189" s="117">
        <v>103.77777777777777</v>
      </c>
      <c r="I189" s="17">
        <v>0</v>
      </c>
      <c r="J189" s="17">
        <v>103330000</v>
      </c>
      <c r="K189" s="18">
        <v>7355220000</v>
      </c>
      <c r="L189" s="29">
        <v>91.135329999999996</v>
      </c>
      <c r="M189" s="29">
        <v>10.940630000000001</v>
      </c>
      <c r="N189" s="29">
        <v>10.99</v>
      </c>
      <c r="O189" s="147"/>
      <c r="P189" s="158"/>
      <c r="Q189" s="199"/>
      <c r="R189" s="107"/>
    </row>
    <row r="190" spans="1:18">
      <c r="A190" s="100">
        <v>45658</v>
      </c>
      <c r="B190" s="98">
        <v>40000000</v>
      </c>
      <c r="C190" s="103">
        <v>45680</v>
      </c>
      <c r="D190" s="103">
        <v>12980</v>
      </c>
      <c r="E190" s="98">
        <v>68070000</v>
      </c>
      <c r="F190" s="17">
        <v>28070000</v>
      </c>
      <c r="G190" s="17">
        <v>40000000</v>
      </c>
      <c r="H190" s="117">
        <v>70.174999999999997</v>
      </c>
      <c r="I190" s="17">
        <v>0</v>
      </c>
      <c r="J190" s="17">
        <v>40000000</v>
      </c>
      <c r="K190" s="18">
        <v>7395220000</v>
      </c>
      <c r="L190" s="29">
        <v>92.050929999999994</v>
      </c>
      <c r="M190" s="29">
        <v>10.784050000000001</v>
      </c>
      <c r="N190" s="29">
        <v>10.65</v>
      </c>
      <c r="O190" s="147"/>
      <c r="P190" s="158"/>
      <c r="Q190" s="199"/>
      <c r="R190" s="107"/>
    </row>
    <row r="191" spans="1:18">
      <c r="A191" s="100">
        <v>45689</v>
      </c>
      <c r="B191" s="98">
        <v>65000000</v>
      </c>
      <c r="C191" s="103">
        <v>45693</v>
      </c>
      <c r="D191" s="103">
        <v>12980</v>
      </c>
      <c r="E191" s="98">
        <v>45480000</v>
      </c>
      <c r="F191" s="17">
        <v>-19520000</v>
      </c>
      <c r="G191" s="17">
        <v>33340000</v>
      </c>
      <c r="H191" s="117">
        <v>-30.030769230769234</v>
      </c>
      <c r="I191" s="17">
        <v>0</v>
      </c>
      <c r="J191" s="17">
        <v>33340000</v>
      </c>
      <c r="K191" s="18">
        <v>7428560000</v>
      </c>
      <c r="L191" s="29">
        <v>91.441000000000003</v>
      </c>
      <c r="M191" s="29">
        <v>10.891</v>
      </c>
      <c r="N191" s="29">
        <v>10.86</v>
      </c>
      <c r="O191" s="147"/>
      <c r="P191" s="158"/>
      <c r="Q191" s="199"/>
      <c r="R191" s="107"/>
    </row>
    <row r="192" spans="1:18">
      <c r="A192" s="100">
        <v>45689</v>
      </c>
      <c r="B192" s="98">
        <v>40000000</v>
      </c>
      <c r="C192" s="103">
        <v>45708</v>
      </c>
      <c r="D192" s="103">
        <v>12980</v>
      </c>
      <c r="E192" s="98">
        <v>148990000</v>
      </c>
      <c r="F192" s="17">
        <v>108990000</v>
      </c>
      <c r="G192" s="17">
        <v>40000000</v>
      </c>
      <c r="H192" s="117">
        <v>272.47499999999997</v>
      </c>
      <c r="I192" s="17">
        <v>0</v>
      </c>
      <c r="J192" s="17">
        <v>40000000</v>
      </c>
      <c r="K192" s="18">
        <v>7468560000</v>
      </c>
      <c r="L192" s="29">
        <v>91.822000000000003</v>
      </c>
      <c r="M192" s="29">
        <v>10.827999999999999</v>
      </c>
      <c r="N192" s="29">
        <v>10.875</v>
      </c>
      <c r="O192" s="147"/>
      <c r="P192" s="158"/>
      <c r="Q192" s="199"/>
      <c r="R192" s="107"/>
    </row>
    <row r="193" spans="1:18">
      <c r="A193" s="100">
        <v>45689</v>
      </c>
      <c r="B193" s="98"/>
      <c r="C193" s="103">
        <v>45715</v>
      </c>
      <c r="D193" s="103">
        <v>12980</v>
      </c>
      <c r="E193" s="98"/>
      <c r="F193" s="17"/>
      <c r="G193" s="17"/>
      <c r="H193" s="117"/>
      <c r="I193" s="17"/>
      <c r="J193" s="17"/>
      <c r="K193" s="18">
        <v>7649470000</v>
      </c>
      <c r="L193" s="29"/>
      <c r="M193" s="29"/>
      <c r="N193" s="29"/>
      <c r="O193" s="147">
        <v>180910000</v>
      </c>
      <c r="P193" s="158">
        <v>92.409139999999994</v>
      </c>
      <c r="Q193" s="199">
        <v>10.9209</v>
      </c>
      <c r="R193" s="107">
        <v>11.01</v>
      </c>
    </row>
    <row r="194" spans="1:18">
      <c r="A194" s="100">
        <v>45717</v>
      </c>
      <c r="B194" s="98">
        <v>60000000</v>
      </c>
      <c r="C194" s="103">
        <v>45722</v>
      </c>
      <c r="D194" s="103">
        <v>12980</v>
      </c>
      <c r="E194" s="98">
        <v>87090000</v>
      </c>
      <c r="F194" s="17">
        <v>27090000</v>
      </c>
      <c r="G194" s="17">
        <v>60000000</v>
      </c>
      <c r="H194" s="117">
        <v>45.15</v>
      </c>
      <c r="I194" s="17">
        <v>0</v>
      </c>
      <c r="J194" s="17">
        <v>60000000</v>
      </c>
      <c r="K194" s="18">
        <v>7709470000</v>
      </c>
      <c r="L194" s="29">
        <v>91.91104</v>
      </c>
      <c r="M194" s="29">
        <v>10.814690000000001</v>
      </c>
      <c r="N194" s="29">
        <v>10.914999999999999</v>
      </c>
      <c r="O194" s="147"/>
      <c r="P194" s="158"/>
      <c r="Q194" s="199"/>
      <c r="R194" s="107"/>
    </row>
    <row r="195" spans="1:18">
      <c r="A195" s="100">
        <v>45717</v>
      </c>
      <c r="B195" s="98">
        <v>40000000</v>
      </c>
      <c r="C195" s="103">
        <v>45743</v>
      </c>
      <c r="D195" s="103">
        <v>12980</v>
      </c>
      <c r="E195" s="98">
        <v>61930000</v>
      </c>
      <c r="F195" s="17">
        <v>21930000</v>
      </c>
      <c r="G195" s="17">
        <v>34880000</v>
      </c>
      <c r="H195" s="117">
        <v>54.825000000000003</v>
      </c>
      <c r="I195" s="17">
        <v>0</v>
      </c>
      <c r="J195" s="17">
        <v>34880000</v>
      </c>
      <c r="K195" s="18">
        <v>7744350000</v>
      </c>
      <c r="L195" s="29">
        <v>90.440179999999998</v>
      </c>
      <c r="M195" s="29">
        <v>11.07624</v>
      </c>
      <c r="N195" s="29">
        <v>11.14</v>
      </c>
      <c r="O195" s="147"/>
      <c r="P195" s="158"/>
      <c r="Q195" s="199"/>
      <c r="R195" s="107"/>
    </row>
    <row r="196" spans="1:18">
      <c r="A196" s="100">
        <v>45748</v>
      </c>
      <c r="B196" s="98">
        <v>125000000</v>
      </c>
      <c r="C196" s="103">
        <v>45762</v>
      </c>
      <c r="D196" s="103">
        <v>12980</v>
      </c>
      <c r="E196" s="98">
        <v>229680000</v>
      </c>
      <c r="F196" s="17">
        <v>104680000</v>
      </c>
      <c r="G196" s="17">
        <v>219680000</v>
      </c>
      <c r="H196" s="117">
        <v>83.744</v>
      </c>
      <c r="I196" s="17">
        <v>0</v>
      </c>
      <c r="J196" s="17">
        <v>219680000</v>
      </c>
      <c r="K196" s="18">
        <v>7964030000</v>
      </c>
      <c r="L196" s="29">
        <v>87.972710000000006</v>
      </c>
      <c r="M196" s="29">
        <v>11.52753</v>
      </c>
      <c r="N196" s="29">
        <v>11.68</v>
      </c>
      <c r="O196" s="147"/>
      <c r="P196" s="158"/>
      <c r="Q196" s="199"/>
      <c r="R196" s="107"/>
    </row>
    <row r="197" spans="1:18">
      <c r="A197" s="100">
        <v>45748</v>
      </c>
      <c r="B197" s="98">
        <v>15000000</v>
      </c>
      <c r="C197" s="103">
        <v>45771</v>
      </c>
      <c r="D197" s="103">
        <v>12980</v>
      </c>
      <c r="E197" s="98">
        <v>98210000</v>
      </c>
      <c r="F197" s="17">
        <v>83210000</v>
      </c>
      <c r="G197" s="17">
        <v>69870000</v>
      </c>
      <c r="H197" s="117">
        <v>554.73333333333335</v>
      </c>
      <c r="I197" s="17">
        <v>0</v>
      </c>
      <c r="J197" s="17">
        <v>69870000</v>
      </c>
      <c r="K197" s="18">
        <v>8033900000</v>
      </c>
      <c r="L197" s="29">
        <v>88.448920000000001</v>
      </c>
      <c r="M197" s="29">
        <v>11.443250000000001</v>
      </c>
      <c r="N197" s="29">
        <v>11.5</v>
      </c>
      <c r="O197" s="147"/>
      <c r="P197" s="158"/>
      <c r="Q197" s="199"/>
      <c r="R197" s="107"/>
    </row>
    <row r="198" spans="1:18" ht="23.45" customHeight="1">
      <c r="A198" s="100">
        <v>45748</v>
      </c>
      <c r="B198" s="98"/>
      <c r="C198" s="103">
        <v>45777</v>
      </c>
      <c r="D198" s="103">
        <v>12981</v>
      </c>
      <c r="E198" s="98"/>
      <c r="F198" s="17"/>
      <c r="G198" s="17"/>
      <c r="H198" s="117"/>
      <c r="I198" s="17"/>
      <c r="J198" s="17"/>
      <c r="K198" s="18">
        <v>8258030000</v>
      </c>
      <c r="L198" s="29"/>
      <c r="M198" s="29"/>
      <c r="N198" s="29"/>
      <c r="O198" s="147">
        <v>224130000</v>
      </c>
      <c r="P198" s="158">
        <v>91.427180000000007</v>
      </c>
      <c r="Q198" s="199">
        <v>11.40052</v>
      </c>
      <c r="R198" s="107">
        <v>11.578900000000001</v>
      </c>
    </row>
    <row r="199" spans="1:18">
      <c r="A199" s="100">
        <v>45778</v>
      </c>
      <c r="B199" s="98">
        <v>50000000</v>
      </c>
      <c r="C199" s="103">
        <v>45785</v>
      </c>
      <c r="D199" s="103">
        <v>12980</v>
      </c>
      <c r="E199" s="98">
        <v>38820000</v>
      </c>
      <c r="F199" s="17">
        <v>-11180000</v>
      </c>
      <c r="G199" s="17">
        <v>29770000</v>
      </c>
      <c r="H199" s="117">
        <v>-22.36</v>
      </c>
      <c r="I199" s="17">
        <v>0</v>
      </c>
      <c r="J199" s="17">
        <v>29770000</v>
      </c>
      <c r="K199" s="18">
        <v>8287800000</v>
      </c>
      <c r="L199" s="29">
        <v>88.288960000000003</v>
      </c>
      <c r="M199" s="29">
        <v>11.477830000000001</v>
      </c>
      <c r="N199" s="29">
        <v>11.63</v>
      </c>
      <c r="O199" s="147"/>
      <c r="P199" s="158"/>
      <c r="Q199" s="199"/>
      <c r="R199" s="107"/>
    </row>
    <row r="200" spans="1:18">
      <c r="A200" s="100">
        <v>45778</v>
      </c>
      <c r="B200" s="98">
        <v>55000000</v>
      </c>
      <c r="C200" s="103">
        <v>45785</v>
      </c>
      <c r="D200" s="103">
        <v>12980</v>
      </c>
      <c r="E200" s="98">
        <v>45360000</v>
      </c>
      <c r="F200" s="17">
        <v>-9640000</v>
      </c>
      <c r="G200" s="17">
        <v>39860000</v>
      </c>
      <c r="H200" s="117">
        <v>-17.527272727272727</v>
      </c>
      <c r="I200" s="17">
        <v>0</v>
      </c>
      <c r="J200" s="17">
        <v>39860000</v>
      </c>
      <c r="K200" s="18">
        <v>8327660000</v>
      </c>
      <c r="L200" s="29">
        <v>88.943449999999999</v>
      </c>
      <c r="M200" s="29">
        <v>11.36059</v>
      </c>
      <c r="N200" s="29">
        <v>11.478</v>
      </c>
      <c r="O200" s="147"/>
      <c r="P200" s="158"/>
      <c r="Q200" s="199"/>
      <c r="R200" s="107"/>
    </row>
    <row r="201" spans="1:18">
      <c r="A201" s="100">
        <v>45809</v>
      </c>
      <c r="B201" s="98"/>
      <c r="C201" s="103">
        <v>45813</v>
      </c>
      <c r="D201" s="103">
        <v>12980</v>
      </c>
      <c r="E201" s="98"/>
      <c r="F201" s="17">
        <v>0</v>
      </c>
      <c r="G201" s="17"/>
      <c r="H201" s="117"/>
      <c r="I201" s="17"/>
      <c r="J201" s="17">
        <v>0</v>
      </c>
      <c r="K201" s="18">
        <v>8502540000</v>
      </c>
      <c r="L201" s="29"/>
      <c r="M201" s="29"/>
      <c r="N201" s="29"/>
      <c r="O201" s="147">
        <v>174880000</v>
      </c>
      <c r="P201" s="158">
        <v>94.057950000000005</v>
      </c>
      <c r="Q201" s="199">
        <v>11.107390000000001</v>
      </c>
      <c r="R201" s="107">
        <v>11.21</v>
      </c>
    </row>
    <row r="202" spans="1:18">
      <c r="A202" s="100">
        <v>45809</v>
      </c>
      <c r="B202" s="98">
        <v>50000000</v>
      </c>
      <c r="C202" s="103">
        <v>45827</v>
      </c>
      <c r="D202" s="103">
        <v>12980</v>
      </c>
      <c r="E202" s="98">
        <v>175900000</v>
      </c>
      <c r="F202" s="17">
        <v>125900000</v>
      </c>
      <c r="G202" s="17">
        <v>50000000</v>
      </c>
      <c r="H202" s="117">
        <f>F202/B202*100</f>
        <v>251.79999999999998</v>
      </c>
      <c r="I202" s="17">
        <v>0</v>
      </c>
      <c r="J202" s="17">
        <v>50000000</v>
      </c>
      <c r="K202" s="18">
        <v>8552540000</v>
      </c>
      <c r="L202" s="29">
        <v>91.541809999999998</v>
      </c>
      <c r="M202" s="29">
        <v>10.90692</v>
      </c>
      <c r="N202" s="29">
        <v>10.95</v>
      </c>
      <c r="O202" s="147"/>
      <c r="P202" s="158"/>
      <c r="Q202" s="199"/>
      <c r="R202" s="107"/>
    </row>
    <row r="203" spans="1:18">
      <c r="A203" s="100">
        <v>45809</v>
      </c>
      <c r="B203" s="98">
        <v>55000000</v>
      </c>
      <c r="C203" s="103">
        <v>45834</v>
      </c>
      <c r="D203" s="103">
        <v>12980</v>
      </c>
      <c r="E203" s="98">
        <v>74960000</v>
      </c>
      <c r="F203" s="17">
        <v>19960000</v>
      </c>
      <c r="G203" s="17">
        <v>35960000</v>
      </c>
      <c r="H203" s="117">
        <f>F203/B203*100</f>
        <v>36.290909090909089</v>
      </c>
      <c r="I203" s="17">
        <v>0</v>
      </c>
      <c r="J203" s="17">
        <v>35960000</v>
      </c>
      <c r="K203" s="18">
        <v>8588500000</v>
      </c>
      <c r="L203" s="29">
        <v>91.9387243214683</v>
      </c>
      <c r="M203" s="29">
        <v>10.838075639599561</v>
      </c>
      <c r="N203" s="29">
        <v>10.897500000000001</v>
      </c>
      <c r="O203" s="147"/>
      <c r="P203" s="158"/>
      <c r="Q203" s="199"/>
      <c r="R203" s="107"/>
    </row>
    <row r="204" spans="1:18">
      <c r="A204" s="100">
        <v>45839</v>
      </c>
      <c r="B204" s="98"/>
      <c r="C204" s="103">
        <v>45841</v>
      </c>
      <c r="D204" s="103">
        <v>12980</v>
      </c>
      <c r="E204" s="98"/>
      <c r="F204" s="17">
        <v>0</v>
      </c>
      <c r="G204" s="17"/>
      <c r="H204" s="117"/>
      <c r="I204" s="17">
        <v>0</v>
      </c>
      <c r="J204" s="17">
        <v>0</v>
      </c>
      <c r="K204" s="18">
        <v>8647690000</v>
      </c>
      <c r="L204" s="29"/>
      <c r="M204" s="29"/>
      <c r="N204" s="29"/>
      <c r="O204" s="147">
        <v>59190000</v>
      </c>
      <c r="P204" s="158">
        <v>91.226389999999995</v>
      </c>
      <c r="Q204" s="199">
        <v>10.909167999999999</v>
      </c>
      <c r="R204" s="107">
        <v>11</v>
      </c>
    </row>
    <row r="205" spans="1:18">
      <c r="A205" s="100">
        <v>45839</v>
      </c>
      <c r="B205" s="98">
        <v>100000000</v>
      </c>
      <c r="C205" s="103">
        <v>45848</v>
      </c>
      <c r="D205" s="103">
        <v>12980</v>
      </c>
      <c r="E205" s="98">
        <v>162880000</v>
      </c>
      <c r="F205" s="17">
        <v>62880000</v>
      </c>
      <c r="G205" s="17">
        <v>162190000</v>
      </c>
      <c r="H205" s="117">
        <v>62.88</v>
      </c>
      <c r="I205" s="17">
        <v>0</v>
      </c>
      <c r="J205" s="17">
        <v>162190000</v>
      </c>
      <c r="K205" s="18">
        <v>8809880000</v>
      </c>
      <c r="L205" s="29">
        <v>90.870861550650474</v>
      </c>
      <c r="M205" s="29">
        <v>11.02930316295703</v>
      </c>
      <c r="N205" s="29">
        <v>11.1778</v>
      </c>
      <c r="O205" s="147"/>
      <c r="P205" s="158"/>
      <c r="Q205" s="199"/>
      <c r="R205" s="107"/>
    </row>
    <row r="206" spans="1:18">
      <c r="A206" s="100">
        <v>45839</v>
      </c>
      <c r="B206" s="98">
        <v>155000000</v>
      </c>
      <c r="C206" s="103">
        <v>45853</v>
      </c>
      <c r="D206" s="103">
        <v>12980</v>
      </c>
      <c r="E206" s="98">
        <v>408780000</v>
      </c>
      <c r="F206" s="17">
        <v>253780000</v>
      </c>
      <c r="G206" s="17">
        <v>305810000</v>
      </c>
      <c r="H206" s="117">
        <v>163.72903225806454</v>
      </c>
      <c r="I206" s="17">
        <v>0</v>
      </c>
      <c r="J206" s="17">
        <v>305810000</v>
      </c>
      <c r="K206" s="18">
        <v>9115690000</v>
      </c>
      <c r="L206" s="29">
        <v>90.891560778915007</v>
      </c>
      <c r="M206" s="29">
        <v>11.026347863052219</v>
      </c>
      <c r="N206" s="29">
        <v>11.218</v>
      </c>
      <c r="O206" s="147"/>
      <c r="P206" s="158"/>
      <c r="Q206" s="199"/>
      <c r="R206" s="107"/>
    </row>
    <row r="207" spans="1:18">
      <c r="A207" s="100">
        <v>45870</v>
      </c>
      <c r="B207" s="98">
        <v>40000000</v>
      </c>
      <c r="C207" s="103">
        <v>45876</v>
      </c>
      <c r="D207" s="103">
        <v>12980</v>
      </c>
      <c r="E207" s="98">
        <v>239950000</v>
      </c>
      <c r="F207" s="17">
        <v>199950000</v>
      </c>
      <c r="G207" s="17">
        <v>40000000</v>
      </c>
      <c r="H207" s="117">
        <v>499.875</v>
      </c>
      <c r="I207" s="17">
        <v>0</v>
      </c>
      <c r="J207" s="17">
        <v>40000000</v>
      </c>
      <c r="K207" s="18">
        <v>9155690000</v>
      </c>
      <c r="L207" s="29">
        <v>92.986020337499994</v>
      </c>
      <c r="M207" s="29">
        <v>10.658424999999999</v>
      </c>
      <c r="N207" s="29">
        <v>10.69</v>
      </c>
      <c r="O207" s="147"/>
      <c r="P207" s="158"/>
      <c r="Q207" s="199"/>
      <c r="R207" s="107"/>
    </row>
    <row r="208" spans="1:18">
      <c r="A208" s="100">
        <v>45870</v>
      </c>
      <c r="B208" s="98"/>
      <c r="C208" s="103">
        <v>45883</v>
      </c>
      <c r="D208" s="103">
        <v>12980</v>
      </c>
      <c r="E208" s="98"/>
      <c r="F208" s="17">
        <v>0</v>
      </c>
      <c r="G208" s="17"/>
      <c r="H208" s="117"/>
      <c r="I208" s="17"/>
      <c r="J208" s="17">
        <v>0</v>
      </c>
      <c r="K208" s="18">
        <v>9480050000</v>
      </c>
      <c r="L208" s="29"/>
      <c r="M208" s="29"/>
      <c r="N208" s="29"/>
      <c r="O208" s="147">
        <v>324360000</v>
      </c>
      <c r="P208" s="158">
        <v>92.859926578171084</v>
      </c>
      <c r="Q208" s="199">
        <v>10.81795259655622</v>
      </c>
      <c r="R208" s="107">
        <v>10.9</v>
      </c>
    </row>
    <row r="209" spans="1:18">
      <c r="A209" s="100">
        <v>45870</v>
      </c>
      <c r="B209" s="98">
        <v>160000000</v>
      </c>
      <c r="C209" s="103">
        <v>45897</v>
      </c>
      <c r="D209" s="103">
        <v>49505</v>
      </c>
      <c r="E209" s="98">
        <v>584880000</v>
      </c>
      <c r="F209" s="17">
        <v>424880000</v>
      </c>
      <c r="G209" s="17">
        <v>312080000</v>
      </c>
      <c r="H209" s="117">
        <v>265.55</v>
      </c>
      <c r="I209" s="17">
        <v>0</v>
      </c>
      <c r="J209" s="17">
        <v>312080000</v>
      </c>
      <c r="K209" s="18">
        <v>9792130000</v>
      </c>
      <c r="L209" s="29">
        <v>92.631942764355301</v>
      </c>
      <c r="M209" s="29">
        <v>10.722360612663421</v>
      </c>
      <c r="N209" s="29">
        <v>10.853</v>
      </c>
      <c r="O209" s="147"/>
      <c r="P209" s="158"/>
      <c r="Q209" s="199"/>
      <c r="R209" s="107"/>
    </row>
    <row r="210" spans="1:18">
      <c r="A210" s="100">
        <v>45901</v>
      </c>
      <c r="B210" s="98">
        <v>40000000</v>
      </c>
      <c r="C210" s="103">
        <v>45904</v>
      </c>
      <c r="D210" s="103">
        <v>49505</v>
      </c>
      <c r="E210" s="98">
        <v>161300000</v>
      </c>
      <c r="F210" s="17">
        <v>121300000</v>
      </c>
      <c r="G210" s="17">
        <v>42250000</v>
      </c>
      <c r="H210" s="117">
        <v>303.25</v>
      </c>
      <c r="I210" s="17">
        <v>0</v>
      </c>
      <c r="J210" s="17">
        <v>42250000</v>
      </c>
      <c r="K210" s="18">
        <v>9834380000</v>
      </c>
      <c r="L210" s="29">
        <v>92.649711834319532</v>
      </c>
      <c r="M210" s="29">
        <v>10.719644970414199</v>
      </c>
      <c r="N210" s="29">
        <v>10.74</v>
      </c>
      <c r="O210" s="147"/>
      <c r="P210" s="158"/>
      <c r="Q210" s="199"/>
      <c r="R210" s="107"/>
    </row>
    <row r="211" spans="1:18">
      <c r="A211" s="100">
        <v>45901</v>
      </c>
      <c r="B211" s="98">
        <v>40000000</v>
      </c>
      <c r="C211" s="103">
        <v>45918</v>
      </c>
      <c r="D211" s="103">
        <v>49505</v>
      </c>
      <c r="E211" s="98">
        <v>98030000</v>
      </c>
      <c r="F211" s="17">
        <v>58030000</v>
      </c>
      <c r="G211" s="17">
        <v>62570000</v>
      </c>
      <c r="H211" s="117">
        <v>145.07499999999999</v>
      </c>
      <c r="I211" s="17">
        <v>0</v>
      </c>
      <c r="J211" s="17">
        <v>62570000</v>
      </c>
      <c r="K211" s="18">
        <v>9896950000</v>
      </c>
      <c r="L211" s="29">
        <v>95.106128534441424</v>
      </c>
      <c r="M211" s="29">
        <v>10.29736135528208</v>
      </c>
      <c r="N211" s="29">
        <v>10.388</v>
      </c>
      <c r="O211" s="147"/>
      <c r="P211" s="158"/>
      <c r="Q211" s="199"/>
      <c r="R211" s="107"/>
    </row>
    <row r="212" spans="1:18">
      <c r="A212" s="100">
        <v>45901</v>
      </c>
      <c r="B212" s="98"/>
      <c r="C212" s="103">
        <v>45925</v>
      </c>
      <c r="D212" s="103">
        <v>49505</v>
      </c>
      <c r="E212" s="98"/>
      <c r="F212" s="17">
        <v>0</v>
      </c>
      <c r="G212" s="17"/>
      <c r="H212" s="117"/>
      <c r="I212" s="17">
        <v>0</v>
      </c>
      <c r="J212" s="17">
        <v>0</v>
      </c>
      <c r="K212" s="18">
        <v>10037970000</v>
      </c>
      <c r="L212" s="29"/>
      <c r="M212" s="29"/>
      <c r="N212" s="29"/>
      <c r="O212" s="147">
        <v>141020000</v>
      </c>
      <c r="P212" s="158">
        <v>96.456253138337019</v>
      </c>
      <c r="Q212" s="199">
        <v>10.386986754966889</v>
      </c>
      <c r="R212" s="107">
        <v>10.455</v>
      </c>
    </row>
    <row r="213" spans="1:18">
      <c r="A213" s="100">
        <v>45931</v>
      </c>
      <c r="B213" s="98">
        <v>50000000</v>
      </c>
      <c r="C213" s="103">
        <v>45932</v>
      </c>
      <c r="D213" s="103">
        <v>49505</v>
      </c>
      <c r="E213" s="98">
        <v>84840000</v>
      </c>
      <c r="F213" s="17">
        <v>34840000</v>
      </c>
      <c r="G213" s="17">
        <v>77840000</v>
      </c>
      <c r="H213" s="117">
        <v>69.679999999999993</v>
      </c>
      <c r="I213" s="17">
        <v>0</v>
      </c>
      <c r="J213" s="17">
        <v>77840000</v>
      </c>
      <c r="K213" s="18">
        <v>10115810000</v>
      </c>
      <c r="L213" s="29">
        <v>94.023545381551898</v>
      </c>
      <c r="M213" s="29">
        <v>10.48356372045221</v>
      </c>
      <c r="N213" s="29">
        <v>10.503</v>
      </c>
      <c r="O213" s="147"/>
      <c r="P213" s="158"/>
      <c r="Q213" s="199"/>
      <c r="R213" s="107"/>
    </row>
    <row r="214" spans="1:18">
      <c r="A214" s="100">
        <v>45931</v>
      </c>
      <c r="B214" s="98">
        <v>150000000</v>
      </c>
      <c r="C214" s="103">
        <v>45945</v>
      </c>
      <c r="D214" s="103">
        <v>49505</v>
      </c>
      <c r="E214" s="98">
        <v>196050000</v>
      </c>
      <c r="F214" s="17">
        <v>46050000</v>
      </c>
      <c r="G214" s="17">
        <v>107350000</v>
      </c>
      <c r="H214" s="117">
        <v>30.7</v>
      </c>
      <c r="I214" s="17">
        <v>0</v>
      </c>
      <c r="J214" s="17">
        <v>107350000</v>
      </c>
      <c r="K214" s="18">
        <v>10223160000</v>
      </c>
      <c r="L214" s="29">
        <v>94.546599545412207</v>
      </c>
      <c r="M214" s="29">
        <v>10.39509455053563</v>
      </c>
      <c r="N214" s="29">
        <v>10.542999999999999</v>
      </c>
      <c r="O214" s="147"/>
      <c r="P214" s="158"/>
      <c r="Q214" s="199"/>
      <c r="R214" s="107"/>
    </row>
    <row r="215" spans="1:18">
      <c r="A215" s="100">
        <v>45931</v>
      </c>
      <c r="B215" s="98"/>
      <c r="C215" s="103">
        <v>45953</v>
      </c>
      <c r="D215" s="103">
        <v>49505</v>
      </c>
      <c r="E215" s="98"/>
      <c r="F215" s="17">
        <v>0</v>
      </c>
      <c r="G215" s="17"/>
      <c r="H215" s="117"/>
      <c r="I215" s="17"/>
      <c r="J215" s="17">
        <v>0</v>
      </c>
      <c r="K215" s="18">
        <v>10262580000</v>
      </c>
      <c r="L215" s="29"/>
      <c r="M215" s="29"/>
      <c r="N215" s="29"/>
      <c r="O215" s="147">
        <v>39420000</v>
      </c>
      <c r="P215" s="158">
        <v>97.650393267973854</v>
      </c>
      <c r="Q215" s="199">
        <v>10.310045751633989</v>
      </c>
      <c r="R215" s="107">
        <v>10.38</v>
      </c>
    </row>
    <row r="216" spans="1:18">
      <c r="A216" s="100">
        <v>45962</v>
      </c>
      <c r="B216" s="98">
        <v>75000000</v>
      </c>
      <c r="C216" s="103">
        <v>45974</v>
      </c>
      <c r="D216" s="103">
        <v>49505</v>
      </c>
      <c r="E216" s="98">
        <v>175530000</v>
      </c>
      <c r="F216" s="17">
        <v>100530000</v>
      </c>
      <c r="G216" s="17">
        <v>58220000</v>
      </c>
      <c r="H216" s="117">
        <v>134.04</v>
      </c>
      <c r="I216" s="17">
        <v>0</v>
      </c>
      <c r="J216" s="17">
        <v>58220000</v>
      </c>
      <c r="K216" s="18">
        <v>10320800000</v>
      </c>
      <c r="L216" s="29">
        <v>96.457902590175195</v>
      </c>
      <c r="M216" s="29">
        <v>10.073237718996911</v>
      </c>
      <c r="N216" s="29">
        <v>10.154999999999999</v>
      </c>
      <c r="O216" s="147"/>
      <c r="P216" s="158"/>
      <c r="Q216" s="199"/>
      <c r="R216" s="107"/>
    </row>
    <row r="217" spans="1:18">
      <c r="A217" s="100">
        <v>45962</v>
      </c>
      <c r="B217" s="98"/>
      <c r="C217" s="103">
        <v>45986</v>
      </c>
      <c r="D217" s="103">
        <v>49505</v>
      </c>
      <c r="E217" s="98"/>
      <c r="F217" s="17">
        <v>0</v>
      </c>
      <c r="G217" s="17"/>
      <c r="H217" s="117"/>
      <c r="I217" s="17">
        <v>0</v>
      </c>
      <c r="J217" s="17">
        <v>0</v>
      </c>
      <c r="K217" s="18">
        <v>10401870000</v>
      </c>
      <c r="L217" s="29"/>
      <c r="M217" s="29"/>
      <c r="N217" s="29"/>
      <c r="O217" s="147">
        <v>81070000</v>
      </c>
      <c r="P217" s="158">
        <v>99.444261987421385</v>
      </c>
      <c r="Q217" s="199">
        <v>10.163825157232701</v>
      </c>
      <c r="R217" s="107">
        <v>10.234999999999999</v>
      </c>
    </row>
    <row r="218" spans="1:18">
      <c r="A218" s="100">
        <v>45992</v>
      </c>
      <c r="B218" s="98">
        <v>80000000</v>
      </c>
      <c r="C218" s="103">
        <v>45995</v>
      </c>
      <c r="D218" s="103">
        <v>49505</v>
      </c>
      <c r="E218" s="98">
        <v>144180000</v>
      </c>
      <c r="F218" s="17">
        <v>64180000</v>
      </c>
      <c r="G218" s="17">
        <v>50150000</v>
      </c>
      <c r="H218" s="117">
        <v>80.225000000000009</v>
      </c>
      <c r="I218" s="17">
        <v>0</v>
      </c>
      <c r="J218" s="17">
        <v>50150000</v>
      </c>
      <c r="K218" s="18">
        <v>10452020000</v>
      </c>
      <c r="L218" s="29">
        <v>99.132270628115648</v>
      </c>
      <c r="M218" s="29">
        <v>9.632352941176471</v>
      </c>
      <c r="N218" s="29">
        <v>9.75</v>
      </c>
      <c r="O218" s="147"/>
      <c r="P218" s="158"/>
      <c r="Q218" s="199"/>
      <c r="R218" s="107"/>
    </row>
    <row r="219" spans="1:18">
      <c r="A219" s="100">
        <v>46023</v>
      </c>
      <c r="B219" s="98">
        <v>180000000</v>
      </c>
      <c r="C219" s="103">
        <v>46037</v>
      </c>
      <c r="D219" s="103">
        <v>49505</v>
      </c>
      <c r="E219" s="98">
        <v>146790000</v>
      </c>
      <c r="F219" s="17">
        <v>-33210000</v>
      </c>
      <c r="G219" s="17">
        <v>136790000</v>
      </c>
      <c r="H219" s="117">
        <v>-18.45</v>
      </c>
      <c r="I219" s="17">
        <v>0</v>
      </c>
      <c r="J219" s="17">
        <v>136790000</v>
      </c>
      <c r="K219" s="18">
        <v>10588810000</v>
      </c>
      <c r="L219" s="29">
        <v>99.29159800131589</v>
      </c>
      <c r="M219" s="29">
        <v>9.6159288690693767</v>
      </c>
      <c r="N219" s="29">
        <v>9.7650000000000006</v>
      </c>
      <c r="O219" s="147"/>
      <c r="P219" s="158"/>
      <c r="Q219" s="199"/>
      <c r="R219" s="107"/>
    </row>
    <row r="220" spans="1:18">
      <c r="A220" s="100">
        <v>46023</v>
      </c>
      <c r="B220" s="98"/>
      <c r="C220" s="103"/>
      <c r="D220" s="103"/>
      <c r="E220" s="98"/>
      <c r="F220" s="17"/>
      <c r="G220" s="17"/>
      <c r="H220" s="117"/>
      <c r="I220" s="17">
        <v>0</v>
      </c>
      <c r="J220" s="17">
        <v>0</v>
      </c>
      <c r="K220" s="18">
        <v>10614200000</v>
      </c>
      <c r="L220" s="29"/>
      <c r="M220" s="29"/>
      <c r="N220" s="29"/>
      <c r="O220" s="147">
        <v>25390000</v>
      </c>
      <c r="P220" s="158">
        <v>97.740272314049591</v>
      </c>
      <c r="Q220" s="199">
        <v>9.9025619834710739</v>
      </c>
      <c r="R220" s="107">
        <v>9.91</v>
      </c>
    </row>
  </sheetData>
  <conditionalFormatting sqref="L4:N105">
    <cfRule type="cellIs" dxfId="78" priority="12426" stopIfTrue="1" operator="lessThan">
      <formula>0</formula>
    </cfRule>
  </conditionalFormatting>
  <conditionalFormatting sqref="L108:N113">
    <cfRule type="cellIs" dxfId="77" priority="7532" stopIfTrue="1" operator="lessThan">
      <formula>0</formula>
    </cfRule>
  </conditionalFormatting>
  <conditionalFormatting sqref="L118:N118">
    <cfRule type="cellIs" dxfId="76" priority="9955" stopIfTrue="1" operator="lessThan">
      <formula>0</formula>
    </cfRule>
  </conditionalFormatting>
  <conditionalFormatting sqref="L160:N619">
    <cfRule type="cellIs" dxfId="75" priority="1126" stopIfTrue="1" operator="lessThan">
      <formula>0</formula>
    </cfRule>
  </conditionalFormatting>
  <conditionalFormatting sqref="O106:R107">
    <cfRule type="cellIs" dxfId="74" priority="10417" stopIfTrue="1" operator="lessThan">
      <formula>0</formula>
    </cfRule>
  </conditionalFormatting>
  <conditionalFormatting sqref="O114:R120">
    <cfRule type="cellIs" dxfId="73" priority="6258" stopIfTrue="1" operator="lessThan">
      <formula>0</formula>
    </cfRule>
  </conditionalFormatting>
  <conditionalFormatting sqref="O122:R158">
    <cfRule type="cellIs" dxfId="72" priority="1198" stopIfTrue="1" operator="lessThan">
      <formula>0</formula>
    </cfRule>
  </conditionalFormatting>
  <conditionalFormatting sqref="O163:R220">
    <cfRule type="cellIs" dxfId="71" priority="1" stopIfTrue="1" operator="lessThan">
      <formula>0</formula>
    </cfRule>
  </conditionalFormatting>
  <conditionalFormatting sqref="P112:P158">
    <cfRule type="cellIs" dxfId="70" priority="3518" stopIfTrue="1" operator="lessThan">
      <formula>0</formula>
    </cfRule>
  </conditionalFormatting>
  <conditionalFormatting sqref="P109:R110">
    <cfRule type="cellIs" dxfId="69" priority="10003" stopIfTrue="1" operator="lessThan">
      <formula>0</formula>
    </cfRule>
  </conditionalFormatting>
  <conditionalFormatting sqref="P112:R113">
    <cfRule type="cellIs" dxfId="68" priority="7244" stopIfTrue="1" operator="lessThan">
      <formula>0</formula>
    </cfRule>
  </conditionalFormatting>
  <conditionalFormatting sqref="P121:R121">
    <cfRule type="cellIs" dxfId="67" priority="4504" stopIfTrue="1" operator="lessThan">
      <formula>0</formula>
    </cfRule>
  </conditionalFormatting>
  <pageMargins left="0.7" right="0.7" top="0.75" bottom="0.75" header="0.3" footer="0.3"/>
  <pageSetup scale="37" orientation="landscape" r:id="rId1"/>
  <headerFooter>
    <oddFooter>&amp;L_x000D_&amp;1#&amp;"Calibri"&amp;10&amp;K000000 Public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211"/>
  <sheetViews>
    <sheetView zoomScale="95" zoomScaleNormal="95" workbookViewId="0">
      <pane xSplit="1" ySplit="3" topLeftCell="B194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211" sqref="A211"/>
    </sheetView>
  </sheetViews>
  <sheetFormatPr defaultRowHeight="15"/>
  <cols>
    <col min="2" max="2" width="10.21875" customWidth="1"/>
    <col min="5" max="5" width="10.77734375" customWidth="1"/>
    <col min="8" max="8" width="9.77734375" customWidth="1"/>
    <col min="9" max="9" width="8.77734375" customWidth="1"/>
    <col min="11" max="11" width="10.21875" customWidth="1"/>
    <col min="12" max="14" width="8.21875" customWidth="1"/>
    <col min="15" max="15" width="12.77734375" customWidth="1"/>
  </cols>
  <sheetData>
    <row r="1" spans="1:18" ht="24" customHeight="1" thickBot="1">
      <c r="A1" s="9"/>
      <c r="B1" s="9" t="s">
        <v>50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2.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113" t="s">
        <v>58</v>
      </c>
      <c r="P3" s="87" t="s">
        <v>56</v>
      </c>
      <c r="Q3" s="87" t="s">
        <v>11</v>
      </c>
      <c r="R3" s="87" t="s">
        <v>55</v>
      </c>
    </row>
    <row r="44" spans="1:18">
      <c r="A44" s="102">
        <v>43111</v>
      </c>
      <c r="B44" s="38">
        <v>10000000</v>
      </c>
      <c r="C44" s="15">
        <v>43125</v>
      </c>
      <c r="D44" s="15">
        <v>50236</v>
      </c>
      <c r="E44" s="17">
        <v>13000000</v>
      </c>
      <c r="F44" s="17">
        <v>3000000</v>
      </c>
      <c r="G44" s="17">
        <v>10000000</v>
      </c>
      <c r="H44" s="136">
        <v>30</v>
      </c>
      <c r="I44" s="17">
        <v>0</v>
      </c>
      <c r="J44" s="17">
        <v>10000000</v>
      </c>
      <c r="K44" s="18">
        <v>1179350000</v>
      </c>
      <c r="L44" s="90">
        <v>88.982079999999996</v>
      </c>
      <c r="M44" s="90">
        <v>10.872</v>
      </c>
      <c r="N44" s="90">
        <v>10.882</v>
      </c>
      <c r="O44" s="90"/>
      <c r="P44" s="90"/>
      <c r="Q44" s="90"/>
      <c r="R44" s="90"/>
    </row>
    <row r="45" spans="1:18">
      <c r="A45" s="102">
        <v>43142</v>
      </c>
      <c r="B45" s="38">
        <v>10000000</v>
      </c>
      <c r="C45" s="15">
        <v>43153</v>
      </c>
      <c r="D45" s="15">
        <v>50236</v>
      </c>
      <c r="E45" s="17">
        <v>18000000</v>
      </c>
      <c r="F45" s="17">
        <v>8000000</v>
      </c>
      <c r="G45" s="17">
        <v>10000000</v>
      </c>
      <c r="H45" s="136">
        <v>80</v>
      </c>
      <c r="I45" s="17">
        <v>0</v>
      </c>
      <c r="J45" s="17">
        <v>10000000</v>
      </c>
      <c r="K45" s="18">
        <v>1189350000</v>
      </c>
      <c r="L45" s="90">
        <v>90.912090000000006</v>
      </c>
      <c r="M45" s="90">
        <v>10.613</v>
      </c>
      <c r="N45" s="90">
        <v>10.622999999999999</v>
      </c>
      <c r="O45" s="90"/>
      <c r="P45" s="90"/>
      <c r="Q45" s="90"/>
      <c r="R45" s="90"/>
    </row>
    <row r="46" spans="1:18">
      <c r="A46" s="102">
        <v>43170</v>
      </c>
      <c r="B46" s="38">
        <v>10000000</v>
      </c>
      <c r="C46" s="15">
        <v>43188</v>
      </c>
      <c r="D46" s="15">
        <v>50236</v>
      </c>
      <c r="E46" s="17">
        <v>10000000</v>
      </c>
      <c r="F46" s="17">
        <v>0</v>
      </c>
      <c r="G46" s="17">
        <v>10000000</v>
      </c>
      <c r="H46" s="136">
        <v>0</v>
      </c>
      <c r="I46" s="17">
        <v>0</v>
      </c>
      <c r="J46" s="17">
        <v>10000000</v>
      </c>
      <c r="K46" s="18">
        <v>1199350000</v>
      </c>
      <c r="L46" s="90">
        <v>92.211420000000004</v>
      </c>
      <c r="M46" s="90">
        <v>10.4445</v>
      </c>
      <c r="N46" s="90">
        <v>10.58</v>
      </c>
      <c r="O46" s="90"/>
      <c r="P46" s="90"/>
      <c r="Q46" s="90"/>
      <c r="R46" s="90"/>
    </row>
    <row r="47" spans="1:18">
      <c r="A47" s="102">
        <v>43201</v>
      </c>
      <c r="B47" s="38">
        <v>10000000</v>
      </c>
      <c r="C47" s="15">
        <v>43209</v>
      </c>
      <c r="D47" s="15">
        <v>50236</v>
      </c>
      <c r="E47" s="17">
        <v>13000000</v>
      </c>
      <c r="F47" s="17">
        <v>3000000</v>
      </c>
      <c r="G47" s="17">
        <v>10000001</v>
      </c>
      <c r="H47" s="136">
        <v>30</v>
      </c>
      <c r="I47" s="17">
        <v>0</v>
      </c>
      <c r="J47" s="17">
        <v>10000001</v>
      </c>
      <c r="K47" s="18">
        <v>1209350001</v>
      </c>
      <c r="L47" s="90">
        <v>90.5</v>
      </c>
      <c r="M47" s="90">
        <v>10.672000000000001</v>
      </c>
      <c r="N47" s="90">
        <v>10.8</v>
      </c>
      <c r="O47" s="90"/>
      <c r="P47" s="90"/>
      <c r="Q47" s="90"/>
      <c r="R47" s="90"/>
    </row>
    <row r="48" spans="1:18">
      <c r="A48" s="102">
        <v>43201</v>
      </c>
      <c r="B48" s="38"/>
      <c r="C48" s="15">
        <v>43216</v>
      </c>
      <c r="D48" s="15">
        <v>50236</v>
      </c>
      <c r="E48" s="17"/>
      <c r="F48" s="17"/>
      <c r="G48" s="17"/>
      <c r="H48" s="136"/>
      <c r="I48" s="17"/>
      <c r="J48" s="17"/>
      <c r="K48" s="18">
        <v>1231760001</v>
      </c>
      <c r="L48" s="90"/>
      <c r="M48" s="90"/>
      <c r="N48" s="90"/>
      <c r="O48" s="16">
        <v>22410000</v>
      </c>
      <c r="P48" s="90">
        <v>91.956299999999999</v>
      </c>
      <c r="Q48" s="90">
        <v>10.83</v>
      </c>
      <c r="R48" s="90">
        <v>10.83</v>
      </c>
    </row>
    <row r="49" spans="1:18">
      <c r="A49" s="102">
        <v>43262</v>
      </c>
      <c r="B49" s="38">
        <v>10000000</v>
      </c>
      <c r="C49" s="15">
        <v>43272</v>
      </c>
      <c r="D49" s="15">
        <v>50236</v>
      </c>
      <c r="E49" s="17">
        <v>24500000</v>
      </c>
      <c r="F49" s="17">
        <v>14500000</v>
      </c>
      <c r="G49" s="17">
        <v>10000000</v>
      </c>
      <c r="H49" s="136">
        <v>145</v>
      </c>
      <c r="I49" s="17">
        <v>0</v>
      </c>
      <c r="J49" s="17">
        <v>10000000</v>
      </c>
      <c r="K49" s="18">
        <v>1241760000</v>
      </c>
      <c r="L49" s="90">
        <v>84.302109999999999</v>
      </c>
      <c r="M49" s="90">
        <v>11.557499999999999</v>
      </c>
      <c r="N49" s="90">
        <v>11.590999999999999</v>
      </c>
      <c r="O49" s="90"/>
      <c r="P49" s="90"/>
      <c r="Q49" s="90"/>
      <c r="R49" s="90"/>
    </row>
    <row r="50" spans="1:18">
      <c r="A50" s="102">
        <v>43292</v>
      </c>
      <c r="B50" s="38">
        <v>70000000</v>
      </c>
      <c r="C50" s="15">
        <v>43297</v>
      </c>
      <c r="D50" s="15">
        <v>50236</v>
      </c>
      <c r="E50" s="17">
        <v>18000000</v>
      </c>
      <c r="F50" s="17">
        <v>-52000000</v>
      </c>
      <c r="G50" s="17">
        <v>18000000</v>
      </c>
      <c r="H50" s="136">
        <v>-74.285714285714292</v>
      </c>
      <c r="I50" s="17">
        <v>0</v>
      </c>
      <c r="J50" s="17">
        <v>18000000</v>
      </c>
      <c r="K50" s="18">
        <v>1259760000</v>
      </c>
      <c r="L50" s="90">
        <v>84.798339999999996</v>
      </c>
      <c r="M50" s="90">
        <v>11.48333</v>
      </c>
      <c r="N50" s="90">
        <v>11.76</v>
      </c>
      <c r="O50" s="90"/>
      <c r="P50" s="90"/>
      <c r="Q50" s="90"/>
      <c r="R50" s="90"/>
    </row>
    <row r="51" spans="1:18">
      <c r="A51" s="102">
        <v>43323</v>
      </c>
      <c r="B51" s="38">
        <v>10000000</v>
      </c>
      <c r="C51" s="15">
        <v>43321</v>
      </c>
      <c r="D51" s="15">
        <v>50236</v>
      </c>
      <c r="E51" s="17">
        <v>10000000</v>
      </c>
      <c r="F51" s="17">
        <v>0</v>
      </c>
      <c r="G51" s="17">
        <v>10000000</v>
      </c>
      <c r="H51" s="136">
        <f>F51/B51*100</f>
        <v>0</v>
      </c>
      <c r="I51" s="17">
        <v>0</v>
      </c>
      <c r="J51" s="17">
        <v>10000000</v>
      </c>
      <c r="K51" s="18">
        <v>1269760000</v>
      </c>
      <c r="L51" s="90">
        <v>84.255210000000005</v>
      </c>
      <c r="M51" s="90">
        <v>11.564</v>
      </c>
      <c r="N51" s="90">
        <v>11.564</v>
      </c>
      <c r="O51" s="90"/>
      <c r="P51" s="90"/>
      <c r="Q51" s="90"/>
      <c r="R51" s="90"/>
    </row>
    <row r="52" spans="1:18">
      <c r="A52" s="102">
        <v>43354</v>
      </c>
      <c r="B52" s="38">
        <v>10000000</v>
      </c>
      <c r="C52" s="15">
        <v>43363</v>
      </c>
      <c r="D52" s="15">
        <v>50236</v>
      </c>
      <c r="E52" s="17">
        <v>31930000</v>
      </c>
      <c r="F52" s="17">
        <v>21930000</v>
      </c>
      <c r="G52" s="17">
        <v>10000000</v>
      </c>
      <c r="H52" s="136">
        <f>F52/B52*100</f>
        <v>219.3</v>
      </c>
      <c r="I52" s="17">
        <v>0</v>
      </c>
      <c r="J52" s="17">
        <v>10000000</v>
      </c>
      <c r="K52" s="18">
        <v>1279760000</v>
      </c>
      <c r="L52" s="90">
        <v>81.82311</v>
      </c>
      <c r="M52" s="90">
        <v>11.94</v>
      </c>
      <c r="N52" s="90">
        <v>11.94</v>
      </c>
      <c r="O52" s="90"/>
      <c r="P52" s="90"/>
      <c r="Q52" s="90"/>
      <c r="R52" s="90"/>
    </row>
    <row r="53" spans="1:18">
      <c r="A53" s="102">
        <v>43384</v>
      </c>
      <c r="B53" s="38">
        <v>30000000</v>
      </c>
      <c r="C53" s="15">
        <v>43391</v>
      </c>
      <c r="D53" s="15">
        <v>50236</v>
      </c>
      <c r="E53" s="17">
        <v>90550000</v>
      </c>
      <c r="F53" s="17">
        <v>60550000</v>
      </c>
      <c r="G53" s="17">
        <v>30000000</v>
      </c>
      <c r="H53" s="136">
        <v>201.83333333333334</v>
      </c>
      <c r="I53" s="17">
        <v>0</v>
      </c>
      <c r="J53" s="17">
        <v>30000000</v>
      </c>
      <c r="K53" s="18">
        <v>1309760000</v>
      </c>
      <c r="L53" s="90">
        <v>82.088419999999999</v>
      </c>
      <c r="M53" s="90">
        <v>11.9</v>
      </c>
      <c r="N53" s="90">
        <v>11.9</v>
      </c>
      <c r="O53" s="90"/>
      <c r="P53" s="90"/>
      <c r="Q53" s="90"/>
      <c r="R53" s="90"/>
    </row>
    <row r="54" spans="1:18">
      <c r="A54" s="102">
        <v>43415</v>
      </c>
      <c r="B54" s="38">
        <v>70000000</v>
      </c>
      <c r="C54" s="15">
        <v>43405</v>
      </c>
      <c r="D54" s="15">
        <v>50236</v>
      </c>
      <c r="E54" s="17">
        <v>70500000</v>
      </c>
      <c r="F54" s="17">
        <v>500000</v>
      </c>
      <c r="G54" s="17">
        <v>70000000</v>
      </c>
      <c r="H54" s="136">
        <v>0.7142857142857143</v>
      </c>
      <c r="I54" s="17">
        <v>0</v>
      </c>
      <c r="J54" s="17">
        <v>70000000</v>
      </c>
      <c r="K54" s="18">
        <v>1379760000</v>
      </c>
      <c r="L54" s="90">
        <v>81.860900000000001</v>
      </c>
      <c r="M54" s="90">
        <v>11.93723</v>
      </c>
      <c r="N54" s="90">
        <v>11.94</v>
      </c>
      <c r="O54" s="90"/>
      <c r="P54" s="90"/>
      <c r="Q54" s="90"/>
      <c r="R54" s="90"/>
    </row>
    <row r="55" spans="1:18">
      <c r="A55" s="102">
        <v>43415</v>
      </c>
      <c r="B55" s="38">
        <v>20000000</v>
      </c>
      <c r="C55" s="15">
        <v>43433</v>
      </c>
      <c r="D55" s="15">
        <v>50236</v>
      </c>
      <c r="E55" s="17">
        <v>47000000</v>
      </c>
      <c r="F55" s="17">
        <v>27000000</v>
      </c>
      <c r="G55" s="17">
        <v>20000000</v>
      </c>
      <c r="H55" s="136">
        <v>135</v>
      </c>
      <c r="I55" s="17">
        <v>0</v>
      </c>
      <c r="J55" s="17">
        <v>20000000</v>
      </c>
      <c r="K55" s="18">
        <v>1399760000</v>
      </c>
      <c r="L55" s="90">
        <v>83.991900000000001</v>
      </c>
      <c r="M55" s="90">
        <v>11.61</v>
      </c>
      <c r="N55" s="90">
        <v>11.625</v>
      </c>
      <c r="O55" s="90"/>
      <c r="P55" s="90"/>
      <c r="Q55" s="90"/>
      <c r="R55" s="90"/>
    </row>
    <row r="56" spans="1:18">
      <c r="A56" s="148">
        <v>43445</v>
      </c>
      <c r="B56" s="125">
        <v>20000000</v>
      </c>
      <c r="C56" s="22">
        <v>43440</v>
      </c>
      <c r="D56" s="22">
        <v>50236</v>
      </c>
      <c r="E56" s="24">
        <v>50500000</v>
      </c>
      <c r="F56" s="24">
        <v>30500000</v>
      </c>
      <c r="G56" s="24">
        <v>20000000</v>
      </c>
      <c r="H56" s="137">
        <v>153</v>
      </c>
      <c r="I56" s="24">
        <v>0</v>
      </c>
      <c r="J56" s="24">
        <v>20000000</v>
      </c>
      <c r="K56" s="25">
        <v>1419760000</v>
      </c>
      <c r="L56" s="93">
        <v>85.168840000000003</v>
      </c>
      <c r="M56" s="93">
        <v>11.43397</v>
      </c>
      <c r="N56" s="93">
        <v>11.46</v>
      </c>
      <c r="O56" s="93"/>
      <c r="P56" s="93"/>
      <c r="Q56" s="93"/>
      <c r="R56" s="93"/>
    </row>
    <row r="57" spans="1:18">
      <c r="A57" s="102">
        <v>43476</v>
      </c>
      <c r="B57" s="38">
        <v>10000000</v>
      </c>
      <c r="C57" s="15">
        <v>43489</v>
      </c>
      <c r="D57" s="15">
        <v>50236</v>
      </c>
      <c r="E57" s="17">
        <v>55000000</v>
      </c>
      <c r="F57" s="17">
        <v>45000000</v>
      </c>
      <c r="G57" s="17">
        <v>10000000</v>
      </c>
      <c r="H57" s="136">
        <v>450</v>
      </c>
      <c r="I57" s="17">
        <v>0</v>
      </c>
      <c r="J57" s="17">
        <v>10000000</v>
      </c>
      <c r="K57" s="18">
        <v>1429760000</v>
      </c>
      <c r="L57" s="90">
        <v>93.056690000000003</v>
      </c>
      <c r="M57" s="90">
        <v>10.35</v>
      </c>
      <c r="N57" s="90">
        <v>10.45</v>
      </c>
      <c r="O57" s="90"/>
      <c r="P57" s="90"/>
      <c r="Q57" s="90"/>
      <c r="R57" s="90"/>
    </row>
    <row r="58" spans="1:18">
      <c r="A58" s="102">
        <v>43507</v>
      </c>
      <c r="B58" s="38">
        <v>10000000</v>
      </c>
      <c r="C58" s="15">
        <v>43510</v>
      </c>
      <c r="D58" s="15">
        <v>50236</v>
      </c>
      <c r="E58" s="17">
        <v>42000000</v>
      </c>
      <c r="F58" s="17">
        <v>32000000</v>
      </c>
      <c r="G58" s="17">
        <v>10000000</v>
      </c>
      <c r="H58" s="136">
        <v>320</v>
      </c>
      <c r="I58" s="17">
        <v>0</v>
      </c>
      <c r="J58" s="17">
        <v>10000000</v>
      </c>
      <c r="K58" s="18">
        <v>1439760000</v>
      </c>
      <c r="L58" s="90">
        <v>89.469030000000004</v>
      </c>
      <c r="M58" s="90">
        <v>10.83</v>
      </c>
      <c r="N58" s="90">
        <v>10.9</v>
      </c>
      <c r="O58" s="90"/>
      <c r="P58" s="90"/>
      <c r="Q58" s="90"/>
      <c r="R58" s="90"/>
    </row>
    <row r="59" spans="1:18">
      <c r="A59" s="102">
        <v>43548</v>
      </c>
      <c r="B59" s="38">
        <v>10000000</v>
      </c>
      <c r="C59" s="15">
        <v>43531</v>
      </c>
      <c r="D59" s="15">
        <v>50236</v>
      </c>
      <c r="E59" s="17">
        <v>23000000</v>
      </c>
      <c r="F59" s="17">
        <v>13000000</v>
      </c>
      <c r="G59" s="17">
        <v>10000000</v>
      </c>
      <c r="H59" s="136">
        <v>130</v>
      </c>
      <c r="I59" s="17">
        <v>0</v>
      </c>
      <c r="J59" s="17">
        <v>10000000</v>
      </c>
      <c r="K59" s="18">
        <v>1449760000</v>
      </c>
      <c r="L59" s="90">
        <v>90.536270000000002</v>
      </c>
      <c r="M59" s="90">
        <v>10.685</v>
      </c>
      <c r="N59" s="90">
        <v>10.7</v>
      </c>
      <c r="O59" s="90"/>
      <c r="P59" s="90"/>
      <c r="Q59" s="90"/>
      <c r="R59" s="90"/>
    </row>
    <row r="60" spans="1:18">
      <c r="A60" s="102">
        <v>43580</v>
      </c>
      <c r="B60" s="38">
        <v>30000000</v>
      </c>
      <c r="C60" s="15">
        <v>43580</v>
      </c>
      <c r="D60" s="15">
        <v>50236</v>
      </c>
      <c r="E60" s="17">
        <v>70770000</v>
      </c>
      <c r="F60" s="17">
        <v>40770000</v>
      </c>
      <c r="G60" s="17">
        <v>30000000</v>
      </c>
      <c r="H60" s="136">
        <v>135.9</v>
      </c>
      <c r="I60" s="17">
        <v>0</v>
      </c>
      <c r="J60" s="17">
        <v>30000000</v>
      </c>
      <c r="K60" s="18">
        <v>1479760000</v>
      </c>
      <c r="L60" s="90">
        <v>91.30977</v>
      </c>
      <c r="M60" s="90">
        <v>10.584429999999999</v>
      </c>
      <c r="N60" s="90">
        <v>10.65</v>
      </c>
      <c r="O60" s="90"/>
      <c r="P60" s="90"/>
      <c r="Q60" s="90"/>
      <c r="R60" s="90"/>
    </row>
    <row r="61" spans="1:18">
      <c r="A61" s="102">
        <v>43610</v>
      </c>
      <c r="B61" s="38">
        <v>30000000</v>
      </c>
      <c r="C61" s="15">
        <v>43601</v>
      </c>
      <c r="D61" s="15">
        <v>50236</v>
      </c>
      <c r="E61" s="17">
        <v>57400000</v>
      </c>
      <c r="F61" s="17">
        <v>27400000</v>
      </c>
      <c r="G61" s="17">
        <v>30000000</v>
      </c>
      <c r="H61" s="136">
        <v>91.333333333333329</v>
      </c>
      <c r="I61" s="17">
        <v>0</v>
      </c>
      <c r="J61" s="17">
        <v>30000000</v>
      </c>
      <c r="K61" s="18">
        <v>1509760000</v>
      </c>
      <c r="L61" s="90">
        <v>91.094970000000004</v>
      </c>
      <c r="M61" s="90">
        <v>10.615600000000001</v>
      </c>
      <c r="N61" s="90">
        <v>10.647</v>
      </c>
      <c r="O61" s="90"/>
      <c r="P61" s="90"/>
      <c r="Q61" s="90"/>
      <c r="R61" s="90"/>
    </row>
    <row r="62" spans="1:18" ht="14.25" customHeight="1">
      <c r="A62" s="102">
        <v>43608</v>
      </c>
      <c r="B62" s="38"/>
      <c r="C62" s="15"/>
      <c r="D62" s="15">
        <v>50236</v>
      </c>
      <c r="E62" s="17"/>
      <c r="F62" s="17"/>
      <c r="G62" s="17"/>
      <c r="H62" s="136"/>
      <c r="I62" s="17"/>
      <c r="J62" s="17"/>
      <c r="K62" s="18">
        <v>1649350000</v>
      </c>
      <c r="L62" s="90"/>
      <c r="M62" s="90"/>
      <c r="N62" s="90"/>
      <c r="O62" s="16">
        <v>139590000</v>
      </c>
      <c r="P62" s="90">
        <v>94.056269999999998</v>
      </c>
      <c r="Q62" s="90">
        <v>10.666539999999999</v>
      </c>
      <c r="R62" s="90">
        <v>10.69</v>
      </c>
    </row>
    <row r="63" spans="1:18">
      <c r="A63" s="102">
        <v>43639</v>
      </c>
      <c r="B63" s="38">
        <v>30000000</v>
      </c>
      <c r="C63" s="15">
        <v>43636</v>
      </c>
      <c r="D63" s="15">
        <v>50236</v>
      </c>
      <c r="E63" s="17">
        <v>80000000</v>
      </c>
      <c r="F63" s="17">
        <v>50000000</v>
      </c>
      <c r="G63" s="17">
        <v>30000000</v>
      </c>
      <c r="H63" s="136">
        <v>166.66666666666669</v>
      </c>
      <c r="I63" s="17">
        <v>0</v>
      </c>
      <c r="J63" s="17">
        <v>30000000</v>
      </c>
      <c r="K63" s="18">
        <v>1679350000</v>
      </c>
      <c r="L63" s="90">
        <v>91.45599</v>
      </c>
      <c r="M63" s="90">
        <v>10.57117</v>
      </c>
      <c r="N63" s="90">
        <v>10.606</v>
      </c>
      <c r="O63" s="90"/>
      <c r="P63" s="90"/>
      <c r="Q63" s="90"/>
      <c r="R63" s="90"/>
    </row>
    <row r="64" spans="1:18">
      <c r="A64" s="102">
        <v>43669</v>
      </c>
      <c r="B64" s="38">
        <v>30000000</v>
      </c>
      <c r="C64" s="15">
        <v>43664</v>
      </c>
      <c r="D64" s="15">
        <v>50236</v>
      </c>
      <c r="E64" s="17">
        <v>82110000</v>
      </c>
      <c r="F64" s="17">
        <v>52110000</v>
      </c>
      <c r="G64" s="17">
        <v>30000000</v>
      </c>
      <c r="H64" s="136">
        <v>173.70000000000002</v>
      </c>
      <c r="I64" s="17">
        <v>0</v>
      </c>
      <c r="J64" s="17">
        <v>30000000</v>
      </c>
      <c r="K64" s="18">
        <v>1709350000</v>
      </c>
      <c r="L64" s="90">
        <v>92.552279999999996</v>
      </c>
      <c r="M64" s="90">
        <v>10.424720000000001</v>
      </c>
      <c r="N64" s="90">
        <v>10.45</v>
      </c>
      <c r="O64" s="90"/>
      <c r="P64" s="90"/>
      <c r="Q64" s="90"/>
      <c r="R64" s="90"/>
    </row>
    <row r="65" spans="1:18">
      <c r="A65" s="102">
        <v>43696</v>
      </c>
      <c r="B65" s="38">
        <v>30000000</v>
      </c>
      <c r="C65" s="15">
        <v>43698</v>
      </c>
      <c r="D65" s="15">
        <v>50236</v>
      </c>
      <c r="E65" s="17">
        <v>106400000</v>
      </c>
      <c r="F65" s="17">
        <v>76400000</v>
      </c>
      <c r="G65" s="17">
        <v>30000000</v>
      </c>
      <c r="H65" s="136">
        <v>254.66666666666669</v>
      </c>
      <c r="I65" s="17">
        <v>0</v>
      </c>
      <c r="J65" s="17">
        <v>30000000</v>
      </c>
      <c r="K65" s="18">
        <v>1739350000</v>
      </c>
      <c r="L65" s="90">
        <v>90.692070000000001</v>
      </c>
      <c r="M65" s="90">
        <v>10.672829999999999</v>
      </c>
      <c r="N65" s="90">
        <v>10.68</v>
      </c>
      <c r="O65" s="90"/>
      <c r="P65" s="90"/>
      <c r="Q65" s="90"/>
      <c r="R65" s="90"/>
    </row>
    <row r="66" spans="1:18">
      <c r="A66" s="102">
        <v>43696</v>
      </c>
      <c r="B66" s="38"/>
      <c r="C66" s="15">
        <v>43685</v>
      </c>
      <c r="D66" s="15">
        <v>50236</v>
      </c>
      <c r="E66" s="17"/>
      <c r="F66" s="17"/>
      <c r="G66" s="17"/>
      <c r="H66" s="136"/>
      <c r="I66" s="17"/>
      <c r="J66" s="17"/>
      <c r="K66" s="18">
        <v>1813560000</v>
      </c>
      <c r="L66" s="90"/>
      <c r="M66" s="90"/>
      <c r="N66" s="90"/>
      <c r="O66" s="90">
        <v>74210000</v>
      </c>
      <c r="P66" s="90">
        <v>91.496750000000006</v>
      </c>
      <c r="Q66" s="90">
        <v>10.648669999999999</v>
      </c>
      <c r="R66" s="90">
        <v>10.71</v>
      </c>
    </row>
    <row r="67" spans="1:18">
      <c r="A67" s="102">
        <v>43769</v>
      </c>
      <c r="B67" s="38">
        <v>30000000</v>
      </c>
      <c r="C67" s="15">
        <v>43755</v>
      </c>
      <c r="D67" s="15">
        <v>50236</v>
      </c>
      <c r="E67" s="17">
        <v>50000000</v>
      </c>
      <c r="F67" s="17">
        <v>20000000</v>
      </c>
      <c r="G67" s="17">
        <v>30000000</v>
      </c>
      <c r="H67" s="136">
        <v>66.666666666666657</v>
      </c>
      <c r="I67" s="17">
        <v>0</v>
      </c>
      <c r="J67" s="17">
        <v>30000000</v>
      </c>
      <c r="K67" s="18">
        <v>1843560000</v>
      </c>
      <c r="L67" s="90">
        <v>90.862759999999994</v>
      </c>
      <c r="M67" s="90">
        <v>10.650169999999999</v>
      </c>
      <c r="N67" s="90">
        <v>10.646000000000001</v>
      </c>
      <c r="O67" s="90"/>
      <c r="P67" s="90"/>
      <c r="Q67" s="90"/>
      <c r="R67" s="90"/>
    </row>
    <row r="68" spans="1:18">
      <c r="A68" s="102">
        <v>43799</v>
      </c>
      <c r="B68" s="38">
        <v>40000000</v>
      </c>
      <c r="C68" s="15">
        <v>43797</v>
      </c>
      <c r="D68" s="15">
        <v>50236</v>
      </c>
      <c r="E68" s="17">
        <v>90500000</v>
      </c>
      <c r="F68" s="17">
        <v>50500000</v>
      </c>
      <c r="G68" s="17">
        <v>40000000</v>
      </c>
      <c r="H68" s="136">
        <v>126.25</v>
      </c>
      <c r="I68" s="17">
        <v>0</v>
      </c>
      <c r="J68" s="17">
        <v>40000000</v>
      </c>
      <c r="K68" s="18">
        <v>1916410000</v>
      </c>
      <c r="L68" s="90">
        <v>87.049760000000006</v>
      </c>
      <c r="M68" s="90">
        <v>11.19125</v>
      </c>
      <c r="N68" s="90">
        <v>11.2</v>
      </c>
      <c r="O68" s="90">
        <v>32850000</v>
      </c>
      <c r="P68" s="90">
        <v>92.357159999999993</v>
      </c>
      <c r="Q68" s="90">
        <v>10.91067</v>
      </c>
      <c r="R68" s="90">
        <v>10.916</v>
      </c>
    </row>
    <row r="69" spans="1:18">
      <c r="A69" s="148">
        <v>43830</v>
      </c>
      <c r="B69" s="125">
        <v>120000000</v>
      </c>
      <c r="C69" s="22">
        <v>43804</v>
      </c>
      <c r="D69" s="22">
        <v>50236</v>
      </c>
      <c r="E69" s="24">
        <v>95590000</v>
      </c>
      <c r="F69" s="24">
        <v>-24410000</v>
      </c>
      <c r="G69" s="24">
        <v>94280000</v>
      </c>
      <c r="H69" s="137">
        <v>-20.341666666666665</v>
      </c>
      <c r="I69" s="24">
        <v>0</v>
      </c>
      <c r="J69" s="24">
        <v>94280000</v>
      </c>
      <c r="K69" s="25">
        <v>2010690000</v>
      </c>
      <c r="L69" s="93">
        <v>86.510540000000006</v>
      </c>
      <c r="M69" s="93">
        <v>11.271269999999999</v>
      </c>
      <c r="N69" s="93">
        <v>11.5</v>
      </c>
      <c r="O69" s="23"/>
      <c r="P69" s="93"/>
      <c r="Q69" s="93"/>
      <c r="R69" s="93"/>
    </row>
    <row r="70" spans="1:18" ht="13.5" customHeight="1">
      <c r="A70" s="26">
        <v>43861</v>
      </c>
      <c r="B70" s="121">
        <v>40000000</v>
      </c>
      <c r="C70" s="103">
        <v>43853</v>
      </c>
      <c r="D70" s="103">
        <v>50236</v>
      </c>
      <c r="E70" s="98">
        <v>56830000</v>
      </c>
      <c r="F70" s="98">
        <v>16830000</v>
      </c>
      <c r="G70" s="98">
        <v>40000000</v>
      </c>
      <c r="H70" s="136">
        <v>42.075000000000003</v>
      </c>
      <c r="I70" s="209">
        <v>0</v>
      </c>
      <c r="J70" s="208">
        <v>40000000</v>
      </c>
      <c r="K70" s="207">
        <v>2050690000</v>
      </c>
      <c r="L70" s="158">
        <v>87.521050000000002</v>
      </c>
      <c r="M70" s="158">
        <v>11.13504</v>
      </c>
      <c r="N70" s="158">
        <v>11.169</v>
      </c>
      <c r="O70" s="98"/>
      <c r="P70" s="158"/>
      <c r="Q70" s="199"/>
      <c r="R70" s="107"/>
    </row>
    <row r="71" spans="1:18" ht="13.5" customHeight="1">
      <c r="A71" s="26">
        <v>43862</v>
      </c>
      <c r="B71" s="121">
        <v>40000000</v>
      </c>
      <c r="C71" s="103">
        <v>43874</v>
      </c>
      <c r="D71" s="103">
        <v>50236</v>
      </c>
      <c r="E71" s="98">
        <v>38000000</v>
      </c>
      <c r="F71" s="98">
        <v>-2000000</v>
      </c>
      <c r="G71" s="98">
        <v>20000000</v>
      </c>
      <c r="H71" s="136">
        <v>-5</v>
      </c>
      <c r="I71" s="209">
        <v>0</v>
      </c>
      <c r="J71" s="208">
        <v>20000000</v>
      </c>
      <c r="K71" s="207">
        <v>2070690000</v>
      </c>
      <c r="L71" s="158">
        <v>86.774299999999997</v>
      </c>
      <c r="M71" s="158">
        <v>11.244999999999999</v>
      </c>
      <c r="N71" s="158">
        <v>11.26</v>
      </c>
      <c r="O71" s="98"/>
      <c r="P71" s="158"/>
      <c r="Q71" s="199"/>
      <c r="R71" s="107"/>
    </row>
    <row r="72" spans="1:18" ht="13.5" customHeight="1">
      <c r="A72" s="26">
        <v>43909</v>
      </c>
      <c r="B72" s="121">
        <v>40000000</v>
      </c>
      <c r="C72" s="103">
        <v>43895</v>
      </c>
      <c r="D72" s="103">
        <v>50236</v>
      </c>
      <c r="E72" s="98">
        <v>6860000</v>
      </c>
      <c r="F72" s="98">
        <v>-33140000</v>
      </c>
      <c r="G72" s="98">
        <v>6860000</v>
      </c>
      <c r="H72" s="136">
        <v>-82.85</v>
      </c>
      <c r="I72" s="209">
        <v>0</v>
      </c>
      <c r="J72" s="208">
        <v>6860000</v>
      </c>
      <c r="K72" s="207">
        <v>2077550000</v>
      </c>
      <c r="L72" s="158">
        <v>85.383240000000001</v>
      </c>
      <c r="M72" s="158">
        <v>11.454179999999999</v>
      </c>
      <c r="N72" s="158">
        <v>11.51</v>
      </c>
      <c r="O72" s="98"/>
      <c r="P72" s="158"/>
      <c r="Q72" s="199"/>
      <c r="R72" s="107"/>
    </row>
    <row r="73" spans="1:18" ht="13.5" customHeight="1">
      <c r="A73" s="26">
        <v>43940</v>
      </c>
      <c r="B73" s="121">
        <v>40000000</v>
      </c>
      <c r="C73" s="103">
        <v>43936</v>
      </c>
      <c r="D73" s="103">
        <v>50236</v>
      </c>
      <c r="E73" s="98">
        <v>62940000</v>
      </c>
      <c r="F73" s="98">
        <v>22940000</v>
      </c>
      <c r="G73" s="98">
        <v>62940000</v>
      </c>
      <c r="H73" s="136">
        <v>57.35</v>
      </c>
      <c r="I73" s="209">
        <v>0</v>
      </c>
      <c r="J73" s="208">
        <v>62940000</v>
      </c>
      <c r="K73" s="207">
        <v>2140490000</v>
      </c>
      <c r="L73" s="158">
        <v>74.268510000000006</v>
      </c>
      <c r="M73" s="158">
        <v>13.34315</v>
      </c>
      <c r="N73" s="158">
        <v>13.61</v>
      </c>
      <c r="O73" s="98"/>
      <c r="P73" s="158"/>
      <c r="Q73" s="199"/>
      <c r="R73" s="107"/>
    </row>
    <row r="74" spans="1:18" ht="13.5" customHeight="1">
      <c r="A74" s="26">
        <v>43970</v>
      </c>
      <c r="B74" s="121">
        <v>40000000</v>
      </c>
      <c r="C74" s="103">
        <v>43965</v>
      </c>
      <c r="D74" s="103">
        <v>50236</v>
      </c>
      <c r="E74" s="98">
        <v>157190000</v>
      </c>
      <c r="F74" s="98">
        <v>117190000</v>
      </c>
      <c r="G74" s="98">
        <v>40000000</v>
      </c>
      <c r="H74" s="136">
        <v>292.97499999999997</v>
      </c>
      <c r="I74" s="209">
        <v>0</v>
      </c>
      <c r="J74" s="208">
        <v>40000000</v>
      </c>
      <c r="K74" s="207">
        <v>2180490000</v>
      </c>
      <c r="L74" s="158">
        <v>80.012060000000005</v>
      </c>
      <c r="M74" s="158">
        <v>12.32226</v>
      </c>
      <c r="N74" s="158">
        <v>12.36</v>
      </c>
      <c r="O74" s="98"/>
      <c r="P74" s="158"/>
      <c r="Q74" s="199"/>
      <c r="R74" s="107"/>
    </row>
    <row r="75" spans="1:18" ht="13.5" customHeight="1">
      <c r="A75" s="26">
        <v>44001</v>
      </c>
      <c r="B75" s="121">
        <v>50000000</v>
      </c>
      <c r="C75" s="103">
        <v>43993</v>
      </c>
      <c r="D75" s="103">
        <v>50236</v>
      </c>
      <c r="E75" s="98">
        <v>198750000</v>
      </c>
      <c r="F75" s="98">
        <v>148750000</v>
      </c>
      <c r="G75" s="98">
        <v>50000000</v>
      </c>
      <c r="H75" s="136">
        <v>297.5</v>
      </c>
      <c r="I75" s="209">
        <v>0</v>
      </c>
      <c r="J75" s="208">
        <v>50000000</v>
      </c>
      <c r="K75" s="207">
        <v>2230490000</v>
      </c>
      <c r="L75" s="158">
        <v>81.63982</v>
      </c>
      <c r="M75" s="158">
        <v>12.058400000000001</v>
      </c>
      <c r="N75" s="158">
        <v>12.052</v>
      </c>
      <c r="O75" s="98"/>
      <c r="P75" s="158"/>
      <c r="Q75" s="199"/>
      <c r="R75" s="107"/>
    </row>
    <row r="76" spans="1:18" ht="13.5" customHeight="1">
      <c r="A76" s="26">
        <v>44031</v>
      </c>
      <c r="B76" s="121">
        <v>80000000</v>
      </c>
      <c r="C76" s="103">
        <v>44035</v>
      </c>
      <c r="D76" s="103">
        <v>50236</v>
      </c>
      <c r="E76" s="98">
        <v>54750000</v>
      </c>
      <c r="F76" s="98">
        <v>-25250000</v>
      </c>
      <c r="G76" s="98">
        <v>38750000</v>
      </c>
      <c r="H76" s="136">
        <v>-31.5625</v>
      </c>
      <c r="I76" s="209">
        <v>0</v>
      </c>
      <c r="J76" s="208">
        <v>38750000</v>
      </c>
      <c r="K76" s="207">
        <v>2269240000</v>
      </c>
      <c r="L76" s="158">
        <v>79.19811</v>
      </c>
      <c r="M76" s="158">
        <v>12.475429999999999</v>
      </c>
      <c r="N76" s="158">
        <v>13</v>
      </c>
      <c r="O76" s="98"/>
      <c r="P76" s="158"/>
      <c r="Q76" s="199"/>
      <c r="R76" s="107"/>
    </row>
    <row r="77" spans="1:18" ht="13.5" customHeight="1">
      <c r="A77" s="26">
        <v>44062</v>
      </c>
      <c r="B77" s="121"/>
      <c r="C77" s="103">
        <v>44050</v>
      </c>
      <c r="D77" s="103"/>
      <c r="E77" s="98"/>
      <c r="F77" s="98">
        <v>0</v>
      </c>
      <c r="G77" s="98"/>
      <c r="H77" s="136"/>
      <c r="I77" s="209">
        <v>0</v>
      </c>
      <c r="J77" s="208">
        <v>0</v>
      </c>
      <c r="K77" s="207">
        <v>2340240000</v>
      </c>
      <c r="L77" s="158"/>
      <c r="M77" s="158"/>
      <c r="N77" s="158"/>
      <c r="O77" s="98">
        <v>71000000</v>
      </c>
      <c r="P77" s="158">
        <v>80.313069999999996</v>
      </c>
      <c r="Q77" s="199">
        <v>12.38292</v>
      </c>
      <c r="R77" s="107">
        <v>12.335000000000001</v>
      </c>
    </row>
    <row r="78" spans="1:18" ht="13.5" customHeight="1">
      <c r="A78" s="26">
        <v>44062</v>
      </c>
      <c r="B78" s="121">
        <v>40000000</v>
      </c>
      <c r="C78" s="103">
        <v>44063</v>
      </c>
      <c r="D78" s="103">
        <v>50236</v>
      </c>
      <c r="E78" s="98">
        <v>165120000</v>
      </c>
      <c r="F78" s="98">
        <v>125120000</v>
      </c>
      <c r="G78" s="98">
        <v>40000000</v>
      </c>
      <c r="H78" s="136">
        <v>312.8</v>
      </c>
      <c r="I78" s="209">
        <v>0</v>
      </c>
      <c r="J78" s="208">
        <v>40000000</v>
      </c>
      <c r="K78" s="207">
        <v>2380240000</v>
      </c>
      <c r="L78" s="158">
        <v>80.509590000000003</v>
      </c>
      <c r="M78" s="158">
        <v>12.253500000000001</v>
      </c>
      <c r="N78" s="158">
        <v>12.49</v>
      </c>
      <c r="O78" s="98"/>
      <c r="P78" s="158"/>
      <c r="Q78" s="199"/>
      <c r="R78" s="107"/>
    </row>
    <row r="79" spans="1:18" ht="13.5" customHeight="1">
      <c r="A79" s="26">
        <v>44093</v>
      </c>
      <c r="B79" s="121"/>
      <c r="C79" s="103"/>
      <c r="D79" s="103"/>
      <c r="E79" s="98"/>
      <c r="F79" s="98">
        <v>0</v>
      </c>
      <c r="G79" s="98"/>
      <c r="H79" s="136"/>
      <c r="I79" s="209">
        <v>0</v>
      </c>
      <c r="J79" s="208">
        <v>0</v>
      </c>
      <c r="K79" s="207">
        <v>2386210000</v>
      </c>
      <c r="L79" s="158"/>
      <c r="M79" s="158"/>
      <c r="N79" s="158"/>
      <c r="O79" s="98">
        <v>5970000</v>
      </c>
      <c r="P79" s="158">
        <v>82.141400000000004</v>
      </c>
      <c r="Q79" s="199">
        <v>12.23</v>
      </c>
      <c r="R79" s="107">
        <v>12.23</v>
      </c>
    </row>
    <row r="80" spans="1:18" ht="13.5" customHeight="1">
      <c r="A80" s="26">
        <v>44093</v>
      </c>
      <c r="B80" s="121">
        <v>40000000</v>
      </c>
      <c r="C80" s="103">
        <v>44091</v>
      </c>
      <c r="D80" s="103">
        <v>50236</v>
      </c>
      <c r="E80" s="98">
        <v>200910000</v>
      </c>
      <c r="F80" s="98">
        <v>160910000</v>
      </c>
      <c r="G80" s="98">
        <v>40000000</v>
      </c>
      <c r="H80" s="136">
        <v>402.27500000000003</v>
      </c>
      <c r="I80" s="209">
        <v>0</v>
      </c>
      <c r="J80" s="208">
        <v>40000000</v>
      </c>
      <c r="K80" s="207">
        <v>2426210000</v>
      </c>
      <c r="L80" s="158">
        <v>81.501429999999999</v>
      </c>
      <c r="M80" s="158">
        <v>12.090490000000001</v>
      </c>
      <c r="N80" s="158">
        <v>12.11</v>
      </c>
      <c r="O80" s="98"/>
      <c r="P80" s="158"/>
      <c r="Q80" s="199"/>
      <c r="R80" s="107"/>
    </row>
    <row r="81" spans="1:18" ht="13.5" customHeight="1">
      <c r="A81" s="26">
        <v>44123</v>
      </c>
      <c r="B81" s="121">
        <v>80000000</v>
      </c>
      <c r="C81" s="103">
        <v>44126</v>
      </c>
      <c r="D81" s="103">
        <v>50236</v>
      </c>
      <c r="E81" s="98">
        <v>86370000</v>
      </c>
      <c r="F81" s="98">
        <v>6370000</v>
      </c>
      <c r="G81" s="98">
        <v>80000000</v>
      </c>
      <c r="H81" s="136">
        <v>8</v>
      </c>
      <c r="I81" s="209">
        <v>0</v>
      </c>
      <c r="J81" s="208">
        <v>80000000</v>
      </c>
      <c r="K81" s="207">
        <v>2506210000</v>
      </c>
      <c r="L81" s="158">
        <v>80.541899999999998</v>
      </c>
      <c r="M81" s="158">
        <v>12.25404</v>
      </c>
      <c r="N81" s="158">
        <v>12.549989999999999</v>
      </c>
      <c r="O81" s="98"/>
      <c r="P81" s="158"/>
      <c r="Q81" s="199"/>
      <c r="R81" s="107"/>
    </row>
    <row r="82" spans="1:18" ht="13.5" customHeight="1">
      <c r="A82" s="26">
        <v>44123</v>
      </c>
      <c r="B82" s="121"/>
      <c r="C82" s="103">
        <v>44133</v>
      </c>
      <c r="D82" s="103">
        <v>50236</v>
      </c>
      <c r="E82" s="98"/>
      <c r="F82" s="98"/>
      <c r="G82" s="98"/>
      <c r="H82" s="136"/>
      <c r="I82" s="209"/>
      <c r="J82" s="208"/>
      <c r="K82" s="207">
        <v>2509040000</v>
      </c>
      <c r="L82" s="158"/>
      <c r="M82" s="158"/>
      <c r="N82" s="158"/>
      <c r="O82" s="98">
        <v>2830000</v>
      </c>
      <c r="P82" s="158">
        <v>83.929419999999993</v>
      </c>
      <c r="Q82" s="199">
        <v>12.15</v>
      </c>
      <c r="R82" s="107">
        <v>12.15</v>
      </c>
    </row>
    <row r="83" spans="1:18" ht="13.5" customHeight="1">
      <c r="A83" s="26">
        <v>44154</v>
      </c>
      <c r="B83" s="121">
        <v>40000000</v>
      </c>
      <c r="C83" s="103">
        <v>44147</v>
      </c>
      <c r="D83" s="103">
        <v>50236</v>
      </c>
      <c r="E83" s="98">
        <v>109900000</v>
      </c>
      <c r="F83" s="98">
        <v>69900000</v>
      </c>
      <c r="G83" s="98">
        <v>40000000</v>
      </c>
      <c r="H83" s="136">
        <v>174.8</v>
      </c>
      <c r="I83" s="209">
        <v>0</v>
      </c>
      <c r="J83" s="208">
        <v>40000000</v>
      </c>
      <c r="K83" s="207">
        <v>2549040000</v>
      </c>
      <c r="L83" s="158">
        <v>84.849580000000003</v>
      </c>
      <c r="M83" s="158">
        <v>11.56162</v>
      </c>
      <c r="N83" s="158">
        <v>11.561999999999999</v>
      </c>
      <c r="O83" s="98"/>
      <c r="P83" s="158"/>
      <c r="Q83" s="199"/>
      <c r="R83" s="107"/>
    </row>
    <row r="84" spans="1:18" ht="13.5" customHeight="1">
      <c r="A84" s="26">
        <v>44154</v>
      </c>
      <c r="B84" s="121"/>
      <c r="C84" s="103"/>
      <c r="D84" s="103"/>
      <c r="E84" s="98"/>
      <c r="F84" s="98">
        <v>0</v>
      </c>
      <c r="G84" s="98"/>
      <c r="H84" s="136">
        <v>0</v>
      </c>
      <c r="I84" s="209">
        <v>0</v>
      </c>
      <c r="J84" s="208"/>
      <c r="K84" s="207">
        <v>2594430000</v>
      </c>
      <c r="L84" s="158"/>
      <c r="M84" s="158"/>
      <c r="N84" s="158"/>
      <c r="O84" s="98">
        <v>45390000</v>
      </c>
      <c r="P84" s="158">
        <v>86.355530000000002</v>
      </c>
      <c r="Q84" s="199">
        <v>11.846399999999999</v>
      </c>
      <c r="R84" s="107">
        <v>11.97</v>
      </c>
    </row>
    <row r="85" spans="1:18" ht="13.5" customHeight="1">
      <c r="A85" s="123">
        <v>44184</v>
      </c>
      <c r="B85" s="120">
        <v>120000000</v>
      </c>
      <c r="C85" s="146">
        <v>44168</v>
      </c>
      <c r="D85" s="146">
        <v>50236</v>
      </c>
      <c r="E85" s="99">
        <v>40340000</v>
      </c>
      <c r="F85" s="99">
        <v>-79660000</v>
      </c>
      <c r="G85" s="99">
        <v>40340000</v>
      </c>
      <c r="H85" s="137">
        <v>-66.38333333333334</v>
      </c>
      <c r="I85" s="215">
        <v>0</v>
      </c>
      <c r="J85" s="210">
        <v>40340000</v>
      </c>
      <c r="K85" s="211">
        <v>2634770000</v>
      </c>
      <c r="L85" s="212">
        <v>81.520889999999994</v>
      </c>
      <c r="M85" s="212">
        <v>12.097849999999999</v>
      </c>
      <c r="N85" s="212">
        <v>13</v>
      </c>
      <c r="O85" s="99"/>
      <c r="P85" s="212"/>
      <c r="Q85" s="223"/>
      <c r="R85" s="140"/>
    </row>
    <row r="86" spans="1:18" ht="13.5" customHeight="1">
      <c r="A86" s="26">
        <v>44215</v>
      </c>
      <c r="B86" s="121">
        <v>40000000</v>
      </c>
      <c r="C86" s="103">
        <v>44217</v>
      </c>
      <c r="D86" s="103">
        <v>50236</v>
      </c>
      <c r="E86" s="98">
        <v>91400000</v>
      </c>
      <c r="F86" s="98">
        <v>51400000</v>
      </c>
      <c r="G86" s="98">
        <v>40000000</v>
      </c>
      <c r="H86" s="136">
        <v>128.5</v>
      </c>
      <c r="I86" s="209">
        <v>0</v>
      </c>
      <c r="J86" s="208">
        <v>40000000</v>
      </c>
      <c r="K86" s="207">
        <v>2674770000</v>
      </c>
      <c r="L86" s="158">
        <v>82.679879999999997</v>
      </c>
      <c r="M86" s="158">
        <v>11.924200000000001</v>
      </c>
      <c r="N86" s="158">
        <v>11.762</v>
      </c>
      <c r="O86" s="98"/>
      <c r="P86" s="158"/>
      <c r="Q86" s="199"/>
      <c r="R86" s="107"/>
    </row>
    <row r="87" spans="1:18" ht="13.5" customHeight="1">
      <c r="A87" s="26">
        <v>44246</v>
      </c>
      <c r="B87" s="121">
        <v>40000000</v>
      </c>
      <c r="C87" s="103">
        <v>44238</v>
      </c>
      <c r="D87" s="103">
        <v>50236</v>
      </c>
      <c r="E87" s="98">
        <v>80720000</v>
      </c>
      <c r="F87" s="98">
        <v>40720000</v>
      </c>
      <c r="G87" s="98">
        <v>40000000</v>
      </c>
      <c r="H87" s="136">
        <v>101.8</v>
      </c>
      <c r="I87" s="209">
        <v>0</v>
      </c>
      <c r="J87" s="208">
        <v>40000000</v>
      </c>
      <c r="K87" s="207">
        <v>2752610000</v>
      </c>
      <c r="L87" s="158">
        <v>86.245769999999993</v>
      </c>
      <c r="M87" s="158">
        <v>11.365600000000001</v>
      </c>
      <c r="N87" s="158">
        <v>11.407999999999999</v>
      </c>
      <c r="O87" s="98">
        <v>37840000</v>
      </c>
      <c r="P87" s="158">
        <v>85.865989999999996</v>
      </c>
      <c r="Q87" s="199">
        <v>11.59</v>
      </c>
      <c r="R87" s="107">
        <v>11.59</v>
      </c>
    </row>
    <row r="88" spans="1:18" ht="13.5" customHeight="1">
      <c r="A88" s="26">
        <v>44274</v>
      </c>
      <c r="B88" s="121">
        <v>40000000</v>
      </c>
      <c r="C88" s="103">
        <v>44259</v>
      </c>
      <c r="D88" s="103">
        <v>50236</v>
      </c>
      <c r="E88" s="98">
        <v>64820000</v>
      </c>
      <c r="F88" s="98">
        <v>24820000</v>
      </c>
      <c r="G88" s="98">
        <v>40000000</v>
      </c>
      <c r="H88" s="136">
        <v>62.050000000000004</v>
      </c>
      <c r="I88" s="209">
        <v>0</v>
      </c>
      <c r="J88" s="208">
        <v>40000000</v>
      </c>
      <c r="K88" s="207">
        <v>2792610000</v>
      </c>
      <c r="L88" s="158">
        <v>85.242170000000002</v>
      </c>
      <c r="M88" s="158">
        <v>11.52177</v>
      </c>
      <c r="N88" s="158">
        <v>11.45</v>
      </c>
      <c r="O88" s="98"/>
      <c r="P88" s="158"/>
      <c r="Q88" s="199"/>
      <c r="R88" s="107"/>
    </row>
    <row r="89" spans="1:18" ht="13.5" customHeight="1">
      <c r="A89" s="26">
        <v>44274</v>
      </c>
      <c r="B89" s="121">
        <v>110000000</v>
      </c>
      <c r="C89" s="103">
        <v>44273</v>
      </c>
      <c r="D89" s="103">
        <v>50236</v>
      </c>
      <c r="E89" s="98">
        <v>199050000</v>
      </c>
      <c r="F89" s="98">
        <v>89050000</v>
      </c>
      <c r="G89" s="98">
        <v>160000000</v>
      </c>
      <c r="H89" s="136">
        <v>80.954545454545453</v>
      </c>
      <c r="I89" s="209">
        <v>0</v>
      </c>
      <c r="J89" s="208">
        <v>160000000</v>
      </c>
      <c r="K89" s="207">
        <v>2952610000</v>
      </c>
      <c r="L89" s="158">
        <v>81.854669999999999</v>
      </c>
      <c r="M89" s="158">
        <v>12.066090000000001</v>
      </c>
      <c r="N89" s="158">
        <v>11.84</v>
      </c>
      <c r="O89" s="98"/>
      <c r="P89" s="158"/>
      <c r="Q89" s="199"/>
      <c r="R89" s="107"/>
    </row>
    <row r="90" spans="1:18" ht="13.5" customHeight="1">
      <c r="A90" s="26">
        <v>44305</v>
      </c>
      <c r="B90" s="121">
        <v>55000000</v>
      </c>
      <c r="C90" s="15">
        <v>44308</v>
      </c>
      <c r="D90" s="15">
        <v>50236</v>
      </c>
      <c r="E90" s="17">
        <v>105740000</v>
      </c>
      <c r="F90" s="17">
        <v>50740000</v>
      </c>
      <c r="G90" s="17">
        <v>55010000</v>
      </c>
      <c r="H90" s="136">
        <v>92.25454545454545</v>
      </c>
      <c r="I90" s="108">
        <v>0</v>
      </c>
      <c r="J90" s="43">
        <v>55010000</v>
      </c>
      <c r="K90" s="44">
        <v>3007620000</v>
      </c>
      <c r="L90" s="107">
        <v>83.898489999999995</v>
      </c>
      <c r="M90" s="107">
        <v>11.74053</v>
      </c>
      <c r="N90" s="107">
        <v>11.77</v>
      </c>
      <c r="O90" s="17"/>
      <c r="P90" s="107"/>
      <c r="Q90" s="107"/>
      <c r="R90" s="107"/>
    </row>
    <row r="91" spans="1:18" ht="13.5" customHeight="1">
      <c r="A91" s="26">
        <v>44317</v>
      </c>
      <c r="B91" s="121">
        <v>55000000</v>
      </c>
      <c r="C91" s="103">
        <v>44328</v>
      </c>
      <c r="D91" s="103">
        <v>13711</v>
      </c>
      <c r="E91" s="98">
        <v>122790000</v>
      </c>
      <c r="F91" s="98">
        <v>67790000</v>
      </c>
      <c r="G91" s="98">
        <v>55000000</v>
      </c>
      <c r="H91" s="136">
        <v>123.25</v>
      </c>
      <c r="I91" s="209">
        <v>0</v>
      </c>
      <c r="J91" s="208">
        <v>55000000</v>
      </c>
      <c r="K91" s="207">
        <v>3062620000</v>
      </c>
      <c r="L91" s="158">
        <v>84.48</v>
      </c>
      <c r="M91" s="158">
        <v>11.65</v>
      </c>
      <c r="N91" s="158">
        <v>11.589</v>
      </c>
      <c r="O91" s="98"/>
      <c r="P91" s="158"/>
      <c r="Q91" s="199"/>
      <c r="R91" s="107"/>
    </row>
    <row r="92" spans="1:18" ht="13.5" customHeight="1">
      <c r="A92" s="26">
        <v>44366</v>
      </c>
      <c r="B92" s="121">
        <v>100000000</v>
      </c>
      <c r="C92" s="15">
        <v>44350</v>
      </c>
      <c r="D92" s="15">
        <v>50236</v>
      </c>
      <c r="E92" s="17">
        <v>25000000</v>
      </c>
      <c r="F92" s="17">
        <v>-75000000</v>
      </c>
      <c r="G92" s="17">
        <v>3000000</v>
      </c>
      <c r="H92" s="136">
        <v>-75</v>
      </c>
      <c r="I92" s="108">
        <v>0</v>
      </c>
      <c r="J92" s="43">
        <v>3000000</v>
      </c>
      <c r="K92" s="44">
        <v>3065620000</v>
      </c>
      <c r="L92" s="107">
        <v>84.127449999999996</v>
      </c>
      <c r="M92" s="107">
        <v>11.713329999999999</v>
      </c>
      <c r="N92" s="107">
        <v>11.5</v>
      </c>
      <c r="O92" s="17"/>
      <c r="P92" s="107"/>
      <c r="Q92" s="107"/>
      <c r="R92" s="107"/>
    </row>
    <row r="93" spans="1:18" ht="13.5" customHeight="1">
      <c r="A93" s="26">
        <v>44366</v>
      </c>
      <c r="B93" s="121"/>
      <c r="C93" s="15"/>
      <c r="D93" s="15"/>
      <c r="E93" s="17"/>
      <c r="F93" s="17"/>
      <c r="G93" s="17"/>
      <c r="H93" s="136"/>
      <c r="I93" s="108"/>
      <c r="J93" s="43"/>
      <c r="K93" s="44">
        <v>3078100000</v>
      </c>
      <c r="L93" s="107"/>
      <c r="M93" s="107"/>
      <c r="N93" s="107"/>
      <c r="O93" s="17">
        <v>12480000</v>
      </c>
      <c r="P93" s="107">
        <v>81.553970000000007</v>
      </c>
      <c r="Q93" s="107">
        <v>12.048</v>
      </c>
      <c r="R93" s="107">
        <v>12.048</v>
      </c>
    </row>
    <row r="94" spans="1:18" ht="13.5" customHeight="1">
      <c r="A94" s="26">
        <v>44396</v>
      </c>
      <c r="B94" s="121">
        <v>55000000</v>
      </c>
      <c r="C94" s="15">
        <v>44399</v>
      </c>
      <c r="D94" s="15">
        <v>50236</v>
      </c>
      <c r="E94" s="17">
        <v>103350000</v>
      </c>
      <c r="F94" s="17">
        <v>48350000</v>
      </c>
      <c r="G94" s="17">
        <v>55000000</v>
      </c>
      <c r="H94" s="136">
        <v>87.909090909090921</v>
      </c>
      <c r="I94" s="108">
        <v>0</v>
      </c>
      <c r="J94" s="43">
        <v>55000000</v>
      </c>
      <c r="K94" s="44">
        <v>3133100000</v>
      </c>
      <c r="L94" s="107">
        <v>80.846549999999993</v>
      </c>
      <c r="M94" s="107">
        <v>12.259399999999999</v>
      </c>
      <c r="N94" s="107">
        <v>12.04</v>
      </c>
      <c r="O94" s="17"/>
      <c r="P94" s="107"/>
      <c r="Q94" s="107"/>
      <c r="R94" s="107"/>
    </row>
    <row r="95" spans="1:18" ht="13.5" customHeight="1">
      <c r="A95" s="26">
        <v>44427</v>
      </c>
      <c r="B95" s="121">
        <v>55000000</v>
      </c>
      <c r="C95" s="15">
        <v>44427</v>
      </c>
      <c r="D95" s="15">
        <v>50236</v>
      </c>
      <c r="E95" s="17">
        <v>17680000</v>
      </c>
      <c r="F95" s="17">
        <v>-37320000</v>
      </c>
      <c r="G95" s="17">
        <v>17680000</v>
      </c>
      <c r="H95" s="136">
        <v>-67.854545454545459</v>
      </c>
      <c r="I95" s="108">
        <v>0</v>
      </c>
      <c r="J95" s="43">
        <v>17680000</v>
      </c>
      <c r="K95" s="44">
        <v>3150780000</v>
      </c>
      <c r="L95" s="107">
        <v>81.109189999999998</v>
      </c>
      <c r="M95" s="107">
        <v>12.21621</v>
      </c>
      <c r="N95" s="107">
        <v>11.949</v>
      </c>
      <c r="O95" s="17"/>
      <c r="P95" s="107"/>
      <c r="Q95" s="107"/>
      <c r="R95" s="107"/>
    </row>
    <row r="96" spans="1:18">
      <c r="A96" s="26">
        <v>44458</v>
      </c>
      <c r="B96" s="121">
        <v>100000000</v>
      </c>
      <c r="C96" s="103">
        <v>44441</v>
      </c>
      <c r="D96" s="103">
        <v>50236</v>
      </c>
      <c r="E96" s="98">
        <v>123000000</v>
      </c>
      <c r="F96" s="208">
        <v>23000000</v>
      </c>
      <c r="G96" s="98">
        <v>100000000</v>
      </c>
      <c r="H96" s="117">
        <v>23</v>
      </c>
      <c r="I96" s="209">
        <v>0</v>
      </c>
      <c r="J96" s="208">
        <v>100000000</v>
      </c>
      <c r="K96" s="207">
        <v>3250780000</v>
      </c>
      <c r="L96" s="158">
        <v>82.23339</v>
      </c>
      <c r="M96" s="158">
        <v>12.028919999999999</v>
      </c>
      <c r="N96" s="158">
        <v>12.03</v>
      </c>
      <c r="O96" s="98"/>
      <c r="P96" s="158"/>
      <c r="Q96" s="199"/>
      <c r="R96" s="107"/>
    </row>
    <row r="97" spans="1:18">
      <c r="A97" s="19">
        <v>44488</v>
      </c>
      <c r="B97" s="17">
        <v>100000000</v>
      </c>
      <c r="C97" s="15">
        <v>44490</v>
      </c>
      <c r="D97" s="15">
        <v>50236</v>
      </c>
      <c r="E97" s="17">
        <v>170660000</v>
      </c>
      <c r="F97" s="17">
        <v>70660000</v>
      </c>
      <c r="G97" s="17">
        <v>100000000</v>
      </c>
      <c r="H97" s="128">
        <v>70.66</v>
      </c>
      <c r="I97" s="209">
        <v>0</v>
      </c>
      <c r="J97" s="17">
        <v>100000000</v>
      </c>
      <c r="K97" s="18">
        <v>3350780000</v>
      </c>
      <c r="L97" s="29">
        <v>79.464839999999995</v>
      </c>
      <c r="M97" s="29">
        <v>12.50712</v>
      </c>
      <c r="N97" s="265">
        <v>12.33</v>
      </c>
      <c r="O97" s="42"/>
      <c r="P97" s="107"/>
      <c r="Q97" s="199"/>
      <c r="R97" s="107"/>
    </row>
    <row r="98" spans="1:18">
      <c r="A98" s="19">
        <v>44519</v>
      </c>
      <c r="B98" s="17">
        <v>55000000</v>
      </c>
      <c r="C98" s="15">
        <v>44511</v>
      </c>
      <c r="D98" s="15">
        <v>50236</v>
      </c>
      <c r="E98" s="17">
        <v>26870000</v>
      </c>
      <c r="F98" s="17">
        <v>-28130000</v>
      </c>
      <c r="G98" s="17">
        <v>26870000</v>
      </c>
      <c r="H98" s="128">
        <v>-51.145454545454548</v>
      </c>
      <c r="I98" s="209">
        <v>0</v>
      </c>
      <c r="J98" s="17">
        <v>26870000</v>
      </c>
      <c r="K98" s="18">
        <v>3377650000</v>
      </c>
      <c r="L98" s="29">
        <v>78.381820000000005</v>
      </c>
      <c r="M98" s="29">
        <v>12.703379999999999</v>
      </c>
      <c r="N98" s="265">
        <v>12.39</v>
      </c>
      <c r="O98" s="183"/>
      <c r="P98" s="160"/>
      <c r="R98" s="160"/>
    </row>
    <row r="99" spans="1:18">
      <c r="A99" s="21">
        <v>44549</v>
      </c>
      <c r="B99" s="24">
        <v>55000000</v>
      </c>
      <c r="C99" s="22">
        <v>44538</v>
      </c>
      <c r="D99" s="22">
        <v>50236</v>
      </c>
      <c r="E99" s="24">
        <v>26750000</v>
      </c>
      <c r="F99" s="24">
        <v>-28250000</v>
      </c>
      <c r="G99" s="24">
        <v>23750000</v>
      </c>
      <c r="H99" s="279">
        <v>-51.363636363636367</v>
      </c>
      <c r="I99" s="126">
        <v>0</v>
      </c>
      <c r="J99" s="24">
        <v>23750000</v>
      </c>
      <c r="K99" s="25">
        <v>3401400000</v>
      </c>
      <c r="L99" s="30">
        <v>76.982489999999999</v>
      </c>
      <c r="M99" s="266">
        <v>12.965059999999999</v>
      </c>
      <c r="N99" s="266">
        <v>12.7516</v>
      </c>
      <c r="O99" s="182"/>
      <c r="P99" s="184"/>
      <c r="Q99" s="111"/>
      <c r="R99" s="184"/>
    </row>
    <row r="100" spans="1:18">
      <c r="A100" s="26">
        <v>44580</v>
      </c>
      <c r="B100" s="121">
        <v>110000000</v>
      </c>
      <c r="C100" s="103">
        <v>44578</v>
      </c>
      <c r="D100" s="103">
        <v>50236</v>
      </c>
      <c r="E100" s="98">
        <v>60600000</v>
      </c>
      <c r="F100" s="98">
        <v>-49400000</v>
      </c>
      <c r="G100" s="98">
        <v>60600000</v>
      </c>
      <c r="H100" s="136">
        <v>-44.909090909090907</v>
      </c>
      <c r="I100" s="209">
        <v>0</v>
      </c>
      <c r="J100" s="208">
        <v>60600000</v>
      </c>
      <c r="K100" s="207">
        <v>3462000000</v>
      </c>
      <c r="L100" s="158">
        <v>76.541550000000001</v>
      </c>
      <c r="M100" s="158">
        <v>13.06695</v>
      </c>
      <c r="N100" s="158">
        <v>12.79</v>
      </c>
      <c r="O100" s="98"/>
      <c r="P100" s="158"/>
      <c r="Q100" s="199"/>
      <c r="R100" s="107"/>
    </row>
    <row r="101" spans="1:18">
      <c r="A101" s="26">
        <v>44611</v>
      </c>
      <c r="B101" s="121">
        <v>85000000</v>
      </c>
      <c r="C101" s="103">
        <v>44602</v>
      </c>
      <c r="D101" s="103">
        <v>50236</v>
      </c>
      <c r="E101" s="98">
        <v>43540000</v>
      </c>
      <c r="F101" s="98">
        <v>-41460000</v>
      </c>
      <c r="G101" s="98">
        <v>43540000</v>
      </c>
      <c r="H101" s="136">
        <v>-48.776470588235291</v>
      </c>
      <c r="I101" s="209">
        <v>0</v>
      </c>
      <c r="J101" s="208">
        <v>43540000</v>
      </c>
      <c r="K101" s="207">
        <v>3505540000</v>
      </c>
      <c r="L101" s="158">
        <v>74.891570000000002</v>
      </c>
      <c r="M101" s="158">
        <v>13.385</v>
      </c>
      <c r="N101" s="158">
        <v>12.91</v>
      </c>
      <c r="O101" s="98"/>
      <c r="P101" s="158"/>
      <c r="Q101" s="199"/>
      <c r="R101" s="107"/>
    </row>
    <row r="102" spans="1:18">
      <c r="A102" s="26">
        <v>44639</v>
      </c>
      <c r="B102" s="121">
        <v>55000000</v>
      </c>
      <c r="C102" s="103">
        <v>44623</v>
      </c>
      <c r="D102" s="103">
        <v>50236</v>
      </c>
      <c r="E102" s="98">
        <v>82570000</v>
      </c>
      <c r="F102" s="98">
        <v>27570000</v>
      </c>
      <c r="G102" s="98">
        <v>55000000</v>
      </c>
      <c r="H102" s="136">
        <v>50.127272727272732</v>
      </c>
      <c r="I102" s="209">
        <v>0</v>
      </c>
      <c r="J102" s="208">
        <v>55000000</v>
      </c>
      <c r="K102" s="207">
        <v>3560540000</v>
      </c>
      <c r="L102" s="158">
        <v>73.418260000000004</v>
      </c>
      <c r="M102" s="158">
        <v>13.68078</v>
      </c>
      <c r="N102" s="158">
        <v>12.79</v>
      </c>
      <c r="O102" s="98"/>
      <c r="P102" s="158"/>
      <c r="Q102" s="199"/>
      <c r="R102" s="107"/>
    </row>
    <row r="103" spans="1:18">
      <c r="A103" s="26">
        <v>44670</v>
      </c>
      <c r="B103" s="121">
        <v>100000000</v>
      </c>
      <c r="C103" s="103">
        <v>44678</v>
      </c>
      <c r="D103" s="103">
        <v>50236</v>
      </c>
      <c r="E103" s="98">
        <v>454010000</v>
      </c>
      <c r="F103" s="98">
        <v>354010000</v>
      </c>
      <c r="G103" s="98">
        <v>100000000</v>
      </c>
      <c r="H103" s="136">
        <v>354.01</v>
      </c>
      <c r="I103" s="209">
        <v>0</v>
      </c>
      <c r="J103" s="208">
        <v>100000000</v>
      </c>
      <c r="K103" s="207">
        <v>3740540000</v>
      </c>
      <c r="L103" s="158">
        <v>75.961110000000005</v>
      </c>
      <c r="M103" s="158">
        <v>13.2</v>
      </c>
      <c r="N103" s="158">
        <v>13.2</v>
      </c>
      <c r="O103" s="98"/>
      <c r="P103" s="158"/>
      <c r="Q103" s="199"/>
      <c r="R103" s="107"/>
    </row>
    <row r="104" spans="1:18">
      <c r="A104" s="26">
        <v>44700</v>
      </c>
      <c r="B104" s="121">
        <v>20000000</v>
      </c>
      <c r="C104" s="103">
        <v>44693</v>
      </c>
      <c r="D104" s="103">
        <v>50236</v>
      </c>
      <c r="E104" s="98">
        <v>118490000</v>
      </c>
      <c r="F104" s="98">
        <v>98490000</v>
      </c>
      <c r="G104" s="98">
        <v>20000000</v>
      </c>
      <c r="H104" s="136">
        <v>492.45</v>
      </c>
      <c r="I104" s="209">
        <v>0</v>
      </c>
      <c r="J104" s="208">
        <v>20000000</v>
      </c>
      <c r="K104" s="207">
        <v>3760540000</v>
      </c>
      <c r="L104" s="158">
        <v>75.65213</v>
      </c>
      <c r="M104" s="158">
        <v>13.2643</v>
      </c>
      <c r="N104" s="158">
        <v>13.285</v>
      </c>
      <c r="O104" s="98"/>
      <c r="P104" s="158"/>
      <c r="Q104" s="199"/>
      <c r="R104" s="107"/>
    </row>
    <row r="105" spans="1:18">
      <c r="A105" s="26">
        <v>44700</v>
      </c>
      <c r="B105" s="121">
        <v>20000000</v>
      </c>
      <c r="C105" s="103">
        <v>44705</v>
      </c>
      <c r="D105" s="103">
        <v>50236</v>
      </c>
      <c r="E105" s="98">
        <v>94630000</v>
      </c>
      <c r="F105" s="98">
        <v>74630000</v>
      </c>
      <c r="G105" s="98">
        <v>20070000</v>
      </c>
      <c r="H105" s="136">
        <v>473.15</v>
      </c>
      <c r="I105" s="209">
        <v>0</v>
      </c>
      <c r="J105" s="208">
        <v>20070000</v>
      </c>
      <c r="K105" s="207">
        <v>3780610000</v>
      </c>
      <c r="L105" s="158">
        <v>78.816019999999995</v>
      </c>
      <c r="M105" s="158">
        <v>12.68</v>
      </c>
      <c r="N105" s="158">
        <v>12.68</v>
      </c>
      <c r="O105" s="98"/>
      <c r="P105" s="158"/>
      <c r="Q105" s="199"/>
      <c r="R105" s="107"/>
    </row>
    <row r="106" spans="1:18">
      <c r="A106" s="26">
        <v>44731</v>
      </c>
      <c r="B106" s="121">
        <v>20000000</v>
      </c>
      <c r="C106" s="103">
        <v>44721</v>
      </c>
      <c r="D106" s="103">
        <v>50236</v>
      </c>
      <c r="E106" s="98">
        <v>83200000</v>
      </c>
      <c r="F106" s="208">
        <v>63200000</v>
      </c>
      <c r="G106" s="98">
        <v>20000000</v>
      </c>
      <c r="H106" s="117">
        <v>316</v>
      </c>
      <c r="I106" s="209">
        <v>0</v>
      </c>
      <c r="J106" s="208">
        <v>20000000</v>
      </c>
      <c r="K106" s="207">
        <v>3800610000</v>
      </c>
      <c r="L106" s="158">
        <v>78.115449999999996</v>
      </c>
      <c r="M106" s="158">
        <v>12.81298</v>
      </c>
      <c r="N106" s="158">
        <v>12.85</v>
      </c>
      <c r="O106" s="98"/>
      <c r="P106" s="158"/>
      <c r="Q106" s="199"/>
      <c r="R106" s="107"/>
    </row>
    <row r="107" spans="1:18">
      <c r="A107" s="26">
        <v>44731</v>
      </c>
      <c r="B107" s="121">
        <v>20000000</v>
      </c>
      <c r="C107" s="103">
        <v>44735</v>
      </c>
      <c r="D107" s="103">
        <v>50236</v>
      </c>
      <c r="E107" s="98">
        <v>85630000</v>
      </c>
      <c r="F107" s="208">
        <v>65630000</v>
      </c>
      <c r="G107" s="98">
        <v>20000000</v>
      </c>
      <c r="H107" s="117">
        <v>328.15</v>
      </c>
      <c r="I107" s="209">
        <v>0</v>
      </c>
      <c r="J107" s="208">
        <v>20000000</v>
      </c>
      <c r="K107" s="207">
        <v>3820610000</v>
      </c>
      <c r="L107" s="158">
        <v>77.886049999999997</v>
      </c>
      <c r="M107" s="158">
        <v>12.86</v>
      </c>
      <c r="N107" s="158">
        <v>12.86</v>
      </c>
      <c r="O107" s="98"/>
      <c r="P107" s="158"/>
      <c r="Q107" s="199"/>
      <c r="R107" s="107"/>
    </row>
    <row r="108" spans="1:18">
      <c r="A108" s="26">
        <v>44761</v>
      </c>
      <c r="B108" s="121">
        <v>100000000</v>
      </c>
      <c r="C108" s="103">
        <v>44761</v>
      </c>
      <c r="D108" s="103">
        <v>50236</v>
      </c>
      <c r="E108" s="98">
        <v>193880000</v>
      </c>
      <c r="F108" s="208">
        <v>93880000</v>
      </c>
      <c r="G108" s="98">
        <v>101430000</v>
      </c>
      <c r="H108" s="117">
        <v>93.88</v>
      </c>
      <c r="I108" s="209">
        <v>0</v>
      </c>
      <c r="J108" s="208">
        <v>101430000</v>
      </c>
      <c r="K108" s="207">
        <v>3922040000</v>
      </c>
      <c r="L108" s="158">
        <v>76.040710000000004</v>
      </c>
      <c r="M108" s="158">
        <v>13.209720000000001</v>
      </c>
      <c r="N108" s="158">
        <v>13.24</v>
      </c>
      <c r="O108" s="17"/>
      <c r="P108" s="107"/>
      <c r="Q108" s="107"/>
      <c r="R108" s="107"/>
    </row>
    <row r="109" spans="1:18">
      <c r="A109" s="26">
        <v>44761</v>
      </c>
      <c r="B109" s="121"/>
      <c r="C109" s="103">
        <v>44770</v>
      </c>
      <c r="D109" s="103"/>
      <c r="E109" s="98"/>
      <c r="F109" s="208"/>
      <c r="G109" s="98"/>
      <c r="H109" s="117"/>
      <c r="I109" s="209"/>
      <c r="J109" s="208"/>
      <c r="K109" s="207">
        <v>3991420000</v>
      </c>
      <c r="L109" s="158"/>
      <c r="M109" s="158"/>
      <c r="N109" s="158"/>
      <c r="O109" s="239">
        <v>69380000</v>
      </c>
      <c r="P109" s="158">
        <v>76.720119999999994</v>
      </c>
      <c r="Q109" s="199">
        <v>13.145479999999999</v>
      </c>
      <c r="R109" s="107">
        <v>13.36</v>
      </c>
    </row>
    <row r="110" spans="1:18">
      <c r="A110" s="102">
        <v>44792</v>
      </c>
      <c r="B110" s="98">
        <v>20000000</v>
      </c>
      <c r="C110" s="15">
        <v>44784</v>
      </c>
      <c r="D110" s="15">
        <v>50236</v>
      </c>
      <c r="E110" s="17">
        <v>57040000</v>
      </c>
      <c r="F110" s="17">
        <v>37040000</v>
      </c>
      <c r="G110" s="17">
        <v>37040000</v>
      </c>
      <c r="H110" s="128">
        <v>185.20000000000002</v>
      </c>
      <c r="I110" s="17">
        <v>0</v>
      </c>
      <c r="J110" s="17">
        <v>37040000</v>
      </c>
      <c r="K110" s="18">
        <v>4028460000</v>
      </c>
      <c r="L110" s="29">
        <v>79.382040000000003</v>
      </c>
      <c r="M110" s="29">
        <v>12.593170000000001</v>
      </c>
      <c r="N110" s="29">
        <v>12.62</v>
      </c>
      <c r="O110" s="239"/>
      <c r="P110" s="158"/>
      <c r="Q110" s="199"/>
      <c r="R110" s="107"/>
    </row>
    <row r="111" spans="1:18">
      <c r="A111" s="102">
        <v>44792</v>
      </c>
      <c r="B111" s="98">
        <v>20000000</v>
      </c>
      <c r="C111" s="15">
        <v>44797</v>
      </c>
      <c r="D111" s="15">
        <v>50236</v>
      </c>
      <c r="E111" s="17">
        <v>96350000</v>
      </c>
      <c r="F111" s="17">
        <v>76350000</v>
      </c>
      <c r="G111" s="17">
        <v>20000000</v>
      </c>
      <c r="H111" s="128">
        <v>381.75</v>
      </c>
      <c r="I111" s="17">
        <v>0</v>
      </c>
      <c r="J111" s="17">
        <v>20000000</v>
      </c>
      <c r="K111" s="18">
        <v>4048460000</v>
      </c>
      <c r="L111" s="29">
        <v>78.641980000000004</v>
      </c>
      <c r="M111" s="29">
        <v>12.72823</v>
      </c>
      <c r="N111" s="29">
        <v>12.754</v>
      </c>
      <c r="O111" s="239"/>
      <c r="P111" s="158"/>
      <c r="Q111" s="199"/>
      <c r="R111" s="107"/>
    </row>
    <row r="112" spans="1:18">
      <c r="A112" s="102">
        <v>44823</v>
      </c>
      <c r="B112" s="98">
        <v>20000000</v>
      </c>
      <c r="C112" s="15">
        <v>44812</v>
      </c>
      <c r="D112" s="15">
        <v>50236</v>
      </c>
      <c r="E112" s="17">
        <v>134110000</v>
      </c>
      <c r="F112" s="17">
        <v>114110000</v>
      </c>
      <c r="G112" s="17">
        <v>20000000</v>
      </c>
      <c r="H112" s="128">
        <v>570.54999999999995</v>
      </c>
      <c r="I112" s="17">
        <v>0</v>
      </c>
      <c r="J112" s="17">
        <v>20000000</v>
      </c>
      <c r="K112" s="18">
        <v>4068460000</v>
      </c>
      <c r="L112" s="29">
        <v>78.313289999999995</v>
      </c>
      <c r="M112" s="29">
        <v>12.790330000000001</v>
      </c>
      <c r="N112" s="29">
        <v>12.8</v>
      </c>
      <c r="O112" s="239"/>
      <c r="P112" s="158"/>
      <c r="Q112" s="199"/>
      <c r="R112" s="107"/>
    </row>
    <row r="113" spans="1:18">
      <c r="A113" s="102">
        <v>44823</v>
      </c>
      <c r="B113" s="98"/>
      <c r="C113" s="15">
        <v>44826</v>
      </c>
      <c r="D113" s="15">
        <v>50236</v>
      </c>
      <c r="E113" s="17"/>
      <c r="F113" s="17">
        <v>0</v>
      </c>
      <c r="G113" s="17"/>
      <c r="H113" s="128"/>
      <c r="I113" s="17">
        <v>0</v>
      </c>
      <c r="J113" s="17">
        <v>0</v>
      </c>
      <c r="K113" s="18">
        <v>4069200000</v>
      </c>
      <c r="L113" s="29"/>
      <c r="M113" s="29"/>
      <c r="N113" s="29"/>
      <c r="O113" s="239">
        <v>740000</v>
      </c>
      <c r="P113" s="158">
        <v>79.743189999999998</v>
      </c>
      <c r="Q113" s="199">
        <v>12.86</v>
      </c>
      <c r="R113" s="107">
        <v>12.86</v>
      </c>
    </row>
    <row r="114" spans="1:18">
      <c r="A114" s="102">
        <v>44823</v>
      </c>
      <c r="B114" s="98">
        <v>20000000</v>
      </c>
      <c r="C114" s="15">
        <v>44833</v>
      </c>
      <c r="D114" s="15">
        <v>50236</v>
      </c>
      <c r="E114" s="17">
        <v>55080000</v>
      </c>
      <c r="F114" s="17">
        <v>35080000</v>
      </c>
      <c r="G114" s="17">
        <v>23600000</v>
      </c>
      <c r="H114" s="128">
        <v>175.4</v>
      </c>
      <c r="I114" s="17">
        <v>0</v>
      </c>
      <c r="J114" s="17">
        <v>23600000</v>
      </c>
      <c r="K114" s="18">
        <v>4092800000</v>
      </c>
      <c r="L114" s="29">
        <v>76.709010000000006</v>
      </c>
      <c r="M114" s="29">
        <v>13.092969999999999</v>
      </c>
      <c r="N114" s="29">
        <v>13.11</v>
      </c>
      <c r="O114" s="239"/>
      <c r="P114" s="158"/>
      <c r="Q114" s="199"/>
      <c r="R114" s="107"/>
    </row>
    <row r="115" spans="1:18">
      <c r="A115" s="102">
        <v>44853</v>
      </c>
      <c r="B115" s="98"/>
      <c r="C115" s="15">
        <v>44840</v>
      </c>
      <c r="D115" s="15">
        <v>50236</v>
      </c>
      <c r="E115" s="17"/>
      <c r="F115" s="17">
        <v>0</v>
      </c>
      <c r="G115" s="17"/>
      <c r="H115" s="128"/>
      <c r="I115" s="17">
        <v>0</v>
      </c>
      <c r="J115" s="17">
        <v>0</v>
      </c>
      <c r="K115" s="18">
        <v>4131680000</v>
      </c>
      <c r="L115" s="29"/>
      <c r="M115" s="29"/>
      <c r="N115" s="29"/>
      <c r="O115" s="239">
        <v>38880000</v>
      </c>
      <c r="P115" s="158">
        <v>71.216830000000002</v>
      </c>
      <c r="Q115" s="199">
        <v>13.349</v>
      </c>
      <c r="R115" s="107">
        <v>13.349</v>
      </c>
    </row>
    <row r="116" spans="1:18">
      <c r="A116" s="102">
        <v>44853</v>
      </c>
      <c r="B116" s="98">
        <v>400000000</v>
      </c>
      <c r="C116" s="15">
        <v>44851</v>
      </c>
      <c r="D116" s="15">
        <v>50236</v>
      </c>
      <c r="E116" s="17">
        <v>84880000</v>
      </c>
      <c r="F116" s="17">
        <v>-315120000</v>
      </c>
      <c r="G116" s="17">
        <v>22920000</v>
      </c>
      <c r="H116" s="128">
        <v>-78.78</v>
      </c>
      <c r="I116" s="17"/>
      <c r="J116" s="17">
        <v>22920000</v>
      </c>
      <c r="K116" s="18">
        <v>4154600000</v>
      </c>
      <c r="L116" s="29">
        <v>77.031880000000001</v>
      </c>
      <c r="M116" s="29">
        <v>13.03595</v>
      </c>
      <c r="N116" s="29">
        <v>13.273999999999999</v>
      </c>
      <c r="O116" s="239"/>
      <c r="P116" s="158"/>
      <c r="Q116" s="199"/>
      <c r="R116" s="107"/>
    </row>
    <row r="117" spans="1:18">
      <c r="A117" s="102">
        <v>44853</v>
      </c>
      <c r="B117" s="98">
        <v>20000000</v>
      </c>
      <c r="C117" s="15">
        <v>44861</v>
      </c>
      <c r="D117" s="15">
        <v>50236</v>
      </c>
      <c r="E117" s="17">
        <v>50530000</v>
      </c>
      <c r="F117" s="17">
        <v>30530000</v>
      </c>
      <c r="G117" s="17">
        <v>20000000</v>
      </c>
      <c r="H117" s="128">
        <v>152.65</v>
      </c>
      <c r="I117" s="17"/>
      <c r="J117" s="17">
        <v>20000000</v>
      </c>
      <c r="K117" s="18">
        <v>4174600000</v>
      </c>
      <c r="L117" s="29">
        <v>76.495810000000006</v>
      </c>
      <c r="M117" s="29">
        <v>13.14</v>
      </c>
      <c r="N117" s="29">
        <v>13.03</v>
      </c>
      <c r="O117" s="239"/>
      <c r="P117" s="158"/>
      <c r="Q117" s="199"/>
      <c r="R117" s="107"/>
    </row>
    <row r="118" spans="1:18">
      <c r="A118" s="102">
        <v>44884</v>
      </c>
      <c r="B118" s="98">
        <v>20000000</v>
      </c>
      <c r="C118" s="15">
        <v>44868</v>
      </c>
      <c r="D118" s="15">
        <v>50236</v>
      </c>
      <c r="E118" s="17">
        <v>15320000</v>
      </c>
      <c r="F118" s="17">
        <v>-4680000</v>
      </c>
      <c r="G118" s="17">
        <v>10320000</v>
      </c>
      <c r="H118" s="128">
        <v>-23.400000000000002</v>
      </c>
      <c r="I118" s="17"/>
      <c r="J118" s="17">
        <v>10320000</v>
      </c>
      <c r="K118" s="18">
        <v>4216970000</v>
      </c>
      <c r="L118" s="29">
        <v>76.801919999999996</v>
      </c>
      <c r="M118" s="29">
        <v>13.083679999999999</v>
      </c>
      <c r="N118" s="29">
        <v>13.106999999999999</v>
      </c>
      <c r="O118" s="239"/>
      <c r="P118" s="158"/>
      <c r="Q118" s="199"/>
      <c r="R118" s="107"/>
    </row>
    <row r="119" spans="1:18">
      <c r="A119" s="26">
        <v>44884</v>
      </c>
      <c r="B119" s="98"/>
      <c r="C119" s="15">
        <v>44882</v>
      </c>
      <c r="D119" s="15">
        <v>50236</v>
      </c>
      <c r="E119" s="17"/>
      <c r="F119" s="17">
        <v>0</v>
      </c>
      <c r="G119" s="17"/>
      <c r="H119" s="128"/>
      <c r="I119" s="17"/>
      <c r="J119" s="17">
        <v>0</v>
      </c>
      <c r="K119" s="18">
        <v>4216970000</v>
      </c>
      <c r="L119" s="29"/>
      <c r="M119" s="29"/>
      <c r="N119" s="29"/>
      <c r="O119" s="239">
        <v>32050000</v>
      </c>
      <c r="P119" s="158">
        <v>78.680890000000005</v>
      </c>
      <c r="Q119" s="199">
        <v>13.352</v>
      </c>
      <c r="R119" s="107">
        <v>13.352</v>
      </c>
    </row>
    <row r="120" spans="1:18">
      <c r="A120" s="26">
        <v>44884</v>
      </c>
      <c r="B120" s="98">
        <v>20000000</v>
      </c>
      <c r="C120" s="15">
        <v>44889</v>
      </c>
      <c r="D120" s="15">
        <v>50236</v>
      </c>
      <c r="E120" s="17">
        <v>60510000</v>
      </c>
      <c r="F120" s="17">
        <v>40510000</v>
      </c>
      <c r="G120" s="17">
        <v>20000000</v>
      </c>
      <c r="H120" s="128">
        <v>202.55</v>
      </c>
      <c r="I120" s="17"/>
      <c r="J120" s="17">
        <v>20000000</v>
      </c>
      <c r="K120" s="18">
        <v>4236970000</v>
      </c>
      <c r="L120" s="29">
        <v>77.170670000000001</v>
      </c>
      <c r="M120" s="29">
        <v>13.020009999999999</v>
      </c>
      <c r="N120" s="29">
        <v>13.02</v>
      </c>
      <c r="O120" s="239"/>
      <c r="P120" s="158"/>
      <c r="Q120" s="199"/>
      <c r="R120" s="107"/>
    </row>
    <row r="121" spans="1:18">
      <c r="A121" s="26">
        <v>44914</v>
      </c>
      <c r="B121" s="98">
        <v>20000000</v>
      </c>
      <c r="C121" s="15">
        <v>44896</v>
      </c>
      <c r="D121" s="15">
        <v>50236</v>
      </c>
      <c r="E121" s="17">
        <v>31380000</v>
      </c>
      <c r="F121" s="17">
        <v>11380000</v>
      </c>
      <c r="G121" s="17">
        <v>20000000</v>
      </c>
      <c r="H121" s="128">
        <v>56.899999999999991</v>
      </c>
      <c r="I121" s="17"/>
      <c r="J121" s="17">
        <v>20000000</v>
      </c>
      <c r="K121" s="18">
        <v>4256970000</v>
      </c>
      <c r="L121" s="29">
        <v>78.038499999999999</v>
      </c>
      <c r="M121" s="29">
        <v>12.86</v>
      </c>
      <c r="N121" s="29">
        <v>12.91</v>
      </c>
      <c r="O121" s="239"/>
      <c r="P121" s="158"/>
      <c r="Q121" s="199"/>
      <c r="R121" s="107"/>
    </row>
    <row r="122" spans="1:18">
      <c r="A122" s="123">
        <v>44914</v>
      </c>
      <c r="B122" s="99">
        <v>20000000</v>
      </c>
      <c r="C122" s="22">
        <v>44903</v>
      </c>
      <c r="D122" s="22">
        <v>50236</v>
      </c>
      <c r="E122" s="24">
        <v>25030000</v>
      </c>
      <c r="F122" s="24">
        <v>5030000</v>
      </c>
      <c r="G122" s="24">
        <v>12530000</v>
      </c>
      <c r="H122" s="129">
        <v>25.15</v>
      </c>
      <c r="I122" s="24"/>
      <c r="J122" s="24">
        <v>12530000</v>
      </c>
      <c r="K122" s="25">
        <v>4269500000</v>
      </c>
      <c r="L122" s="30">
        <v>78.038499999999999</v>
      </c>
      <c r="M122" s="30">
        <v>12.86</v>
      </c>
      <c r="N122" s="30">
        <v>13.1</v>
      </c>
      <c r="O122" s="244"/>
      <c r="P122" s="212"/>
      <c r="Q122" s="223"/>
      <c r="R122" s="140"/>
    </row>
    <row r="123" spans="1:18">
      <c r="A123" s="26">
        <v>44945</v>
      </c>
      <c r="B123" s="98">
        <v>110000000</v>
      </c>
      <c r="C123" s="15">
        <v>44942</v>
      </c>
      <c r="D123" s="15">
        <v>50236</v>
      </c>
      <c r="E123" s="17">
        <v>202380000</v>
      </c>
      <c r="F123" s="17">
        <v>92380000</v>
      </c>
      <c r="G123" s="17">
        <v>110000000</v>
      </c>
      <c r="H123" s="128">
        <v>83.981818181818184</v>
      </c>
      <c r="I123" s="17"/>
      <c r="J123" s="17">
        <v>110000000</v>
      </c>
      <c r="K123" s="18">
        <v>4379500000</v>
      </c>
      <c r="L123" s="29">
        <v>80.097859999999997</v>
      </c>
      <c r="M123" s="29">
        <v>12.50712</v>
      </c>
      <c r="N123" s="29">
        <v>12.64</v>
      </c>
      <c r="O123" s="239"/>
      <c r="P123" s="158"/>
      <c r="Q123" s="199"/>
      <c r="R123" s="107"/>
    </row>
    <row r="124" spans="1:18">
      <c r="A124" s="26">
        <v>44976</v>
      </c>
      <c r="B124" s="98">
        <v>20000000</v>
      </c>
      <c r="C124" s="15">
        <v>44959</v>
      </c>
      <c r="D124" s="15">
        <v>50236</v>
      </c>
      <c r="E124" s="17">
        <v>56400000</v>
      </c>
      <c r="F124" s="17">
        <v>36400000</v>
      </c>
      <c r="G124" s="17">
        <v>20000000</v>
      </c>
      <c r="H124" s="128">
        <v>182</v>
      </c>
      <c r="I124" s="17">
        <v>0</v>
      </c>
      <c r="J124" s="17">
        <v>20000000</v>
      </c>
      <c r="K124" s="18">
        <v>4399500000</v>
      </c>
      <c r="L124" s="29">
        <v>79.151020000000003</v>
      </c>
      <c r="M124" s="29">
        <v>12.68089</v>
      </c>
      <c r="N124" s="29">
        <v>12.754</v>
      </c>
      <c r="O124" s="239"/>
      <c r="P124" s="158"/>
      <c r="Q124" s="199"/>
      <c r="R124" s="107"/>
    </row>
    <row r="125" spans="1:18">
      <c r="A125" s="26">
        <v>44958</v>
      </c>
      <c r="B125" s="98">
        <v>20000000</v>
      </c>
      <c r="C125" s="15">
        <v>44973</v>
      </c>
      <c r="D125" s="15">
        <v>50236</v>
      </c>
      <c r="E125" s="17">
        <v>170740000</v>
      </c>
      <c r="F125" s="17">
        <v>150740000</v>
      </c>
      <c r="G125" s="17">
        <v>20000000</v>
      </c>
      <c r="H125" s="128">
        <v>753.7</v>
      </c>
      <c r="I125" s="17">
        <v>0</v>
      </c>
      <c r="J125" s="17">
        <v>20000000</v>
      </c>
      <c r="K125" s="18">
        <v>4419500000</v>
      </c>
      <c r="L125" s="29">
        <v>78.992220000000003</v>
      </c>
      <c r="M125" s="29">
        <v>12.71266</v>
      </c>
      <c r="N125" s="29">
        <v>12.76</v>
      </c>
      <c r="O125" s="239"/>
      <c r="P125" s="158"/>
      <c r="Q125" s="199"/>
      <c r="R125" s="107"/>
    </row>
    <row r="126" spans="1:18">
      <c r="A126" s="26">
        <v>44958</v>
      </c>
      <c r="B126" s="98"/>
      <c r="C126" s="15"/>
      <c r="D126" s="15">
        <v>50236</v>
      </c>
      <c r="E126" s="17"/>
      <c r="F126" s="17"/>
      <c r="G126" s="17"/>
      <c r="H126" s="128"/>
      <c r="I126" s="17"/>
      <c r="J126" s="17">
        <v>0</v>
      </c>
      <c r="K126" s="18">
        <v>4459910000</v>
      </c>
      <c r="L126" s="29"/>
      <c r="M126" s="29"/>
      <c r="N126" s="29"/>
      <c r="O126" s="239">
        <v>40410000</v>
      </c>
      <c r="P126" s="158">
        <v>76.730159999999998</v>
      </c>
      <c r="Q126" s="199">
        <v>13.334</v>
      </c>
      <c r="R126" s="107">
        <v>13.433999999999999</v>
      </c>
    </row>
    <row r="127" spans="1:18">
      <c r="A127" s="26">
        <v>44986</v>
      </c>
      <c r="B127" s="98">
        <v>20000000</v>
      </c>
      <c r="C127" s="15">
        <v>45008</v>
      </c>
      <c r="D127" s="15">
        <v>50236</v>
      </c>
      <c r="E127" s="17">
        <v>44530000</v>
      </c>
      <c r="F127" s="17">
        <v>24530000</v>
      </c>
      <c r="G127" s="17">
        <v>18160000</v>
      </c>
      <c r="H127" s="128">
        <v>122.64999999999999</v>
      </c>
      <c r="I127" s="17">
        <v>0</v>
      </c>
      <c r="J127" s="17">
        <v>18160000</v>
      </c>
      <c r="K127" s="18">
        <v>4478070000</v>
      </c>
      <c r="L127" s="29">
        <v>77.613110000000006</v>
      </c>
      <c r="M127" s="29">
        <v>12.97749</v>
      </c>
      <c r="N127" s="29">
        <v>13</v>
      </c>
      <c r="O127" s="239"/>
      <c r="P127" s="158"/>
      <c r="Q127" s="199"/>
      <c r="R127" s="107"/>
    </row>
    <row r="128" spans="1:18">
      <c r="A128" s="26">
        <v>45017</v>
      </c>
      <c r="B128" s="98">
        <v>50000000</v>
      </c>
      <c r="C128" s="15">
        <v>45033</v>
      </c>
      <c r="D128" s="15">
        <v>50236</v>
      </c>
      <c r="E128" s="17">
        <v>22200000</v>
      </c>
      <c r="F128" s="17">
        <v>-27800000</v>
      </c>
      <c r="G128" s="17">
        <v>12200000</v>
      </c>
      <c r="H128" s="128">
        <v>-55.600000000000009</v>
      </c>
      <c r="I128" s="17">
        <v>0</v>
      </c>
      <c r="J128" s="17">
        <v>12200000</v>
      </c>
      <c r="K128" s="18">
        <v>4490270000</v>
      </c>
      <c r="L128" s="29">
        <v>77.839770000000001</v>
      </c>
      <c r="M128" s="29">
        <v>12.94261</v>
      </c>
      <c r="N128" s="29">
        <v>12.97</v>
      </c>
      <c r="O128" s="239"/>
      <c r="P128" s="158"/>
      <c r="Q128" s="199"/>
      <c r="R128" s="107"/>
    </row>
    <row r="129" spans="1:18">
      <c r="A129" s="26">
        <v>45017</v>
      </c>
      <c r="B129" s="98"/>
      <c r="C129" s="15"/>
      <c r="D129" s="15">
        <v>50236</v>
      </c>
      <c r="E129" s="17"/>
      <c r="F129" s="17">
        <v>0</v>
      </c>
      <c r="G129" s="17"/>
      <c r="H129" s="128"/>
      <c r="I129" s="17">
        <v>0</v>
      </c>
      <c r="J129" s="17">
        <v>0</v>
      </c>
      <c r="K129" s="18">
        <v>4511050000</v>
      </c>
      <c r="L129" s="29"/>
      <c r="M129" s="29"/>
      <c r="N129" s="29"/>
      <c r="O129" s="239">
        <v>20780000</v>
      </c>
      <c r="P129" s="158">
        <v>78.027320000000003</v>
      </c>
      <c r="Q129" s="199">
        <v>13.38317</v>
      </c>
      <c r="R129" s="107">
        <v>13.387</v>
      </c>
    </row>
    <row r="130" spans="1:18">
      <c r="A130" s="26">
        <v>45017</v>
      </c>
      <c r="B130" s="98">
        <v>15000000</v>
      </c>
      <c r="C130" s="15">
        <v>45043</v>
      </c>
      <c r="D130" s="15">
        <v>50236</v>
      </c>
      <c r="E130" s="17">
        <v>100850000</v>
      </c>
      <c r="F130" s="17">
        <v>85850000</v>
      </c>
      <c r="G130" s="17">
        <v>17460000</v>
      </c>
      <c r="H130" s="128">
        <v>572.33333333333337</v>
      </c>
      <c r="I130" s="17">
        <v>0</v>
      </c>
      <c r="J130" s="17">
        <v>17460000</v>
      </c>
      <c r="K130" s="18">
        <v>4528510000</v>
      </c>
      <c r="L130" s="29">
        <v>77.029610000000005</v>
      </c>
      <c r="M130" s="29">
        <v>13.09966</v>
      </c>
      <c r="N130" s="29">
        <v>13.23</v>
      </c>
      <c r="O130" s="239"/>
      <c r="P130" s="158"/>
      <c r="Q130" s="199"/>
      <c r="R130" s="107"/>
    </row>
    <row r="131" spans="1:18">
      <c r="A131" s="26">
        <v>45047</v>
      </c>
      <c r="B131" s="98">
        <v>10000000</v>
      </c>
      <c r="C131" s="15">
        <v>45056</v>
      </c>
      <c r="D131" s="15">
        <v>50236</v>
      </c>
      <c r="E131" s="17">
        <v>97950000</v>
      </c>
      <c r="F131" s="17">
        <v>87950000</v>
      </c>
      <c r="G131" s="17">
        <v>10000000</v>
      </c>
      <c r="H131" s="128">
        <v>879.5</v>
      </c>
      <c r="I131" s="17">
        <v>0</v>
      </c>
      <c r="J131" s="17">
        <v>10000000</v>
      </c>
      <c r="K131" s="18">
        <v>4538510000</v>
      </c>
      <c r="L131" s="29">
        <v>77.321849999999998</v>
      </c>
      <c r="M131" s="29">
        <v>13.04917</v>
      </c>
      <c r="N131" s="29">
        <v>13.05</v>
      </c>
      <c r="O131" s="239"/>
      <c r="P131" s="158"/>
      <c r="Q131" s="199"/>
      <c r="R131" s="107"/>
    </row>
    <row r="132" spans="1:18">
      <c r="A132" s="26">
        <v>45047</v>
      </c>
      <c r="B132" s="98">
        <v>15000000</v>
      </c>
      <c r="C132" s="15">
        <v>45070</v>
      </c>
      <c r="D132" s="15">
        <v>50236</v>
      </c>
      <c r="E132" s="17">
        <v>123370000</v>
      </c>
      <c r="F132" s="17">
        <v>108370000</v>
      </c>
      <c r="G132" s="17">
        <v>2470000</v>
      </c>
      <c r="H132" s="128">
        <v>722.4666666666667</v>
      </c>
      <c r="I132" s="17">
        <v>0</v>
      </c>
      <c r="J132" s="17">
        <v>2470000</v>
      </c>
      <c r="K132" s="18">
        <v>4540980000</v>
      </c>
      <c r="L132" s="29">
        <v>77.397239999999996</v>
      </c>
      <c r="M132" s="29">
        <v>13.04</v>
      </c>
      <c r="N132" s="29">
        <v>13.04</v>
      </c>
      <c r="O132" s="239"/>
      <c r="P132" s="158"/>
      <c r="Q132" s="199"/>
      <c r="R132" s="107"/>
    </row>
    <row r="133" spans="1:18">
      <c r="A133" s="26">
        <v>45078</v>
      </c>
      <c r="B133" s="98"/>
      <c r="C133" s="15">
        <v>45085</v>
      </c>
      <c r="D133" s="15">
        <v>50236</v>
      </c>
      <c r="E133" s="17"/>
      <c r="F133" s="17">
        <v>0</v>
      </c>
      <c r="G133" s="17"/>
      <c r="H133" s="128"/>
      <c r="I133" s="17">
        <v>0</v>
      </c>
      <c r="J133" s="17">
        <v>0</v>
      </c>
      <c r="K133" s="18">
        <v>4544660000</v>
      </c>
      <c r="L133" s="29"/>
      <c r="M133" s="29"/>
      <c r="N133" s="29"/>
      <c r="O133" s="239">
        <v>3680000</v>
      </c>
      <c r="P133" s="158">
        <v>82.372349999999997</v>
      </c>
      <c r="Q133" s="199">
        <v>12.8154</v>
      </c>
      <c r="R133" s="107">
        <v>12.8154</v>
      </c>
    </row>
    <row r="134" spans="1:18">
      <c r="A134" s="26">
        <v>45078</v>
      </c>
      <c r="B134" s="98">
        <v>15000000</v>
      </c>
      <c r="C134" s="15">
        <v>45099</v>
      </c>
      <c r="D134" s="15">
        <v>50236</v>
      </c>
      <c r="E134" s="17">
        <v>127610000</v>
      </c>
      <c r="F134" s="17">
        <v>112610000</v>
      </c>
      <c r="G134" s="17">
        <v>15000000</v>
      </c>
      <c r="H134" s="128">
        <v>750.73333333333335</v>
      </c>
      <c r="I134" s="17">
        <v>0</v>
      </c>
      <c r="J134" s="17">
        <v>15000000</v>
      </c>
      <c r="K134" s="18">
        <v>4559660000</v>
      </c>
      <c r="L134" s="29">
        <v>80.804389999999998</v>
      </c>
      <c r="M134" s="29">
        <v>12.42333</v>
      </c>
      <c r="N134" s="29">
        <v>12.44</v>
      </c>
      <c r="O134" s="239"/>
      <c r="P134" s="158"/>
      <c r="Q134" s="199"/>
      <c r="R134" s="107"/>
    </row>
    <row r="135" spans="1:18">
      <c r="A135" s="26">
        <v>45078</v>
      </c>
      <c r="B135" s="98">
        <v>15000000</v>
      </c>
      <c r="C135" s="15">
        <v>45106</v>
      </c>
      <c r="D135" s="15">
        <v>50236</v>
      </c>
      <c r="E135" s="17">
        <v>86720000</v>
      </c>
      <c r="F135" s="17">
        <v>71720000</v>
      </c>
      <c r="G135" s="17">
        <v>15000000</v>
      </c>
      <c r="H135" s="128">
        <v>478.13333333333333</v>
      </c>
      <c r="I135" s="17">
        <v>0</v>
      </c>
      <c r="J135" s="17">
        <v>15000000</v>
      </c>
      <c r="K135" s="18">
        <v>4574660000</v>
      </c>
      <c r="L135" s="29">
        <v>82.245549999999994</v>
      </c>
      <c r="M135" s="29">
        <v>12.17</v>
      </c>
      <c r="N135" s="29">
        <v>12.4</v>
      </c>
      <c r="O135" s="239"/>
      <c r="P135" s="158"/>
      <c r="Q135" s="199"/>
      <c r="R135" s="107"/>
    </row>
    <row r="136" spans="1:18">
      <c r="A136" s="26">
        <v>45108</v>
      </c>
      <c r="B136" s="98"/>
      <c r="C136" s="15">
        <v>45113</v>
      </c>
      <c r="D136" s="15">
        <v>50236</v>
      </c>
      <c r="E136" s="17"/>
      <c r="F136" s="17">
        <v>0</v>
      </c>
      <c r="G136" s="17"/>
      <c r="H136" s="128"/>
      <c r="I136" s="17">
        <v>0</v>
      </c>
      <c r="J136" s="17">
        <v>0</v>
      </c>
      <c r="K136" s="18">
        <v>4634330000</v>
      </c>
      <c r="L136" s="29"/>
      <c r="M136" s="29"/>
      <c r="N136" s="29"/>
      <c r="O136" s="239">
        <v>59670000</v>
      </c>
      <c r="P136" s="158">
        <v>81.082310000000007</v>
      </c>
      <c r="Q136" s="199">
        <v>12.334020000000001</v>
      </c>
      <c r="R136" s="107">
        <v>12.337</v>
      </c>
    </row>
    <row r="137" spans="1:18">
      <c r="A137" s="26">
        <v>45108</v>
      </c>
      <c r="B137" s="98">
        <v>50000000</v>
      </c>
      <c r="C137" s="15">
        <v>45124</v>
      </c>
      <c r="D137" s="15">
        <v>50236</v>
      </c>
      <c r="E137" s="17">
        <v>130840000</v>
      </c>
      <c r="F137" s="17">
        <v>80840000</v>
      </c>
      <c r="G137" s="17">
        <v>50000000</v>
      </c>
      <c r="H137" s="128">
        <v>161.68</v>
      </c>
      <c r="I137" s="17">
        <v>0</v>
      </c>
      <c r="J137" s="17">
        <v>50000000</v>
      </c>
      <c r="K137" s="18">
        <v>4684330000</v>
      </c>
      <c r="L137" s="29">
        <v>82.318719999999999</v>
      </c>
      <c r="M137" s="29">
        <v>12.15948</v>
      </c>
      <c r="N137" s="29">
        <v>12.225</v>
      </c>
      <c r="O137" s="239"/>
      <c r="P137" s="158"/>
      <c r="Q137" s="199"/>
      <c r="R137" s="107"/>
    </row>
    <row r="138" spans="1:18">
      <c r="A138" s="26">
        <v>45108</v>
      </c>
      <c r="B138" s="98">
        <v>15000000</v>
      </c>
      <c r="C138" s="15">
        <v>45134</v>
      </c>
      <c r="D138" s="15">
        <v>50236</v>
      </c>
      <c r="E138" s="17">
        <v>107390000</v>
      </c>
      <c r="F138" s="17">
        <v>92390000</v>
      </c>
      <c r="G138" s="17">
        <v>15000000</v>
      </c>
      <c r="H138" s="128">
        <v>615.93333333333339</v>
      </c>
      <c r="I138" s="17">
        <v>0</v>
      </c>
      <c r="J138" s="17">
        <v>15000000</v>
      </c>
      <c r="K138" s="18">
        <v>4699330000</v>
      </c>
      <c r="L138" s="29">
        <v>83.510390000000001</v>
      </c>
      <c r="M138" s="29">
        <v>11.955</v>
      </c>
      <c r="N138" s="29">
        <v>11.955</v>
      </c>
      <c r="O138" s="239"/>
      <c r="P138" s="158"/>
      <c r="Q138" s="199"/>
      <c r="R138" s="107"/>
    </row>
    <row r="139" spans="1:18">
      <c r="A139" s="26">
        <v>45139</v>
      </c>
      <c r="B139" s="98">
        <v>15000000</v>
      </c>
      <c r="C139" s="15">
        <v>45141</v>
      </c>
      <c r="D139" s="15">
        <v>50236</v>
      </c>
      <c r="E139" s="17">
        <v>55980000</v>
      </c>
      <c r="F139" s="17">
        <v>40980000</v>
      </c>
      <c r="G139" s="17">
        <v>15000000</v>
      </c>
      <c r="H139" s="117">
        <v>273.20000000000005</v>
      </c>
      <c r="I139" s="17">
        <v>0</v>
      </c>
      <c r="J139" s="17">
        <v>15000000</v>
      </c>
      <c r="K139" s="18">
        <v>4714330000</v>
      </c>
      <c r="L139" s="29">
        <v>83.891080000000002</v>
      </c>
      <c r="M139" s="29">
        <v>11.890879999999999</v>
      </c>
      <c r="N139" s="29">
        <v>12.180999999999999</v>
      </c>
      <c r="O139" s="239"/>
      <c r="P139" s="158"/>
      <c r="Q139" s="199"/>
      <c r="R139" s="107"/>
    </row>
    <row r="140" spans="1:18">
      <c r="A140" s="26">
        <v>45139</v>
      </c>
      <c r="B140" s="98">
        <v>15000000</v>
      </c>
      <c r="C140" s="15">
        <v>45155</v>
      </c>
      <c r="D140" s="15">
        <v>50236</v>
      </c>
      <c r="E140" s="17">
        <v>88170000</v>
      </c>
      <c r="F140" s="17">
        <v>73170000</v>
      </c>
      <c r="G140" s="17">
        <v>15000000</v>
      </c>
      <c r="H140" s="117">
        <v>487.8</v>
      </c>
      <c r="I140" s="17">
        <v>0</v>
      </c>
      <c r="J140" s="17">
        <v>15000000</v>
      </c>
      <c r="K140" s="18">
        <v>4729330000</v>
      </c>
      <c r="L140" s="29">
        <v>83.561250000000001</v>
      </c>
      <c r="M140" s="29">
        <v>11.94815</v>
      </c>
      <c r="N140" s="29">
        <v>11.97</v>
      </c>
      <c r="O140" s="239"/>
      <c r="P140" s="158"/>
      <c r="Q140" s="199"/>
      <c r="R140" s="107"/>
    </row>
    <row r="141" spans="1:18">
      <c r="A141" s="26">
        <v>45170</v>
      </c>
      <c r="B141" s="98">
        <v>15000000</v>
      </c>
      <c r="C141" s="15">
        <v>45176</v>
      </c>
      <c r="D141" s="15">
        <v>50236</v>
      </c>
      <c r="E141" s="17">
        <v>88490000</v>
      </c>
      <c r="F141" s="17">
        <v>73490000</v>
      </c>
      <c r="G141" s="17">
        <v>15000000</v>
      </c>
      <c r="H141" s="117">
        <v>489.93333333333339</v>
      </c>
      <c r="I141" s="17">
        <v>0</v>
      </c>
      <c r="J141" s="17">
        <v>15000000</v>
      </c>
      <c r="K141" s="18">
        <v>4744330000</v>
      </c>
      <c r="L141" s="29">
        <v>83.173789999999997</v>
      </c>
      <c r="M141" s="29">
        <v>12.016959999999999</v>
      </c>
      <c r="N141" s="29">
        <v>12.12</v>
      </c>
      <c r="O141" s="239"/>
      <c r="P141" s="158"/>
      <c r="Q141" s="199"/>
      <c r="R141" s="107"/>
    </row>
    <row r="142" spans="1:18">
      <c r="A142" s="26">
        <v>45170</v>
      </c>
      <c r="B142" s="98">
        <v>30000000</v>
      </c>
      <c r="C142" s="15">
        <v>45190</v>
      </c>
      <c r="D142" s="15">
        <v>50236</v>
      </c>
      <c r="E142" s="17">
        <v>39160000</v>
      </c>
      <c r="F142" s="17">
        <v>9160000</v>
      </c>
      <c r="G142" s="17">
        <v>30000000</v>
      </c>
      <c r="H142" s="117">
        <v>30.533333333333335</v>
      </c>
      <c r="I142" s="17">
        <v>0</v>
      </c>
      <c r="J142" s="17">
        <v>30000000</v>
      </c>
      <c r="K142" s="18">
        <v>4774330000</v>
      </c>
      <c r="L142" s="29">
        <v>82.786510000000007</v>
      </c>
      <c r="M142" s="29">
        <v>12.085889999999999</v>
      </c>
      <c r="N142" s="29">
        <v>12.07</v>
      </c>
      <c r="O142" s="239"/>
      <c r="P142" s="158"/>
      <c r="Q142" s="199"/>
      <c r="R142" s="107"/>
    </row>
    <row r="143" spans="1:18">
      <c r="A143" s="26">
        <v>45197</v>
      </c>
      <c r="B143" s="98"/>
      <c r="C143" s="15">
        <v>45197</v>
      </c>
      <c r="D143" s="15">
        <v>50236</v>
      </c>
      <c r="E143" s="17"/>
      <c r="F143" s="17">
        <v>0</v>
      </c>
      <c r="G143" s="17"/>
      <c r="H143" s="117"/>
      <c r="I143" s="17">
        <v>0</v>
      </c>
      <c r="J143" s="17">
        <v>0</v>
      </c>
      <c r="K143" s="18">
        <v>4871830000</v>
      </c>
      <c r="L143" s="29"/>
      <c r="M143" s="29"/>
      <c r="N143" s="29"/>
      <c r="O143" s="239">
        <v>97500000</v>
      </c>
      <c r="P143" s="158">
        <v>83.07414</v>
      </c>
      <c r="Q143" s="199">
        <v>12.38</v>
      </c>
      <c r="R143" s="107">
        <v>12.4</v>
      </c>
    </row>
    <row r="144" spans="1:18">
      <c r="A144" s="26">
        <v>45227</v>
      </c>
      <c r="B144" s="98">
        <v>50000000</v>
      </c>
      <c r="C144" s="15">
        <v>45204</v>
      </c>
      <c r="D144" s="15">
        <v>50236</v>
      </c>
      <c r="E144" s="17">
        <v>96230000</v>
      </c>
      <c r="F144" s="17">
        <v>46230000</v>
      </c>
      <c r="G144" s="17">
        <v>45730000</v>
      </c>
      <c r="H144" s="117">
        <v>92.46</v>
      </c>
      <c r="I144" s="17">
        <v>0</v>
      </c>
      <c r="J144" s="17">
        <v>45730000</v>
      </c>
      <c r="K144" s="18">
        <v>4917560000</v>
      </c>
      <c r="L144" s="29">
        <v>80.433319999999995</v>
      </c>
      <c r="M144" s="29">
        <v>12.50535</v>
      </c>
      <c r="N144" s="29">
        <v>12.52</v>
      </c>
      <c r="O144" s="239"/>
      <c r="P144" s="158"/>
      <c r="Q144" s="199"/>
      <c r="R144" s="107"/>
    </row>
    <row r="145" spans="1:18">
      <c r="A145" s="26">
        <v>45201</v>
      </c>
      <c r="B145" s="98">
        <v>120000000</v>
      </c>
      <c r="C145" s="15">
        <v>45215</v>
      </c>
      <c r="D145" s="15">
        <v>50236</v>
      </c>
      <c r="E145" s="17">
        <v>94990000</v>
      </c>
      <c r="F145" s="17">
        <v>-25010000</v>
      </c>
      <c r="G145" s="17">
        <v>62690000</v>
      </c>
      <c r="H145" s="117">
        <v>-20.841666666666665</v>
      </c>
      <c r="I145" s="17">
        <v>0</v>
      </c>
      <c r="J145" s="17">
        <v>62690000</v>
      </c>
      <c r="K145" s="18">
        <v>4980250000</v>
      </c>
      <c r="L145" s="29">
        <v>81.480689999999996</v>
      </c>
      <c r="M145" s="29">
        <v>12.319800000000001</v>
      </c>
      <c r="N145" s="29">
        <v>12.32</v>
      </c>
      <c r="O145" s="239"/>
      <c r="P145" s="158"/>
      <c r="Q145" s="199"/>
      <c r="R145" s="107"/>
    </row>
    <row r="146" spans="1:18">
      <c r="A146" s="26">
        <v>45201</v>
      </c>
      <c r="B146" s="98">
        <v>100000000</v>
      </c>
      <c r="C146" s="15">
        <v>45218</v>
      </c>
      <c r="D146" s="15">
        <v>50236</v>
      </c>
      <c r="E146" s="17">
        <v>40910000</v>
      </c>
      <c r="F146" s="17">
        <v>-59090000</v>
      </c>
      <c r="G146" s="17">
        <v>2360000</v>
      </c>
      <c r="H146" s="117">
        <v>-59.089999999999996</v>
      </c>
      <c r="I146" s="17">
        <v>0</v>
      </c>
      <c r="J146" s="17">
        <v>2360000</v>
      </c>
      <c r="K146" s="18">
        <v>4982610000</v>
      </c>
      <c r="L146" s="29">
        <v>81.034289999999999</v>
      </c>
      <c r="M146" s="29">
        <v>12.400169999999999</v>
      </c>
      <c r="N146" s="29">
        <v>12.42</v>
      </c>
      <c r="O146" s="239"/>
      <c r="P146" s="158"/>
      <c r="Q146" s="199"/>
      <c r="R146" s="107"/>
    </row>
    <row r="147" spans="1:18">
      <c r="A147" s="26">
        <v>45231</v>
      </c>
      <c r="B147" s="98"/>
      <c r="C147" s="15">
        <v>45232</v>
      </c>
      <c r="D147" s="15">
        <v>50236</v>
      </c>
      <c r="E147" s="17"/>
      <c r="F147" s="17">
        <v>0</v>
      </c>
      <c r="G147" s="17"/>
      <c r="H147" s="117"/>
      <c r="I147" s="17">
        <v>0</v>
      </c>
      <c r="J147" s="17">
        <v>0</v>
      </c>
      <c r="K147" s="18">
        <v>5020610000</v>
      </c>
      <c r="L147" s="29"/>
      <c r="M147" s="29"/>
      <c r="N147" s="29"/>
      <c r="O147" s="239">
        <v>38000000</v>
      </c>
      <c r="P147" s="158">
        <v>83.778210000000001</v>
      </c>
      <c r="Q147" s="199">
        <v>12.424950000000001</v>
      </c>
      <c r="R147" s="107"/>
    </row>
    <row r="148" spans="1:18">
      <c r="A148" s="26">
        <v>45231</v>
      </c>
      <c r="B148" s="98">
        <v>15000000</v>
      </c>
      <c r="C148" s="15">
        <v>45239</v>
      </c>
      <c r="D148" s="15">
        <v>50236</v>
      </c>
      <c r="E148" s="17">
        <v>32240000</v>
      </c>
      <c r="F148" s="17">
        <v>17240000</v>
      </c>
      <c r="G148" s="17">
        <v>17240000</v>
      </c>
      <c r="H148" s="295">
        <v>114.93333333333334</v>
      </c>
      <c r="I148" s="17">
        <v>0</v>
      </c>
      <c r="J148" s="17">
        <v>17240000</v>
      </c>
      <c r="K148" s="18">
        <v>5037850000</v>
      </c>
      <c r="L148" s="29">
        <v>81.563450000000003</v>
      </c>
      <c r="M148" s="29">
        <v>12.310779999999999</v>
      </c>
      <c r="N148" s="29">
        <v>12.321999999999999</v>
      </c>
      <c r="O148" s="239"/>
      <c r="P148" s="158"/>
      <c r="Q148" s="199"/>
      <c r="R148" s="107"/>
    </row>
    <row r="149" spans="1:18">
      <c r="A149" s="26">
        <v>45231</v>
      </c>
      <c r="B149" s="98">
        <v>15000000</v>
      </c>
      <c r="C149" s="15">
        <v>45253</v>
      </c>
      <c r="D149" s="15">
        <v>50236</v>
      </c>
      <c r="E149" s="17">
        <v>42860000</v>
      </c>
      <c r="F149" s="17">
        <v>27860000</v>
      </c>
      <c r="G149" s="17">
        <v>35430000</v>
      </c>
      <c r="H149" s="295">
        <v>185.73333333333332</v>
      </c>
      <c r="I149" s="17">
        <v>0</v>
      </c>
      <c r="J149" s="17">
        <v>35430000</v>
      </c>
      <c r="K149" s="18">
        <v>5073280000</v>
      </c>
      <c r="L149" s="29">
        <v>83.452340000000007</v>
      </c>
      <c r="M149" s="29">
        <v>11.98386</v>
      </c>
      <c r="N149" s="29">
        <v>12</v>
      </c>
      <c r="O149" s="239"/>
      <c r="P149" s="158"/>
      <c r="Q149" s="199"/>
      <c r="R149" s="107"/>
    </row>
    <row r="150" spans="1:18">
      <c r="A150" s="26">
        <v>45261</v>
      </c>
      <c r="B150" s="98">
        <v>40000000</v>
      </c>
      <c r="C150" s="15">
        <v>45267</v>
      </c>
      <c r="D150" s="15">
        <f t="shared" ref="D150" si="0">D148</f>
        <v>50236</v>
      </c>
      <c r="E150" s="17">
        <v>54040000</v>
      </c>
      <c r="F150" s="17">
        <f t="shared" ref="F150" si="1">E150-B150</f>
        <v>14040000</v>
      </c>
      <c r="G150" s="17">
        <v>40450000</v>
      </c>
      <c r="H150" s="295">
        <v>35.1</v>
      </c>
      <c r="I150" s="17">
        <v>0</v>
      </c>
      <c r="J150" s="17">
        <v>40450000</v>
      </c>
      <c r="K150" s="18">
        <v>5113730000</v>
      </c>
      <c r="L150" s="29">
        <v>83.299180000000007</v>
      </c>
      <c r="M150" s="29">
        <v>12.013920000000001</v>
      </c>
      <c r="N150" s="29">
        <v>12.081</v>
      </c>
      <c r="O150" s="19"/>
      <c r="P150" s="17"/>
      <c r="Q150" s="15"/>
      <c r="R150" s="15"/>
    </row>
    <row r="151" spans="1:18">
      <c r="A151" s="19">
        <v>45292</v>
      </c>
      <c r="B151" s="17">
        <v>80000000</v>
      </c>
      <c r="C151" s="15">
        <v>45306</v>
      </c>
      <c r="D151" s="15">
        <v>50236</v>
      </c>
      <c r="E151" s="17">
        <v>81850000</v>
      </c>
      <c r="F151" s="17">
        <v>1850000</v>
      </c>
      <c r="G151" s="17">
        <v>59350000</v>
      </c>
      <c r="H151" s="128">
        <v>2.3125</v>
      </c>
      <c r="I151" s="17">
        <v>0</v>
      </c>
      <c r="J151" s="17">
        <v>59350000</v>
      </c>
      <c r="K151" s="18">
        <v>5173080000</v>
      </c>
      <c r="L151" s="29">
        <v>83.563400000000001</v>
      </c>
      <c r="M151" s="29">
        <v>11.98676</v>
      </c>
      <c r="N151" s="29">
        <v>12.03</v>
      </c>
      <c r="O151" s="19"/>
      <c r="P151" s="17"/>
      <c r="Q151" s="15"/>
      <c r="R151" s="15"/>
    </row>
    <row r="152" spans="1:18">
      <c r="A152" s="19">
        <v>45292</v>
      </c>
      <c r="B152" s="17">
        <v>20000000</v>
      </c>
      <c r="C152" s="15">
        <v>45316</v>
      </c>
      <c r="D152" s="15">
        <v>50236</v>
      </c>
      <c r="E152" s="17">
        <v>95080000</v>
      </c>
      <c r="F152" s="17">
        <v>75080000</v>
      </c>
      <c r="G152" s="17">
        <v>65080000</v>
      </c>
      <c r="H152" s="128">
        <v>375.4</v>
      </c>
      <c r="I152" s="17">
        <v>0</v>
      </c>
      <c r="J152" s="17">
        <v>65080000</v>
      </c>
      <c r="K152" s="18">
        <v>5238160000</v>
      </c>
      <c r="L152" s="29">
        <v>83.511790000000005</v>
      </c>
      <c r="M152" s="29">
        <v>11.996969999999999</v>
      </c>
      <c r="N152" s="29">
        <v>12.04</v>
      </c>
      <c r="O152" s="19"/>
      <c r="P152" s="17"/>
      <c r="Q152" s="15"/>
      <c r="R152" s="15"/>
    </row>
    <row r="153" spans="1:18">
      <c r="A153" s="102">
        <v>45323</v>
      </c>
      <c r="B153" s="98">
        <v>20000000</v>
      </c>
      <c r="C153" s="103">
        <v>45323</v>
      </c>
      <c r="D153" s="103">
        <v>50236</v>
      </c>
      <c r="E153" s="98">
        <v>98000000</v>
      </c>
      <c r="F153" s="98">
        <v>78000000</v>
      </c>
      <c r="G153" s="98">
        <v>20000000</v>
      </c>
      <c r="H153" s="275">
        <v>390</v>
      </c>
      <c r="I153" s="17">
        <v>0</v>
      </c>
      <c r="J153" s="98">
        <v>20000000</v>
      </c>
      <c r="K153" s="147">
        <v>5258160000</v>
      </c>
      <c r="L153" s="104">
        <v>83.499989999999997</v>
      </c>
      <c r="M153" s="29">
        <v>12</v>
      </c>
      <c r="N153" s="29">
        <v>12</v>
      </c>
      <c r="O153" s="114"/>
      <c r="P153" s="17"/>
      <c r="Q153" s="103"/>
      <c r="R153" s="103"/>
    </row>
    <row r="154" spans="1:18">
      <c r="A154" s="102">
        <v>45323</v>
      </c>
      <c r="B154" s="98">
        <v>20000000</v>
      </c>
      <c r="C154" s="103">
        <v>45337</v>
      </c>
      <c r="D154" s="103">
        <v>50236</v>
      </c>
      <c r="E154" s="98">
        <v>44170000</v>
      </c>
      <c r="F154" s="98">
        <v>24170000</v>
      </c>
      <c r="G154" s="98">
        <v>23920000</v>
      </c>
      <c r="H154" s="275">
        <v>120.85</v>
      </c>
      <c r="I154" s="17">
        <v>0</v>
      </c>
      <c r="J154" s="98">
        <v>23920000</v>
      </c>
      <c r="K154" s="147">
        <v>5282080000</v>
      </c>
      <c r="L154" s="104">
        <v>81.830190000000002</v>
      </c>
      <c r="M154" s="29">
        <v>12.29608</v>
      </c>
      <c r="N154" s="29">
        <v>12.37</v>
      </c>
      <c r="O154" s="114"/>
      <c r="P154" s="17"/>
      <c r="Q154" s="103"/>
      <c r="R154" s="103"/>
    </row>
    <row r="155" spans="1:18">
      <c r="A155" s="102">
        <v>45323</v>
      </c>
      <c r="B155" s="98"/>
      <c r="C155" s="103">
        <v>45344</v>
      </c>
      <c r="D155" s="103">
        <v>50236</v>
      </c>
      <c r="E155" s="98"/>
      <c r="F155" s="98">
        <v>0</v>
      </c>
      <c r="G155" s="98"/>
      <c r="H155" s="216"/>
      <c r="I155" s="98"/>
      <c r="J155" s="98"/>
      <c r="K155" s="147">
        <v>5322230000</v>
      </c>
      <c r="L155" s="104"/>
      <c r="M155" s="29"/>
      <c r="N155" s="198"/>
      <c r="O155" s="239">
        <v>40150000</v>
      </c>
      <c r="P155" s="158">
        <v>82.913679999999999</v>
      </c>
      <c r="Q155" s="199">
        <v>12.28058</v>
      </c>
      <c r="R155" s="107">
        <v>12.29</v>
      </c>
    </row>
    <row r="156" spans="1:18">
      <c r="A156" s="102">
        <v>45352</v>
      </c>
      <c r="B156" s="98">
        <v>20000000</v>
      </c>
      <c r="C156" s="103">
        <v>45358</v>
      </c>
      <c r="D156" s="103">
        <v>50236</v>
      </c>
      <c r="E156" s="98">
        <v>176520000</v>
      </c>
      <c r="F156" s="98">
        <v>156520000</v>
      </c>
      <c r="G156" s="98">
        <v>20000000</v>
      </c>
      <c r="H156" s="216">
        <v>782.59999999999991</v>
      </c>
      <c r="I156" s="98">
        <v>0</v>
      </c>
      <c r="J156" s="98">
        <v>20000000</v>
      </c>
      <c r="K156" s="147">
        <v>5342230000</v>
      </c>
      <c r="L156" s="104">
        <v>84.048659999999998</v>
      </c>
      <c r="M156" s="29">
        <v>11.911250000000001</v>
      </c>
      <c r="N156" s="198">
        <v>12.532</v>
      </c>
      <c r="O156" s="239"/>
      <c r="P156" s="158"/>
      <c r="Q156" s="199"/>
      <c r="R156" s="107"/>
    </row>
    <row r="157" spans="1:18">
      <c r="A157" s="102">
        <v>45352</v>
      </c>
      <c r="B157" s="98">
        <v>20000000</v>
      </c>
      <c r="C157" s="103">
        <v>45371</v>
      </c>
      <c r="D157" s="103">
        <v>50236</v>
      </c>
      <c r="E157" s="98">
        <v>127440000</v>
      </c>
      <c r="F157" s="98">
        <v>107440000</v>
      </c>
      <c r="G157" s="98">
        <v>26000000</v>
      </c>
      <c r="H157" s="216">
        <v>537.20000000000005</v>
      </c>
      <c r="I157" s="98">
        <v>0</v>
      </c>
      <c r="J157" s="98">
        <v>26000000</v>
      </c>
      <c r="K157" s="147">
        <v>5368230000</v>
      </c>
      <c r="L157" s="104">
        <v>82.028300000000002</v>
      </c>
      <c r="M157" s="29">
        <v>12.268050000000001</v>
      </c>
      <c r="N157" s="198">
        <v>12.29</v>
      </c>
      <c r="O157" s="239"/>
      <c r="P157" s="158"/>
      <c r="Q157" s="199"/>
      <c r="R157" s="107"/>
    </row>
    <row r="158" spans="1:18">
      <c r="A158" s="102">
        <v>45383</v>
      </c>
      <c r="B158" s="98">
        <v>55000000</v>
      </c>
      <c r="C158" s="103">
        <v>45397</v>
      </c>
      <c r="D158" s="103">
        <v>50236</v>
      </c>
      <c r="E158" s="98">
        <v>273350000</v>
      </c>
      <c r="F158" s="98">
        <v>218350000</v>
      </c>
      <c r="G158" s="98">
        <v>55000000</v>
      </c>
      <c r="H158" s="128">
        <v>397</v>
      </c>
      <c r="I158" s="98">
        <v>0</v>
      </c>
      <c r="J158" s="98">
        <v>55000000</v>
      </c>
      <c r="K158" s="147">
        <v>5423230000</v>
      </c>
      <c r="L158" s="104">
        <v>84.707759999999993</v>
      </c>
      <c r="M158" s="29">
        <v>11.80682</v>
      </c>
      <c r="N158" s="198">
        <v>12.025</v>
      </c>
      <c r="O158" s="239"/>
      <c r="P158" s="158"/>
      <c r="Q158" s="199"/>
      <c r="R158" s="107"/>
    </row>
    <row r="159" spans="1:18">
      <c r="A159" s="102">
        <v>45383</v>
      </c>
      <c r="B159" s="98">
        <v>40000000</v>
      </c>
      <c r="C159" s="103">
        <v>45400</v>
      </c>
      <c r="D159" s="103">
        <v>50236</v>
      </c>
      <c r="E159" s="98">
        <v>242080000</v>
      </c>
      <c r="F159" s="98">
        <v>202080000</v>
      </c>
      <c r="G159" s="98">
        <v>40000000</v>
      </c>
      <c r="H159" s="128">
        <v>505.19999999999993</v>
      </c>
      <c r="I159" s="98">
        <v>0</v>
      </c>
      <c r="J159" s="98">
        <v>40000000</v>
      </c>
      <c r="K159" s="147">
        <v>5463230000</v>
      </c>
      <c r="L159" s="104">
        <v>83.601550000000003</v>
      </c>
      <c r="M159" s="29">
        <v>11.99816</v>
      </c>
      <c r="N159" s="198">
        <v>12</v>
      </c>
      <c r="O159" s="239"/>
      <c r="P159" s="158"/>
      <c r="Q159" s="199"/>
      <c r="R159" s="107"/>
    </row>
    <row r="160" spans="1:18">
      <c r="A160" s="102">
        <v>45383</v>
      </c>
      <c r="B160" s="98"/>
      <c r="C160" s="103">
        <v>45407</v>
      </c>
      <c r="D160" s="103">
        <v>50236</v>
      </c>
      <c r="E160" s="98"/>
      <c r="F160" s="98">
        <v>0</v>
      </c>
      <c r="G160" s="98"/>
      <c r="H160" s="216"/>
      <c r="I160" s="98">
        <v>0</v>
      </c>
      <c r="J160" s="98">
        <v>0</v>
      </c>
      <c r="K160" s="147">
        <v>5486550000</v>
      </c>
      <c r="L160" s="104"/>
      <c r="M160" s="29"/>
      <c r="N160" s="198"/>
      <c r="O160" s="239">
        <v>23320000</v>
      </c>
      <c r="P160" s="158">
        <v>86.558920000000001</v>
      </c>
      <c r="Q160" s="199">
        <v>11.943</v>
      </c>
      <c r="R160" s="107">
        <v>11.962999999999999</v>
      </c>
    </row>
    <row r="161" spans="1:18">
      <c r="A161" s="102">
        <v>45413</v>
      </c>
      <c r="B161" s="98">
        <v>40000000</v>
      </c>
      <c r="C161" s="103">
        <v>45420</v>
      </c>
      <c r="D161" s="103">
        <v>50236</v>
      </c>
      <c r="E161" s="98">
        <v>87720000</v>
      </c>
      <c r="F161" s="98">
        <v>47720000</v>
      </c>
      <c r="G161" s="98">
        <v>25720000</v>
      </c>
      <c r="H161" s="128">
        <v>119.30000000000001</v>
      </c>
      <c r="I161" s="98">
        <v>0</v>
      </c>
      <c r="J161" s="98">
        <v>25720000</v>
      </c>
      <c r="K161" s="147">
        <v>5512270000</v>
      </c>
      <c r="L161" s="104">
        <v>82.315849999999998</v>
      </c>
      <c r="M161" s="29">
        <v>12.23048</v>
      </c>
      <c r="N161" s="198">
        <v>12.36</v>
      </c>
      <c r="O161" s="239"/>
      <c r="P161" s="158"/>
      <c r="Q161" s="199"/>
      <c r="R161" s="107"/>
    </row>
    <row r="162" spans="1:18">
      <c r="A162" s="102">
        <v>45413</v>
      </c>
      <c r="B162" s="98">
        <v>35000000</v>
      </c>
      <c r="C162" s="103">
        <v>45435</v>
      </c>
      <c r="D162" s="103">
        <v>50236</v>
      </c>
      <c r="E162" s="98">
        <v>173870000</v>
      </c>
      <c r="F162" s="98">
        <v>138870000</v>
      </c>
      <c r="G162" s="98">
        <v>46500000</v>
      </c>
      <c r="H162" s="128">
        <v>396.77142857142854</v>
      </c>
      <c r="I162" s="98">
        <v>0</v>
      </c>
      <c r="J162" s="98">
        <v>46500000</v>
      </c>
      <c r="K162" s="147">
        <v>5558770000</v>
      </c>
      <c r="L162" s="104">
        <v>83.728759999999994</v>
      </c>
      <c r="M162" s="29">
        <v>11.986190000000001</v>
      </c>
      <c r="N162" s="198">
        <v>12</v>
      </c>
      <c r="O162" s="239"/>
      <c r="P162" s="158"/>
      <c r="Q162" s="199"/>
      <c r="R162" s="107"/>
    </row>
    <row r="163" spans="1:18">
      <c r="A163" s="102">
        <v>45444</v>
      </c>
      <c r="B163" s="98"/>
      <c r="C163" s="103">
        <v>45449</v>
      </c>
      <c r="D163" s="103"/>
      <c r="E163" s="98"/>
      <c r="F163" s="98"/>
      <c r="G163" s="98"/>
      <c r="H163" s="128"/>
      <c r="I163" s="98">
        <v>0</v>
      </c>
      <c r="J163" s="98">
        <v>0</v>
      </c>
      <c r="K163" s="147">
        <v>5570610000</v>
      </c>
      <c r="L163" s="104"/>
      <c r="M163" s="29"/>
      <c r="N163" s="198"/>
      <c r="O163" s="239">
        <v>11840000</v>
      </c>
      <c r="P163" s="158">
        <v>85.153009999999995</v>
      </c>
      <c r="Q163" s="199">
        <v>12.4</v>
      </c>
      <c r="R163" s="107">
        <v>12.4</v>
      </c>
    </row>
    <row r="164" spans="1:18">
      <c r="A164" s="102">
        <v>45444</v>
      </c>
      <c r="B164" s="98">
        <v>40000000</v>
      </c>
      <c r="C164" s="103">
        <v>45463</v>
      </c>
      <c r="D164" s="103">
        <v>50236</v>
      </c>
      <c r="E164" s="98">
        <v>136690000</v>
      </c>
      <c r="F164" s="98">
        <v>96690000</v>
      </c>
      <c r="G164" s="98">
        <v>40000000</v>
      </c>
      <c r="H164" s="117">
        <v>241.72500000000002</v>
      </c>
      <c r="I164" s="98">
        <v>0</v>
      </c>
      <c r="J164" s="98">
        <v>40000000</v>
      </c>
      <c r="K164" s="147">
        <v>5610610000</v>
      </c>
      <c r="L164" s="104">
        <v>86.167410000000004</v>
      </c>
      <c r="M164" s="29">
        <v>11.58244</v>
      </c>
      <c r="N164" s="198">
        <v>11.66</v>
      </c>
      <c r="O164" s="239"/>
      <c r="P164" s="158"/>
      <c r="Q164" s="199"/>
      <c r="R164" s="107"/>
    </row>
    <row r="165" spans="1:18">
      <c r="A165" s="102">
        <v>45444</v>
      </c>
      <c r="B165" s="98">
        <v>35000000</v>
      </c>
      <c r="C165" s="103">
        <v>45470</v>
      </c>
      <c r="D165" s="103">
        <v>50236</v>
      </c>
      <c r="E165" s="98">
        <v>202830000</v>
      </c>
      <c r="F165" s="98">
        <v>167830000</v>
      </c>
      <c r="G165" s="98">
        <v>35000000</v>
      </c>
      <c r="H165" s="117">
        <v>479.51428571428573</v>
      </c>
      <c r="I165" s="98">
        <v>0</v>
      </c>
      <c r="J165" s="98">
        <v>35000000</v>
      </c>
      <c r="K165" s="147">
        <v>5645610000</v>
      </c>
      <c r="L165" s="104">
        <v>87.042869999999994</v>
      </c>
      <c r="M165" s="29">
        <v>11.437189999999999</v>
      </c>
      <c r="N165" s="198">
        <v>11.45</v>
      </c>
      <c r="O165" s="239"/>
      <c r="P165" s="158"/>
      <c r="Q165" s="199"/>
      <c r="R165" s="107"/>
    </row>
    <row r="166" spans="1:18">
      <c r="A166" s="102">
        <v>45474</v>
      </c>
      <c r="B166" s="98"/>
      <c r="C166" s="103">
        <v>45477</v>
      </c>
      <c r="D166" s="103">
        <v>50236</v>
      </c>
      <c r="E166" s="98"/>
      <c r="F166" s="98">
        <v>0</v>
      </c>
      <c r="G166" s="98"/>
      <c r="H166" s="117"/>
      <c r="I166" s="98">
        <v>0</v>
      </c>
      <c r="J166" s="98">
        <v>0</v>
      </c>
      <c r="K166" s="147">
        <v>5677410000</v>
      </c>
      <c r="L166" s="104"/>
      <c r="M166" s="29"/>
      <c r="N166" s="198"/>
      <c r="O166" s="239">
        <v>31800000</v>
      </c>
      <c r="P166" s="158">
        <v>86.351830000000007</v>
      </c>
      <c r="Q166" s="199">
        <v>11.50488</v>
      </c>
      <c r="R166" s="107">
        <v>11.54</v>
      </c>
    </row>
    <row r="167" spans="1:18">
      <c r="A167" s="102">
        <v>45474</v>
      </c>
      <c r="B167" s="98">
        <v>70000000</v>
      </c>
      <c r="C167" s="103">
        <v>45488</v>
      </c>
      <c r="D167" s="103">
        <v>50236</v>
      </c>
      <c r="E167" s="98">
        <v>158120000</v>
      </c>
      <c r="F167" s="98">
        <v>88120000</v>
      </c>
      <c r="G167" s="98">
        <v>70000000</v>
      </c>
      <c r="H167" s="117">
        <v>125.88571428571429</v>
      </c>
      <c r="I167" s="98">
        <v>0</v>
      </c>
      <c r="J167" s="98">
        <v>70000000</v>
      </c>
      <c r="K167" s="147">
        <v>5747410000</v>
      </c>
      <c r="L167" s="104">
        <v>89.753129999999999</v>
      </c>
      <c r="M167" s="29">
        <v>11</v>
      </c>
      <c r="N167" s="198">
        <v>11.04</v>
      </c>
      <c r="O167" s="239"/>
      <c r="P167" s="158"/>
      <c r="Q167" s="199"/>
      <c r="R167" s="107"/>
    </row>
    <row r="168" spans="1:18">
      <c r="A168" s="102">
        <v>45474</v>
      </c>
      <c r="B168" s="98">
        <v>40000000</v>
      </c>
      <c r="C168" s="103">
        <v>45498</v>
      </c>
      <c r="D168" s="103">
        <v>50236</v>
      </c>
      <c r="E168" s="98">
        <v>117320000</v>
      </c>
      <c r="F168" s="98">
        <v>77320000</v>
      </c>
      <c r="G168" s="98">
        <v>40000000</v>
      </c>
      <c r="H168" s="117">
        <v>193.3</v>
      </c>
      <c r="I168" s="98">
        <v>0</v>
      </c>
      <c r="J168" s="98">
        <v>40000000</v>
      </c>
      <c r="K168" s="147">
        <v>5787410000</v>
      </c>
      <c r="L168" s="104">
        <v>90.147279999999995</v>
      </c>
      <c r="M168" s="29">
        <v>10.93796</v>
      </c>
      <c r="N168" s="198">
        <v>10.95</v>
      </c>
      <c r="O168" s="239"/>
      <c r="P168" s="158"/>
      <c r="Q168" s="199"/>
      <c r="R168" s="107"/>
    </row>
    <row r="169" spans="1:18">
      <c r="A169" s="102">
        <v>45505</v>
      </c>
      <c r="B169" s="98">
        <v>40000000</v>
      </c>
      <c r="C169" s="103">
        <v>45512</v>
      </c>
      <c r="D169" s="103">
        <v>50236</v>
      </c>
      <c r="E169" s="98">
        <v>145700000</v>
      </c>
      <c r="F169" s="98">
        <v>105700000</v>
      </c>
      <c r="G169" s="98">
        <v>40000000</v>
      </c>
      <c r="H169" s="117">
        <v>264.25</v>
      </c>
      <c r="I169" s="98">
        <v>0</v>
      </c>
      <c r="J169" s="98">
        <v>40000000</v>
      </c>
      <c r="K169" s="147">
        <v>5827410000</v>
      </c>
      <c r="L169" s="104">
        <v>90.432230000000004</v>
      </c>
      <c r="M169" s="29">
        <v>10.89357</v>
      </c>
      <c r="N169" s="198">
        <v>11</v>
      </c>
      <c r="O169" s="239"/>
      <c r="P169" s="158"/>
      <c r="Q169" s="199"/>
      <c r="R169" s="107"/>
    </row>
    <row r="170" spans="1:18">
      <c r="A170" s="102">
        <v>45505</v>
      </c>
      <c r="B170" s="98"/>
      <c r="C170" s="103">
        <v>45519</v>
      </c>
      <c r="D170" s="103">
        <v>50236</v>
      </c>
      <c r="E170" s="98"/>
      <c r="F170" s="98">
        <v>0</v>
      </c>
      <c r="G170" s="98"/>
      <c r="H170" s="117"/>
      <c r="I170" s="98"/>
      <c r="J170" s="98">
        <v>0</v>
      </c>
      <c r="K170" s="147">
        <v>6003870000</v>
      </c>
      <c r="L170" s="104"/>
      <c r="M170" s="29"/>
      <c r="N170" s="198"/>
      <c r="O170" s="239">
        <v>176460000</v>
      </c>
      <c r="P170" s="158">
        <v>92.146940000000001</v>
      </c>
      <c r="Q170" s="199">
        <v>10.752359999999999</v>
      </c>
      <c r="R170" s="107">
        <v>10.8078</v>
      </c>
    </row>
    <row r="171" spans="1:18">
      <c r="A171" s="102">
        <v>45505</v>
      </c>
      <c r="B171" s="98">
        <v>35000000</v>
      </c>
      <c r="C171" s="103">
        <v>45526</v>
      </c>
      <c r="D171" s="103">
        <v>50236</v>
      </c>
      <c r="E171" s="98">
        <v>44820000</v>
      </c>
      <c r="F171" s="98">
        <v>9820000</v>
      </c>
      <c r="G171" s="98">
        <v>38460000</v>
      </c>
      <c r="H171" s="117">
        <v>28.057142857142857</v>
      </c>
      <c r="I171" s="98">
        <v>0</v>
      </c>
      <c r="J171" s="98">
        <v>38460000</v>
      </c>
      <c r="K171" s="147">
        <v>6042330000</v>
      </c>
      <c r="L171" s="104">
        <v>90.074600000000004</v>
      </c>
      <c r="M171" s="29">
        <v>10.9505</v>
      </c>
      <c r="N171" s="198">
        <v>11.004</v>
      </c>
      <c r="O171" s="239"/>
      <c r="P171" s="158"/>
      <c r="Q171" s="199"/>
      <c r="R171" s="107"/>
    </row>
    <row r="172" spans="1:18">
      <c r="A172" s="102">
        <v>45536</v>
      </c>
      <c r="B172" s="98">
        <v>75000000</v>
      </c>
      <c r="C172" s="103">
        <v>45540</v>
      </c>
      <c r="D172" s="103">
        <v>50236</v>
      </c>
      <c r="E172" s="98">
        <v>29310000</v>
      </c>
      <c r="F172" s="98">
        <v>-45690000</v>
      </c>
      <c r="G172" s="98">
        <v>9060000</v>
      </c>
      <c r="H172" s="117">
        <v>-60.919999999999995</v>
      </c>
      <c r="I172" s="98">
        <v>0</v>
      </c>
      <c r="J172" s="98">
        <v>9060000</v>
      </c>
      <c r="K172" s="147">
        <v>6051390000</v>
      </c>
      <c r="L172" s="104">
        <v>89.992230000000006</v>
      </c>
      <c r="M172" s="29">
        <v>10.96444</v>
      </c>
      <c r="N172" s="198">
        <v>10.987</v>
      </c>
      <c r="O172" s="239"/>
      <c r="P172" s="158"/>
      <c r="Q172" s="199"/>
      <c r="R172" s="107"/>
    </row>
    <row r="173" spans="1:18">
      <c r="A173" s="102">
        <v>45536</v>
      </c>
      <c r="B173" s="98">
        <v>70000000</v>
      </c>
      <c r="C173" s="103">
        <v>45554</v>
      </c>
      <c r="D173" s="103">
        <v>50236</v>
      </c>
      <c r="E173" s="98">
        <v>123910000</v>
      </c>
      <c r="F173" s="98">
        <v>53910000</v>
      </c>
      <c r="G173" s="98">
        <v>87660000</v>
      </c>
      <c r="H173" s="117">
        <v>77.01428571428572</v>
      </c>
      <c r="I173" s="98">
        <v>0</v>
      </c>
      <c r="J173" s="98">
        <v>87660000</v>
      </c>
      <c r="K173" s="147">
        <v>6139050000</v>
      </c>
      <c r="L173" s="104">
        <v>92.799130000000005</v>
      </c>
      <c r="M173" s="29">
        <v>10.530250000000001</v>
      </c>
      <c r="N173" s="198">
        <v>10.545</v>
      </c>
      <c r="O173" s="239"/>
      <c r="P173" s="158"/>
      <c r="Q173" s="199"/>
      <c r="R173" s="107"/>
    </row>
    <row r="174" spans="1:18">
      <c r="A174" s="102">
        <v>45536</v>
      </c>
      <c r="B174" s="98"/>
      <c r="C174" s="103">
        <v>45561</v>
      </c>
      <c r="D174" s="103">
        <v>50236</v>
      </c>
      <c r="E174" s="98"/>
      <c r="F174" s="98">
        <v>0</v>
      </c>
      <c r="G174" s="98"/>
      <c r="H174" s="117"/>
      <c r="I174" s="98"/>
      <c r="J174" s="98">
        <v>0</v>
      </c>
      <c r="K174" s="147">
        <v>6213870000</v>
      </c>
      <c r="L174" s="104"/>
      <c r="M174" s="29"/>
      <c r="N174" s="198"/>
      <c r="O174" s="239">
        <v>74820000</v>
      </c>
      <c r="P174" s="158">
        <v>94.180999999999997</v>
      </c>
      <c r="Q174" s="199">
        <v>10.60961</v>
      </c>
      <c r="R174" s="107">
        <v>10.64</v>
      </c>
    </row>
    <row r="175" spans="1:18">
      <c r="A175" s="102">
        <v>45566</v>
      </c>
      <c r="B175" s="98">
        <v>75000000</v>
      </c>
      <c r="C175" s="103">
        <v>45568</v>
      </c>
      <c r="D175" s="103">
        <v>50236</v>
      </c>
      <c r="E175" s="98">
        <v>30810000</v>
      </c>
      <c r="F175" s="98">
        <v>-44190000</v>
      </c>
      <c r="G175" s="98">
        <v>25560000</v>
      </c>
      <c r="H175" s="117">
        <v>-58.919999999999995</v>
      </c>
      <c r="I175" s="98">
        <v>0</v>
      </c>
      <c r="J175" s="98">
        <v>25560000</v>
      </c>
      <c r="K175" s="147">
        <v>6239430000</v>
      </c>
      <c r="L175" s="104">
        <v>91.800070000000005</v>
      </c>
      <c r="M175" s="29">
        <v>10.68403</v>
      </c>
      <c r="N175" s="198">
        <v>10.73</v>
      </c>
      <c r="O175" s="239"/>
      <c r="P175" s="158"/>
      <c r="Q175" s="199"/>
      <c r="R175" s="107"/>
    </row>
    <row r="176" spans="1:18">
      <c r="A176" s="102">
        <v>45566</v>
      </c>
      <c r="B176" s="98">
        <v>155000000</v>
      </c>
      <c r="C176" s="103">
        <v>45580</v>
      </c>
      <c r="D176" s="103">
        <v>50236</v>
      </c>
      <c r="E176" s="98">
        <v>34860000</v>
      </c>
      <c r="F176" s="98">
        <v>-120140000</v>
      </c>
      <c r="G176" s="98">
        <v>20660000</v>
      </c>
      <c r="H176" s="117">
        <v>-77.509677419354844</v>
      </c>
      <c r="I176" s="98">
        <v>0</v>
      </c>
      <c r="J176" s="98">
        <v>20660000</v>
      </c>
      <c r="K176" s="147">
        <v>6260090000</v>
      </c>
      <c r="L176" s="104">
        <v>91.155789999999996</v>
      </c>
      <c r="M176" s="29">
        <v>10.785130000000001</v>
      </c>
      <c r="N176" s="198">
        <v>10.838900000000001</v>
      </c>
      <c r="O176" s="239"/>
      <c r="P176" s="158"/>
      <c r="Q176" s="199"/>
      <c r="R176" s="107"/>
    </row>
    <row r="177" spans="1:18">
      <c r="A177" s="102">
        <v>45566</v>
      </c>
      <c r="B177" s="98">
        <v>75000000</v>
      </c>
      <c r="C177" s="103">
        <v>45596</v>
      </c>
      <c r="D177" s="103">
        <v>50236</v>
      </c>
      <c r="E177" s="98">
        <v>140410000</v>
      </c>
      <c r="F177" s="98">
        <v>65410000</v>
      </c>
      <c r="G177" s="98">
        <v>99690000</v>
      </c>
      <c r="H177" s="117">
        <v>87.213333333333338</v>
      </c>
      <c r="I177" s="98">
        <v>0</v>
      </c>
      <c r="J177" s="98">
        <v>99690000</v>
      </c>
      <c r="K177" s="147">
        <v>6359780000</v>
      </c>
      <c r="L177" s="104">
        <v>90.990080000000006</v>
      </c>
      <c r="M177" s="29">
        <v>10.81291</v>
      </c>
      <c r="N177" s="198">
        <v>10.845000000000001</v>
      </c>
      <c r="O177" s="239"/>
      <c r="P177" s="158"/>
      <c r="Q177" s="199"/>
      <c r="R177" s="107"/>
    </row>
    <row r="178" spans="1:18">
      <c r="A178" s="102">
        <v>45597</v>
      </c>
      <c r="B178" s="98"/>
      <c r="C178" s="103">
        <v>45603</v>
      </c>
      <c r="D178" s="103">
        <v>50236</v>
      </c>
      <c r="E178" s="98"/>
      <c r="F178" s="98">
        <v>0</v>
      </c>
      <c r="G178" s="98"/>
      <c r="H178" s="117"/>
      <c r="I178" s="98"/>
      <c r="J178" s="98">
        <v>0</v>
      </c>
      <c r="K178" s="147">
        <v>6409250000</v>
      </c>
      <c r="L178" s="104"/>
      <c r="M178" s="29"/>
      <c r="N178" s="198"/>
      <c r="O178" s="239">
        <v>49470000</v>
      </c>
      <c r="P178" s="158">
        <v>92.198679999999996</v>
      </c>
      <c r="Q178" s="199">
        <v>11.09775</v>
      </c>
      <c r="R178" s="107">
        <v>11.18</v>
      </c>
    </row>
    <row r="179" spans="1:18">
      <c r="A179" s="102">
        <v>45597</v>
      </c>
      <c r="B179" s="98">
        <v>65000000</v>
      </c>
      <c r="C179" s="103">
        <v>45610</v>
      </c>
      <c r="D179" s="103">
        <v>50236</v>
      </c>
      <c r="E179" s="98">
        <v>43000000</v>
      </c>
      <c r="F179" s="98">
        <v>-22000000</v>
      </c>
      <c r="G179" s="98">
        <v>12000000</v>
      </c>
      <c r="H179" s="117">
        <v>-33.846153846153847</v>
      </c>
      <c r="I179" s="98"/>
      <c r="J179" s="98">
        <v>12000000</v>
      </c>
      <c r="K179" s="147">
        <v>6421250000</v>
      </c>
      <c r="L179" s="104">
        <v>89.47533</v>
      </c>
      <c r="M179" s="29">
        <v>11.05547</v>
      </c>
      <c r="N179" s="198">
        <v>11.087899999999999</v>
      </c>
      <c r="O179" s="239"/>
      <c r="P179" s="158"/>
      <c r="Q179" s="199"/>
      <c r="R179" s="107"/>
    </row>
    <row r="180" spans="1:18">
      <c r="A180" s="100">
        <v>45627</v>
      </c>
      <c r="B180" s="98">
        <v>65000000</v>
      </c>
      <c r="C180" s="103">
        <v>45631</v>
      </c>
      <c r="D180" s="103">
        <v>50237</v>
      </c>
      <c r="E180" s="98">
        <v>67980000</v>
      </c>
      <c r="F180" s="98">
        <v>2980000</v>
      </c>
      <c r="G180" s="98">
        <v>42980000</v>
      </c>
      <c r="H180" s="117">
        <v>4.5846153846153852</v>
      </c>
      <c r="I180" s="98"/>
      <c r="J180" s="98">
        <v>42980000</v>
      </c>
      <c r="K180" s="147">
        <v>6464230000</v>
      </c>
      <c r="L180" s="104">
        <v>90.975960000000001</v>
      </c>
      <c r="M180" s="29">
        <v>10.820360000000001</v>
      </c>
      <c r="N180" s="198">
        <v>10.865</v>
      </c>
      <c r="O180" s="239"/>
      <c r="P180" s="158"/>
      <c r="Q180" s="199"/>
      <c r="R180" s="107"/>
    </row>
    <row r="181" spans="1:18">
      <c r="A181" s="100">
        <v>45658</v>
      </c>
      <c r="B181" s="98">
        <v>90000000</v>
      </c>
      <c r="C181" s="103">
        <v>45672</v>
      </c>
      <c r="D181" s="103">
        <v>50236</v>
      </c>
      <c r="E181" s="98">
        <v>117570000</v>
      </c>
      <c r="F181" s="98">
        <v>27570000</v>
      </c>
      <c r="G181" s="98">
        <v>90000000</v>
      </c>
      <c r="H181" s="117">
        <v>30.633333333333333</v>
      </c>
      <c r="I181" s="98">
        <v>0</v>
      </c>
      <c r="J181" s="98">
        <v>90000000</v>
      </c>
      <c r="K181" s="147">
        <v>6554230000</v>
      </c>
      <c r="L181" s="104">
        <v>87.820890000000006</v>
      </c>
      <c r="M181" s="29">
        <v>11.346730000000001</v>
      </c>
      <c r="N181" s="198">
        <v>11.46</v>
      </c>
      <c r="O181" s="239"/>
      <c r="P181" s="158"/>
      <c r="Q181" s="199"/>
      <c r="R181" s="107"/>
    </row>
    <row r="182" spans="1:18">
      <c r="A182" s="100">
        <v>45658</v>
      </c>
      <c r="B182" s="98">
        <v>35000000</v>
      </c>
      <c r="C182" s="103">
        <v>45314</v>
      </c>
      <c r="D182" s="103">
        <v>50236</v>
      </c>
      <c r="E182" s="98">
        <v>96930000</v>
      </c>
      <c r="F182" s="98">
        <v>61930000</v>
      </c>
      <c r="G182" s="98">
        <v>35000000</v>
      </c>
      <c r="H182" s="117">
        <v>176.94285714285712</v>
      </c>
      <c r="I182" s="98">
        <v>0</v>
      </c>
      <c r="J182" s="98">
        <v>35000000</v>
      </c>
      <c r="K182" s="147">
        <v>6589230000</v>
      </c>
      <c r="L182" s="104">
        <v>90.248919999999998</v>
      </c>
      <c r="M182" s="29">
        <v>10.9511</v>
      </c>
      <c r="N182" s="198">
        <v>10.79</v>
      </c>
      <c r="O182" s="239"/>
      <c r="P182" s="158"/>
      <c r="Q182" s="199"/>
      <c r="R182" s="107"/>
    </row>
    <row r="183" spans="1:18">
      <c r="A183" s="100">
        <v>45689</v>
      </c>
      <c r="B183" s="98">
        <v>65000000</v>
      </c>
      <c r="C183" s="103">
        <v>45328</v>
      </c>
      <c r="D183" s="103">
        <v>13711</v>
      </c>
      <c r="E183" s="98">
        <v>74990000</v>
      </c>
      <c r="F183" s="98">
        <v>9990000</v>
      </c>
      <c r="G183" s="98">
        <v>62240000</v>
      </c>
      <c r="H183" s="117">
        <v>15.369230769230768</v>
      </c>
      <c r="I183" s="98">
        <v>0</v>
      </c>
      <c r="J183" s="98">
        <v>62240000</v>
      </c>
      <c r="K183" s="147">
        <v>6651470000</v>
      </c>
      <c r="L183" s="104">
        <v>89.12</v>
      </c>
      <c r="M183" s="29">
        <v>11.13</v>
      </c>
      <c r="N183" s="198">
        <v>11.19</v>
      </c>
      <c r="O183" s="239"/>
      <c r="P183" s="158"/>
      <c r="Q183" s="199"/>
      <c r="R183" s="107"/>
    </row>
    <row r="184" spans="1:18">
      <c r="A184" s="100">
        <v>45689</v>
      </c>
      <c r="B184" s="98">
        <v>35000000</v>
      </c>
      <c r="C184" s="103">
        <v>45342</v>
      </c>
      <c r="D184" s="103">
        <v>13711</v>
      </c>
      <c r="E184" s="98">
        <v>71850000</v>
      </c>
      <c r="F184" s="98">
        <v>36850000</v>
      </c>
      <c r="G184" s="98">
        <v>35000000</v>
      </c>
      <c r="H184" s="117">
        <v>105.28571428571429</v>
      </c>
      <c r="I184" s="98">
        <v>0</v>
      </c>
      <c r="J184" s="98">
        <v>35000000</v>
      </c>
      <c r="K184" s="147">
        <v>6686470000</v>
      </c>
      <c r="L184" s="104">
        <v>89.97</v>
      </c>
      <c r="M184" s="29">
        <v>11</v>
      </c>
      <c r="N184" s="198">
        <v>11.12</v>
      </c>
      <c r="O184" s="239"/>
      <c r="P184" s="158"/>
      <c r="Q184" s="199"/>
      <c r="R184" s="107"/>
    </row>
    <row r="185" spans="1:18">
      <c r="A185" s="100">
        <v>45689</v>
      </c>
      <c r="B185" s="98"/>
      <c r="C185" s="103">
        <v>45349</v>
      </c>
      <c r="D185" s="103">
        <v>13711</v>
      </c>
      <c r="E185" s="98"/>
      <c r="F185" s="98"/>
      <c r="G185" s="98"/>
      <c r="H185" s="117"/>
      <c r="I185" s="98"/>
      <c r="J185" s="98"/>
      <c r="K185" s="147">
        <v>6760310000</v>
      </c>
      <c r="L185" s="104"/>
      <c r="M185" s="29"/>
      <c r="N185" s="198"/>
      <c r="O185" s="239">
        <v>73840000</v>
      </c>
      <c r="P185" s="158">
        <v>90.857799999999997</v>
      </c>
      <c r="Q185" s="199">
        <v>11.037699999999999</v>
      </c>
      <c r="R185" s="107">
        <v>11.06</v>
      </c>
    </row>
    <row r="186" spans="1:18">
      <c r="A186" s="100">
        <v>45717</v>
      </c>
      <c r="B186" s="98">
        <v>60000000</v>
      </c>
      <c r="C186" s="103">
        <v>45357</v>
      </c>
      <c r="D186" s="103">
        <v>50236</v>
      </c>
      <c r="E186" s="98">
        <v>126360000</v>
      </c>
      <c r="F186" s="98">
        <v>66360000</v>
      </c>
      <c r="G186" s="98">
        <v>60000000</v>
      </c>
      <c r="H186" s="117">
        <v>110.60000000000001</v>
      </c>
      <c r="I186" s="98">
        <v>0</v>
      </c>
      <c r="J186" s="98">
        <v>60000000</v>
      </c>
      <c r="K186" s="147">
        <v>6820310000</v>
      </c>
      <c r="L186" s="104">
        <v>89.914950000000005</v>
      </c>
      <c r="M186" s="29">
        <v>11.01024</v>
      </c>
      <c r="N186" s="198">
        <v>11.06</v>
      </c>
      <c r="O186" s="239"/>
      <c r="P186" s="158"/>
      <c r="Q186" s="199"/>
      <c r="R186" s="107"/>
    </row>
    <row r="187" spans="1:18">
      <c r="A187" s="100">
        <v>45717</v>
      </c>
      <c r="B187" s="98">
        <v>35000000</v>
      </c>
      <c r="C187" s="103">
        <v>45743</v>
      </c>
      <c r="D187" s="103">
        <v>50236</v>
      </c>
      <c r="E187" s="98">
        <v>97350000</v>
      </c>
      <c r="F187" s="98">
        <v>62350000</v>
      </c>
      <c r="G187" s="98">
        <v>40550000</v>
      </c>
      <c r="H187" s="117">
        <v>178.14285714285714</v>
      </c>
      <c r="I187" s="98">
        <v>0</v>
      </c>
      <c r="J187" s="98">
        <v>40550000</v>
      </c>
      <c r="K187" s="147">
        <v>6860860000</v>
      </c>
      <c r="L187" s="104">
        <v>87.520049999999998</v>
      </c>
      <c r="M187" s="29">
        <v>11.409660000000001</v>
      </c>
      <c r="N187" s="198">
        <v>11.54</v>
      </c>
      <c r="O187" s="239"/>
      <c r="P187" s="158"/>
      <c r="Q187" s="199"/>
      <c r="R187" s="107"/>
    </row>
    <row r="188" spans="1:18">
      <c r="A188" s="100">
        <v>45748</v>
      </c>
      <c r="B188" s="98">
        <v>355000000</v>
      </c>
      <c r="C188" s="103">
        <v>45762</v>
      </c>
      <c r="D188" s="103">
        <v>50236</v>
      </c>
      <c r="E188" s="98">
        <v>221180000</v>
      </c>
      <c r="F188" s="98">
        <v>-133820000</v>
      </c>
      <c r="G188" s="98">
        <v>201830000</v>
      </c>
      <c r="H188" s="117">
        <v>-37.695774647887326</v>
      </c>
      <c r="I188" s="98">
        <v>0</v>
      </c>
      <c r="J188" s="98">
        <v>201830000</v>
      </c>
      <c r="K188" s="147">
        <v>7062690000</v>
      </c>
      <c r="L188" s="104">
        <v>84.924549999999996</v>
      </c>
      <c r="M188" s="29">
        <v>11.86219</v>
      </c>
      <c r="N188" s="198">
        <v>12.11</v>
      </c>
      <c r="O188" s="239"/>
      <c r="P188" s="158"/>
      <c r="Q188" s="199"/>
      <c r="R188" s="107"/>
    </row>
    <row r="189" spans="1:18">
      <c r="A189" s="100">
        <v>45748</v>
      </c>
      <c r="B189" s="98">
        <v>80000000</v>
      </c>
      <c r="C189" s="103">
        <v>45771</v>
      </c>
      <c r="D189" s="103">
        <v>50236</v>
      </c>
      <c r="E189" s="98">
        <v>113840000</v>
      </c>
      <c r="F189" s="98">
        <v>33840000</v>
      </c>
      <c r="G189" s="98">
        <v>80000000</v>
      </c>
      <c r="H189" s="117">
        <v>42.3</v>
      </c>
      <c r="I189" s="98">
        <v>0</v>
      </c>
      <c r="J189" s="98">
        <v>80000000</v>
      </c>
      <c r="K189" s="147">
        <v>7142690000</v>
      </c>
      <c r="L189" s="104">
        <v>84.820520000000002</v>
      </c>
      <c r="M189" s="29">
        <v>11.883419999999999</v>
      </c>
      <c r="N189" s="198">
        <v>11.92</v>
      </c>
      <c r="O189" s="239"/>
      <c r="P189" s="158"/>
      <c r="Q189" s="199"/>
      <c r="R189" s="107"/>
    </row>
    <row r="190" spans="1:18">
      <c r="A190" s="100">
        <v>45748</v>
      </c>
      <c r="B190" s="98"/>
      <c r="C190" s="103">
        <v>45777</v>
      </c>
      <c r="D190" s="103"/>
      <c r="E190" s="98"/>
      <c r="F190" s="98"/>
      <c r="G190" s="98"/>
      <c r="H190" s="117"/>
      <c r="I190" s="98"/>
      <c r="J190" s="98"/>
      <c r="K190" s="147">
        <v>7310280000</v>
      </c>
      <c r="L190" s="104"/>
      <c r="M190" s="29"/>
      <c r="N190" s="198"/>
      <c r="O190" s="239">
        <v>167590000</v>
      </c>
      <c r="P190" s="158">
        <v>88.156120000000001</v>
      </c>
      <c r="Q190" s="199">
        <v>11.77928</v>
      </c>
      <c r="R190" s="107">
        <v>11.833</v>
      </c>
    </row>
    <row r="191" spans="1:18">
      <c r="A191" s="319">
        <v>45778</v>
      </c>
      <c r="B191" s="98">
        <v>65000000</v>
      </c>
      <c r="C191" s="103">
        <v>45785</v>
      </c>
      <c r="D191" s="103">
        <v>50236</v>
      </c>
      <c r="E191" s="98">
        <v>25810000</v>
      </c>
      <c r="F191" s="98">
        <v>-39190000</v>
      </c>
      <c r="G191" s="98">
        <v>21810000</v>
      </c>
      <c r="H191" s="117">
        <v>-60.292307692307688</v>
      </c>
      <c r="I191" s="98">
        <v>0</v>
      </c>
      <c r="J191" s="98">
        <v>21810000</v>
      </c>
      <c r="K191" s="147">
        <v>7332090000</v>
      </c>
      <c r="L191" s="104">
        <v>85.014139999999998</v>
      </c>
      <c r="M191" s="29">
        <v>11.853899999999999</v>
      </c>
      <c r="N191" s="198">
        <v>11.988</v>
      </c>
      <c r="O191" s="239"/>
      <c r="P191" s="158"/>
      <c r="Q191" s="199"/>
      <c r="R191" s="107"/>
    </row>
    <row r="192" spans="1:18">
      <c r="A192" s="319">
        <v>45778</v>
      </c>
      <c r="B192" s="98">
        <v>65000000</v>
      </c>
      <c r="C192" s="103">
        <v>45792</v>
      </c>
      <c r="D192" s="103">
        <v>50236</v>
      </c>
      <c r="E192" s="98">
        <v>98330000</v>
      </c>
      <c r="F192" s="98">
        <v>33330000</v>
      </c>
      <c r="G192" s="98">
        <v>88330000</v>
      </c>
      <c r="H192" s="117">
        <v>51.276923076923076</v>
      </c>
      <c r="I192" s="98">
        <v>0</v>
      </c>
      <c r="J192" s="98">
        <v>88330000</v>
      </c>
      <c r="K192" s="147">
        <v>7420420000</v>
      </c>
      <c r="L192" s="104">
        <v>86.118539999999996</v>
      </c>
      <c r="M192" s="29">
        <v>11.663</v>
      </c>
      <c r="N192" s="198">
        <v>11.814</v>
      </c>
      <c r="O192" s="239"/>
      <c r="P192" s="158"/>
      <c r="Q192" s="199"/>
      <c r="R192" s="107"/>
    </row>
    <row r="193" spans="1:18">
      <c r="A193" s="319">
        <v>45809</v>
      </c>
      <c r="B193" s="98"/>
      <c r="C193" s="103">
        <v>45813</v>
      </c>
      <c r="D193" s="103">
        <v>50236</v>
      </c>
      <c r="E193" s="98"/>
      <c r="F193" s="98"/>
      <c r="G193" s="98"/>
      <c r="H193" s="117"/>
      <c r="I193" s="98"/>
      <c r="J193" s="98">
        <v>0</v>
      </c>
      <c r="K193" s="147">
        <v>7501420000</v>
      </c>
      <c r="L193" s="104"/>
      <c r="M193" s="29"/>
      <c r="N193" s="198"/>
      <c r="O193" s="239">
        <v>81000000</v>
      </c>
      <c r="P193" s="158">
        <v>91.896569999999997</v>
      </c>
      <c r="Q193" s="199">
        <v>11.31002</v>
      </c>
      <c r="R193" s="107">
        <v>11.39</v>
      </c>
    </row>
    <row r="194" spans="1:18">
      <c r="A194" s="319">
        <v>45809</v>
      </c>
      <c r="B194" s="98">
        <v>65000000</v>
      </c>
      <c r="C194" s="103">
        <v>45827</v>
      </c>
      <c r="D194" s="103">
        <v>50236</v>
      </c>
      <c r="E194" s="98">
        <v>131630000</v>
      </c>
      <c r="F194" s="98">
        <v>66630000</v>
      </c>
      <c r="G194" s="98">
        <v>70210000</v>
      </c>
      <c r="H194" s="117">
        <f>F194/B194*100</f>
        <v>102.5076923076923</v>
      </c>
      <c r="I194" s="98">
        <v>0</v>
      </c>
      <c r="J194" s="98">
        <v>70210000</v>
      </c>
      <c r="K194" s="147">
        <v>7571630000</v>
      </c>
      <c r="L194" s="104">
        <v>88.930989999999994</v>
      </c>
      <c r="M194" s="29">
        <v>11.19645</v>
      </c>
      <c r="N194" s="198">
        <v>11.26</v>
      </c>
      <c r="O194" s="239"/>
      <c r="P194" s="158"/>
      <c r="Q194" s="199"/>
      <c r="R194" s="107"/>
    </row>
    <row r="195" spans="1:18">
      <c r="A195" s="319">
        <v>45809</v>
      </c>
      <c r="B195" s="98">
        <v>65000000</v>
      </c>
      <c r="C195" s="103">
        <v>45834</v>
      </c>
      <c r="D195" s="103">
        <v>50236</v>
      </c>
      <c r="E195" s="98">
        <v>69600000</v>
      </c>
      <c r="F195" s="98">
        <v>4600000</v>
      </c>
      <c r="G195" s="98">
        <v>59450000</v>
      </c>
      <c r="H195" s="117">
        <f>F195/B195*100</f>
        <v>7.0769230769230766</v>
      </c>
      <c r="I195" s="98">
        <v>0</v>
      </c>
      <c r="J195" s="98">
        <v>59450000</v>
      </c>
      <c r="K195" s="147">
        <v>7631080000</v>
      </c>
      <c r="L195" s="104">
        <v>89.308708970563501</v>
      </c>
      <c r="M195" s="29">
        <v>11.1346543313709</v>
      </c>
      <c r="N195" s="198">
        <v>11.225</v>
      </c>
      <c r="O195" s="239"/>
      <c r="P195" s="158"/>
      <c r="Q195" s="199"/>
      <c r="R195" s="107"/>
    </row>
    <row r="196" spans="1:18">
      <c r="A196" s="319">
        <v>45839</v>
      </c>
      <c r="B196" s="98"/>
      <c r="C196" s="103">
        <v>45841</v>
      </c>
      <c r="D196" s="103">
        <v>50236</v>
      </c>
      <c r="E196" s="98"/>
      <c r="F196" s="98">
        <v>0</v>
      </c>
      <c r="G196" s="98"/>
      <c r="H196" s="117"/>
      <c r="I196" s="98">
        <v>0</v>
      </c>
      <c r="J196" s="98">
        <v>0</v>
      </c>
      <c r="K196" s="147">
        <v>7666330000</v>
      </c>
      <c r="L196" s="104"/>
      <c r="M196" s="29"/>
      <c r="N196" s="198"/>
      <c r="O196" s="239">
        <v>35250000</v>
      </c>
      <c r="P196" s="158">
        <v>88.383369999999999</v>
      </c>
      <c r="Q196" s="199">
        <v>11.237120000000001</v>
      </c>
      <c r="R196" s="107">
        <v>11.27</v>
      </c>
    </row>
    <row r="197" spans="1:18">
      <c r="A197" s="319">
        <v>45839</v>
      </c>
      <c r="B197" s="98">
        <v>100000000</v>
      </c>
      <c r="C197" s="103">
        <v>45848</v>
      </c>
      <c r="D197" s="103">
        <v>50236</v>
      </c>
      <c r="E197" s="98">
        <v>92150000</v>
      </c>
      <c r="F197" s="98">
        <v>-7850000</v>
      </c>
      <c r="G197" s="98">
        <v>86250000</v>
      </c>
      <c r="H197" s="117">
        <v>-7.85</v>
      </c>
      <c r="I197" s="98">
        <v>0</v>
      </c>
      <c r="J197" s="98">
        <v>86250000</v>
      </c>
      <c r="K197" s="147">
        <v>7752580000</v>
      </c>
      <c r="L197" s="104">
        <v>88.235085635942028</v>
      </c>
      <c r="M197" s="29">
        <v>11.31579594202899</v>
      </c>
      <c r="N197" s="198">
        <v>11.458</v>
      </c>
      <c r="O197" s="239"/>
      <c r="P197" s="158"/>
      <c r="Q197" s="199"/>
      <c r="R197" s="107"/>
    </row>
    <row r="198" spans="1:18">
      <c r="A198" s="319">
        <v>45839</v>
      </c>
      <c r="B198" s="98">
        <v>155000000</v>
      </c>
      <c r="C198" s="103">
        <v>45853</v>
      </c>
      <c r="D198" s="103">
        <v>50236</v>
      </c>
      <c r="E198" s="98">
        <v>269170000</v>
      </c>
      <c r="F198" s="98">
        <v>114170000</v>
      </c>
      <c r="G198" s="98">
        <v>240000000</v>
      </c>
      <c r="H198" s="117">
        <v>73.658064516129031</v>
      </c>
      <c r="I198" s="98">
        <v>0</v>
      </c>
      <c r="J198" s="98">
        <v>240000000</v>
      </c>
      <c r="K198" s="147">
        <v>7992580000</v>
      </c>
      <c r="L198" s="104">
        <v>88.344646374999996</v>
      </c>
      <c r="M198" s="29">
        <v>11.297750000000001</v>
      </c>
      <c r="N198" s="198">
        <v>11.430999999999999</v>
      </c>
      <c r="O198" s="239"/>
      <c r="P198" s="158"/>
      <c r="Q198" s="199"/>
      <c r="R198" s="107"/>
    </row>
    <row r="199" spans="1:18">
      <c r="A199" s="319">
        <v>45870</v>
      </c>
      <c r="B199" s="98">
        <v>40000000</v>
      </c>
      <c r="C199" s="103">
        <v>45876</v>
      </c>
      <c r="D199" s="103">
        <v>50236</v>
      </c>
      <c r="E199" s="98">
        <v>135800000</v>
      </c>
      <c r="F199" s="98">
        <v>95800000</v>
      </c>
      <c r="G199" s="98">
        <v>40000000</v>
      </c>
      <c r="H199" s="117">
        <v>239.5</v>
      </c>
      <c r="I199" s="98">
        <v>0</v>
      </c>
      <c r="J199" s="98">
        <v>40000000</v>
      </c>
      <c r="K199" s="147">
        <v>8032580000</v>
      </c>
      <c r="L199" s="104">
        <v>89.893626449999999</v>
      </c>
      <c r="M199" s="29">
        <v>11.040979999999999</v>
      </c>
      <c r="N199" s="198">
        <v>11.065</v>
      </c>
      <c r="O199" s="239"/>
      <c r="P199" s="158"/>
      <c r="Q199" s="199"/>
      <c r="R199" s="107"/>
    </row>
    <row r="200" spans="1:18">
      <c r="A200" s="319">
        <v>45870</v>
      </c>
      <c r="B200" s="98"/>
      <c r="C200" s="103">
        <v>45883</v>
      </c>
      <c r="D200" s="103">
        <v>50236</v>
      </c>
      <c r="E200" s="98"/>
      <c r="F200" s="98">
        <v>0</v>
      </c>
      <c r="G200" s="98"/>
      <c r="H200" s="117"/>
      <c r="I200" s="98"/>
      <c r="J200" s="98">
        <v>0</v>
      </c>
      <c r="K200" s="147">
        <v>8101110000</v>
      </c>
      <c r="L200" s="104"/>
      <c r="M200" s="29"/>
      <c r="N200" s="198"/>
      <c r="O200" s="239">
        <v>68530000</v>
      </c>
      <c r="P200" s="158">
        <v>90.446199183333334</v>
      </c>
      <c r="Q200" s="199">
        <v>11.079333333333331</v>
      </c>
      <c r="R200" s="107">
        <v>11.179</v>
      </c>
    </row>
    <row r="201" spans="1:18">
      <c r="A201" s="319">
        <v>45870</v>
      </c>
      <c r="B201" s="98">
        <v>150000000</v>
      </c>
      <c r="C201" s="103">
        <v>45897</v>
      </c>
      <c r="D201" s="103">
        <v>50236</v>
      </c>
      <c r="E201" s="98">
        <v>186070000</v>
      </c>
      <c r="F201" s="98">
        <v>36070000</v>
      </c>
      <c r="G201" s="98">
        <v>175440000</v>
      </c>
      <c r="H201" s="117">
        <v>24.046666666666667</v>
      </c>
      <c r="I201" s="98">
        <v>0</v>
      </c>
      <c r="J201" s="98">
        <v>175440000</v>
      </c>
      <c r="K201" s="147">
        <v>8276550000</v>
      </c>
      <c r="L201" s="104">
        <v>89.508309064637473</v>
      </c>
      <c r="M201" s="29">
        <v>11.10675119699042</v>
      </c>
      <c r="N201" s="198">
        <v>11.234</v>
      </c>
      <c r="O201" s="239"/>
      <c r="P201" s="158"/>
      <c r="Q201" s="199"/>
      <c r="R201" s="107"/>
    </row>
    <row r="202" spans="1:18">
      <c r="A202" s="319">
        <v>45901</v>
      </c>
      <c r="B202" s="98">
        <v>35000000</v>
      </c>
      <c r="C202" s="103">
        <v>45904</v>
      </c>
      <c r="D202" s="103">
        <v>50236</v>
      </c>
      <c r="E202" s="98">
        <v>122490000</v>
      </c>
      <c r="F202" s="98">
        <v>87490000</v>
      </c>
      <c r="G202" s="98">
        <v>50000000</v>
      </c>
      <c r="H202" s="117">
        <v>249.97142857142856</v>
      </c>
      <c r="I202" s="98">
        <v>0</v>
      </c>
      <c r="J202" s="98">
        <v>50000000</v>
      </c>
      <c r="K202" s="147">
        <v>8326550000</v>
      </c>
      <c r="L202" s="104">
        <v>89.599605999999994</v>
      </c>
      <c r="M202" s="29">
        <v>11.092000000000001</v>
      </c>
      <c r="N202" s="198">
        <v>11.1</v>
      </c>
      <c r="O202" s="239"/>
      <c r="P202" s="158"/>
      <c r="Q202" s="199"/>
      <c r="R202" s="107"/>
    </row>
    <row r="203" spans="1:18">
      <c r="A203" s="319">
        <v>45901</v>
      </c>
      <c r="B203" s="98">
        <v>40000000</v>
      </c>
      <c r="C203" s="103">
        <v>45918</v>
      </c>
      <c r="D203" s="103">
        <v>50236</v>
      </c>
      <c r="E203" s="98">
        <v>21290000</v>
      </c>
      <c r="F203" s="98">
        <v>-18710000</v>
      </c>
      <c r="G203" s="98">
        <v>21290000</v>
      </c>
      <c r="H203" s="117">
        <v>-46.774999999999999</v>
      </c>
      <c r="I203" s="98">
        <v>0</v>
      </c>
      <c r="J203" s="98">
        <v>21290000</v>
      </c>
      <c r="K203" s="147">
        <v>8347840000</v>
      </c>
      <c r="L203" s="104">
        <v>91.135822038515741</v>
      </c>
      <c r="M203" s="29">
        <v>10.84142790042273</v>
      </c>
      <c r="N203" s="198">
        <v>10.856999999999999</v>
      </c>
      <c r="O203" s="239"/>
      <c r="P203" s="158"/>
      <c r="Q203" s="199"/>
      <c r="R203" s="107"/>
    </row>
    <row r="204" spans="1:18">
      <c r="A204" s="319">
        <v>45901</v>
      </c>
      <c r="B204" s="98"/>
      <c r="C204" s="103">
        <v>45925</v>
      </c>
      <c r="D204" s="103">
        <v>50236</v>
      </c>
      <c r="E204" s="98"/>
      <c r="F204" s="98">
        <v>0</v>
      </c>
      <c r="G204" s="98"/>
      <c r="H204" s="117"/>
      <c r="I204" s="98">
        <v>0</v>
      </c>
      <c r="J204" s="98">
        <v>0</v>
      </c>
      <c r="K204" s="147">
        <v>8366160000</v>
      </c>
      <c r="L204" s="104"/>
      <c r="M204" s="29"/>
      <c r="N204" s="198"/>
      <c r="O204" s="239">
        <v>18320000</v>
      </c>
      <c r="P204" s="158">
        <v>92.811795294117644</v>
      </c>
      <c r="Q204" s="199">
        <v>10.874294117647061</v>
      </c>
      <c r="R204" s="107">
        <v>10.875</v>
      </c>
    </row>
    <row r="205" spans="1:18">
      <c r="A205" s="319">
        <v>45931</v>
      </c>
      <c r="B205" s="98">
        <v>65000000</v>
      </c>
      <c r="C205" s="103">
        <v>45932</v>
      </c>
      <c r="D205" s="103">
        <v>50236</v>
      </c>
      <c r="E205" s="98">
        <v>20710000</v>
      </c>
      <c r="F205" s="98">
        <v>-44290000</v>
      </c>
      <c r="G205" s="98">
        <v>50000</v>
      </c>
      <c r="H205" s="117">
        <v>-68.138461538461542</v>
      </c>
      <c r="I205" s="98">
        <v>0</v>
      </c>
      <c r="J205" s="98">
        <v>50000</v>
      </c>
      <c r="K205" s="147">
        <v>8366210000</v>
      </c>
      <c r="L205" s="104">
        <v>92.021119999999996</v>
      </c>
      <c r="M205" s="29">
        <v>10.7</v>
      </c>
      <c r="N205" s="198">
        <v>10.7</v>
      </c>
      <c r="O205" s="239"/>
      <c r="P205" s="158"/>
      <c r="Q205" s="199"/>
      <c r="R205" s="107"/>
    </row>
    <row r="206" spans="1:18">
      <c r="A206" s="319">
        <v>45931</v>
      </c>
      <c r="B206" s="98">
        <v>110000000</v>
      </c>
      <c r="C206" s="103">
        <v>45945</v>
      </c>
      <c r="D206" s="103">
        <v>50236</v>
      </c>
      <c r="E206" s="98">
        <v>226390000</v>
      </c>
      <c r="F206" s="98">
        <v>116390000</v>
      </c>
      <c r="G206" s="98">
        <v>129440000</v>
      </c>
      <c r="H206" s="117">
        <v>105.80909090909091</v>
      </c>
      <c r="I206" s="98">
        <v>0</v>
      </c>
      <c r="J206" s="98">
        <v>129440000</v>
      </c>
      <c r="K206" s="147">
        <v>8495650000</v>
      </c>
      <c r="L206" s="104">
        <v>92.40685654898023</v>
      </c>
      <c r="M206" s="29">
        <v>10.64017498454883</v>
      </c>
      <c r="N206" s="198">
        <v>10.69</v>
      </c>
      <c r="O206" s="239"/>
      <c r="P206" s="158"/>
      <c r="Q206" s="199"/>
      <c r="R206" s="107"/>
    </row>
    <row r="207" spans="1:18">
      <c r="A207" s="319">
        <v>45931</v>
      </c>
      <c r="B207" s="98"/>
      <c r="C207" s="103">
        <v>45953</v>
      </c>
      <c r="D207" s="103">
        <v>50236</v>
      </c>
      <c r="E207" s="98"/>
      <c r="F207" s="98">
        <v>0</v>
      </c>
      <c r="G207" s="98"/>
      <c r="H207" s="117"/>
      <c r="I207" s="98"/>
      <c r="J207" s="98">
        <v>0</v>
      </c>
      <c r="K207" s="147">
        <v>8506230000</v>
      </c>
      <c r="L207" s="104"/>
      <c r="M207" s="29"/>
      <c r="N207" s="198"/>
      <c r="O207" s="239">
        <v>10580000</v>
      </c>
      <c r="P207" s="158">
        <v>95.201160000000002</v>
      </c>
      <c r="Q207" s="199">
        <v>10.61</v>
      </c>
      <c r="R207" s="107">
        <v>10.61</v>
      </c>
    </row>
    <row r="208" spans="1:18">
      <c r="A208" s="319">
        <v>45962</v>
      </c>
      <c r="B208" s="98">
        <v>75000000</v>
      </c>
      <c r="C208" s="103">
        <v>45974</v>
      </c>
      <c r="D208" s="103">
        <v>50236</v>
      </c>
      <c r="E208" s="98">
        <v>100930000</v>
      </c>
      <c r="F208" s="98">
        <v>25930000</v>
      </c>
      <c r="G208" s="98">
        <v>45880000</v>
      </c>
      <c r="H208" s="117">
        <v>34.573333333333331</v>
      </c>
      <c r="I208" s="98">
        <v>0</v>
      </c>
      <c r="J208" s="98">
        <v>45880000</v>
      </c>
      <c r="K208" s="147">
        <v>8552110000</v>
      </c>
      <c r="L208" s="104">
        <v>93.933076525719272</v>
      </c>
      <c r="M208" s="29">
        <v>10.4016837401918</v>
      </c>
      <c r="N208" s="198">
        <v>10.42</v>
      </c>
      <c r="O208" s="239"/>
      <c r="P208" s="158"/>
      <c r="Q208" s="199"/>
      <c r="R208" s="107"/>
    </row>
    <row r="209" spans="1:18">
      <c r="A209" s="319">
        <v>45992</v>
      </c>
      <c r="B209" s="98">
        <v>80000000</v>
      </c>
      <c r="C209" s="103">
        <v>45995</v>
      </c>
      <c r="D209" s="103">
        <v>50236</v>
      </c>
      <c r="E209" s="98">
        <v>54420000</v>
      </c>
      <c r="F209" s="98">
        <v>-25580000</v>
      </c>
      <c r="G209" s="98">
        <v>27220000</v>
      </c>
      <c r="H209" s="117">
        <v>-31.974999999999998</v>
      </c>
      <c r="I209" s="98">
        <v>0</v>
      </c>
      <c r="J209" s="98">
        <v>27220000</v>
      </c>
      <c r="K209" s="147">
        <v>8579330000</v>
      </c>
      <c r="L209" s="104">
        <v>95.078814298310064</v>
      </c>
      <c r="M209" s="29">
        <v>10.22604702424688</v>
      </c>
      <c r="N209" s="198">
        <v>10.254</v>
      </c>
      <c r="O209" s="239"/>
      <c r="P209" s="158"/>
      <c r="Q209" s="199"/>
      <c r="R209" s="107"/>
    </row>
    <row r="210" spans="1:18">
      <c r="A210" s="319">
        <v>46023</v>
      </c>
      <c r="B210" s="98">
        <v>210000000</v>
      </c>
      <c r="C210" s="103">
        <v>46037</v>
      </c>
      <c r="D210" s="103">
        <v>50236</v>
      </c>
      <c r="E210" s="98">
        <v>172410000</v>
      </c>
      <c r="F210" s="98">
        <v>-37590000</v>
      </c>
      <c r="G210" s="98">
        <v>157410000</v>
      </c>
      <c r="H210" s="117">
        <v>-17.899999999999999</v>
      </c>
      <c r="I210" s="98">
        <v>0</v>
      </c>
      <c r="J210" s="98">
        <v>157410000</v>
      </c>
      <c r="K210" s="147">
        <v>8736740000</v>
      </c>
      <c r="L210" s="104">
        <v>95.674972716472894</v>
      </c>
      <c r="M210" s="29">
        <v>10.14591258496919</v>
      </c>
      <c r="N210" s="198">
        <v>10.263</v>
      </c>
      <c r="O210" s="239"/>
      <c r="P210" s="158"/>
      <c r="Q210" s="199"/>
      <c r="R210" s="107"/>
    </row>
    <row r="211" spans="1:18">
      <c r="A211" s="319">
        <v>46023</v>
      </c>
      <c r="B211" s="98"/>
      <c r="C211" s="103"/>
      <c r="D211" s="103"/>
      <c r="E211" s="98"/>
      <c r="F211" s="98"/>
      <c r="G211" s="98"/>
      <c r="H211" s="117"/>
      <c r="I211" s="98">
        <v>0</v>
      </c>
      <c r="J211" s="98">
        <v>0</v>
      </c>
      <c r="K211" s="147">
        <v>8742180000</v>
      </c>
      <c r="L211" s="104"/>
      <c r="M211" s="29"/>
      <c r="N211" s="198"/>
      <c r="O211" s="239">
        <v>5440000</v>
      </c>
      <c r="P211" s="158">
        <v>94.309920000000005</v>
      </c>
      <c r="Q211" s="199">
        <v>10.387</v>
      </c>
      <c r="R211" s="107">
        <v>10.387</v>
      </c>
    </row>
  </sheetData>
  <conditionalFormatting sqref="K99:N99">
    <cfRule type="cellIs" dxfId="66" priority="3255" stopIfTrue="1" operator="lessThan">
      <formula>0</formula>
    </cfRule>
  </conditionalFormatting>
  <conditionalFormatting sqref="L97:N99">
    <cfRule type="cellIs" dxfId="65" priority="5411" stopIfTrue="1" operator="lessThan">
      <formula>0</formula>
    </cfRule>
  </conditionalFormatting>
  <conditionalFormatting sqref="L110:N527">
    <cfRule type="cellIs" dxfId="64" priority="1" stopIfTrue="1" operator="lessThan">
      <formula>0</formula>
    </cfRule>
  </conditionalFormatting>
  <conditionalFormatting sqref="L4:R69">
    <cfRule type="cellIs" dxfId="63" priority="9199" stopIfTrue="1" operator="lessThan">
      <formula>0</formula>
    </cfRule>
  </conditionalFormatting>
  <conditionalFormatting sqref="O96:R97">
    <cfRule type="cellIs" dxfId="62" priority="5537" stopIfTrue="1" operator="lessThan">
      <formula>0</formula>
    </cfRule>
  </conditionalFormatting>
  <conditionalFormatting sqref="O106:R107">
    <cfRule type="cellIs" dxfId="61" priority="2269" stopIfTrue="1" operator="lessThan">
      <formula>0</formula>
    </cfRule>
  </conditionalFormatting>
  <conditionalFormatting sqref="CR4:CT69 DF4:DH69 DT4:DV69 EH4:EJ69 EV4:EX69 FJ4:FL69 FX4:FZ69 GL4:GN69 GZ4:HB69 HN4:HP69 IB4:ID69 IP4:IR69">
    <cfRule type="cellIs" dxfId="60" priority="9211" stopIfTrue="1" operator="lessThan">
      <formula>0</formula>
    </cfRule>
  </conditionalFormatting>
  <pageMargins left="0.7" right="0.7" top="0.75" bottom="0.75" header="0.3" footer="0.3"/>
  <pageSetup scale="10" orientation="landscape" r:id="rId1"/>
  <headerFooter>
    <oddFooter>&amp;L_x000D_&amp;1#&amp;"Calibri"&amp;10&amp;K000000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05"/>
  <sheetViews>
    <sheetView zoomScale="102" zoomScaleNormal="102" workbookViewId="0">
      <pane xSplit="1" ySplit="3" topLeftCell="B189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05" sqref="A205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51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4" spans="1:18">
      <c r="A44" s="102">
        <v>43101</v>
      </c>
      <c r="B44" s="38">
        <v>5000000</v>
      </c>
      <c r="C44" s="15">
        <v>43118</v>
      </c>
      <c r="D44" s="15">
        <v>14899</v>
      </c>
      <c r="E44" s="17">
        <v>7000000</v>
      </c>
      <c r="F44" s="17">
        <v>2000000</v>
      </c>
      <c r="G44" s="17">
        <v>5000000</v>
      </c>
      <c r="H44" s="161">
        <v>40</v>
      </c>
      <c r="I44" s="17">
        <v>0</v>
      </c>
      <c r="J44" s="17">
        <v>5000000</v>
      </c>
      <c r="K44" s="18">
        <v>1634040000</v>
      </c>
      <c r="L44" s="90">
        <v>87.832899999999995</v>
      </c>
      <c r="M44" s="90">
        <v>11.294</v>
      </c>
      <c r="N44" s="90">
        <v>11.294</v>
      </c>
      <c r="O44" s="90"/>
      <c r="P44" s="90"/>
      <c r="Q44" s="90"/>
      <c r="R44" s="90"/>
    </row>
    <row r="45" spans="1:18">
      <c r="A45" s="102">
        <v>43132</v>
      </c>
      <c r="B45" s="38">
        <v>5000000</v>
      </c>
      <c r="C45" s="15">
        <v>43139</v>
      </c>
      <c r="D45" s="15">
        <v>14899</v>
      </c>
      <c r="E45" s="17">
        <v>12000000</v>
      </c>
      <c r="F45" s="17">
        <v>7000000</v>
      </c>
      <c r="G45" s="17">
        <v>5000000</v>
      </c>
      <c r="H45" s="161">
        <v>140</v>
      </c>
      <c r="I45" s="17">
        <v>0</v>
      </c>
      <c r="J45" s="17">
        <v>5000000</v>
      </c>
      <c r="K45" s="18">
        <v>1639040000</v>
      </c>
      <c r="L45" s="90">
        <v>88.312110000000004</v>
      </c>
      <c r="M45" s="90">
        <v>11.23</v>
      </c>
      <c r="N45" s="90">
        <v>11.23</v>
      </c>
      <c r="O45" s="90"/>
      <c r="P45" s="90"/>
      <c r="Q45" s="196"/>
      <c r="R45" s="90"/>
    </row>
    <row r="46" spans="1:18" ht="13.5" customHeight="1">
      <c r="A46" s="26">
        <v>43160</v>
      </c>
      <c r="B46" s="121">
        <v>5000000</v>
      </c>
      <c r="C46" s="103">
        <v>43167</v>
      </c>
      <c r="D46" s="103">
        <v>14899</v>
      </c>
      <c r="E46" s="98">
        <v>15450000</v>
      </c>
      <c r="F46" s="208">
        <v>10450000</v>
      </c>
      <c r="G46" s="98">
        <v>5000000</v>
      </c>
      <c r="H46" s="206">
        <v>209</v>
      </c>
      <c r="I46" s="209">
        <v>0</v>
      </c>
      <c r="J46" s="208">
        <v>5000000</v>
      </c>
      <c r="K46" s="207">
        <v>1644040000</v>
      </c>
      <c r="L46" s="158">
        <v>91.362960000000001</v>
      </c>
      <c r="M46" s="158">
        <v>10.829000000000001</v>
      </c>
      <c r="N46" s="158">
        <v>10.829000000000001</v>
      </c>
      <c r="O46" s="98"/>
      <c r="P46" s="158"/>
      <c r="Q46" s="199"/>
      <c r="R46" s="107"/>
    </row>
    <row r="47" spans="1:18" ht="13.5" customHeight="1">
      <c r="A47" s="26">
        <v>43191</v>
      </c>
      <c r="B47" s="121">
        <v>10000000</v>
      </c>
      <c r="C47" s="103">
        <v>43195</v>
      </c>
      <c r="D47" s="103">
        <v>14899</v>
      </c>
      <c r="E47" s="98">
        <v>4000000</v>
      </c>
      <c r="F47" s="208">
        <v>-6000000</v>
      </c>
      <c r="G47" s="98">
        <v>4000000</v>
      </c>
      <c r="H47" s="206">
        <v>-60</v>
      </c>
      <c r="I47" s="209">
        <v>0</v>
      </c>
      <c r="J47" s="208">
        <v>4000000</v>
      </c>
      <c r="K47" s="207">
        <v>1648040000</v>
      </c>
      <c r="L47" s="158">
        <v>90.075270000000003</v>
      </c>
      <c r="M47" s="158">
        <v>11</v>
      </c>
      <c r="N47" s="158">
        <v>11</v>
      </c>
      <c r="O47" s="98"/>
      <c r="P47" s="158"/>
      <c r="Q47" s="199"/>
      <c r="R47" s="107"/>
    </row>
    <row r="48" spans="1:18" ht="13.5" customHeight="1">
      <c r="A48" s="26">
        <v>43191</v>
      </c>
      <c r="B48" s="121"/>
      <c r="C48" s="103">
        <v>43216</v>
      </c>
      <c r="D48" s="103">
        <v>14899</v>
      </c>
      <c r="E48" s="98"/>
      <c r="F48" s="208"/>
      <c r="G48" s="98"/>
      <c r="H48" s="206"/>
      <c r="I48" s="209"/>
      <c r="J48" s="208"/>
      <c r="K48" s="207">
        <v>1659590000</v>
      </c>
      <c r="L48" s="158"/>
      <c r="M48" s="158"/>
      <c r="N48" s="158"/>
      <c r="O48" s="98">
        <v>11550000</v>
      </c>
      <c r="P48" s="158">
        <v>89.162679999999995</v>
      </c>
      <c r="Q48" s="199">
        <v>11.16</v>
      </c>
      <c r="R48" s="107">
        <v>11.16</v>
      </c>
    </row>
    <row r="49" spans="1:18" ht="13.5" customHeight="1">
      <c r="A49" s="26">
        <v>43221</v>
      </c>
      <c r="B49" s="121">
        <v>10000000</v>
      </c>
      <c r="C49" s="103">
        <v>43195</v>
      </c>
      <c r="D49" s="103">
        <v>14899</v>
      </c>
      <c r="E49" s="98">
        <v>350000</v>
      </c>
      <c r="F49" s="208">
        <v>-9650000</v>
      </c>
      <c r="G49" s="98">
        <v>350000</v>
      </c>
      <c r="H49" s="161">
        <v>-96.5</v>
      </c>
      <c r="I49" s="209">
        <v>0</v>
      </c>
      <c r="J49" s="208">
        <v>350000</v>
      </c>
      <c r="K49" s="207">
        <v>1659940000</v>
      </c>
      <c r="L49" s="158">
        <v>87.910390000000007</v>
      </c>
      <c r="M49" s="158">
        <v>11.29</v>
      </c>
      <c r="N49" s="158">
        <v>11.29</v>
      </c>
      <c r="O49" s="98"/>
      <c r="P49" s="158"/>
      <c r="Q49" s="199"/>
      <c r="R49" s="107"/>
    </row>
    <row r="50" spans="1:18" ht="13.5" customHeight="1">
      <c r="A50" s="26">
        <v>43252</v>
      </c>
      <c r="B50" s="121">
        <v>10000000</v>
      </c>
      <c r="C50" s="103">
        <v>43258</v>
      </c>
      <c r="D50" s="103">
        <v>14899</v>
      </c>
      <c r="E50" s="98">
        <v>17910000</v>
      </c>
      <c r="F50" s="98">
        <v>7910000</v>
      </c>
      <c r="G50" s="98">
        <v>10000000</v>
      </c>
      <c r="H50" s="161">
        <v>79.100000000000009</v>
      </c>
      <c r="I50" s="209">
        <v>0</v>
      </c>
      <c r="J50" s="208">
        <v>10000000</v>
      </c>
      <c r="K50" s="207">
        <v>1669940000</v>
      </c>
      <c r="L50" s="158">
        <v>86.112660000000005</v>
      </c>
      <c r="M50" s="158">
        <v>11.540710000000001</v>
      </c>
      <c r="N50" s="158">
        <v>11.55387</v>
      </c>
      <c r="O50" s="98"/>
      <c r="P50" s="158"/>
      <c r="Q50" s="199"/>
      <c r="R50" s="107"/>
    </row>
    <row r="51" spans="1:18" ht="13.5" customHeight="1">
      <c r="A51" s="26">
        <v>43282</v>
      </c>
      <c r="B51" s="121">
        <v>60000000</v>
      </c>
      <c r="C51" s="103">
        <v>43297</v>
      </c>
      <c r="D51" s="103">
        <v>14899</v>
      </c>
      <c r="E51" s="98">
        <v>17000000</v>
      </c>
      <c r="F51" s="98">
        <v>-43000000</v>
      </c>
      <c r="G51" s="98">
        <v>17000000</v>
      </c>
      <c r="H51" s="161">
        <v>-71.666666666666671</v>
      </c>
      <c r="I51" s="209">
        <v>0</v>
      </c>
      <c r="J51" s="208">
        <v>17000000</v>
      </c>
      <c r="K51" s="207">
        <v>1686940000</v>
      </c>
      <c r="L51" s="158">
        <v>85.077610000000007</v>
      </c>
      <c r="M51" s="158">
        <v>11.69059</v>
      </c>
      <c r="N51" s="158">
        <v>11.82</v>
      </c>
      <c r="O51" s="98"/>
      <c r="P51" s="158"/>
      <c r="Q51" s="199"/>
      <c r="R51" s="107"/>
    </row>
    <row r="52" spans="1:18" ht="13.5" customHeight="1">
      <c r="A52" s="26">
        <v>43313</v>
      </c>
      <c r="B52" s="121">
        <v>10000000</v>
      </c>
      <c r="C52" s="103">
        <v>43314</v>
      </c>
      <c r="D52" s="103">
        <v>14899</v>
      </c>
      <c r="E52" s="98">
        <v>1000000</v>
      </c>
      <c r="F52" s="98">
        <v>-9000000</v>
      </c>
      <c r="G52" s="98">
        <v>1000000</v>
      </c>
      <c r="H52" s="161">
        <v>-90</v>
      </c>
      <c r="I52" s="209">
        <v>0</v>
      </c>
      <c r="J52" s="208">
        <v>1000000</v>
      </c>
      <c r="K52" s="207">
        <v>1687940000</v>
      </c>
      <c r="L52" s="158">
        <v>84.406090000000006</v>
      </c>
      <c r="M52" s="158">
        <v>11.79</v>
      </c>
      <c r="N52" s="158">
        <v>11.79</v>
      </c>
      <c r="O52" s="98"/>
      <c r="P52" s="158"/>
      <c r="Q52" s="199"/>
      <c r="R52" s="107"/>
    </row>
    <row r="53" spans="1:18" ht="13.5" customHeight="1">
      <c r="A53" s="26">
        <v>43344</v>
      </c>
      <c r="B53" s="121">
        <v>10000000</v>
      </c>
      <c r="C53" s="103">
        <v>43349</v>
      </c>
      <c r="D53" s="103">
        <v>14899</v>
      </c>
      <c r="E53" s="98">
        <v>17700000</v>
      </c>
      <c r="F53" s="98">
        <v>7700000</v>
      </c>
      <c r="G53" s="98">
        <v>10000000</v>
      </c>
      <c r="H53" s="161">
        <v>77</v>
      </c>
      <c r="I53" s="209">
        <v>0</v>
      </c>
      <c r="J53" s="208">
        <v>10000000</v>
      </c>
      <c r="K53" s="207">
        <v>1697940000</v>
      </c>
      <c r="L53" s="158">
        <v>80.246380000000002</v>
      </c>
      <c r="M53" s="158">
        <v>12.435</v>
      </c>
      <c r="N53" s="158">
        <v>12.47</v>
      </c>
      <c r="O53" s="98"/>
      <c r="P53" s="158"/>
      <c r="Q53" s="199"/>
      <c r="R53" s="107"/>
    </row>
    <row r="54" spans="1:18" ht="13.5" customHeight="1">
      <c r="A54" s="26">
        <v>43374</v>
      </c>
      <c r="B54" s="121">
        <v>15000000</v>
      </c>
      <c r="C54" s="103">
        <v>43377</v>
      </c>
      <c r="D54" s="103">
        <v>14899</v>
      </c>
      <c r="E54" s="98">
        <v>10500000</v>
      </c>
      <c r="F54" s="98">
        <v>-4500000</v>
      </c>
      <c r="G54" s="98">
        <v>10500000</v>
      </c>
      <c r="H54" s="161">
        <v>-30</v>
      </c>
      <c r="I54" s="209">
        <v>0</v>
      </c>
      <c r="J54" s="208">
        <v>10500000</v>
      </c>
      <c r="K54" s="207">
        <v>1708440000</v>
      </c>
      <c r="L54" s="158">
        <v>81.171379999999999</v>
      </c>
      <c r="M54" s="158">
        <v>12.296670000000001</v>
      </c>
      <c r="N54" s="158">
        <v>12.47</v>
      </c>
      <c r="O54" s="98"/>
      <c r="P54" s="158"/>
      <c r="Q54" s="199"/>
      <c r="R54" s="107"/>
    </row>
    <row r="55" spans="1:18" ht="13.5" customHeight="1">
      <c r="A55" s="26">
        <v>43405</v>
      </c>
      <c r="B55" s="121">
        <v>40000000</v>
      </c>
      <c r="C55" s="103">
        <v>43405</v>
      </c>
      <c r="D55" s="103">
        <v>14899</v>
      </c>
      <c r="E55" s="98">
        <v>70900000</v>
      </c>
      <c r="F55" s="98">
        <v>30900000</v>
      </c>
      <c r="G55" s="98">
        <v>40000000</v>
      </c>
      <c r="H55" s="161">
        <v>77.25</v>
      </c>
      <c r="I55" s="209">
        <v>0</v>
      </c>
      <c r="J55" s="208">
        <v>40000000</v>
      </c>
      <c r="K55" s="207">
        <v>1748440000</v>
      </c>
      <c r="L55" s="158">
        <v>80.989509999999996</v>
      </c>
      <c r="M55" s="158">
        <v>12.32432</v>
      </c>
      <c r="N55" s="158">
        <v>12.35</v>
      </c>
      <c r="O55" s="98"/>
      <c r="P55" s="158"/>
      <c r="Q55" s="199"/>
      <c r="R55" s="107"/>
    </row>
    <row r="56" spans="1:18" ht="13.5" customHeight="1">
      <c r="A56" s="26">
        <v>43405</v>
      </c>
      <c r="B56" s="121">
        <v>10000000</v>
      </c>
      <c r="C56" s="103">
        <v>43412</v>
      </c>
      <c r="D56" s="103">
        <v>14899</v>
      </c>
      <c r="E56" s="98">
        <v>25000000</v>
      </c>
      <c r="F56" s="98">
        <v>15000000</v>
      </c>
      <c r="G56" s="98">
        <v>10000000</v>
      </c>
      <c r="H56" s="161">
        <v>150</v>
      </c>
      <c r="I56" s="209">
        <v>0</v>
      </c>
      <c r="J56" s="208">
        <v>10000000</v>
      </c>
      <c r="K56" s="207">
        <v>1758440000</v>
      </c>
      <c r="L56" s="158">
        <v>83.444429999999997</v>
      </c>
      <c r="M56" s="158">
        <v>11.944000000000001</v>
      </c>
      <c r="N56" s="158">
        <v>11.944000000000001</v>
      </c>
      <c r="O56" s="98"/>
      <c r="P56" s="158"/>
      <c r="Q56" s="199"/>
      <c r="R56" s="107"/>
    </row>
    <row r="57" spans="1:18" ht="13.5" customHeight="1">
      <c r="A57" s="123">
        <v>43435</v>
      </c>
      <c r="B57" s="120">
        <v>10000000</v>
      </c>
      <c r="C57" s="146">
        <v>43440</v>
      </c>
      <c r="D57" s="146">
        <v>14899</v>
      </c>
      <c r="E57" s="99">
        <v>30500000</v>
      </c>
      <c r="F57" s="99">
        <v>20500000</v>
      </c>
      <c r="G57" s="99">
        <v>10000000</v>
      </c>
      <c r="H57" s="162">
        <v>205</v>
      </c>
      <c r="I57" s="215"/>
      <c r="J57" s="210">
        <v>10000000</v>
      </c>
      <c r="K57" s="211">
        <v>1768440000</v>
      </c>
      <c r="L57" s="212">
        <v>84.612160000000003</v>
      </c>
      <c r="M57" s="212">
        <v>11.77</v>
      </c>
      <c r="N57" s="212">
        <v>11.78</v>
      </c>
      <c r="O57" s="99"/>
      <c r="P57" s="212"/>
      <c r="Q57" s="223"/>
      <c r="R57" s="140"/>
    </row>
    <row r="58" spans="1:18" ht="13.5" customHeight="1">
      <c r="A58" s="26">
        <v>43466</v>
      </c>
      <c r="B58" s="121">
        <v>10000000</v>
      </c>
      <c r="C58" s="103">
        <v>43482</v>
      </c>
      <c r="D58" s="103">
        <v>14899</v>
      </c>
      <c r="E58" s="98">
        <v>50500000</v>
      </c>
      <c r="F58" s="98">
        <v>40500000</v>
      </c>
      <c r="G58" s="98">
        <v>10000000</v>
      </c>
      <c r="H58" s="161">
        <v>405</v>
      </c>
      <c r="I58" s="209">
        <v>0</v>
      </c>
      <c r="J58" s="208">
        <v>10000000</v>
      </c>
      <c r="K58" s="207">
        <v>1778440000</v>
      </c>
      <c r="L58" s="158">
        <v>86.476089999999999</v>
      </c>
      <c r="M58" s="158">
        <v>11.502000000000001</v>
      </c>
      <c r="N58" s="158">
        <v>11.53</v>
      </c>
      <c r="O58" s="98"/>
      <c r="P58" s="158"/>
      <c r="Q58" s="199"/>
      <c r="R58" s="107"/>
    </row>
    <row r="59" spans="1:18" ht="13.5" customHeight="1">
      <c r="A59" s="26">
        <v>43497</v>
      </c>
      <c r="B59" s="121">
        <v>10000000</v>
      </c>
      <c r="C59" s="103">
        <v>43503</v>
      </c>
      <c r="D59" s="103">
        <v>14899</v>
      </c>
      <c r="E59" s="98">
        <v>67000000</v>
      </c>
      <c r="F59" s="98">
        <v>57000000</v>
      </c>
      <c r="G59" s="98">
        <v>10000000</v>
      </c>
      <c r="H59" s="161">
        <v>570</v>
      </c>
      <c r="I59" s="209">
        <v>0</v>
      </c>
      <c r="J59" s="208">
        <v>10000000</v>
      </c>
      <c r="K59" s="207">
        <v>1788440000</v>
      </c>
      <c r="L59" s="158">
        <v>88.471299999999999</v>
      </c>
      <c r="M59" s="158">
        <v>11.225</v>
      </c>
      <c r="N59" s="158">
        <v>11.25</v>
      </c>
      <c r="O59" s="98"/>
      <c r="P59" s="158"/>
      <c r="Q59" s="199"/>
      <c r="R59" s="107"/>
    </row>
    <row r="60" spans="1:18" ht="13.5" customHeight="1">
      <c r="A60" s="26">
        <v>43541</v>
      </c>
      <c r="B60" s="121">
        <v>10000000</v>
      </c>
      <c r="C60" s="103">
        <v>43531</v>
      </c>
      <c r="D60" s="103">
        <v>14899</v>
      </c>
      <c r="E60" s="98">
        <v>35500000</v>
      </c>
      <c r="F60" s="98">
        <v>25500000</v>
      </c>
      <c r="G60" s="98">
        <v>10000000</v>
      </c>
      <c r="H60" s="161">
        <v>254.99999999999997</v>
      </c>
      <c r="I60" s="209">
        <v>0</v>
      </c>
      <c r="J60" s="208">
        <v>10000000</v>
      </c>
      <c r="K60" s="207">
        <v>1798440000</v>
      </c>
      <c r="L60" s="158">
        <v>88.564899999999994</v>
      </c>
      <c r="M60" s="158">
        <v>11.215</v>
      </c>
      <c r="N60" s="158">
        <v>11.22</v>
      </c>
      <c r="O60" s="98"/>
      <c r="P60" s="158"/>
      <c r="Q60" s="199"/>
      <c r="R60" s="107"/>
    </row>
    <row r="61" spans="1:18" ht="13.5" customHeight="1">
      <c r="A61" s="26">
        <v>43572</v>
      </c>
      <c r="B61" s="121">
        <v>30000000</v>
      </c>
      <c r="C61" s="103">
        <v>43572</v>
      </c>
      <c r="D61" s="103">
        <v>14899</v>
      </c>
      <c r="E61" s="98">
        <v>73500000</v>
      </c>
      <c r="F61" s="98">
        <v>43500000</v>
      </c>
      <c r="G61" s="98">
        <v>30000000</v>
      </c>
      <c r="H61" s="161">
        <v>145</v>
      </c>
      <c r="I61" s="209">
        <v>0</v>
      </c>
      <c r="J61" s="208">
        <v>30000000</v>
      </c>
      <c r="K61" s="207">
        <v>1828440000</v>
      </c>
      <c r="L61" s="158">
        <v>90.359350000000006</v>
      </c>
      <c r="M61" s="158">
        <v>10.976330000000001</v>
      </c>
      <c r="N61" s="158">
        <v>10.98</v>
      </c>
      <c r="O61" s="98"/>
      <c r="P61" s="158"/>
      <c r="Q61" s="199"/>
      <c r="R61" s="107"/>
    </row>
    <row r="62" spans="1:18" ht="13.5" customHeight="1">
      <c r="A62" s="26">
        <v>43602</v>
      </c>
      <c r="B62" s="121">
        <v>30000000</v>
      </c>
      <c r="C62" s="103">
        <v>43588</v>
      </c>
      <c r="D62" s="103">
        <v>14899</v>
      </c>
      <c r="E62" s="98">
        <v>47600000</v>
      </c>
      <c r="F62" s="98">
        <v>17600000</v>
      </c>
      <c r="G62" s="98">
        <v>30000000</v>
      </c>
      <c r="H62" s="161">
        <v>58.666666666666664</v>
      </c>
      <c r="I62" s="209">
        <v>0</v>
      </c>
      <c r="J62" s="208">
        <v>30000000</v>
      </c>
      <c r="K62" s="207">
        <v>1858440000</v>
      </c>
      <c r="L62" s="158">
        <v>90.025099999999995</v>
      </c>
      <c r="M62" s="158">
        <v>11.02</v>
      </c>
      <c r="N62" s="158">
        <v>11.02</v>
      </c>
      <c r="O62" s="98"/>
      <c r="P62" s="158"/>
      <c r="Q62" s="199"/>
      <c r="R62" s="107"/>
    </row>
    <row r="63" spans="1:18" ht="13.5" customHeight="1">
      <c r="A63" s="26">
        <v>43602</v>
      </c>
      <c r="B63" s="121"/>
      <c r="C63" s="103"/>
      <c r="D63" s="103"/>
      <c r="E63" s="98"/>
      <c r="F63" s="98"/>
      <c r="G63" s="98"/>
      <c r="H63" s="161"/>
      <c r="I63" s="209"/>
      <c r="J63" s="208"/>
      <c r="K63" s="207">
        <v>1914170000</v>
      </c>
      <c r="L63" s="158"/>
      <c r="M63" s="158"/>
      <c r="N63" s="158"/>
      <c r="O63" s="98">
        <v>55730000</v>
      </c>
      <c r="P63" s="158">
        <v>90.025099999999995</v>
      </c>
      <c r="Q63" s="199">
        <v>11.08</v>
      </c>
      <c r="R63" s="107">
        <v>11.2</v>
      </c>
    </row>
    <row r="64" spans="1:18" ht="14.25" customHeight="1">
      <c r="A64" s="26">
        <v>43633</v>
      </c>
      <c r="B64" s="121">
        <v>30000000</v>
      </c>
      <c r="C64" s="103">
        <v>43622</v>
      </c>
      <c r="D64" s="103">
        <v>14899</v>
      </c>
      <c r="E64" s="98">
        <v>47600000</v>
      </c>
      <c r="F64" s="98">
        <v>17600000</v>
      </c>
      <c r="G64" s="98">
        <v>30000000</v>
      </c>
      <c r="H64" s="161">
        <v>58.666666666666664</v>
      </c>
      <c r="I64" s="209">
        <v>0</v>
      </c>
      <c r="J64" s="208">
        <v>30000000</v>
      </c>
      <c r="K64" s="207">
        <v>1944170000</v>
      </c>
      <c r="L64" s="158">
        <v>90.025099999999995</v>
      </c>
      <c r="M64" s="158">
        <v>11.02</v>
      </c>
      <c r="N64" s="158">
        <v>11.02</v>
      </c>
      <c r="O64" s="98"/>
      <c r="P64" s="158"/>
      <c r="Q64" s="199"/>
      <c r="R64" s="107"/>
    </row>
    <row r="65" spans="1:18" ht="13.5" customHeight="1">
      <c r="A65" s="26">
        <v>43663</v>
      </c>
      <c r="B65" s="121">
        <v>30000000</v>
      </c>
      <c r="C65" s="103">
        <v>43657</v>
      </c>
      <c r="D65" s="103">
        <v>14899</v>
      </c>
      <c r="E65" s="98">
        <v>30000000</v>
      </c>
      <c r="F65" s="98">
        <v>0</v>
      </c>
      <c r="G65" s="98">
        <v>30000000</v>
      </c>
      <c r="H65" s="161">
        <v>0</v>
      </c>
      <c r="I65" s="209">
        <v>0</v>
      </c>
      <c r="J65" s="208">
        <v>30000000</v>
      </c>
      <c r="K65" s="207">
        <v>1974170000</v>
      </c>
      <c r="L65" s="158">
        <v>91.139319999999998</v>
      </c>
      <c r="M65" s="158">
        <v>10.872</v>
      </c>
      <c r="N65" s="158">
        <v>10.932</v>
      </c>
      <c r="O65" s="98"/>
      <c r="P65" s="158"/>
      <c r="Q65" s="199"/>
      <c r="R65" s="107"/>
    </row>
    <row r="66" spans="1:18" ht="13.5" customHeight="1">
      <c r="A66" s="26">
        <v>43696</v>
      </c>
      <c r="B66" s="121">
        <v>30000000</v>
      </c>
      <c r="C66" s="103">
        <v>43691</v>
      </c>
      <c r="D66" s="103">
        <v>14899</v>
      </c>
      <c r="E66" s="98">
        <v>120800000</v>
      </c>
      <c r="F66" s="98">
        <v>90800000</v>
      </c>
      <c r="G66" s="98">
        <v>30000000</v>
      </c>
      <c r="H66" s="161">
        <v>302.66666666666669</v>
      </c>
      <c r="I66" s="209">
        <v>0</v>
      </c>
      <c r="J66" s="208">
        <v>30000000</v>
      </c>
      <c r="K66" s="207">
        <v>2004170000</v>
      </c>
      <c r="L66" s="158">
        <v>88.706199999999995</v>
      </c>
      <c r="M66" s="158">
        <v>11.2</v>
      </c>
      <c r="N66" s="158">
        <v>11.21</v>
      </c>
      <c r="O66" s="98"/>
      <c r="P66" s="158"/>
      <c r="Q66" s="199"/>
      <c r="R66" s="107"/>
    </row>
    <row r="67" spans="1:18" ht="13.5" customHeight="1">
      <c r="A67" s="26">
        <v>43696</v>
      </c>
      <c r="B67" s="121"/>
      <c r="C67" s="103">
        <v>43685</v>
      </c>
      <c r="D67" s="103">
        <v>14899</v>
      </c>
      <c r="E67" s="98"/>
      <c r="F67" s="98"/>
      <c r="G67" s="98"/>
      <c r="H67" s="161"/>
      <c r="I67" s="209"/>
      <c r="J67" s="208"/>
      <c r="K67" s="207">
        <v>2072040000</v>
      </c>
      <c r="L67" s="158"/>
      <c r="M67" s="158"/>
      <c r="N67" s="158"/>
      <c r="O67" s="98">
        <v>67870000</v>
      </c>
      <c r="P67" s="158">
        <v>92.084019999999995</v>
      </c>
      <c r="Q67" s="199">
        <v>11.15981</v>
      </c>
      <c r="R67" s="107">
        <v>11.19</v>
      </c>
    </row>
    <row r="68" spans="1:18" ht="13.5" customHeight="1">
      <c r="A68" s="26">
        <v>43727</v>
      </c>
      <c r="B68" s="121">
        <v>30000000</v>
      </c>
      <c r="C68" s="103">
        <v>43713</v>
      </c>
      <c r="D68" s="103">
        <v>14899</v>
      </c>
      <c r="E68" s="98">
        <v>40390000</v>
      </c>
      <c r="F68" s="98">
        <v>10390000</v>
      </c>
      <c r="G68" s="98">
        <v>30000000</v>
      </c>
      <c r="H68" s="117">
        <v>34.633333333333333</v>
      </c>
      <c r="I68" s="209">
        <v>0</v>
      </c>
      <c r="J68" s="208">
        <v>30000000</v>
      </c>
      <c r="K68" s="207">
        <v>2102040000</v>
      </c>
      <c r="L68" s="158">
        <v>88.706199999999995</v>
      </c>
      <c r="M68" s="158">
        <v>10.34065</v>
      </c>
      <c r="N68" s="158">
        <v>10.37</v>
      </c>
      <c r="O68" s="98"/>
      <c r="P68" s="158"/>
      <c r="Q68" s="199"/>
      <c r="R68" s="107"/>
    </row>
    <row r="69" spans="1:18" ht="13.5" customHeight="1">
      <c r="A69" s="26">
        <v>43757</v>
      </c>
      <c r="B69" s="121">
        <v>30000000</v>
      </c>
      <c r="C69" s="103">
        <v>43741</v>
      </c>
      <c r="D69" s="103">
        <v>14899</v>
      </c>
      <c r="E69" s="98">
        <v>46700000</v>
      </c>
      <c r="F69" s="98">
        <v>16700000</v>
      </c>
      <c r="G69" s="98">
        <v>30000000</v>
      </c>
      <c r="H69" s="117">
        <v>55.666666666666664</v>
      </c>
      <c r="I69" s="209">
        <v>0</v>
      </c>
      <c r="J69" s="208">
        <v>30000000</v>
      </c>
      <c r="K69" s="207">
        <v>2132040000</v>
      </c>
      <c r="L69" s="158">
        <v>89.569869999999995</v>
      </c>
      <c r="M69" s="158">
        <v>11.0913</v>
      </c>
      <c r="N69" s="158">
        <v>11.093</v>
      </c>
      <c r="O69" s="98"/>
      <c r="P69" s="158"/>
      <c r="Q69" s="199"/>
      <c r="R69" s="107"/>
    </row>
    <row r="70" spans="1:18" ht="13.5" customHeight="1">
      <c r="A70" s="26">
        <v>43788</v>
      </c>
      <c r="B70" s="121">
        <v>40000000</v>
      </c>
      <c r="C70" s="103">
        <v>43776</v>
      </c>
      <c r="D70" s="103">
        <v>14899</v>
      </c>
      <c r="E70" s="98">
        <v>64640000</v>
      </c>
      <c r="F70" s="98">
        <v>24640000</v>
      </c>
      <c r="G70" s="98">
        <v>40000000</v>
      </c>
      <c r="H70" s="117">
        <v>61.6</v>
      </c>
      <c r="I70" s="209">
        <v>0</v>
      </c>
      <c r="J70" s="208">
        <v>40000000</v>
      </c>
      <c r="K70" s="207">
        <v>2172040000</v>
      </c>
      <c r="L70" s="158">
        <v>89.190929999999994</v>
      </c>
      <c r="M70" s="158">
        <v>11.140980000000001</v>
      </c>
      <c r="N70" s="158">
        <v>11.196</v>
      </c>
      <c r="O70" s="98"/>
      <c r="P70" s="158"/>
      <c r="Q70" s="199"/>
      <c r="R70" s="107"/>
    </row>
    <row r="71" spans="1:18" ht="13.5" customHeight="1">
      <c r="A71" s="123">
        <v>43818</v>
      </c>
      <c r="B71" s="120">
        <v>110000000</v>
      </c>
      <c r="C71" s="146">
        <v>43804</v>
      </c>
      <c r="D71" s="146">
        <v>14899</v>
      </c>
      <c r="E71" s="99">
        <v>74670000</v>
      </c>
      <c r="F71" s="99">
        <v>-35330000</v>
      </c>
      <c r="G71" s="99">
        <v>54670000</v>
      </c>
      <c r="H71" s="118">
        <v>-32.118181818181817</v>
      </c>
      <c r="I71" s="215">
        <v>0</v>
      </c>
      <c r="J71" s="210">
        <v>54670000</v>
      </c>
      <c r="K71" s="211">
        <v>2226710000</v>
      </c>
      <c r="L71" s="212">
        <v>86.802840000000003</v>
      </c>
      <c r="M71" s="212">
        <v>11.47396</v>
      </c>
      <c r="N71" s="212">
        <v>11.574999999999999</v>
      </c>
      <c r="O71" s="99"/>
      <c r="P71" s="212"/>
      <c r="Q71" s="223"/>
      <c r="R71" s="140"/>
    </row>
    <row r="72" spans="1:18" ht="13.5" customHeight="1">
      <c r="A72" s="26">
        <v>43849</v>
      </c>
      <c r="B72" s="121">
        <v>40000000</v>
      </c>
      <c r="C72" s="103">
        <v>43846</v>
      </c>
      <c r="D72" s="103">
        <v>14899</v>
      </c>
      <c r="E72" s="98">
        <v>450000</v>
      </c>
      <c r="F72" s="98">
        <v>-39550000</v>
      </c>
      <c r="G72" s="98">
        <v>450000</v>
      </c>
      <c r="H72" s="117">
        <v>-98.875</v>
      </c>
      <c r="I72" s="209">
        <v>0</v>
      </c>
      <c r="J72" s="208">
        <v>450000</v>
      </c>
      <c r="K72" s="207">
        <v>2227160000</v>
      </c>
      <c r="L72" s="158">
        <v>87.401849999999996</v>
      </c>
      <c r="M72" s="158">
        <v>11.39</v>
      </c>
      <c r="N72" s="158">
        <v>11.39</v>
      </c>
      <c r="O72" s="98"/>
      <c r="P72" s="158"/>
      <c r="Q72" s="199"/>
      <c r="R72" s="107"/>
    </row>
    <row r="73" spans="1:18" ht="13.5" customHeight="1">
      <c r="A73" s="26">
        <v>43880</v>
      </c>
      <c r="B73" s="121">
        <v>40000000</v>
      </c>
      <c r="C73" s="103">
        <v>43867</v>
      </c>
      <c r="D73" s="103">
        <v>14899</v>
      </c>
      <c r="E73" s="98">
        <v>25000000</v>
      </c>
      <c r="F73" s="98">
        <v>-15000000</v>
      </c>
      <c r="G73" s="98">
        <v>25000000</v>
      </c>
      <c r="H73" s="117">
        <v>-37.5</v>
      </c>
      <c r="I73" s="209">
        <v>0</v>
      </c>
      <c r="J73" s="208">
        <v>25000000</v>
      </c>
      <c r="K73" s="207">
        <v>2252160000</v>
      </c>
      <c r="L73" s="158">
        <v>86.568579999999997</v>
      </c>
      <c r="M73" s="158">
        <v>11.510160000000001</v>
      </c>
      <c r="N73" s="158">
        <v>11.468</v>
      </c>
      <c r="O73" s="98"/>
      <c r="P73" s="158"/>
      <c r="Q73" s="199"/>
      <c r="R73" s="107"/>
    </row>
    <row r="74" spans="1:18" ht="13.5" customHeight="1">
      <c r="A74" s="26">
        <v>43909</v>
      </c>
      <c r="B74" s="121">
        <v>40000000</v>
      </c>
      <c r="C74" s="103">
        <v>43895</v>
      </c>
      <c r="D74" s="103">
        <v>14899</v>
      </c>
      <c r="E74" s="98">
        <v>1000000</v>
      </c>
      <c r="F74" s="98">
        <v>-39000000</v>
      </c>
      <c r="G74" s="98">
        <v>1000000</v>
      </c>
      <c r="H74" s="117">
        <v>-97.5</v>
      </c>
      <c r="I74" s="209">
        <v>0</v>
      </c>
      <c r="J74" s="208">
        <v>1000000</v>
      </c>
      <c r="K74" s="207">
        <v>2253160000</v>
      </c>
      <c r="L74" s="158">
        <v>84.879409999999993</v>
      </c>
      <c r="M74" s="158">
        <v>11.76</v>
      </c>
      <c r="N74" s="158">
        <v>11.76</v>
      </c>
      <c r="O74" s="98"/>
      <c r="P74" s="158"/>
      <c r="Q74" s="199"/>
      <c r="R74" s="107"/>
    </row>
    <row r="75" spans="1:18" ht="13.5" customHeight="1">
      <c r="A75" s="26">
        <v>43940</v>
      </c>
      <c r="B75" s="121">
        <v>100000000</v>
      </c>
      <c r="C75" s="103">
        <v>43936</v>
      </c>
      <c r="D75" s="103">
        <v>14899</v>
      </c>
      <c r="E75" s="98">
        <v>39220000</v>
      </c>
      <c r="F75" s="98">
        <v>-60780000</v>
      </c>
      <c r="G75" s="98">
        <v>39220000</v>
      </c>
      <c r="H75" s="117">
        <v>-60.78</v>
      </c>
      <c r="I75" s="209">
        <v>0</v>
      </c>
      <c r="J75" s="208">
        <v>39220000</v>
      </c>
      <c r="K75" s="207">
        <v>2292380000</v>
      </c>
      <c r="L75" s="158">
        <v>75.460629999999995</v>
      </c>
      <c r="M75" s="158">
        <v>13.318569999999999</v>
      </c>
      <c r="N75" s="158">
        <v>13.61</v>
      </c>
      <c r="O75" s="98"/>
      <c r="P75" s="158"/>
      <c r="Q75" s="199"/>
      <c r="R75" s="107"/>
    </row>
    <row r="76" spans="1:18" ht="13.5" customHeight="1">
      <c r="A76" s="26">
        <v>43970</v>
      </c>
      <c r="B76" s="121">
        <v>40000000</v>
      </c>
      <c r="C76" s="103">
        <v>43958</v>
      </c>
      <c r="D76" s="103">
        <v>14899</v>
      </c>
      <c r="E76" s="98">
        <v>59500000</v>
      </c>
      <c r="F76" s="98">
        <v>19500000</v>
      </c>
      <c r="G76" s="98">
        <v>40000000</v>
      </c>
      <c r="H76" s="117">
        <v>48.75</v>
      </c>
      <c r="I76" s="209">
        <v>0</v>
      </c>
      <c r="J76" s="208">
        <v>40000000</v>
      </c>
      <c r="K76" s="207">
        <v>2332380000</v>
      </c>
      <c r="L76" s="158">
        <v>74.664879999999997</v>
      </c>
      <c r="M76" s="158">
        <v>13.368</v>
      </c>
      <c r="N76" s="158">
        <v>12.946999999999999</v>
      </c>
      <c r="O76" s="98"/>
      <c r="P76" s="158"/>
      <c r="Q76" s="199"/>
      <c r="R76" s="107"/>
    </row>
    <row r="77" spans="1:18" ht="13.5" customHeight="1">
      <c r="A77" s="26">
        <v>44001</v>
      </c>
      <c r="B77" s="121">
        <v>40000000</v>
      </c>
      <c r="C77" s="103">
        <v>43986</v>
      </c>
      <c r="D77" s="103">
        <v>14899</v>
      </c>
      <c r="E77" s="98">
        <v>137110000</v>
      </c>
      <c r="F77" s="98">
        <v>97110000</v>
      </c>
      <c r="G77" s="98">
        <v>40000000</v>
      </c>
      <c r="H77" s="117">
        <v>242.77500000000001</v>
      </c>
      <c r="I77" s="209">
        <v>0</v>
      </c>
      <c r="J77" s="208">
        <v>40000000</v>
      </c>
      <c r="K77" s="207">
        <v>2372380000</v>
      </c>
      <c r="L77" s="158">
        <v>82.044899999999998</v>
      </c>
      <c r="M77" s="158">
        <v>12.20234</v>
      </c>
      <c r="N77" s="158">
        <v>12.254</v>
      </c>
      <c r="O77" s="98"/>
      <c r="P77" s="158"/>
      <c r="Q77" s="199"/>
      <c r="R77" s="107"/>
    </row>
    <row r="78" spans="1:18" ht="13.5" customHeight="1">
      <c r="A78" s="26">
        <v>44031</v>
      </c>
      <c r="B78" s="121">
        <v>80000000</v>
      </c>
      <c r="C78" s="103">
        <v>44035</v>
      </c>
      <c r="D78" s="103">
        <v>14899</v>
      </c>
      <c r="E78" s="98">
        <v>32680000</v>
      </c>
      <c r="F78" s="98">
        <v>-47320000</v>
      </c>
      <c r="G78" s="98">
        <v>32680000</v>
      </c>
      <c r="H78" s="117">
        <v>-59.150000000000006</v>
      </c>
      <c r="I78" s="209">
        <v>0</v>
      </c>
      <c r="J78" s="208">
        <v>32680000</v>
      </c>
      <c r="K78" s="207">
        <v>2405060000</v>
      </c>
      <c r="L78" s="158">
        <v>77.851990000000001</v>
      </c>
      <c r="M78" s="158">
        <v>12.89794</v>
      </c>
      <c r="N78" s="158">
        <v>13.5</v>
      </c>
      <c r="O78" s="98"/>
      <c r="P78" s="158"/>
      <c r="Q78" s="199"/>
      <c r="R78" s="107"/>
    </row>
    <row r="79" spans="1:18" ht="13.5" customHeight="1">
      <c r="A79" s="26">
        <v>44062</v>
      </c>
      <c r="B79" s="121"/>
      <c r="C79" s="103">
        <v>44050</v>
      </c>
      <c r="D79" s="103">
        <v>14899</v>
      </c>
      <c r="E79" s="98"/>
      <c r="F79" s="98">
        <v>0</v>
      </c>
      <c r="G79" s="98"/>
      <c r="H79" s="117"/>
      <c r="I79" s="209">
        <v>0</v>
      </c>
      <c r="J79" s="208">
        <v>0</v>
      </c>
      <c r="K79" s="207">
        <v>2487420000</v>
      </c>
      <c r="L79" s="158"/>
      <c r="M79" s="158"/>
      <c r="N79" s="158"/>
      <c r="O79" s="98">
        <v>82360000</v>
      </c>
      <c r="P79" s="158">
        <v>80.334549999999993</v>
      </c>
      <c r="Q79" s="199">
        <v>12.99555</v>
      </c>
      <c r="R79" s="107">
        <v>13.56</v>
      </c>
    </row>
    <row r="80" spans="1:18" ht="13.5" customHeight="1">
      <c r="A80" s="26">
        <v>44062</v>
      </c>
      <c r="B80" s="121">
        <v>40000000</v>
      </c>
      <c r="C80" s="103">
        <v>44056</v>
      </c>
      <c r="D80" s="103">
        <v>14899</v>
      </c>
      <c r="E80" s="98">
        <v>98260000</v>
      </c>
      <c r="F80" s="98">
        <v>58260000</v>
      </c>
      <c r="G80" s="98">
        <v>40000000</v>
      </c>
      <c r="H80" s="117">
        <v>145.64999999999998</v>
      </c>
      <c r="I80" s="209">
        <v>0</v>
      </c>
      <c r="J80" s="208">
        <v>40000000</v>
      </c>
      <c r="K80" s="207">
        <v>2527420000</v>
      </c>
      <c r="L80" s="158">
        <v>77.510980000000004</v>
      </c>
      <c r="M80" s="158">
        <v>12.959820000000001</v>
      </c>
      <c r="N80" s="158">
        <v>12.97</v>
      </c>
      <c r="O80" s="98"/>
      <c r="P80" s="158"/>
      <c r="Q80" s="199"/>
      <c r="R80" s="107"/>
    </row>
    <row r="81" spans="1:18" ht="13.5" customHeight="1">
      <c r="A81" s="26">
        <v>44093</v>
      </c>
      <c r="B81" s="121">
        <v>40000000</v>
      </c>
      <c r="C81" s="103">
        <v>44077</v>
      </c>
      <c r="D81" s="103">
        <v>14899</v>
      </c>
      <c r="E81" s="98">
        <v>144180000</v>
      </c>
      <c r="F81" s="98">
        <v>104180000</v>
      </c>
      <c r="G81" s="98">
        <v>40000000</v>
      </c>
      <c r="H81" s="117">
        <v>260.45</v>
      </c>
      <c r="I81" s="209">
        <v>0</v>
      </c>
      <c r="J81" s="208">
        <v>40000000</v>
      </c>
      <c r="K81" s="207">
        <v>2567420000</v>
      </c>
      <c r="L81" s="158">
        <v>78.754630000000006</v>
      </c>
      <c r="M81" s="158">
        <v>12.7494</v>
      </c>
      <c r="N81" s="158">
        <v>12.8</v>
      </c>
      <c r="O81" s="98"/>
      <c r="P81" s="158"/>
      <c r="Q81" s="199"/>
      <c r="R81" s="107"/>
    </row>
    <row r="82" spans="1:18" ht="13.5" customHeight="1">
      <c r="A82" s="26">
        <v>44093</v>
      </c>
      <c r="B82" s="121"/>
      <c r="C82" s="103"/>
      <c r="D82" s="103"/>
      <c r="E82" s="98"/>
      <c r="F82" s="98"/>
      <c r="G82" s="98"/>
      <c r="H82" s="117"/>
      <c r="I82" s="209"/>
      <c r="J82" s="208"/>
      <c r="K82" s="207">
        <v>2589680000</v>
      </c>
      <c r="L82" s="158"/>
      <c r="M82" s="158"/>
      <c r="N82" s="158"/>
      <c r="O82" s="98">
        <v>22260000</v>
      </c>
      <c r="P82" s="158">
        <v>82.04983</v>
      </c>
      <c r="Q82" s="199">
        <v>12.866669999999999</v>
      </c>
      <c r="R82" s="107">
        <v>12.9</v>
      </c>
    </row>
    <row r="83" spans="1:18" ht="13.5" customHeight="1">
      <c r="A83" s="26">
        <v>44123</v>
      </c>
      <c r="B83" s="121">
        <v>70000000</v>
      </c>
      <c r="C83" s="103">
        <v>44126</v>
      </c>
      <c r="D83" s="103">
        <v>14899</v>
      </c>
      <c r="E83" s="98">
        <v>70540000</v>
      </c>
      <c r="F83" s="98">
        <v>540000</v>
      </c>
      <c r="G83" s="98">
        <v>70000000</v>
      </c>
      <c r="H83" s="117">
        <v>0.8</v>
      </c>
      <c r="I83" s="209">
        <v>0</v>
      </c>
      <c r="J83" s="208">
        <v>70000000</v>
      </c>
      <c r="K83" s="207">
        <v>2659680000</v>
      </c>
      <c r="L83" s="158">
        <v>76.101079999999996</v>
      </c>
      <c r="M83" s="158">
        <v>13.22505</v>
      </c>
      <c r="N83" s="158">
        <v>13.147</v>
      </c>
      <c r="O83" s="98"/>
      <c r="P83" s="158"/>
      <c r="Q83" s="199"/>
      <c r="R83" s="107"/>
    </row>
    <row r="84" spans="1:18" ht="13.5" customHeight="1">
      <c r="A84" s="26">
        <v>44154</v>
      </c>
      <c r="B84" s="121">
        <v>40000000</v>
      </c>
      <c r="C84" s="103">
        <v>44140</v>
      </c>
      <c r="D84" s="103">
        <v>14899</v>
      </c>
      <c r="E84" s="98">
        <v>125400000</v>
      </c>
      <c r="F84" s="98">
        <v>85400000</v>
      </c>
      <c r="G84" s="98">
        <v>40000000</v>
      </c>
      <c r="H84" s="117">
        <v>213.5</v>
      </c>
      <c r="I84" s="209">
        <v>0</v>
      </c>
      <c r="J84" s="208">
        <v>40000000</v>
      </c>
      <c r="K84" s="207">
        <v>2699680000</v>
      </c>
      <c r="L84" s="158">
        <v>76.874769999999998</v>
      </c>
      <c r="M84" s="158">
        <v>13.086869999999999</v>
      </c>
      <c r="N84" s="158">
        <v>13.25</v>
      </c>
      <c r="O84" s="98"/>
      <c r="P84" s="158"/>
      <c r="Q84" s="199"/>
      <c r="R84" s="107"/>
    </row>
    <row r="85" spans="1:18" ht="13.5" customHeight="1">
      <c r="A85" s="26">
        <v>44154</v>
      </c>
      <c r="B85" s="121"/>
      <c r="C85" s="103"/>
      <c r="D85" s="103"/>
      <c r="E85" s="98"/>
      <c r="F85" s="98"/>
      <c r="G85" s="98"/>
      <c r="H85" s="117"/>
      <c r="I85" s="209"/>
      <c r="J85" s="208"/>
      <c r="K85" s="207">
        <v>2726600000</v>
      </c>
      <c r="L85" s="158"/>
      <c r="M85" s="158"/>
      <c r="N85" s="158"/>
      <c r="O85" s="98">
        <v>26920000</v>
      </c>
      <c r="P85" s="158">
        <v>76.874769999999998</v>
      </c>
      <c r="Q85" s="199">
        <v>13.086869999999999</v>
      </c>
      <c r="R85" s="107">
        <v>12.695</v>
      </c>
    </row>
    <row r="86" spans="1:18" ht="13.5" customHeight="1">
      <c r="A86" s="123">
        <v>44184</v>
      </c>
      <c r="B86" s="120">
        <v>110000000</v>
      </c>
      <c r="C86" s="146">
        <v>44168</v>
      </c>
      <c r="D86" s="146">
        <v>14899</v>
      </c>
      <c r="E86" s="99">
        <v>53250000</v>
      </c>
      <c r="F86" s="99">
        <v>-56750000</v>
      </c>
      <c r="G86" s="99">
        <v>53250000</v>
      </c>
      <c r="H86" s="118">
        <v>-51.590909090909086</v>
      </c>
      <c r="I86" s="215">
        <v>0</v>
      </c>
      <c r="J86" s="210">
        <v>53250000</v>
      </c>
      <c r="K86" s="211">
        <v>2779850000</v>
      </c>
      <c r="L86" s="212">
        <v>78.727140000000006</v>
      </c>
      <c r="M86" s="212">
        <v>12.76624</v>
      </c>
      <c r="N86" s="212">
        <v>12.5</v>
      </c>
      <c r="O86" s="99"/>
      <c r="P86" s="212"/>
      <c r="Q86" s="223"/>
      <c r="R86" s="140"/>
    </row>
    <row r="87" spans="1:18" ht="13.5" customHeight="1">
      <c r="A87" s="26">
        <v>44215</v>
      </c>
      <c r="B87" s="121">
        <v>40000000</v>
      </c>
      <c r="C87" s="103">
        <v>44210</v>
      </c>
      <c r="D87" s="103">
        <v>14899</v>
      </c>
      <c r="E87" s="98">
        <v>119110000</v>
      </c>
      <c r="F87" s="98">
        <v>79110000</v>
      </c>
      <c r="G87" s="98">
        <v>40000000</v>
      </c>
      <c r="H87" s="117">
        <v>197.77499999999998</v>
      </c>
      <c r="I87" s="209">
        <v>0</v>
      </c>
      <c r="J87" s="208">
        <v>40000000</v>
      </c>
      <c r="K87" s="207">
        <v>2819850000</v>
      </c>
      <c r="L87" s="158">
        <v>79.829089999999994</v>
      </c>
      <c r="M87" s="158">
        <v>12.58456</v>
      </c>
      <c r="N87" s="158">
        <v>12.45</v>
      </c>
      <c r="O87" s="98"/>
      <c r="P87" s="158"/>
      <c r="Q87" s="199"/>
      <c r="R87" s="107"/>
    </row>
    <row r="88" spans="1:18" ht="13.5" customHeight="1">
      <c r="A88" s="26">
        <v>44246</v>
      </c>
      <c r="B88" s="121">
        <v>40000000</v>
      </c>
      <c r="C88" s="103">
        <v>44231</v>
      </c>
      <c r="D88" s="103">
        <v>14899</v>
      </c>
      <c r="E88" s="98">
        <v>90630000</v>
      </c>
      <c r="F88" s="98">
        <v>50630000</v>
      </c>
      <c r="G88" s="98">
        <v>40000000</v>
      </c>
      <c r="H88" s="117">
        <v>126.6</v>
      </c>
      <c r="I88" s="209">
        <v>0</v>
      </c>
      <c r="J88" s="208">
        <v>40000000</v>
      </c>
      <c r="K88" s="207">
        <v>2875180000</v>
      </c>
      <c r="L88" s="158">
        <v>82.338049999999996</v>
      </c>
      <c r="M88" s="158">
        <v>12.18</v>
      </c>
      <c r="N88" s="158">
        <v>12.18</v>
      </c>
      <c r="O88" s="98">
        <v>15330000</v>
      </c>
      <c r="P88" s="158">
        <v>83.341650000000001</v>
      </c>
      <c r="Q88" s="199">
        <v>12.60083</v>
      </c>
      <c r="R88" s="107">
        <v>1.26491</v>
      </c>
    </row>
    <row r="89" spans="1:18" ht="13.5" customHeight="1">
      <c r="A89" s="26">
        <v>44274</v>
      </c>
      <c r="B89" s="121">
        <v>40000000</v>
      </c>
      <c r="C89" s="103">
        <v>44259</v>
      </c>
      <c r="D89" s="103">
        <v>14899</v>
      </c>
      <c r="E89" s="98">
        <v>102710000</v>
      </c>
      <c r="F89" s="98">
        <v>62710000</v>
      </c>
      <c r="G89" s="17">
        <v>40000000</v>
      </c>
      <c r="H89" s="255">
        <v>156.77500000000001</v>
      </c>
      <c r="I89" s="209">
        <v>0</v>
      </c>
      <c r="J89" s="208">
        <v>40000000</v>
      </c>
      <c r="K89" s="207">
        <v>2915180000</v>
      </c>
      <c r="L89" s="158">
        <v>80.309470000000005</v>
      </c>
      <c r="M89" s="158">
        <v>12.51267</v>
      </c>
      <c r="N89" s="158">
        <v>12.488</v>
      </c>
      <c r="O89" s="98"/>
      <c r="P89" s="158"/>
      <c r="Q89" s="199"/>
      <c r="R89" s="107"/>
    </row>
    <row r="90" spans="1:18" ht="13.5" customHeight="1">
      <c r="A90" s="26">
        <v>44274</v>
      </c>
      <c r="B90" s="121">
        <v>90000000</v>
      </c>
      <c r="C90" s="103">
        <v>44273</v>
      </c>
      <c r="D90" s="103">
        <v>14899</v>
      </c>
      <c r="E90" s="98">
        <v>209940000</v>
      </c>
      <c r="F90" s="98">
        <v>119940000</v>
      </c>
      <c r="G90" s="17">
        <v>170000000</v>
      </c>
      <c r="H90" s="255">
        <v>133.26666666666668</v>
      </c>
      <c r="I90" s="209">
        <v>0</v>
      </c>
      <c r="J90" s="208">
        <v>170000000</v>
      </c>
      <c r="K90" s="207">
        <v>3085180000</v>
      </c>
      <c r="L90" s="158">
        <v>77.445689999999999</v>
      </c>
      <c r="M90" s="158">
        <v>13.010020000000001</v>
      </c>
      <c r="N90" s="158">
        <v>13.09</v>
      </c>
      <c r="O90" s="98"/>
      <c r="P90" s="158"/>
      <c r="Q90" s="199"/>
      <c r="R90" s="107"/>
    </row>
    <row r="91" spans="1:18" ht="13.5" customHeight="1">
      <c r="A91" s="26">
        <v>44305</v>
      </c>
      <c r="B91" s="121">
        <v>55000000</v>
      </c>
      <c r="C91" s="15">
        <v>44308</v>
      </c>
      <c r="D91" s="15">
        <v>14899</v>
      </c>
      <c r="E91" s="17">
        <v>48800000</v>
      </c>
      <c r="F91" s="17">
        <v>-6200000</v>
      </c>
      <c r="G91" s="17">
        <v>48800000</v>
      </c>
      <c r="H91" s="255">
        <v>-11.272727272727273</v>
      </c>
      <c r="I91" s="108">
        <v>0</v>
      </c>
      <c r="J91" s="43">
        <v>48800000</v>
      </c>
      <c r="K91" s="44">
        <v>3133980000</v>
      </c>
      <c r="L91" s="107">
        <v>78.439430000000002</v>
      </c>
      <c r="M91" s="107">
        <v>12.83564</v>
      </c>
      <c r="N91" s="107">
        <v>12.999000000000001</v>
      </c>
      <c r="O91" s="17"/>
      <c r="P91" s="107"/>
      <c r="Q91" s="107"/>
      <c r="R91" s="107"/>
    </row>
    <row r="92" spans="1:18" ht="13.5" customHeight="1">
      <c r="A92" s="26">
        <v>44317</v>
      </c>
      <c r="B92" s="121">
        <v>55000000</v>
      </c>
      <c r="C92" s="103">
        <v>44322</v>
      </c>
      <c r="D92" s="103">
        <v>14899</v>
      </c>
      <c r="E92" s="98">
        <v>72000000</v>
      </c>
      <c r="F92" s="98">
        <v>17000000</v>
      </c>
      <c r="G92" s="17">
        <v>51000000</v>
      </c>
      <c r="H92" s="255">
        <v>30.91</v>
      </c>
      <c r="I92" s="209">
        <v>0</v>
      </c>
      <c r="J92" s="208">
        <v>51000000</v>
      </c>
      <c r="K92" s="207">
        <v>3184980000</v>
      </c>
      <c r="L92" s="158">
        <v>77.488</v>
      </c>
      <c r="M92" s="158">
        <v>13.016999999999999</v>
      </c>
      <c r="N92" s="158">
        <v>13.034000000000001</v>
      </c>
      <c r="O92" s="98"/>
      <c r="P92" s="158"/>
      <c r="Q92" s="199"/>
      <c r="R92" s="107"/>
    </row>
    <row r="93" spans="1:18" ht="13.5" customHeight="1">
      <c r="A93" s="26">
        <v>44366</v>
      </c>
      <c r="B93" s="121">
        <v>80000000</v>
      </c>
      <c r="C93" s="15">
        <v>44350</v>
      </c>
      <c r="D93" s="15">
        <v>14899</v>
      </c>
      <c r="E93" s="17">
        <v>63820000</v>
      </c>
      <c r="F93" s="17">
        <v>-16180000</v>
      </c>
      <c r="G93" s="17">
        <v>51820000</v>
      </c>
      <c r="H93" s="255">
        <v>-20.225000000000001</v>
      </c>
      <c r="I93" s="108">
        <v>0</v>
      </c>
      <c r="J93" s="43">
        <v>51820000</v>
      </c>
      <c r="K93" s="44">
        <v>3236800000</v>
      </c>
      <c r="L93" s="107">
        <v>79.385310000000004</v>
      </c>
      <c r="M93" s="107">
        <v>12.67475</v>
      </c>
      <c r="N93" s="107">
        <v>12.58</v>
      </c>
      <c r="O93" s="17"/>
      <c r="P93" s="107"/>
      <c r="Q93" s="107"/>
      <c r="R93" s="107"/>
    </row>
    <row r="94" spans="1:18" ht="13.5" customHeight="1">
      <c r="A94" s="26">
        <v>44366</v>
      </c>
      <c r="B94" s="121"/>
      <c r="C94" s="15"/>
      <c r="D94" s="15"/>
      <c r="E94" s="17"/>
      <c r="F94" s="17"/>
      <c r="G94" s="17"/>
      <c r="H94" s="255"/>
      <c r="I94" s="108"/>
      <c r="J94" s="43"/>
      <c r="K94" s="44">
        <v>3285050000</v>
      </c>
      <c r="L94" s="107"/>
      <c r="M94" s="107"/>
      <c r="N94" s="107"/>
      <c r="O94" s="17">
        <v>48250000</v>
      </c>
      <c r="P94" s="107">
        <v>80.796310000000005</v>
      </c>
      <c r="Q94" s="107">
        <v>12.75553</v>
      </c>
      <c r="R94" s="107">
        <v>12.724</v>
      </c>
    </row>
    <row r="95" spans="1:18" ht="13.5" customHeight="1">
      <c r="A95" s="26">
        <v>44396</v>
      </c>
      <c r="B95" s="121">
        <v>55000000</v>
      </c>
      <c r="C95" s="15">
        <v>44399</v>
      </c>
      <c r="D95" s="15">
        <v>14899</v>
      </c>
      <c r="E95" s="17">
        <v>104050000</v>
      </c>
      <c r="F95" s="17">
        <v>49050000</v>
      </c>
      <c r="G95" s="17">
        <v>90000000</v>
      </c>
      <c r="H95" s="255">
        <v>89.181818181818187</v>
      </c>
      <c r="I95" s="108">
        <v>0</v>
      </c>
      <c r="J95" s="43">
        <v>90000000</v>
      </c>
      <c r="K95" s="44">
        <v>3375050000</v>
      </c>
      <c r="L95" s="107">
        <v>76.910499999999999</v>
      </c>
      <c r="M95" s="107">
        <v>13.108499999999999</v>
      </c>
      <c r="N95" s="107">
        <v>12.923999999999999</v>
      </c>
      <c r="O95" s="17"/>
      <c r="P95" s="107"/>
      <c r="Q95" s="107"/>
      <c r="R95" s="107"/>
    </row>
    <row r="96" spans="1:18" ht="13.5" customHeight="1">
      <c r="A96" s="26">
        <v>44427</v>
      </c>
      <c r="B96" s="121">
        <v>55000000</v>
      </c>
      <c r="C96" s="15">
        <v>44420</v>
      </c>
      <c r="D96" s="15">
        <v>14899</v>
      </c>
      <c r="E96" s="17">
        <v>26200000</v>
      </c>
      <c r="F96" s="17">
        <v>-28800000</v>
      </c>
      <c r="G96" s="17">
        <v>21200000</v>
      </c>
      <c r="H96" s="255">
        <v>-52.363636363636367</v>
      </c>
      <c r="I96" s="108">
        <v>0</v>
      </c>
      <c r="J96" s="43">
        <v>21200000</v>
      </c>
      <c r="K96" s="44">
        <v>3396250000</v>
      </c>
      <c r="L96" s="107">
        <v>76.623779999999996</v>
      </c>
      <c r="M96" s="107">
        <v>13.16301</v>
      </c>
      <c r="N96" s="107">
        <v>12.98</v>
      </c>
      <c r="O96" s="17"/>
      <c r="P96" s="107"/>
      <c r="Q96" s="107"/>
      <c r="R96" s="107"/>
    </row>
    <row r="97" spans="1:18">
      <c r="A97" s="26">
        <v>44458</v>
      </c>
      <c r="B97" s="121">
        <v>80000000</v>
      </c>
      <c r="C97" s="103">
        <v>44441</v>
      </c>
      <c r="D97" s="103">
        <v>0</v>
      </c>
      <c r="E97" s="98">
        <v>113850000</v>
      </c>
      <c r="F97" s="208">
        <v>33850000</v>
      </c>
      <c r="G97" s="98">
        <v>80000000</v>
      </c>
      <c r="H97" s="117">
        <v>42.3125</v>
      </c>
      <c r="I97" s="209">
        <v>0</v>
      </c>
      <c r="J97" s="208">
        <v>80000000</v>
      </c>
      <c r="K97" s="207">
        <v>3503560000</v>
      </c>
      <c r="L97" s="158">
        <v>78.431030000000007</v>
      </c>
      <c r="M97" s="158">
        <v>12.84835</v>
      </c>
      <c r="N97" s="158">
        <v>12.808</v>
      </c>
      <c r="O97" s="98">
        <v>27310000</v>
      </c>
      <c r="P97" s="158">
        <v>76.231120000000004</v>
      </c>
      <c r="Q97" s="199">
        <v>13.145</v>
      </c>
      <c r="R97" s="107">
        <v>13.145</v>
      </c>
    </row>
    <row r="98" spans="1:18">
      <c r="A98" s="19">
        <v>44488</v>
      </c>
      <c r="B98" s="17">
        <v>80000000</v>
      </c>
      <c r="C98" s="15">
        <v>44490</v>
      </c>
      <c r="D98" s="15">
        <v>14899</v>
      </c>
      <c r="E98" s="17">
        <v>226500000</v>
      </c>
      <c r="F98" s="17">
        <v>146500000</v>
      </c>
      <c r="G98" s="17">
        <v>80000000</v>
      </c>
      <c r="H98" s="128">
        <v>183.125</v>
      </c>
      <c r="I98" s="17">
        <v>0</v>
      </c>
      <c r="J98" s="17">
        <v>80000000</v>
      </c>
      <c r="K98" s="18">
        <v>3583560000</v>
      </c>
      <c r="L98" s="29">
        <v>76.284760000000006</v>
      </c>
      <c r="M98" s="29">
        <v>13.241400000000001</v>
      </c>
      <c r="N98" s="29">
        <v>13.09</v>
      </c>
      <c r="O98" s="19"/>
      <c r="P98" s="17"/>
      <c r="Q98" s="15"/>
      <c r="R98" s="15"/>
    </row>
    <row r="99" spans="1:18">
      <c r="A99" s="19">
        <v>44519</v>
      </c>
      <c r="B99" s="17">
        <v>55000000</v>
      </c>
      <c r="C99" s="15">
        <v>44504</v>
      </c>
      <c r="D99" s="15">
        <v>14899</v>
      </c>
      <c r="E99" s="17">
        <v>165320000</v>
      </c>
      <c r="F99" s="17">
        <v>110320000</v>
      </c>
      <c r="G99" s="17">
        <v>55000000</v>
      </c>
      <c r="H99" s="128">
        <v>200.58181818181819</v>
      </c>
      <c r="I99" s="17">
        <v>0</v>
      </c>
      <c r="J99" s="17">
        <v>55000000</v>
      </c>
      <c r="K99" s="18">
        <v>3638560000</v>
      </c>
      <c r="L99" s="29">
        <v>76.008110000000002</v>
      </c>
      <c r="M99" s="29">
        <v>13.29218</v>
      </c>
      <c r="N99" s="29">
        <v>13.26</v>
      </c>
      <c r="O99" s="19"/>
      <c r="P99" s="17"/>
      <c r="Q99" s="15"/>
      <c r="R99" s="15"/>
    </row>
    <row r="100" spans="1:18">
      <c r="A100" s="21">
        <v>44549</v>
      </c>
      <c r="B100" s="24">
        <v>55000000</v>
      </c>
      <c r="C100" s="22">
        <v>44538</v>
      </c>
      <c r="D100" s="22">
        <v>14899</v>
      </c>
      <c r="E100" s="24">
        <v>115590000</v>
      </c>
      <c r="F100" s="24">
        <v>60590000</v>
      </c>
      <c r="G100" s="24">
        <v>100000000</v>
      </c>
      <c r="H100" s="129">
        <v>110.16363636363637</v>
      </c>
      <c r="I100" s="24"/>
      <c r="J100" s="24">
        <v>100000000</v>
      </c>
      <c r="K100" s="25">
        <v>3738560000</v>
      </c>
      <c r="L100" s="30">
        <v>77.499870000000001</v>
      </c>
      <c r="M100" s="30">
        <v>13.026109999999999</v>
      </c>
      <c r="N100" s="30">
        <v>13.186</v>
      </c>
      <c r="O100" s="21"/>
      <c r="P100" s="24"/>
      <c r="Q100" s="22"/>
      <c r="R100" s="22"/>
    </row>
    <row r="101" spans="1:18">
      <c r="A101" s="19">
        <v>44580</v>
      </c>
      <c r="B101" s="17">
        <v>110000000</v>
      </c>
      <c r="C101" s="15">
        <v>44578</v>
      </c>
      <c r="D101" s="15">
        <v>14899</v>
      </c>
      <c r="E101" s="17">
        <v>199430000</v>
      </c>
      <c r="F101" s="17">
        <v>89430000</v>
      </c>
      <c r="G101" s="17">
        <v>150000000</v>
      </c>
      <c r="H101" s="128">
        <v>81.3</v>
      </c>
      <c r="I101" s="17"/>
      <c r="J101" s="17">
        <v>150000000</v>
      </c>
      <c r="K101" s="18">
        <v>3888560000</v>
      </c>
      <c r="L101" s="29">
        <v>78.303139999999999</v>
      </c>
      <c r="M101" s="29">
        <v>12.89</v>
      </c>
      <c r="N101" s="29">
        <v>12.89</v>
      </c>
      <c r="O101" s="19"/>
      <c r="P101" s="17"/>
      <c r="Q101" s="15"/>
      <c r="R101" s="15"/>
    </row>
    <row r="102" spans="1:18">
      <c r="A102" s="19">
        <v>44611</v>
      </c>
      <c r="B102" s="17">
        <v>95000000</v>
      </c>
      <c r="C102" s="15">
        <v>44595</v>
      </c>
      <c r="D102" s="15">
        <v>14899</v>
      </c>
      <c r="E102" s="17">
        <v>40770000</v>
      </c>
      <c r="F102" s="17">
        <v>-54230000</v>
      </c>
      <c r="G102" s="17">
        <v>30770000</v>
      </c>
      <c r="H102" s="128">
        <v>-57.084210526315793</v>
      </c>
      <c r="I102" s="17">
        <v>0</v>
      </c>
      <c r="J102" s="17">
        <v>30770000</v>
      </c>
      <c r="K102" s="18">
        <v>3919330000</v>
      </c>
      <c r="L102" s="29">
        <v>78.039730000000006</v>
      </c>
      <c r="M102" s="29">
        <v>12.938929999999999</v>
      </c>
      <c r="N102" s="29">
        <v>13.06</v>
      </c>
      <c r="O102" s="19"/>
      <c r="P102" s="17"/>
      <c r="Q102" s="15"/>
      <c r="R102" s="15"/>
    </row>
    <row r="103" spans="1:18">
      <c r="A103" s="19">
        <v>44639</v>
      </c>
      <c r="B103" s="17">
        <v>55000000</v>
      </c>
      <c r="C103" s="15">
        <v>44623</v>
      </c>
      <c r="D103" s="15">
        <v>14899</v>
      </c>
      <c r="E103" s="17">
        <v>126650000</v>
      </c>
      <c r="F103" s="17">
        <v>71650000</v>
      </c>
      <c r="G103" s="17">
        <v>55000000</v>
      </c>
      <c r="H103" s="128">
        <v>130.27272727272728</v>
      </c>
      <c r="I103" s="17">
        <v>0</v>
      </c>
      <c r="J103" s="17">
        <v>55000000</v>
      </c>
      <c r="K103" s="18">
        <v>3974330000</v>
      </c>
      <c r="L103" s="29">
        <v>74.524690000000007</v>
      </c>
      <c r="M103" s="29">
        <v>13.58615</v>
      </c>
      <c r="N103" s="29">
        <v>13.61</v>
      </c>
      <c r="O103" s="19"/>
      <c r="P103" s="17"/>
      <c r="Q103" s="15"/>
      <c r="R103" s="15"/>
    </row>
    <row r="104" spans="1:18">
      <c r="A104" s="19">
        <v>44670</v>
      </c>
      <c r="B104" s="17">
        <v>80000000</v>
      </c>
      <c r="C104" s="15">
        <v>44672</v>
      </c>
      <c r="D104" s="15">
        <v>14899</v>
      </c>
      <c r="E104" s="17">
        <v>405660000</v>
      </c>
      <c r="F104" s="17">
        <v>325660000</v>
      </c>
      <c r="G104" s="17">
        <v>80000000</v>
      </c>
      <c r="H104" s="128">
        <v>407.07500000000005</v>
      </c>
      <c r="I104" s="17">
        <v>0</v>
      </c>
      <c r="J104" s="17">
        <v>59982753.619999997</v>
      </c>
      <c r="K104" s="18">
        <v>4054330000</v>
      </c>
      <c r="L104" s="29">
        <v>74.809809999999999</v>
      </c>
      <c r="M104" s="29">
        <v>13.54285</v>
      </c>
      <c r="N104" s="29">
        <v>13.725</v>
      </c>
      <c r="O104" s="19"/>
      <c r="P104" s="17"/>
      <c r="Q104" s="15"/>
      <c r="R104" s="15"/>
    </row>
    <row r="105" spans="1:18">
      <c r="A105" s="19">
        <v>44670</v>
      </c>
      <c r="B105" s="17">
        <v>100000000</v>
      </c>
      <c r="C105" s="15">
        <v>44678</v>
      </c>
      <c r="D105" s="15">
        <v>14899</v>
      </c>
      <c r="E105" s="17">
        <v>350070000</v>
      </c>
      <c r="F105" s="17">
        <v>250070000</v>
      </c>
      <c r="G105" s="17">
        <v>100000000</v>
      </c>
      <c r="H105" s="128">
        <v>250.07000000000002</v>
      </c>
      <c r="I105" s="17">
        <v>0</v>
      </c>
      <c r="J105" s="17">
        <v>77261410</v>
      </c>
      <c r="K105" s="18">
        <v>4154330000</v>
      </c>
      <c r="L105" s="29">
        <v>76.087230000000005</v>
      </c>
      <c r="M105" s="29">
        <v>13.30498</v>
      </c>
      <c r="N105" s="29">
        <v>13.15</v>
      </c>
      <c r="O105" s="19"/>
      <c r="P105" s="17"/>
      <c r="Q105" s="15"/>
      <c r="R105" s="15"/>
    </row>
    <row r="106" spans="1:18">
      <c r="A106" s="19">
        <v>44700</v>
      </c>
      <c r="B106" s="17">
        <v>20000000</v>
      </c>
      <c r="C106" s="15">
        <v>44693</v>
      </c>
      <c r="D106" s="15">
        <v>14899</v>
      </c>
      <c r="E106" s="17">
        <v>108830000</v>
      </c>
      <c r="F106" s="17">
        <v>88830000</v>
      </c>
      <c r="G106" s="17">
        <v>20000000</v>
      </c>
      <c r="H106" s="128">
        <v>444.15</v>
      </c>
      <c r="I106" s="17">
        <v>0</v>
      </c>
      <c r="J106" s="17">
        <v>20000000</v>
      </c>
      <c r="K106" s="18">
        <v>4174330000</v>
      </c>
      <c r="L106" s="29">
        <v>76.676699999999997</v>
      </c>
      <c r="M106" s="29">
        <v>13.19774</v>
      </c>
      <c r="N106" s="29">
        <v>13.3</v>
      </c>
      <c r="O106" s="19"/>
      <c r="P106" s="17"/>
      <c r="Q106" s="15"/>
      <c r="R106" s="15"/>
    </row>
    <row r="107" spans="1:18">
      <c r="A107" s="19">
        <v>44700</v>
      </c>
      <c r="B107" s="17">
        <v>20000000</v>
      </c>
      <c r="C107" s="15">
        <v>44705</v>
      </c>
      <c r="D107" s="15">
        <v>14899</v>
      </c>
      <c r="E107" s="17">
        <v>77150000</v>
      </c>
      <c r="F107" s="17">
        <v>57150000</v>
      </c>
      <c r="G107" s="17">
        <v>20000000</v>
      </c>
      <c r="H107" s="128">
        <v>285.75</v>
      </c>
      <c r="I107" s="17">
        <v>0</v>
      </c>
      <c r="J107" s="17">
        <v>20000000</v>
      </c>
      <c r="K107" s="18">
        <v>4194330000</v>
      </c>
      <c r="L107" s="29">
        <v>79.567359999999994</v>
      </c>
      <c r="M107" s="29">
        <v>12.69</v>
      </c>
      <c r="N107" s="29">
        <v>12.69</v>
      </c>
      <c r="O107" s="19"/>
      <c r="P107" s="17"/>
      <c r="Q107" s="15"/>
      <c r="R107" s="15"/>
    </row>
    <row r="108" spans="1:18">
      <c r="A108" s="19">
        <v>44731</v>
      </c>
      <c r="B108" s="17">
        <v>20000000</v>
      </c>
      <c r="C108" s="15">
        <v>44721</v>
      </c>
      <c r="D108" s="15">
        <v>14899</v>
      </c>
      <c r="E108" s="17">
        <v>87100000</v>
      </c>
      <c r="F108" s="17">
        <v>67100000</v>
      </c>
      <c r="G108" s="17">
        <v>20000000</v>
      </c>
      <c r="H108" s="128">
        <v>335.5</v>
      </c>
      <c r="I108" s="17">
        <v>0</v>
      </c>
      <c r="J108" s="17">
        <v>20000000</v>
      </c>
      <c r="K108" s="18">
        <v>4214330000</v>
      </c>
      <c r="L108" s="29">
        <v>78.475229999999996</v>
      </c>
      <c r="M108" s="29">
        <v>12.87933</v>
      </c>
      <c r="N108" s="29">
        <v>12.88</v>
      </c>
      <c r="O108" s="19"/>
      <c r="P108" s="17"/>
      <c r="Q108" s="15"/>
      <c r="R108" s="15"/>
    </row>
    <row r="109" spans="1:18">
      <c r="A109" s="19">
        <v>44731</v>
      </c>
      <c r="B109" s="17">
        <v>20000000</v>
      </c>
      <c r="C109" s="15">
        <v>44735</v>
      </c>
      <c r="D109" s="15">
        <v>14899</v>
      </c>
      <c r="E109" s="17">
        <v>146730000</v>
      </c>
      <c r="F109" s="17">
        <v>126730000</v>
      </c>
      <c r="G109" s="17">
        <v>20000000</v>
      </c>
      <c r="H109" s="128">
        <v>633.65</v>
      </c>
      <c r="I109" s="17">
        <v>0</v>
      </c>
      <c r="J109" s="17">
        <v>20000000</v>
      </c>
      <c r="K109" s="18">
        <v>4234330000</v>
      </c>
      <c r="L109" s="29">
        <v>77.910790000000006</v>
      </c>
      <c r="M109" s="29">
        <v>12.979649999999999</v>
      </c>
      <c r="N109" s="29">
        <v>12.98</v>
      </c>
      <c r="O109" s="19"/>
      <c r="P109" s="17"/>
      <c r="Q109" s="15"/>
      <c r="R109" s="15"/>
    </row>
    <row r="110" spans="1:18">
      <c r="A110" s="19">
        <v>44761</v>
      </c>
      <c r="B110" s="17">
        <v>100000000</v>
      </c>
      <c r="C110" s="15">
        <v>44761</v>
      </c>
      <c r="D110" s="15">
        <v>14899</v>
      </c>
      <c r="E110" s="17">
        <v>161250000</v>
      </c>
      <c r="F110" s="17">
        <v>61250000</v>
      </c>
      <c r="G110" s="17">
        <v>100000000</v>
      </c>
      <c r="H110" s="128">
        <v>61.250000000000007</v>
      </c>
      <c r="I110" s="17">
        <v>0</v>
      </c>
      <c r="J110" s="17">
        <v>100000000</v>
      </c>
      <c r="K110" s="18">
        <v>4334330000</v>
      </c>
      <c r="L110" s="29">
        <v>78.381180000000001</v>
      </c>
      <c r="M110" s="29">
        <v>12.9</v>
      </c>
      <c r="N110" s="29">
        <v>12.93</v>
      </c>
      <c r="O110" s="19"/>
      <c r="P110" s="17"/>
      <c r="Q110" s="15"/>
      <c r="R110" s="15"/>
    </row>
    <row r="111" spans="1:18">
      <c r="A111" s="19">
        <v>44761</v>
      </c>
      <c r="B111" s="17"/>
      <c r="C111" s="15">
        <v>44770</v>
      </c>
      <c r="D111" s="15">
        <v>14899</v>
      </c>
      <c r="E111" s="17"/>
      <c r="F111" s="17"/>
      <c r="G111" s="17"/>
      <c r="H111" s="128"/>
      <c r="I111" s="17"/>
      <c r="J111" s="17"/>
      <c r="K111" s="18">
        <v>4378320000</v>
      </c>
      <c r="L111" s="29"/>
      <c r="M111" s="29">
        <v>12.929489999999999</v>
      </c>
      <c r="N111" s="29"/>
      <c r="O111" s="239">
        <v>43990000</v>
      </c>
      <c r="P111" s="158">
        <v>81.098600000000005</v>
      </c>
      <c r="Q111" s="199">
        <v>12.91445</v>
      </c>
      <c r="R111" s="107">
        <v>13.28</v>
      </c>
    </row>
    <row r="112" spans="1:18">
      <c r="A112" s="19">
        <v>44792</v>
      </c>
      <c r="B112" s="17">
        <v>20000000</v>
      </c>
      <c r="C112" s="15">
        <v>44784</v>
      </c>
      <c r="D112" s="15">
        <v>14899</v>
      </c>
      <c r="E112" s="17">
        <v>24540000</v>
      </c>
      <c r="F112" s="17">
        <v>4540000</v>
      </c>
      <c r="G112" s="17">
        <v>14540000</v>
      </c>
      <c r="H112" s="128">
        <v>22.7</v>
      </c>
      <c r="I112" s="17">
        <v>0</v>
      </c>
      <c r="J112" s="17">
        <v>14540000</v>
      </c>
      <c r="K112" s="18">
        <v>4392860000</v>
      </c>
      <c r="L112" s="29">
        <v>80.972499999999997</v>
      </c>
      <c r="M112" s="29">
        <v>12.46144</v>
      </c>
      <c r="N112" s="29">
        <v>12.51</v>
      </c>
      <c r="O112" s="239"/>
      <c r="P112" s="158"/>
      <c r="Q112" s="199"/>
      <c r="R112" s="107"/>
    </row>
    <row r="113" spans="1:18">
      <c r="A113" s="19">
        <v>44792</v>
      </c>
      <c r="B113" s="17">
        <v>20000000</v>
      </c>
      <c r="C113" s="15">
        <v>44797</v>
      </c>
      <c r="D113" s="15">
        <v>14899</v>
      </c>
      <c r="E113" s="17">
        <v>66950000</v>
      </c>
      <c r="F113" s="17">
        <v>46950000</v>
      </c>
      <c r="G113" s="17">
        <v>20000000</v>
      </c>
      <c r="H113" s="128">
        <v>234.75</v>
      </c>
      <c r="I113" s="17">
        <v>0</v>
      </c>
      <c r="J113" s="17">
        <v>20000000</v>
      </c>
      <c r="K113" s="18">
        <v>4412860000</v>
      </c>
      <c r="L113" s="29">
        <v>80.08672</v>
      </c>
      <c r="M113" s="29">
        <v>12.612209999999999</v>
      </c>
      <c r="N113" s="29">
        <v>12.654999999999999</v>
      </c>
      <c r="O113" s="239"/>
      <c r="P113" s="158"/>
      <c r="Q113" s="199"/>
      <c r="R113" s="107"/>
    </row>
    <row r="114" spans="1:18">
      <c r="A114" s="319">
        <v>44823</v>
      </c>
      <c r="B114" s="17">
        <v>20000000</v>
      </c>
      <c r="C114" s="15">
        <v>44812</v>
      </c>
      <c r="D114" s="15">
        <v>14899</v>
      </c>
      <c r="E114" s="17">
        <v>31750000</v>
      </c>
      <c r="F114" s="17">
        <v>11750000</v>
      </c>
      <c r="G114" s="17">
        <v>20000000</v>
      </c>
      <c r="H114" s="128">
        <v>58.75</v>
      </c>
      <c r="I114" s="17">
        <v>0</v>
      </c>
      <c r="J114" s="17">
        <v>20000000</v>
      </c>
      <c r="K114" s="18">
        <v>4432860000</v>
      </c>
      <c r="L114" s="29">
        <v>79.519890000000004</v>
      </c>
      <c r="M114" s="29">
        <v>12.71175</v>
      </c>
      <c r="N114" s="29">
        <v>12.75</v>
      </c>
      <c r="O114" s="239"/>
      <c r="P114" s="158"/>
      <c r="Q114" s="199"/>
      <c r="R114" s="107"/>
    </row>
    <row r="115" spans="1:18">
      <c r="A115" s="319">
        <v>44823</v>
      </c>
      <c r="B115" s="17"/>
      <c r="C115" s="15">
        <v>44826</v>
      </c>
      <c r="D115" s="15">
        <v>14899</v>
      </c>
      <c r="E115" s="17">
        <v>32710000</v>
      </c>
      <c r="F115" s="17">
        <v>32710000</v>
      </c>
      <c r="G115" s="17"/>
      <c r="H115" s="128"/>
      <c r="I115" s="17">
        <v>0</v>
      </c>
      <c r="J115" s="17">
        <v>0</v>
      </c>
      <c r="K115" s="18">
        <v>4433770000</v>
      </c>
      <c r="L115" s="29"/>
      <c r="M115" s="29"/>
      <c r="N115" s="29"/>
      <c r="O115" s="239">
        <v>910000</v>
      </c>
      <c r="P115" s="158">
        <v>77.518150000000006</v>
      </c>
      <c r="Q115" s="199">
        <v>12.965</v>
      </c>
      <c r="R115" s="107">
        <v>12.965</v>
      </c>
    </row>
    <row r="116" spans="1:18">
      <c r="A116" s="319">
        <v>44823</v>
      </c>
      <c r="B116" s="17">
        <v>20000000</v>
      </c>
      <c r="C116" s="15">
        <v>44833</v>
      </c>
      <c r="D116" s="15">
        <v>14899</v>
      </c>
      <c r="E116" s="17">
        <v>32710000</v>
      </c>
      <c r="F116" s="17">
        <v>12710000</v>
      </c>
      <c r="G116" s="17">
        <v>20250000</v>
      </c>
      <c r="H116" s="128">
        <v>63.55</v>
      </c>
      <c r="I116" s="17">
        <v>0</v>
      </c>
      <c r="J116" s="17">
        <v>20250000</v>
      </c>
      <c r="K116" s="18">
        <v>4454020000</v>
      </c>
      <c r="L116" s="29">
        <v>76.802369999999996</v>
      </c>
      <c r="M116" s="29">
        <v>13.203950000000001</v>
      </c>
      <c r="N116" s="29">
        <v>13.34</v>
      </c>
      <c r="O116" s="239"/>
      <c r="P116" s="158"/>
      <c r="Q116" s="199"/>
      <c r="R116" s="107"/>
    </row>
    <row r="117" spans="1:18">
      <c r="A117" s="319">
        <v>44853</v>
      </c>
      <c r="B117" s="17"/>
      <c r="C117" s="15">
        <v>44851</v>
      </c>
      <c r="D117" s="15">
        <v>14899</v>
      </c>
      <c r="E117" s="17">
        <v>50500000</v>
      </c>
      <c r="F117" s="17">
        <v>50500000</v>
      </c>
      <c r="G117" s="17">
        <v>40000000</v>
      </c>
      <c r="H117" s="128">
        <v>26.25</v>
      </c>
      <c r="I117" s="17">
        <v>0</v>
      </c>
      <c r="J117" s="17">
        <v>40000000</v>
      </c>
      <c r="K117" s="18">
        <v>4494020000</v>
      </c>
      <c r="L117" s="29">
        <v>75.919330000000002</v>
      </c>
      <c r="M117" s="29">
        <v>13.366</v>
      </c>
      <c r="N117" s="29">
        <v>13.945</v>
      </c>
      <c r="O117" s="239"/>
      <c r="P117" s="158"/>
      <c r="Q117" s="199"/>
      <c r="R117" s="107"/>
    </row>
    <row r="118" spans="1:18">
      <c r="A118" s="319">
        <v>44853</v>
      </c>
      <c r="B118" s="17">
        <v>15000000</v>
      </c>
      <c r="C118" s="15">
        <v>44861</v>
      </c>
      <c r="D118" s="15">
        <v>14899</v>
      </c>
      <c r="E118" s="17">
        <v>15000000</v>
      </c>
      <c r="F118" s="17">
        <v>0</v>
      </c>
      <c r="G118" s="17">
        <v>10000000</v>
      </c>
      <c r="H118" s="128">
        <v>0</v>
      </c>
      <c r="I118" s="17">
        <v>0</v>
      </c>
      <c r="J118" s="17">
        <v>10000000</v>
      </c>
      <c r="K118" s="18">
        <v>4504020000</v>
      </c>
      <c r="L118" s="29">
        <v>76.430769999999995</v>
      </c>
      <c r="M118" s="29">
        <v>13.27201</v>
      </c>
      <c r="N118" s="29">
        <v>13.292</v>
      </c>
      <c r="O118" s="239"/>
      <c r="P118" s="158"/>
      <c r="Q118" s="199"/>
      <c r="R118" s="107"/>
    </row>
    <row r="119" spans="1:18">
      <c r="A119" s="319">
        <v>44884</v>
      </c>
      <c r="B119" s="17">
        <v>20000000</v>
      </c>
      <c r="C119" s="15">
        <v>44889</v>
      </c>
      <c r="D119" s="15">
        <v>14899</v>
      </c>
      <c r="E119" s="17">
        <v>24510000</v>
      </c>
      <c r="F119" s="17">
        <v>4510000</v>
      </c>
      <c r="G119" s="17">
        <v>15000000</v>
      </c>
      <c r="H119" s="128">
        <v>-74.75</v>
      </c>
      <c r="I119" s="17">
        <v>0</v>
      </c>
      <c r="J119" s="17">
        <v>15000000</v>
      </c>
      <c r="K119" s="18">
        <v>4519020000</v>
      </c>
      <c r="L119" s="29">
        <v>78.071219999999997</v>
      </c>
      <c r="M119" s="29">
        <v>12.978009999999999</v>
      </c>
      <c r="N119" s="29">
        <v>13.018000000000001</v>
      </c>
      <c r="O119" s="239"/>
      <c r="P119" s="158"/>
      <c r="Q119" s="199"/>
      <c r="R119" s="107"/>
    </row>
    <row r="120" spans="1:18">
      <c r="A120" s="26">
        <v>44914</v>
      </c>
      <c r="B120" s="17">
        <v>20000000</v>
      </c>
      <c r="C120" s="15">
        <v>44896</v>
      </c>
      <c r="D120" s="15">
        <v>14899</v>
      </c>
      <c r="E120" s="17">
        <v>7230000</v>
      </c>
      <c r="F120" s="17">
        <v>-12770000</v>
      </c>
      <c r="G120" s="17">
        <v>1230000</v>
      </c>
      <c r="H120" s="128"/>
      <c r="I120" s="17">
        <v>0</v>
      </c>
      <c r="J120" s="17">
        <v>1230000</v>
      </c>
      <c r="K120" s="18">
        <v>4520250000</v>
      </c>
      <c r="L120" s="29">
        <v>77.447379999999995</v>
      </c>
      <c r="M120" s="29">
        <v>13.09</v>
      </c>
      <c r="N120" s="29">
        <v>13.09</v>
      </c>
      <c r="O120" s="239"/>
      <c r="P120" s="158"/>
      <c r="Q120" s="199"/>
      <c r="R120" s="107"/>
    </row>
    <row r="121" spans="1:18">
      <c r="A121" s="123">
        <v>44914</v>
      </c>
      <c r="B121" s="24">
        <v>20000000</v>
      </c>
      <c r="C121" s="22">
        <v>44903</v>
      </c>
      <c r="D121" s="22">
        <v>14899</v>
      </c>
      <c r="E121" s="24">
        <v>12000000</v>
      </c>
      <c r="F121" s="24">
        <v>-8000000</v>
      </c>
      <c r="G121" s="24">
        <v>2000000</v>
      </c>
      <c r="H121" s="129">
        <v>22.55</v>
      </c>
      <c r="I121" s="24">
        <v>0</v>
      </c>
      <c r="J121" s="24">
        <v>2000000</v>
      </c>
      <c r="K121" s="25">
        <v>4522250000</v>
      </c>
      <c r="L121" s="30">
        <v>76.134789999999995</v>
      </c>
      <c r="M121" s="30">
        <v>13.33</v>
      </c>
      <c r="N121" s="30">
        <v>13.33</v>
      </c>
      <c r="O121" s="244"/>
      <c r="P121" s="212"/>
      <c r="Q121" s="223"/>
      <c r="R121" s="140"/>
    </row>
    <row r="122" spans="1:18">
      <c r="A122" s="26">
        <v>44945</v>
      </c>
      <c r="B122" s="17">
        <v>110000000</v>
      </c>
      <c r="C122" s="15">
        <v>44942</v>
      </c>
      <c r="D122" s="15">
        <v>14899</v>
      </c>
      <c r="E122" s="17">
        <v>277260000</v>
      </c>
      <c r="F122" s="17">
        <v>167260000</v>
      </c>
      <c r="G122" s="17">
        <v>110000000</v>
      </c>
      <c r="H122" s="128">
        <v>-63.85</v>
      </c>
      <c r="I122" s="17">
        <v>0</v>
      </c>
      <c r="J122" s="17">
        <v>110000000</v>
      </c>
      <c r="K122" s="18">
        <v>4632250000</v>
      </c>
      <c r="L122" s="29">
        <v>79.88458</v>
      </c>
      <c r="M122" s="29">
        <v>12.66891</v>
      </c>
      <c r="N122" s="29">
        <v>12.73</v>
      </c>
      <c r="O122" s="239"/>
      <c r="P122" s="158"/>
      <c r="Q122" s="199"/>
      <c r="R122" s="107"/>
    </row>
    <row r="123" spans="1:18">
      <c r="A123" s="26">
        <v>44976</v>
      </c>
      <c r="B123" s="17">
        <v>20000000</v>
      </c>
      <c r="C123" s="15">
        <v>44959</v>
      </c>
      <c r="D123" s="15">
        <v>14899</v>
      </c>
      <c r="E123" s="17">
        <v>63000000</v>
      </c>
      <c r="F123" s="17">
        <v>43000000</v>
      </c>
      <c r="G123" s="17">
        <v>25000000</v>
      </c>
      <c r="H123" s="128">
        <v>215</v>
      </c>
      <c r="I123" s="17">
        <v>0</v>
      </c>
      <c r="J123" s="17">
        <v>25000000</v>
      </c>
      <c r="K123" s="18">
        <v>4657250000</v>
      </c>
      <c r="L123" s="29">
        <v>78.733999999999995</v>
      </c>
      <c r="M123" s="29">
        <v>12.8712</v>
      </c>
      <c r="N123" s="29">
        <v>12.88</v>
      </c>
      <c r="O123" s="239"/>
      <c r="P123" s="158"/>
      <c r="Q123" s="199"/>
      <c r="R123" s="107"/>
    </row>
    <row r="124" spans="1:18">
      <c r="A124" s="26">
        <v>44958</v>
      </c>
      <c r="B124" s="17">
        <v>20000000</v>
      </c>
      <c r="C124" s="15">
        <v>44973</v>
      </c>
      <c r="D124" s="15">
        <v>14899</v>
      </c>
      <c r="E124" s="17">
        <v>92120000</v>
      </c>
      <c r="F124" s="17">
        <v>72120000</v>
      </c>
      <c r="G124" s="17">
        <v>20000000</v>
      </c>
      <c r="H124" s="128">
        <v>360.59999999999997</v>
      </c>
      <c r="I124" s="17"/>
      <c r="J124" s="17">
        <v>20000000</v>
      </c>
      <c r="K124" s="18">
        <v>4677250000</v>
      </c>
      <c r="L124" s="29">
        <v>78.684579999999997</v>
      </c>
      <c r="M124" s="29">
        <v>12.882899999999999</v>
      </c>
      <c r="N124" s="29">
        <v>12.9</v>
      </c>
      <c r="O124" s="239"/>
      <c r="P124" s="158"/>
      <c r="Q124" s="199"/>
      <c r="R124" s="107"/>
    </row>
    <row r="125" spans="1:18">
      <c r="A125" s="26">
        <v>44958</v>
      </c>
      <c r="B125" s="17"/>
      <c r="C125" s="15"/>
      <c r="D125" s="15"/>
      <c r="E125" s="17"/>
      <c r="F125" s="17">
        <v>0</v>
      </c>
      <c r="G125" s="17"/>
      <c r="H125" s="128"/>
      <c r="I125" s="17"/>
      <c r="J125" s="17"/>
      <c r="K125" s="18">
        <v>4683820000</v>
      </c>
      <c r="L125" s="29"/>
      <c r="M125" s="29"/>
      <c r="N125" s="29"/>
      <c r="O125" s="239">
        <v>6570000</v>
      </c>
      <c r="P125" s="158">
        <v>78.642949999999999</v>
      </c>
      <c r="Q125" s="199">
        <v>13.534000000000001</v>
      </c>
      <c r="R125" s="107">
        <v>13.534000000000001</v>
      </c>
    </row>
    <row r="126" spans="1:18">
      <c r="A126" s="26">
        <v>44986</v>
      </c>
      <c r="B126" s="17">
        <v>20000000</v>
      </c>
      <c r="C126" s="15">
        <v>45008</v>
      </c>
      <c r="D126" s="15">
        <v>14899</v>
      </c>
      <c r="E126" s="17">
        <v>68030000</v>
      </c>
      <c r="F126" s="17">
        <v>48030000</v>
      </c>
      <c r="G126" s="17">
        <v>20000000</v>
      </c>
      <c r="H126" s="128">
        <v>240.15</v>
      </c>
      <c r="I126" s="17">
        <v>0</v>
      </c>
      <c r="J126" s="17">
        <v>20000000</v>
      </c>
      <c r="K126" s="18">
        <v>4703820000</v>
      </c>
      <c r="L126" s="29">
        <v>78.129599999999996</v>
      </c>
      <c r="M126" s="29">
        <v>12.9946</v>
      </c>
      <c r="N126" s="29">
        <v>13.15</v>
      </c>
      <c r="O126" s="239"/>
      <c r="P126" s="158"/>
      <c r="Q126" s="199"/>
      <c r="R126" s="107"/>
    </row>
    <row r="127" spans="1:18">
      <c r="A127" s="26">
        <v>45017</v>
      </c>
      <c r="B127" s="17">
        <v>50000000</v>
      </c>
      <c r="C127" s="15">
        <v>45033</v>
      </c>
      <c r="D127" s="15">
        <v>14899</v>
      </c>
      <c r="E127" s="17">
        <v>50000000</v>
      </c>
      <c r="F127" s="17">
        <v>0</v>
      </c>
      <c r="G127" s="17">
        <v>47010000</v>
      </c>
      <c r="H127" s="128">
        <v>0</v>
      </c>
      <c r="I127" s="17">
        <v>0</v>
      </c>
      <c r="J127" s="17">
        <v>47010000</v>
      </c>
      <c r="K127" s="18">
        <v>4750830000</v>
      </c>
      <c r="L127" s="29">
        <v>77.795770000000005</v>
      </c>
      <c r="M127" s="29">
        <v>13.05462</v>
      </c>
      <c r="N127" s="29">
        <v>13.17</v>
      </c>
      <c r="O127" s="239"/>
      <c r="P127" s="158"/>
      <c r="Q127" s="199"/>
      <c r="R127" s="107"/>
    </row>
    <row r="128" spans="1:18">
      <c r="A128" s="26">
        <v>45017</v>
      </c>
      <c r="B128" s="17"/>
      <c r="C128" s="15">
        <v>45036</v>
      </c>
      <c r="D128" s="15">
        <v>14899</v>
      </c>
      <c r="E128" s="17"/>
      <c r="F128" s="17">
        <v>0</v>
      </c>
      <c r="G128" s="17"/>
      <c r="H128" s="128"/>
      <c r="I128" s="17">
        <v>0</v>
      </c>
      <c r="J128" s="17">
        <v>0</v>
      </c>
      <c r="K128" s="18">
        <v>4753430000</v>
      </c>
      <c r="L128" s="29"/>
      <c r="M128" s="29"/>
      <c r="N128" s="29"/>
      <c r="O128" s="239">
        <v>2600000</v>
      </c>
      <c r="P128" s="158">
        <v>76.287890000000004</v>
      </c>
      <c r="Q128" s="199">
        <v>13.916600000000001</v>
      </c>
      <c r="R128" s="107"/>
    </row>
    <row r="129" spans="1:18">
      <c r="A129" s="26">
        <v>45017</v>
      </c>
      <c r="B129" s="17">
        <v>15000000</v>
      </c>
      <c r="C129" s="15">
        <v>45043</v>
      </c>
      <c r="D129" s="15">
        <v>14899</v>
      </c>
      <c r="E129" s="17">
        <v>64830000</v>
      </c>
      <c r="F129" s="17">
        <v>49830000</v>
      </c>
      <c r="G129" s="17">
        <v>15000000</v>
      </c>
      <c r="H129" s="128">
        <v>332.2</v>
      </c>
      <c r="I129" s="17">
        <v>0</v>
      </c>
      <c r="J129" s="17">
        <v>15000000</v>
      </c>
      <c r="K129" s="18">
        <v>4768430000</v>
      </c>
      <c r="L129" s="29">
        <v>77.309719999999999</v>
      </c>
      <c r="M129" s="29">
        <v>13.142530000000001</v>
      </c>
      <c r="N129" s="29">
        <v>13.17</v>
      </c>
      <c r="O129" s="239"/>
      <c r="P129" s="158"/>
      <c r="Q129" s="199"/>
      <c r="R129" s="107"/>
    </row>
    <row r="130" spans="1:18">
      <c r="A130" s="26">
        <v>45047</v>
      </c>
      <c r="B130" s="17">
        <v>15000000</v>
      </c>
      <c r="C130" s="15">
        <v>45057</v>
      </c>
      <c r="D130" s="15">
        <v>14899</v>
      </c>
      <c r="E130" s="17">
        <v>84120000</v>
      </c>
      <c r="F130" s="17">
        <v>69120000</v>
      </c>
      <c r="G130" s="17">
        <v>15000000</v>
      </c>
      <c r="H130" s="128">
        <v>460.79999999999995</v>
      </c>
      <c r="I130" s="17">
        <v>0</v>
      </c>
      <c r="J130" s="17">
        <v>15000000</v>
      </c>
      <c r="K130" s="18">
        <v>4783430000</v>
      </c>
      <c r="L130" s="29">
        <v>77.384749999999997</v>
      </c>
      <c r="M130" s="29">
        <v>13.12947</v>
      </c>
      <c r="N130" s="29">
        <v>13.13</v>
      </c>
      <c r="O130" s="239"/>
      <c r="P130" s="158"/>
      <c r="Q130" s="199"/>
      <c r="R130" s="107"/>
    </row>
    <row r="131" spans="1:18">
      <c r="A131" s="26">
        <v>45047</v>
      </c>
      <c r="B131" s="17">
        <v>15000000</v>
      </c>
      <c r="C131" s="15">
        <v>45070</v>
      </c>
      <c r="D131" s="15">
        <v>14899</v>
      </c>
      <c r="E131" s="17">
        <v>90640000</v>
      </c>
      <c r="F131" s="17">
        <v>75640000</v>
      </c>
      <c r="G131" s="17">
        <v>15000000</v>
      </c>
      <c r="H131" s="128">
        <v>504.26666666666665</v>
      </c>
      <c r="I131" s="17">
        <v>0</v>
      </c>
      <c r="J131" s="17">
        <v>15000000</v>
      </c>
      <c r="K131" s="18">
        <v>4798430000</v>
      </c>
      <c r="L131" s="29">
        <v>76.302959999999999</v>
      </c>
      <c r="M131" s="29">
        <v>13.32863</v>
      </c>
      <c r="N131" s="29">
        <v>13.33</v>
      </c>
      <c r="O131" s="239"/>
      <c r="P131" s="158"/>
      <c r="Q131" s="199"/>
      <c r="R131" s="107"/>
    </row>
    <row r="132" spans="1:18">
      <c r="A132" s="26">
        <v>45078</v>
      </c>
      <c r="B132" s="17">
        <v>15000000</v>
      </c>
      <c r="C132" s="15">
        <v>45099</v>
      </c>
      <c r="D132" s="15">
        <v>14899</v>
      </c>
      <c r="E132" s="17">
        <v>90310000</v>
      </c>
      <c r="F132" s="17">
        <v>75310000</v>
      </c>
      <c r="G132" s="17">
        <v>15000000</v>
      </c>
      <c r="H132" s="128">
        <v>502.06666666666672</v>
      </c>
      <c r="I132" s="17">
        <v>0</v>
      </c>
      <c r="J132" s="17">
        <v>15000000</v>
      </c>
      <c r="K132" s="18">
        <v>4813430000</v>
      </c>
      <c r="L132" s="29">
        <v>79.335920000000002</v>
      </c>
      <c r="M132" s="29">
        <v>12.78627</v>
      </c>
      <c r="N132" s="29">
        <v>12.84</v>
      </c>
      <c r="O132" s="239"/>
      <c r="P132" s="158"/>
      <c r="Q132" s="199"/>
      <c r="R132" s="107"/>
    </row>
    <row r="133" spans="1:18">
      <c r="A133" s="26">
        <v>45078</v>
      </c>
      <c r="B133" s="17">
        <v>15000000</v>
      </c>
      <c r="C133" s="15">
        <v>45106</v>
      </c>
      <c r="D133" s="15">
        <v>14899</v>
      </c>
      <c r="E133" s="17">
        <v>83260000</v>
      </c>
      <c r="F133" s="17">
        <v>68260000</v>
      </c>
      <c r="G133" s="17">
        <v>15000000</v>
      </c>
      <c r="H133" s="128">
        <v>455.06666666666666</v>
      </c>
      <c r="I133" s="17">
        <v>0</v>
      </c>
      <c r="J133" s="17">
        <v>15000000</v>
      </c>
      <c r="K133" s="18">
        <v>4828430000</v>
      </c>
      <c r="L133" s="29">
        <v>80.659459999999996</v>
      </c>
      <c r="M133" s="29">
        <v>12.55954</v>
      </c>
      <c r="N133" s="29">
        <v>12.58</v>
      </c>
      <c r="O133" s="239"/>
      <c r="P133" s="158"/>
      <c r="Q133" s="199"/>
      <c r="R133" s="107"/>
    </row>
    <row r="134" spans="1:18">
      <c r="A134" s="26">
        <v>45108</v>
      </c>
      <c r="B134" s="17"/>
      <c r="C134" s="15">
        <v>45113</v>
      </c>
      <c r="D134" s="15">
        <v>14899</v>
      </c>
      <c r="E134" s="17"/>
      <c r="F134" s="17">
        <v>0</v>
      </c>
      <c r="G134" s="17"/>
      <c r="H134" s="128"/>
      <c r="I134" s="17">
        <v>0</v>
      </c>
      <c r="J134" s="17">
        <v>0</v>
      </c>
      <c r="K134" s="18">
        <v>4840280000</v>
      </c>
      <c r="L134" s="29"/>
      <c r="M134" s="29"/>
      <c r="N134" s="29"/>
      <c r="O134" s="239">
        <v>11850000</v>
      </c>
      <c r="P134" s="158">
        <v>82.079729999999998</v>
      </c>
      <c r="Q134" s="199">
        <v>12.694000000000001</v>
      </c>
      <c r="R134" s="107">
        <v>12.74</v>
      </c>
    </row>
    <row r="135" spans="1:18">
      <c r="A135" s="26">
        <v>45108</v>
      </c>
      <c r="B135" s="17">
        <v>55000000</v>
      </c>
      <c r="C135" s="15">
        <v>45124</v>
      </c>
      <c r="D135" s="15">
        <v>14899</v>
      </c>
      <c r="E135" s="17">
        <v>135870000</v>
      </c>
      <c r="F135" s="17">
        <v>80870000</v>
      </c>
      <c r="G135" s="17">
        <v>55000000</v>
      </c>
      <c r="H135" s="128">
        <v>147.03636363636363</v>
      </c>
      <c r="I135" s="17">
        <v>0</v>
      </c>
      <c r="J135" s="17">
        <v>55000000</v>
      </c>
      <c r="K135" s="18">
        <v>4895280000</v>
      </c>
      <c r="L135" s="29">
        <v>80.708340000000007</v>
      </c>
      <c r="M135" s="29">
        <v>12.553520000000001</v>
      </c>
      <c r="N135" s="29">
        <v>12.782</v>
      </c>
      <c r="O135" s="239"/>
      <c r="P135" s="158"/>
      <c r="Q135" s="199"/>
      <c r="R135" s="107"/>
    </row>
    <row r="136" spans="1:18">
      <c r="A136" s="26">
        <v>45108</v>
      </c>
      <c r="B136" s="17">
        <v>15000000</v>
      </c>
      <c r="C136" s="15">
        <v>45134</v>
      </c>
      <c r="D136" s="15">
        <v>14899</v>
      </c>
      <c r="E136" s="17">
        <v>81300000</v>
      </c>
      <c r="F136" s="17">
        <v>66300000</v>
      </c>
      <c r="G136" s="17">
        <v>15000000</v>
      </c>
      <c r="H136" s="128">
        <v>442</v>
      </c>
      <c r="I136" s="17">
        <v>0</v>
      </c>
      <c r="J136" s="17">
        <v>15000000</v>
      </c>
      <c r="K136" s="18">
        <v>4910280000</v>
      </c>
      <c r="L136" s="29">
        <v>81.928079999999994</v>
      </c>
      <c r="M136" s="29">
        <v>12.35051</v>
      </c>
      <c r="N136" s="29">
        <v>12.361000000000001</v>
      </c>
      <c r="O136" s="239"/>
      <c r="P136" s="158"/>
      <c r="Q136" s="199"/>
      <c r="R136" s="107"/>
    </row>
    <row r="137" spans="1:18">
      <c r="A137" s="26">
        <v>45139</v>
      </c>
      <c r="B137" s="17">
        <v>15000000</v>
      </c>
      <c r="C137" s="15">
        <v>45141</v>
      </c>
      <c r="D137" s="15">
        <v>14899</v>
      </c>
      <c r="E137" s="17">
        <v>55060000</v>
      </c>
      <c r="F137" s="17">
        <v>40060000</v>
      </c>
      <c r="G137" s="17">
        <v>15000000</v>
      </c>
      <c r="H137" s="117">
        <v>267.06666666666666</v>
      </c>
      <c r="I137" s="17">
        <v>0</v>
      </c>
      <c r="J137" s="17">
        <v>15000000</v>
      </c>
      <c r="K137" s="18">
        <v>4925280000</v>
      </c>
      <c r="L137" s="29">
        <v>82.886250000000004</v>
      </c>
      <c r="M137" s="29">
        <v>12.194269999999999</v>
      </c>
      <c r="N137" s="29">
        <v>12.266</v>
      </c>
      <c r="O137" s="239"/>
      <c r="P137" s="158"/>
      <c r="Q137" s="199"/>
      <c r="R137" s="107"/>
    </row>
    <row r="138" spans="1:18">
      <c r="A138" s="26">
        <v>45139</v>
      </c>
      <c r="B138" s="17">
        <v>15000000</v>
      </c>
      <c r="C138" s="15">
        <v>45155</v>
      </c>
      <c r="D138" s="15">
        <v>14899</v>
      </c>
      <c r="E138" s="17">
        <v>88920000</v>
      </c>
      <c r="F138" s="17">
        <v>73920000</v>
      </c>
      <c r="G138" s="17">
        <v>15000000</v>
      </c>
      <c r="H138" s="117">
        <v>492.8</v>
      </c>
      <c r="I138" s="17">
        <v>0</v>
      </c>
      <c r="J138" s="17">
        <v>15000000</v>
      </c>
      <c r="K138" s="18">
        <v>4940280000</v>
      </c>
      <c r="L138" s="29">
        <v>81.943539999999999</v>
      </c>
      <c r="M138" s="29">
        <v>12.35135</v>
      </c>
      <c r="N138" s="29">
        <v>12.375999999999999</v>
      </c>
      <c r="O138" s="239"/>
      <c r="P138" s="158"/>
      <c r="Q138" s="199"/>
      <c r="R138" s="107"/>
    </row>
    <row r="139" spans="1:18">
      <c r="A139" s="26">
        <v>45170</v>
      </c>
      <c r="B139" s="17">
        <v>15000000</v>
      </c>
      <c r="C139" s="15">
        <v>45176</v>
      </c>
      <c r="D139" s="15">
        <v>14899</v>
      </c>
      <c r="E139" s="17">
        <v>67170000</v>
      </c>
      <c r="F139" s="17">
        <v>52170000</v>
      </c>
      <c r="G139" s="17">
        <v>15000000</v>
      </c>
      <c r="H139" s="117">
        <v>347.8</v>
      </c>
      <c r="I139" s="17">
        <v>0</v>
      </c>
      <c r="J139" s="17">
        <v>15000000</v>
      </c>
      <c r="K139" s="18">
        <v>4955280000</v>
      </c>
      <c r="L139" s="29">
        <v>82.521680000000003</v>
      </c>
      <c r="M139" s="29">
        <v>12.26</v>
      </c>
      <c r="N139" s="29">
        <v>12.275</v>
      </c>
      <c r="O139" s="239"/>
      <c r="P139" s="158"/>
      <c r="Q139" s="199"/>
      <c r="R139" s="107"/>
    </row>
    <row r="140" spans="1:18">
      <c r="A140" s="26">
        <v>45170</v>
      </c>
      <c r="B140" s="17">
        <v>30000000</v>
      </c>
      <c r="C140" s="15">
        <v>45190</v>
      </c>
      <c r="D140" s="15">
        <v>14899</v>
      </c>
      <c r="E140" s="17">
        <v>38150000</v>
      </c>
      <c r="F140" s="17">
        <v>8150000</v>
      </c>
      <c r="G140" s="17">
        <v>8050000</v>
      </c>
      <c r="H140" s="117">
        <v>27.166666666666668</v>
      </c>
      <c r="I140" s="17">
        <v>0</v>
      </c>
      <c r="J140" s="17">
        <v>8050000</v>
      </c>
      <c r="K140" s="18">
        <v>4963330000</v>
      </c>
      <c r="L140" s="29">
        <v>82.554339999999996</v>
      </c>
      <c r="M140" s="29">
        <v>12.266120000000001</v>
      </c>
      <c r="N140" s="29">
        <v>12.26</v>
      </c>
      <c r="O140" s="239"/>
      <c r="P140" s="158"/>
      <c r="Q140" s="199"/>
      <c r="R140" s="107"/>
    </row>
    <row r="141" spans="1:18">
      <c r="A141" s="26">
        <v>45170</v>
      </c>
      <c r="B141" s="17"/>
      <c r="C141" s="15">
        <v>45197</v>
      </c>
      <c r="D141" s="15">
        <v>14899</v>
      </c>
      <c r="E141" s="17"/>
      <c r="F141" s="17">
        <v>0</v>
      </c>
      <c r="G141" s="17"/>
      <c r="H141" s="117"/>
      <c r="I141" s="17">
        <v>0</v>
      </c>
      <c r="J141" s="17">
        <v>0</v>
      </c>
      <c r="K141" s="18">
        <v>5005160000</v>
      </c>
      <c r="L141" s="29"/>
      <c r="M141" s="29"/>
      <c r="N141" s="29"/>
      <c r="O141" s="239">
        <v>41830000</v>
      </c>
      <c r="P141" s="158">
        <v>80.310820000000007</v>
      </c>
      <c r="Q141" s="199">
        <v>12.565</v>
      </c>
      <c r="R141" s="107">
        <v>12.585000000000001</v>
      </c>
    </row>
    <row r="142" spans="1:18">
      <c r="A142" s="26">
        <v>45200</v>
      </c>
      <c r="B142" s="17">
        <v>50000000</v>
      </c>
      <c r="C142" s="15">
        <v>45204</v>
      </c>
      <c r="D142" s="15">
        <v>14899</v>
      </c>
      <c r="E142" s="17">
        <v>50000000</v>
      </c>
      <c r="F142" s="17">
        <v>0</v>
      </c>
      <c r="G142" s="17">
        <v>19900000</v>
      </c>
      <c r="H142" s="117">
        <f>F142/B142*100</f>
        <v>0</v>
      </c>
      <c r="I142" s="17">
        <v>0</v>
      </c>
      <c r="J142" s="17">
        <v>19900000</v>
      </c>
      <c r="K142" s="18">
        <v>5025060000</v>
      </c>
      <c r="L142" s="29">
        <v>80.229050000000001</v>
      </c>
      <c r="M142" s="29">
        <v>12.65709</v>
      </c>
      <c r="N142" s="29">
        <v>12.65709</v>
      </c>
      <c r="O142" s="239"/>
      <c r="P142" s="158"/>
      <c r="Q142" s="199"/>
      <c r="R142" s="107"/>
    </row>
    <row r="143" spans="1:18">
      <c r="A143" s="26">
        <v>45201</v>
      </c>
      <c r="B143" s="17">
        <v>100000000</v>
      </c>
      <c r="C143" s="15">
        <v>45215</v>
      </c>
      <c r="D143" s="15">
        <v>14899</v>
      </c>
      <c r="E143" s="17">
        <v>298450000</v>
      </c>
      <c r="F143" s="17">
        <v>198450000</v>
      </c>
      <c r="G143" s="17">
        <v>200000000</v>
      </c>
      <c r="H143" s="117">
        <v>198.45</v>
      </c>
      <c r="I143" s="17">
        <v>0</v>
      </c>
      <c r="J143" s="17">
        <v>200000000</v>
      </c>
      <c r="K143" s="18">
        <v>5225060000</v>
      </c>
      <c r="L143" s="29">
        <v>83.043419999999998</v>
      </c>
      <c r="M143" s="29">
        <v>12.459</v>
      </c>
      <c r="N143" s="29">
        <v>12.459</v>
      </c>
      <c r="O143" s="239"/>
      <c r="P143" s="158"/>
      <c r="Q143" s="199"/>
      <c r="R143" s="107"/>
    </row>
    <row r="144" spans="1:18">
      <c r="A144" s="26">
        <v>45201</v>
      </c>
      <c r="B144" s="17">
        <v>100000000</v>
      </c>
      <c r="C144" s="15">
        <v>45218</v>
      </c>
      <c r="D144" s="15">
        <v>14899</v>
      </c>
      <c r="E144" s="17">
        <v>93450000</v>
      </c>
      <c r="F144" s="17">
        <v>-6550000</v>
      </c>
      <c r="G144" s="17">
        <v>58450000</v>
      </c>
      <c r="H144" s="117">
        <v>-6.5500000000000007</v>
      </c>
      <c r="I144" s="17">
        <v>0</v>
      </c>
      <c r="J144" s="17">
        <v>58450000</v>
      </c>
      <c r="K144" s="18">
        <v>5283510000</v>
      </c>
      <c r="L144" s="29">
        <v>83.139399999999995</v>
      </c>
      <c r="M144" s="29">
        <v>12.17</v>
      </c>
      <c r="N144" s="29">
        <v>12.21</v>
      </c>
      <c r="O144" s="239"/>
      <c r="P144" s="158"/>
      <c r="Q144" s="199"/>
      <c r="R144" s="107"/>
    </row>
    <row r="145" spans="1:18">
      <c r="A145" s="26">
        <v>45231</v>
      </c>
      <c r="B145" s="17">
        <v>15000000</v>
      </c>
      <c r="C145" s="15">
        <v>45239</v>
      </c>
      <c r="D145" s="15">
        <v>14899</v>
      </c>
      <c r="E145" s="17">
        <v>21550000</v>
      </c>
      <c r="F145" s="17">
        <v>6550000</v>
      </c>
      <c r="G145" s="17">
        <v>2050000</v>
      </c>
      <c r="H145" s="295">
        <v>43.666666666666664</v>
      </c>
      <c r="I145" s="17">
        <v>0</v>
      </c>
      <c r="J145" s="17">
        <v>2050000</v>
      </c>
      <c r="K145" s="18">
        <v>5285560000</v>
      </c>
      <c r="L145" s="29">
        <v>82.486620000000002</v>
      </c>
      <c r="M145" s="29">
        <v>12.27732</v>
      </c>
      <c r="N145" s="29">
        <v>12.28</v>
      </c>
      <c r="O145" s="239"/>
      <c r="P145" s="158"/>
      <c r="Q145" s="199"/>
      <c r="R145" s="107"/>
    </row>
    <row r="146" spans="1:18">
      <c r="A146" s="26">
        <v>45231</v>
      </c>
      <c r="B146" s="17">
        <v>15000000</v>
      </c>
      <c r="C146" s="15">
        <v>45253</v>
      </c>
      <c r="D146" s="15">
        <v>14899</v>
      </c>
      <c r="E146" s="17">
        <v>7960000</v>
      </c>
      <c r="F146" s="17">
        <v>-7040000</v>
      </c>
      <c r="G146" s="17">
        <v>7720000</v>
      </c>
      <c r="H146" s="295">
        <v>-46.93333333333333</v>
      </c>
      <c r="I146" s="17">
        <v>0</v>
      </c>
      <c r="J146" s="17">
        <v>7720000</v>
      </c>
      <c r="K146" s="18">
        <v>5293280000</v>
      </c>
      <c r="L146" s="29">
        <v>83.564319999999995</v>
      </c>
      <c r="M146" s="29">
        <v>12.102069999999999</v>
      </c>
      <c r="N146" s="29">
        <v>12.144</v>
      </c>
      <c r="O146" s="239"/>
      <c r="P146" s="158"/>
      <c r="Q146" s="199"/>
      <c r="R146" s="107"/>
    </row>
    <row r="147" spans="1:18">
      <c r="A147" s="26">
        <v>45261</v>
      </c>
      <c r="B147" s="17">
        <v>55000000</v>
      </c>
      <c r="C147" s="15">
        <v>45267</v>
      </c>
      <c r="D147" s="15">
        <f t="shared" ref="D147" si="0">D140</f>
        <v>14899</v>
      </c>
      <c r="E147" s="17">
        <v>13290000</v>
      </c>
      <c r="F147" s="17">
        <f t="shared" ref="F147" si="1">E147-B147</f>
        <v>-41710000</v>
      </c>
      <c r="G147" s="17">
        <v>7290000</v>
      </c>
      <c r="H147" s="295">
        <v>-75.8363636363636</v>
      </c>
      <c r="I147" s="17">
        <v>0</v>
      </c>
      <c r="J147" s="17">
        <v>7290000</v>
      </c>
      <c r="K147" s="18">
        <v>5300570000</v>
      </c>
      <c r="L147" s="29">
        <v>82.627899999999997</v>
      </c>
      <c r="M147" s="29">
        <v>12.25564</v>
      </c>
      <c r="N147" s="29">
        <v>12.321</v>
      </c>
      <c r="O147" s="239"/>
      <c r="P147" s="158"/>
      <c r="Q147" s="199"/>
      <c r="R147" s="107"/>
    </row>
    <row r="148" spans="1:18">
      <c r="A148" s="19">
        <v>45292</v>
      </c>
      <c r="B148" s="17">
        <v>90000000</v>
      </c>
      <c r="C148" s="15">
        <v>45303</v>
      </c>
      <c r="D148" s="15">
        <v>14899</v>
      </c>
      <c r="E148" s="17">
        <v>66960000</v>
      </c>
      <c r="F148" s="17">
        <v>-23040000</v>
      </c>
      <c r="G148" s="17">
        <v>34030000</v>
      </c>
      <c r="H148" s="128">
        <v>-25.6</v>
      </c>
      <c r="I148" s="17">
        <v>0</v>
      </c>
      <c r="J148" s="17">
        <v>34030000</v>
      </c>
      <c r="K148" s="18">
        <v>5334600000</v>
      </c>
      <c r="L148" s="29">
        <v>83.437510000000003</v>
      </c>
      <c r="M148" s="29">
        <v>12.127319999999999</v>
      </c>
      <c r="N148" s="29">
        <v>12.974299999999999</v>
      </c>
      <c r="O148" s="239"/>
      <c r="P148" s="158"/>
      <c r="Q148" s="199"/>
      <c r="R148" s="107"/>
    </row>
    <row r="149" spans="1:18">
      <c r="A149" s="19">
        <v>45292</v>
      </c>
      <c r="B149" s="17">
        <v>30000000</v>
      </c>
      <c r="C149" s="15">
        <v>45316</v>
      </c>
      <c r="D149" s="15">
        <v>14899</v>
      </c>
      <c r="E149" s="17">
        <v>39980000</v>
      </c>
      <c r="F149" s="17">
        <v>9980000</v>
      </c>
      <c r="G149" s="17">
        <v>9980000</v>
      </c>
      <c r="H149" s="128">
        <v>33.266666666666666</v>
      </c>
      <c r="I149" s="17">
        <v>0</v>
      </c>
      <c r="J149" s="17">
        <v>9980000</v>
      </c>
      <c r="K149" s="18">
        <v>5344580000</v>
      </c>
      <c r="L149" s="29">
        <v>82.540229999999994</v>
      </c>
      <c r="M149" s="29">
        <v>12.275650000000001</v>
      </c>
      <c r="N149" s="29">
        <v>12.391999999999999</v>
      </c>
      <c r="O149" s="239"/>
      <c r="P149" s="158"/>
      <c r="Q149" s="199"/>
      <c r="R149" s="107"/>
    </row>
    <row r="150" spans="1:18">
      <c r="A150" s="19">
        <v>45323</v>
      </c>
      <c r="B150" s="17">
        <v>30000000</v>
      </c>
      <c r="C150" s="15">
        <v>45323</v>
      </c>
      <c r="D150" s="15">
        <v>14899</v>
      </c>
      <c r="E150" s="17">
        <v>35760000</v>
      </c>
      <c r="F150" s="17">
        <v>5760000</v>
      </c>
      <c r="G150" s="17">
        <v>20760000</v>
      </c>
      <c r="H150" s="128">
        <v>19.2</v>
      </c>
      <c r="I150" s="17">
        <v>0</v>
      </c>
      <c r="J150" s="17">
        <v>20760000</v>
      </c>
      <c r="K150" s="18">
        <v>5365340000</v>
      </c>
      <c r="L150" s="29">
        <v>80.90692</v>
      </c>
      <c r="M150" s="29">
        <v>12.551030000000001</v>
      </c>
      <c r="N150" s="29">
        <v>12.5738</v>
      </c>
      <c r="O150" s="239"/>
      <c r="P150" s="158"/>
      <c r="Q150" s="199"/>
      <c r="R150" s="107"/>
    </row>
    <row r="151" spans="1:18">
      <c r="A151" s="19">
        <v>45323</v>
      </c>
      <c r="B151" s="17">
        <v>30000000</v>
      </c>
      <c r="C151" s="15">
        <v>45337</v>
      </c>
      <c r="D151" s="15">
        <v>14899</v>
      </c>
      <c r="E151" s="17">
        <v>55740000</v>
      </c>
      <c r="F151" s="17">
        <v>25740000</v>
      </c>
      <c r="G151" s="17">
        <v>30000000</v>
      </c>
      <c r="H151" s="128">
        <v>85.8</v>
      </c>
      <c r="I151" s="17">
        <v>0</v>
      </c>
      <c r="J151" s="17">
        <v>30000000</v>
      </c>
      <c r="K151" s="18">
        <v>5395340000</v>
      </c>
      <c r="L151" s="29">
        <v>78.369140000000002</v>
      </c>
      <c r="M151" s="29">
        <v>12.998239999999999</v>
      </c>
      <c r="N151" s="29">
        <v>13.06</v>
      </c>
      <c r="O151" s="239"/>
      <c r="P151" s="158"/>
      <c r="Q151" s="199"/>
      <c r="R151" s="107"/>
    </row>
    <row r="152" spans="1:18">
      <c r="A152" s="19">
        <v>45323</v>
      </c>
      <c r="B152" s="17"/>
      <c r="C152" s="15">
        <v>45344</v>
      </c>
      <c r="D152" s="15">
        <v>14899</v>
      </c>
      <c r="E152" s="17"/>
      <c r="F152" s="17">
        <v>0</v>
      </c>
      <c r="G152" s="17"/>
      <c r="H152" s="128"/>
      <c r="I152" s="17"/>
      <c r="J152" s="17">
        <v>0</v>
      </c>
      <c r="K152" s="18">
        <v>5403800000</v>
      </c>
      <c r="L152" s="29"/>
      <c r="M152" s="29"/>
      <c r="N152" s="29"/>
      <c r="O152" s="239">
        <v>8460000</v>
      </c>
      <c r="P152" s="158">
        <v>82.207710000000006</v>
      </c>
      <c r="Q152" s="199">
        <v>12.937480000000001</v>
      </c>
      <c r="R152" s="107">
        <v>12.97</v>
      </c>
    </row>
    <row r="153" spans="1:18">
      <c r="A153" s="19">
        <v>45352</v>
      </c>
      <c r="B153" s="17">
        <v>30000000</v>
      </c>
      <c r="C153" s="15">
        <v>45358</v>
      </c>
      <c r="D153" s="15">
        <v>14899</v>
      </c>
      <c r="E153" s="17">
        <v>147280000</v>
      </c>
      <c r="F153" s="17">
        <v>117280000</v>
      </c>
      <c r="G153" s="17">
        <v>30000000</v>
      </c>
      <c r="H153" s="128">
        <v>390.93333333333334</v>
      </c>
      <c r="I153" s="17">
        <v>0</v>
      </c>
      <c r="J153" s="17">
        <v>30000000</v>
      </c>
      <c r="K153" s="18">
        <v>5433800000</v>
      </c>
      <c r="L153" s="29">
        <v>82.731549999999999</v>
      </c>
      <c r="M153" s="29">
        <v>12.251670000000001</v>
      </c>
      <c r="N153" s="29">
        <v>12.97</v>
      </c>
      <c r="O153" s="239"/>
      <c r="P153" s="158"/>
      <c r="Q153" s="199"/>
      <c r="R153" s="107"/>
    </row>
    <row r="154" spans="1:18">
      <c r="A154" s="19">
        <v>45352</v>
      </c>
      <c r="B154" s="17">
        <v>30000000</v>
      </c>
      <c r="C154" s="15">
        <v>45371</v>
      </c>
      <c r="D154" s="15">
        <v>14899</v>
      </c>
      <c r="E154" s="17">
        <v>135080000</v>
      </c>
      <c r="F154" s="17">
        <v>105080000</v>
      </c>
      <c r="G154" s="17">
        <v>30000000</v>
      </c>
      <c r="H154" s="128">
        <v>350.26666666666671</v>
      </c>
      <c r="I154" s="17">
        <v>0</v>
      </c>
      <c r="J154" s="17">
        <v>30000000</v>
      </c>
      <c r="K154" s="18">
        <v>5463800000</v>
      </c>
      <c r="L154" s="29">
        <v>79.943299999999994</v>
      </c>
      <c r="M154" s="29">
        <v>12.737679999999999</v>
      </c>
      <c r="N154" s="29">
        <v>12.931699999999999</v>
      </c>
      <c r="O154" s="239"/>
      <c r="P154" s="158"/>
      <c r="Q154" s="199"/>
      <c r="R154" s="107"/>
    </row>
    <row r="155" spans="1:18">
      <c r="A155" s="19">
        <v>45383</v>
      </c>
      <c r="B155" s="17">
        <v>55000000</v>
      </c>
      <c r="C155" s="15">
        <v>45397</v>
      </c>
      <c r="D155" s="15">
        <v>14899</v>
      </c>
      <c r="E155" s="17">
        <v>334675000</v>
      </c>
      <c r="F155" s="17">
        <v>279675000</v>
      </c>
      <c r="G155" s="17">
        <v>55000000</v>
      </c>
      <c r="H155" s="128">
        <v>508.5</v>
      </c>
      <c r="I155" s="17">
        <v>0</v>
      </c>
      <c r="J155" s="17">
        <v>55000000</v>
      </c>
      <c r="K155" s="18">
        <v>5518800000</v>
      </c>
      <c r="L155" s="29">
        <v>78.492159999999998</v>
      </c>
      <c r="M155" s="29">
        <v>12.995189999999999</v>
      </c>
      <c r="N155" s="29">
        <v>13.16</v>
      </c>
      <c r="O155" s="239"/>
      <c r="P155" s="158"/>
      <c r="Q155" s="199"/>
      <c r="R155" s="107"/>
    </row>
    <row r="156" spans="1:18">
      <c r="A156" s="19">
        <v>45383</v>
      </c>
      <c r="B156" s="17">
        <v>40000000</v>
      </c>
      <c r="C156" s="15">
        <v>45400</v>
      </c>
      <c r="D156" s="15">
        <v>14899</v>
      </c>
      <c r="E156" s="17">
        <v>285250000</v>
      </c>
      <c r="F156" s="17">
        <v>245250000</v>
      </c>
      <c r="G156" s="17">
        <v>40000000</v>
      </c>
      <c r="H156" s="128">
        <v>613.125</v>
      </c>
      <c r="I156" s="17">
        <v>0</v>
      </c>
      <c r="J156" s="17">
        <v>40000000</v>
      </c>
      <c r="K156" s="18">
        <v>5558800000</v>
      </c>
      <c r="L156" s="29">
        <v>78.216009999999997</v>
      </c>
      <c r="M156" s="29">
        <v>13.04515</v>
      </c>
      <c r="N156" s="29">
        <v>13.09</v>
      </c>
      <c r="O156" s="239"/>
      <c r="P156" s="158"/>
      <c r="Q156" s="199"/>
      <c r="R156" s="107"/>
    </row>
    <row r="157" spans="1:18">
      <c r="A157" s="19">
        <v>45383</v>
      </c>
      <c r="B157" s="17"/>
      <c r="C157" s="15">
        <v>45407</v>
      </c>
      <c r="D157" s="15">
        <v>14899</v>
      </c>
      <c r="E157" s="17"/>
      <c r="F157" s="17">
        <v>0</v>
      </c>
      <c r="G157" s="17"/>
      <c r="H157" s="128"/>
      <c r="I157" s="17">
        <v>0</v>
      </c>
      <c r="J157" s="17">
        <v>0</v>
      </c>
      <c r="K157" s="18">
        <v>5584370000</v>
      </c>
      <c r="L157" s="29"/>
      <c r="M157" s="29"/>
      <c r="N157" s="29"/>
      <c r="O157" s="239">
        <v>25570000</v>
      </c>
      <c r="P157" s="158">
        <v>78.947270000000003</v>
      </c>
      <c r="Q157" s="199">
        <v>12.962</v>
      </c>
      <c r="R157" s="107">
        <v>12.981999999999999</v>
      </c>
    </row>
    <row r="158" spans="1:18">
      <c r="A158" s="19">
        <v>45413</v>
      </c>
      <c r="B158" s="17">
        <v>35000000</v>
      </c>
      <c r="C158" s="15">
        <v>45420</v>
      </c>
      <c r="D158" s="15">
        <v>14899</v>
      </c>
      <c r="E158" s="17">
        <v>165480000</v>
      </c>
      <c r="F158" s="17">
        <v>130480000</v>
      </c>
      <c r="G158" s="17">
        <v>35000000</v>
      </c>
      <c r="H158" s="128">
        <v>372.8</v>
      </c>
      <c r="I158" s="17">
        <v>0</v>
      </c>
      <c r="J158" s="17">
        <v>35000000</v>
      </c>
      <c r="K158" s="18">
        <v>5619370000</v>
      </c>
      <c r="L158" s="29">
        <v>80.304789999999997</v>
      </c>
      <c r="M158" s="29">
        <v>12.675599999999999</v>
      </c>
      <c r="N158" s="29">
        <v>12.7</v>
      </c>
      <c r="O158" s="239"/>
      <c r="P158" s="158"/>
      <c r="Q158" s="199"/>
      <c r="R158" s="107"/>
    </row>
    <row r="159" spans="1:18">
      <c r="A159" s="19">
        <v>45413</v>
      </c>
      <c r="B159" s="17">
        <v>40000000</v>
      </c>
      <c r="C159" s="15">
        <v>45435</v>
      </c>
      <c r="D159" s="15">
        <v>14899</v>
      </c>
      <c r="E159" s="17">
        <v>172830000</v>
      </c>
      <c r="F159" s="17">
        <v>132830000</v>
      </c>
      <c r="G159" s="17">
        <v>63000000</v>
      </c>
      <c r="H159" s="128">
        <v>332.07499999999999</v>
      </c>
      <c r="I159" s="17">
        <v>0</v>
      </c>
      <c r="J159" s="17">
        <v>63000000</v>
      </c>
      <c r="K159" s="18">
        <v>5682370000</v>
      </c>
      <c r="L159" s="29">
        <v>79.861249999999998</v>
      </c>
      <c r="M159" s="29">
        <v>12.754049999999999</v>
      </c>
      <c r="N159" s="29">
        <v>12.46</v>
      </c>
      <c r="O159" s="239"/>
      <c r="P159" s="158"/>
      <c r="Q159" s="199"/>
      <c r="R159" s="107"/>
    </row>
    <row r="160" spans="1:18">
      <c r="A160" s="19">
        <v>45444</v>
      </c>
      <c r="B160" s="17"/>
      <c r="C160" s="15">
        <v>45449</v>
      </c>
      <c r="D160" s="15"/>
      <c r="E160" s="17"/>
      <c r="F160" s="17">
        <v>0</v>
      </c>
      <c r="G160" s="17"/>
      <c r="H160" s="128"/>
      <c r="I160" s="17"/>
      <c r="J160" s="17"/>
      <c r="K160" s="18">
        <v>5754900000</v>
      </c>
      <c r="L160" s="29"/>
      <c r="M160" s="29"/>
      <c r="N160" s="29"/>
      <c r="O160" s="239">
        <v>72530000</v>
      </c>
      <c r="P160" s="158">
        <v>81.084379999999996</v>
      </c>
      <c r="Q160" s="199">
        <v>12.785780000000001</v>
      </c>
      <c r="R160" s="107">
        <v>12.8</v>
      </c>
    </row>
    <row r="161" spans="1:18">
      <c r="A161" s="19">
        <v>45444</v>
      </c>
      <c r="B161" s="17">
        <v>35000000</v>
      </c>
      <c r="C161" s="15">
        <v>45463</v>
      </c>
      <c r="D161" s="15">
        <v>14899</v>
      </c>
      <c r="E161" s="17">
        <v>126510000</v>
      </c>
      <c r="F161" s="17">
        <v>91510000</v>
      </c>
      <c r="G161" s="17">
        <v>35000000</v>
      </c>
      <c r="H161" s="117">
        <v>261.45714285714286</v>
      </c>
      <c r="I161" s="17">
        <v>0</v>
      </c>
      <c r="J161" s="17">
        <v>35000000</v>
      </c>
      <c r="K161" s="18">
        <v>5789900000</v>
      </c>
      <c r="L161" s="29">
        <v>84.649590000000003</v>
      </c>
      <c r="M161" s="29">
        <v>11.95448</v>
      </c>
      <c r="N161" s="29">
        <v>12.05</v>
      </c>
      <c r="O161" s="239"/>
      <c r="P161" s="158"/>
      <c r="Q161" s="199"/>
      <c r="R161" s="107"/>
    </row>
    <row r="162" spans="1:18">
      <c r="A162" s="19">
        <v>45444</v>
      </c>
      <c r="B162" s="17">
        <v>40000000</v>
      </c>
      <c r="C162" s="15">
        <v>45470</v>
      </c>
      <c r="D162" s="15">
        <v>14899</v>
      </c>
      <c r="E162" s="17">
        <v>124470000</v>
      </c>
      <c r="F162" s="17">
        <v>84470000</v>
      </c>
      <c r="G162" s="17">
        <v>40000000</v>
      </c>
      <c r="H162" s="117">
        <v>211.17499999999998</v>
      </c>
      <c r="I162" s="17">
        <v>0</v>
      </c>
      <c r="J162" s="17">
        <v>40000000</v>
      </c>
      <c r="K162" s="18">
        <v>5829900000</v>
      </c>
      <c r="L162" s="29">
        <v>84.938270000000003</v>
      </c>
      <c r="M162" s="29">
        <v>11.909039999999999</v>
      </c>
      <c r="N162" s="29">
        <v>11.955500000000001</v>
      </c>
      <c r="O162" s="239"/>
      <c r="P162" s="158"/>
      <c r="Q162" s="199"/>
      <c r="R162" s="107"/>
    </row>
    <row r="163" spans="1:18">
      <c r="A163" s="19">
        <v>45474</v>
      </c>
      <c r="B163" s="17"/>
      <c r="C163" s="15">
        <v>45477</v>
      </c>
      <c r="D163" s="15">
        <v>14899</v>
      </c>
      <c r="E163" s="17"/>
      <c r="F163" s="17">
        <v>0</v>
      </c>
      <c r="G163" s="17"/>
      <c r="H163" s="117"/>
      <c r="I163" s="17">
        <v>0</v>
      </c>
      <c r="J163" s="17">
        <v>0</v>
      </c>
      <c r="K163" s="18">
        <v>5879240000</v>
      </c>
      <c r="L163" s="29"/>
      <c r="M163" s="29"/>
      <c r="N163" s="29"/>
      <c r="O163" s="239">
        <v>49340000</v>
      </c>
      <c r="P163" s="158">
        <v>86.26943</v>
      </c>
      <c r="Q163" s="199">
        <v>12.04091</v>
      </c>
      <c r="R163" s="107">
        <v>12.06</v>
      </c>
    </row>
    <row r="164" spans="1:18">
      <c r="A164" s="19">
        <v>45474</v>
      </c>
      <c r="B164" s="17">
        <v>70000000</v>
      </c>
      <c r="C164" s="15">
        <v>45488</v>
      </c>
      <c r="D164" s="15">
        <v>14899</v>
      </c>
      <c r="E164" s="17">
        <v>183020000</v>
      </c>
      <c r="F164" s="17">
        <v>113020000</v>
      </c>
      <c r="G164" s="17">
        <v>73490000</v>
      </c>
      <c r="H164" s="117">
        <v>161.45714285714286</v>
      </c>
      <c r="I164" s="17">
        <v>0</v>
      </c>
      <c r="J164" s="17">
        <v>73490000</v>
      </c>
      <c r="K164" s="18">
        <v>5952730000</v>
      </c>
      <c r="L164" s="29">
        <v>86.915239999999997</v>
      </c>
      <c r="M164" s="29">
        <v>11.601419999999999</v>
      </c>
      <c r="N164" s="29">
        <v>11.64</v>
      </c>
      <c r="O164" s="239"/>
      <c r="P164" s="158"/>
      <c r="Q164" s="199"/>
      <c r="R164" s="107"/>
    </row>
    <row r="165" spans="1:18">
      <c r="A165" s="19">
        <v>45474</v>
      </c>
      <c r="B165" s="17">
        <v>40000000</v>
      </c>
      <c r="C165" s="15">
        <v>45498</v>
      </c>
      <c r="D165" s="15">
        <v>14899</v>
      </c>
      <c r="E165" s="17">
        <v>76530000</v>
      </c>
      <c r="F165" s="17">
        <v>36530000</v>
      </c>
      <c r="G165" s="17">
        <v>40000000</v>
      </c>
      <c r="H165" s="117">
        <v>91.325000000000003</v>
      </c>
      <c r="I165" s="17">
        <v>0</v>
      </c>
      <c r="J165" s="17">
        <v>40000000</v>
      </c>
      <c r="K165" s="18">
        <v>5992730000</v>
      </c>
      <c r="L165" s="29">
        <v>87.744900000000001</v>
      </c>
      <c r="M165" s="29">
        <v>11.47578</v>
      </c>
      <c r="N165" s="29">
        <v>11.606999999999999</v>
      </c>
      <c r="O165" s="239"/>
      <c r="P165" s="158"/>
      <c r="Q165" s="199"/>
      <c r="R165" s="107"/>
    </row>
    <row r="166" spans="1:18">
      <c r="A166" s="19">
        <v>45505</v>
      </c>
      <c r="B166" s="17">
        <v>35000000</v>
      </c>
      <c r="C166" s="15">
        <v>45512</v>
      </c>
      <c r="D166" s="15">
        <v>14899</v>
      </c>
      <c r="E166" s="17">
        <v>69000000</v>
      </c>
      <c r="F166" s="17">
        <v>34000000</v>
      </c>
      <c r="G166" s="17">
        <v>35000000</v>
      </c>
      <c r="H166" s="117">
        <v>97.142857142857139</v>
      </c>
      <c r="I166" s="17">
        <v>0</v>
      </c>
      <c r="J166" s="17">
        <v>35000000</v>
      </c>
      <c r="K166" s="18">
        <v>6027730000</v>
      </c>
      <c r="L166" s="29">
        <v>87.148420000000002</v>
      </c>
      <c r="M166" s="29">
        <v>11.568479999999999</v>
      </c>
      <c r="N166" s="29">
        <v>11.6</v>
      </c>
      <c r="O166" s="239"/>
      <c r="P166" s="158"/>
      <c r="Q166" s="199"/>
      <c r="R166" s="107"/>
    </row>
    <row r="167" spans="1:18">
      <c r="A167" s="19">
        <v>45519</v>
      </c>
      <c r="B167" s="17"/>
      <c r="C167" s="15">
        <v>45519</v>
      </c>
      <c r="D167" s="15">
        <v>14899</v>
      </c>
      <c r="E167" s="17"/>
      <c r="F167" s="17">
        <v>0</v>
      </c>
      <c r="G167" s="17"/>
      <c r="H167" s="117"/>
      <c r="I167" s="17"/>
      <c r="J167" s="17">
        <v>0</v>
      </c>
      <c r="K167" s="18">
        <v>6029820000</v>
      </c>
      <c r="L167" s="29"/>
      <c r="M167" s="29"/>
      <c r="N167" s="29"/>
      <c r="O167" s="239">
        <v>2090000</v>
      </c>
      <c r="P167" s="158">
        <v>91.872230000000002</v>
      </c>
      <c r="Q167" s="199">
        <v>11.35</v>
      </c>
      <c r="R167" s="107">
        <v>11.99</v>
      </c>
    </row>
    <row r="168" spans="1:18">
      <c r="A168" s="19">
        <v>45505</v>
      </c>
      <c r="B168" s="17">
        <v>40000000</v>
      </c>
      <c r="C168" s="15">
        <v>45526</v>
      </c>
      <c r="D168" s="15">
        <v>14899</v>
      </c>
      <c r="E168" s="17">
        <v>56710000</v>
      </c>
      <c r="F168" s="17">
        <v>16710000</v>
      </c>
      <c r="G168" s="17">
        <v>49110000</v>
      </c>
      <c r="H168" s="117">
        <v>41.774999999999999</v>
      </c>
      <c r="I168" s="17">
        <v>0</v>
      </c>
      <c r="J168" s="17">
        <v>49110000</v>
      </c>
      <c r="K168" s="18">
        <v>6078930000</v>
      </c>
      <c r="L168" s="29">
        <v>88.141710000000003</v>
      </c>
      <c r="M168" s="29">
        <v>11.4193</v>
      </c>
      <c r="N168" s="29">
        <v>11.48</v>
      </c>
      <c r="O168" s="239"/>
      <c r="P168" s="158"/>
      <c r="Q168" s="199"/>
      <c r="R168" s="107"/>
    </row>
    <row r="169" spans="1:18">
      <c r="A169" s="19">
        <v>45536</v>
      </c>
      <c r="B169" s="17">
        <v>70000000</v>
      </c>
      <c r="C169" s="15">
        <v>45540</v>
      </c>
      <c r="D169" s="15">
        <v>51424</v>
      </c>
      <c r="E169" s="17">
        <v>42390000</v>
      </c>
      <c r="F169" s="17">
        <v>-27610000</v>
      </c>
      <c r="G169" s="17">
        <v>37140000</v>
      </c>
      <c r="H169" s="117">
        <v>-39.442857142857143</v>
      </c>
      <c r="I169" s="17">
        <v>0</v>
      </c>
      <c r="J169" s="17">
        <v>37140000</v>
      </c>
      <c r="K169" s="18">
        <v>6116070000</v>
      </c>
      <c r="L169" s="29">
        <v>88.003069999999994</v>
      </c>
      <c r="M169" s="29">
        <v>11.44239</v>
      </c>
      <c r="N169" s="29">
        <v>11.478</v>
      </c>
      <c r="O169" s="239"/>
      <c r="P169" s="158"/>
      <c r="Q169" s="199"/>
      <c r="R169" s="107"/>
    </row>
    <row r="170" spans="1:18">
      <c r="A170" s="19">
        <v>45536</v>
      </c>
      <c r="B170" s="17">
        <v>75000000</v>
      </c>
      <c r="C170" s="15">
        <v>45554</v>
      </c>
      <c r="D170" s="15">
        <v>51424</v>
      </c>
      <c r="E170" s="17">
        <v>89850000</v>
      </c>
      <c r="F170" s="17">
        <v>14850000</v>
      </c>
      <c r="G170" s="17">
        <v>51320000</v>
      </c>
      <c r="H170" s="117">
        <v>19.8</v>
      </c>
      <c r="I170" s="17">
        <v>0</v>
      </c>
      <c r="J170" s="17">
        <v>51320000</v>
      </c>
      <c r="K170" s="18">
        <v>6167390000</v>
      </c>
      <c r="L170" s="29">
        <v>91.227090000000004</v>
      </c>
      <c r="M170" s="29">
        <v>10.97677</v>
      </c>
      <c r="N170" s="29">
        <v>10.99</v>
      </c>
      <c r="O170" s="239"/>
      <c r="P170" s="158"/>
      <c r="Q170" s="199"/>
      <c r="R170" s="107"/>
    </row>
    <row r="171" spans="1:18">
      <c r="A171" s="19">
        <v>45536</v>
      </c>
      <c r="B171" s="17"/>
      <c r="C171" s="15">
        <v>45561</v>
      </c>
      <c r="D171" s="15">
        <v>51424</v>
      </c>
      <c r="E171" s="17"/>
      <c r="F171" s="17">
        <v>0</v>
      </c>
      <c r="G171" s="17"/>
      <c r="H171" s="117"/>
      <c r="I171" s="17">
        <v>0</v>
      </c>
      <c r="J171" s="17">
        <v>0</v>
      </c>
      <c r="K171" s="18">
        <v>6222340000</v>
      </c>
      <c r="L171" s="29"/>
      <c r="M171" s="29"/>
      <c r="N171" s="29"/>
      <c r="O171" s="239">
        <v>54950000</v>
      </c>
      <c r="P171" s="158">
        <v>90.789259999999999</v>
      </c>
      <c r="Q171" s="199">
        <v>10.965999999999999</v>
      </c>
      <c r="R171" s="107">
        <v>12.8</v>
      </c>
    </row>
    <row r="172" spans="1:18">
      <c r="A172" s="19">
        <v>45566</v>
      </c>
      <c r="B172" s="17">
        <v>75000000</v>
      </c>
      <c r="C172" s="15">
        <v>45568</v>
      </c>
      <c r="D172" s="15">
        <v>51424</v>
      </c>
      <c r="E172" s="17">
        <v>30050000</v>
      </c>
      <c r="F172" s="17">
        <v>-44950000</v>
      </c>
      <c r="G172" s="17">
        <v>23750000</v>
      </c>
      <c r="H172" s="117">
        <v>-59.933333333333337</v>
      </c>
      <c r="I172" s="17">
        <v>0</v>
      </c>
      <c r="J172" s="17">
        <v>23750000</v>
      </c>
      <c r="K172" s="18">
        <v>6246090000</v>
      </c>
      <c r="L172" s="29">
        <v>90.28922</v>
      </c>
      <c r="M172" s="29">
        <v>11.11185</v>
      </c>
      <c r="N172" s="29">
        <v>11.21</v>
      </c>
      <c r="O172" s="239"/>
      <c r="P172" s="158"/>
      <c r="Q172" s="199"/>
      <c r="R172" s="107"/>
    </row>
    <row r="173" spans="1:18">
      <c r="A173" s="19">
        <v>45566</v>
      </c>
      <c r="B173" s="17">
        <v>155000000</v>
      </c>
      <c r="C173" s="15">
        <v>45580</v>
      </c>
      <c r="D173" s="15">
        <v>51425</v>
      </c>
      <c r="E173" s="17">
        <v>75650000</v>
      </c>
      <c r="F173" s="17">
        <v>-79350000</v>
      </c>
      <c r="G173" s="17">
        <v>69400000</v>
      </c>
      <c r="H173" s="117">
        <v>-51.193548387096776</v>
      </c>
      <c r="I173" s="17">
        <v>0</v>
      </c>
      <c r="J173" s="17">
        <v>69400000</v>
      </c>
      <c r="K173" s="18">
        <v>6315490000</v>
      </c>
      <c r="L173" s="29">
        <v>90.391300000000001</v>
      </c>
      <c r="M173" s="29">
        <v>11.09657</v>
      </c>
      <c r="N173" s="29">
        <v>11.279</v>
      </c>
      <c r="O173" s="239"/>
      <c r="P173" s="158"/>
      <c r="Q173" s="199"/>
      <c r="R173" s="107"/>
    </row>
    <row r="174" spans="1:18">
      <c r="A174" s="19">
        <v>45566</v>
      </c>
      <c r="B174" s="17">
        <v>70000000</v>
      </c>
      <c r="C174" s="15">
        <v>45596</v>
      </c>
      <c r="D174" s="15">
        <v>51425</v>
      </c>
      <c r="E174" s="17">
        <v>92660000</v>
      </c>
      <c r="F174" s="17">
        <v>22660000</v>
      </c>
      <c r="G174" s="17">
        <v>61280000</v>
      </c>
      <c r="H174" s="117">
        <v>32.371428571428574</v>
      </c>
      <c r="I174" s="17">
        <v>0</v>
      </c>
      <c r="J174" s="17">
        <v>61280000</v>
      </c>
      <c r="K174" s="18">
        <v>6376770000</v>
      </c>
      <c r="L174" s="29">
        <v>89.982129999999998</v>
      </c>
      <c r="M174" s="29">
        <v>11.156549999999999</v>
      </c>
      <c r="N174" s="29">
        <v>11.244999999999999</v>
      </c>
      <c r="O174" s="239"/>
      <c r="P174" s="158"/>
      <c r="Q174" s="199"/>
      <c r="R174" s="107"/>
    </row>
    <row r="175" spans="1:18">
      <c r="A175" s="19">
        <v>45597</v>
      </c>
      <c r="B175" s="17"/>
      <c r="C175" s="15">
        <v>45603</v>
      </c>
      <c r="D175" s="15">
        <v>51425</v>
      </c>
      <c r="E175" s="17"/>
      <c r="F175" s="17">
        <v>0</v>
      </c>
      <c r="G175" s="17"/>
      <c r="H175" s="117"/>
      <c r="I175" s="17">
        <v>0</v>
      </c>
      <c r="J175" s="17">
        <v>0</v>
      </c>
      <c r="K175" s="18">
        <v>6439260000</v>
      </c>
      <c r="L175" s="29"/>
      <c r="M175" s="29"/>
      <c r="N175" s="29"/>
      <c r="O175" s="239">
        <v>62490000</v>
      </c>
      <c r="P175" s="158">
        <v>88.958969999999994</v>
      </c>
      <c r="Q175" s="199">
        <v>11.401260000000001</v>
      </c>
      <c r="R175" s="107">
        <v>11.49</v>
      </c>
    </row>
    <row r="176" spans="1:18">
      <c r="A176" s="19">
        <v>45597</v>
      </c>
      <c r="B176" s="17">
        <v>65000000</v>
      </c>
      <c r="C176" s="15">
        <v>45610</v>
      </c>
      <c r="D176" s="15">
        <v>51425</v>
      </c>
      <c r="E176" s="17">
        <v>53380000</v>
      </c>
      <c r="F176" s="17">
        <v>-11620000</v>
      </c>
      <c r="G176" s="17">
        <v>27280000</v>
      </c>
      <c r="H176" s="117">
        <v>-17.876923076923077</v>
      </c>
      <c r="I176" s="17">
        <v>0</v>
      </c>
      <c r="J176" s="17">
        <v>27280000</v>
      </c>
      <c r="K176" s="18">
        <v>6466540000</v>
      </c>
      <c r="L176" s="29">
        <v>88.321299999999994</v>
      </c>
      <c r="M176" s="29">
        <v>11.4046</v>
      </c>
      <c r="N176" s="29">
        <v>11.4879</v>
      </c>
      <c r="O176" s="239"/>
      <c r="P176" s="158"/>
      <c r="Q176" s="199"/>
      <c r="R176" s="107"/>
    </row>
    <row r="177" spans="1:18">
      <c r="A177" s="319">
        <v>45627</v>
      </c>
      <c r="B177" s="17">
        <v>65000000</v>
      </c>
      <c r="C177" s="15">
        <v>45631</v>
      </c>
      <c r="D177" s="15">
        <v>51426</v>
      </c>
      <c r="E177" s="17">
        <v>23280000</v>
      </c>
      <c r="F177" s="17">
        <v>-41720000</v>
      </c>
      <c r="G177" s="17">
        <v>23280000</v>
      </c>
      <c r="H177" s="117">
        <f>-0.641846153846154*100</f>
        <v>-64.184615384615398</v>
      </c>
      <c r="I177" s="17">
        <v>0</v>
      </c>
      <c r="J177" s="17">
        <v>23280000</v>
      </c>
      <c r="K177" s="18">
        <v>6489820000</v>
      </c>
      <c r="L177" s="29">
        <v>90.372150000000005</v>
      </c>
      <c r="M177" s="29">
        <v>11.10066</v>
      </c>
      <c r="N177" s="29">
        <v>11.185</v>
      </c>
      <c r="O177" s="239"/>
      <c r="P177" s="158"/>
      <c r="Q177" s="199"/>
      <c r="R177" s="107"/>
    </row>
    <row r="178" spans="1:18">
      <c r="A178" s="319">
        <v>45658</v>
      </c>
      <c r="B178" s="17">
        <v>90000000</v>
      </c>
      <c r="C178" s="15">
        <v>45672</v>
      </c>
      <c r="D178" s="15">
        <v>14899</v>
      </c>
      <c r="E178" s="17">
        <v>185150000</v>
      </c>
      <c r="F178" s="17">
        <v>95150000</v>
      </c>
      <c r="G178" s="17">
        <v>124230000</v>
      </c>
      <c r="H178" s="117">
        <v>105.72222222222223</v>
      </c>
      <c r="I178" s="17">
        <v>0</v>
      </c>
      <c r="J178" s="17">
        <v>124230000</v>
      </c>
      <c r="K178" s="18">
        <v>6614050000</v>
      </c>
      <c r="L178" s="29">
        <v>87.674409999999995</v>
      </c>
      <c r="M178" s="29">
        <v>11.50872</v>
      </c>
      <c r="N178" s="29">
        <v>11.585000000000001</v>
      </c>
      <c r="O178" s="239"/>
      <c r="P178" s="158"/>
      <c r="Q178" s="199"/>
      <c r="R178" s="107"/>
    </row>
    <row r="179" spans="1:18">
      <c r="A179" s="319">
        <v>45658</v>
      </c>
      <c r="B179" s="17">
        <v>40000000</v>
      </c>
      <c r="C179" s="15">
        <v>45680</v>
      </c>
      <c r="D179" s="15">
        <v>14899</v>
      </c>
      <c r="E179" s="17">
        <v>77480000</v>
      </c>
      <c r="F179" s="17">
        <v>37480000</v>
      </c>
      <c r="G179" s="17">
        <v>40000000</v>
      </c>
      <c r="H179" s="117">
        <v>93.7</v>
      </c>
      <c r="I179" s="17">
        <v>0</v>
      </c>
      <c r="J179" s="17">
        <v>40000000</v>
      </c>
      <c r="K179" s="18">
        <v>6654050000</v>
      </c>
      <c r="L179" s="29">
        <v>89.111059999999995</v>
      </c>
      <c r="M179" s="29">
        <v>11.2918</v>
      </c>
      <c r="N179" s="29">
        <v>11.2</v>
      </c>
      <c r="O179" s="239"/>
      <c r="P179" s="158"/>
      <c r="Q179" s="199"/>
      <c r="R179" s="107"/>
    </row>
    <row r="180" spans="1:18">
      <c r="A180" s="319">
        <v>45689</v>
      </c>
      <c r="B180" s="17">
        <v>65000000</v>
      </c>
      <c r="C180" s="15">
        <v>45694</v>
      </c>
      <c r="D180" s="15">
        <v>14899</v>
      </c>
      <c r="E180" s="17">
        <v>69300000</v>
      </c>
      <c r="F180" s="17">
        <v>4300000</v>
      </c>
      <c r="G180" s="17">
        <v>63050000</v>
      </c>
      <c r="H180" s="117">
        <v>6.6153846153846159</v>
      </c>
      <c r="I180" s="17">
        <v>0</v>
      </c>
      <c r="J180" s="17">
        <v>63050000</v>
      </c>
      <c r="K180" s="18">
        <v>6717100000</v>
      </c>
      <c r="L180" s="29">
        <v>88.168999999999997</v>
      </c>
      <c r="M180" s="29">
        <v>11.436</v>
      </c>
      <c r="N180" s="29">
        <v>11.547000000000001</v>
      </c>
      <c r="O180" s="239"/>
      <c r="P180" s="158"/>
      <c r="Q180" s="199"/>
      <c r="R180" s="107"/>
    </row>
    <row r="181" spans="1:18">
      <c r="A181" s="319">
        <v>45689</v>
      </c>
      <c r="B181" s="17">
        <v>40000000</v>
      </c>
      <c r="C181" s="15">
        <v>45708</v>
      </c>
      <c r="D181" s="15">
        <v>14899</v>
      </c>
      <c r="E181" s="17">
        <v>94260000</v>
      </c>
      <c r="F181" s="17">
        <v>54260000</v>
      </c>
      <c r="G181" s="17">
        <v>40000000</v>
      </c>
      <c r="H181" s="117">
        <v>135.65</v>
      </c>
      <c r="I181" s="17">
        <v>0</v>
      </c>
      <c r="J181" s="17">
        <v>40000000</v>
      </c>
      <c r="K181" s="18">
        <v>6757100000</v>
      </c>
      <c r="L181" s="29">
        <v>88.941999999999993</v>
      </c>
      <c r="M181" s="29">
        <v>11.321</v>
      </c>
      <c r="N181" s="29">
        <v>11.44</v>
      </c>
      <c r="O181" s="239"/>
      <c r="P181" s="158"/>
      <c r="Q181" s="199"/>
      <c r="R181" s="107"/>
    </row>
    <row r="182" spans="1:18">
      <c r="A182" s="319">
        <v>45689</v>
      </c>
      <c r="B182" s="17"/>
      <c r="C182" s="15">
        <v>45715</v>
      </c>
      <c r="D182" s="15">
        <v>14899</v>
      </c>
      <c r="E182" s="17"/>
      <c r="F182" s="17"/>
      <c r="G182" s="17"/>
      <c r="H182" s="117"/>
      <c r="I182" s="17"/>
      <c r="J182" s="17"/>
      <c r="K182" s="18">
        <v>6824950000</v>
      </c>
      <c r="L182" s="29"/>
      <c r="M182" s="29"/>
      <c r="N182" s="29"/>
      <c r="O182" s="383">
        <v>67850000</v>
      </c>
      <c r="P182" s="158">
        <v>92.256399999999999</v>
      </c>
      <c r="Q182" s="199">
        <v>11.36938</v>
      </c>
      <c r="R182" s="107">
        <v>11.53</v>
      </c>
    </row>
    <row r="183" spans="1:18">
      <c r="A183" s="319">
        <v>45717</v>
      </c>
      <c r="B183" s="17">
        <v>60000000</v>
      </c>
      <c r="C183" s="15">
        <v>45722</v>
      </c>
      <c r="D183" s="15">
        <v>14899</v>
      </c>
      <c r="E183" s="17">
        <v>35000000</v>
      </c>
      <c r="F183" s="17">
        <v>-25000000</v>
      </c>
      <c r="G183" s="17">
        <v>19250000</v>
      </c>
      <c r="H183" s="117">
        <v>-41.666666666666671</v>
      </c>
      <c r="I183" s="17">
        <v>0</v>
      </c>
      <c r="J183" s="17">
        <v>19250000</v>
      </c>
      <c r="K183" s="18">
        <v>6844200000</v>
      </c>
      <c r="L183" s="29">
        <v>88.389780000000002</v>
      </c>
      <c r="M183" s="29">
        <v>11.40742</v>
      </c>
      <c r="N183" s="29">
        <v>11.474</v>
      </c>
      <c r="O183" s="239"/>
      <c r="P183" s="158"/>
      <c r="Q183" s="199"/>
      <c r="R183" s="107"/>
    </row>
    <row r="184" spans="1:18">
      <c r="A184" s="319">
        <v>45717</v>
      </c>
      <c r="B184" s="17">
        <v>40000000</v>
      </c>
      <c r="C184" s="15">
        <v>45743</v>
      </c>
      <c r="D184" s="15">
        <v>14899</v>
      </c>
      <c r="E184" s="17">
        <v>59370000</v>
      </c>
      <c r="F184" s="17">
        <v>19370000</v>
      </c>
      <c r="G184" s="17">
        <v>40000000</v>
      </c>
      <c r="H184" s="117">
        <v>48.425000000000004</v>
      </c>
      <c r="I184" s="17">
        <v>0</v>
      </c>
      <c r="J184" s="17">
        <v>40000000</v>
      </c>
      <c r="K184" s="18">
        <v>6884200000</v>
      </c>
      <c r="L184" s="29">
        <v>86.571200000000005</v>
      </c>
      <c r="M184" s="29">
        <v>11.69599</v>
      </c>
      <c r="N184" s="29">
        <v>11.45</v>
      </c>
      <c r="O184" s="239"/>
      <c r="P184" s="158"/>
      <c r="Q184" s="199"/>
      <c r="R184" s="107"/>
    </row>
    <row r="185" spans="1:18">
      <c r="A185" s="319">
        <v>45748</v>
      </c>
      <c r="B185" s="17">
        <v>155000000</v>
      </c>
      <c r="C185" s="15">
        <v>45762</v>
      </c>
      <c r="D185" s="15">
        <v>14899</v>
      </c>
      <c r="E185" s="17">
        <v>56320000</v>
      </c>
      <c r="F185" s="17">
        <v>-98680000</v>
      </c>
      <c r="G185" s="17">
        <v>30720000</v>
      </c>
      <c r="H185" s="117">
        <v>-63.664516129032258</v>
      </c>
      <c r="I185" s="17">
        <v>0</v>
      </c>
      <c r="J185" s="17">
        <v>30720000</v>
      </c>
      <c r="K185" s="18">
        <v>6914920000</v>
      </c>
      <c r="L185" s="29">
        <v>84.65307</v>
      </c>
      <c r="M185" s="29">
        <v>12.00407</v>
      </c>
      <c r="N185" s="29">
        <v>12.092000000000001</v>
      </c>
      <c r="O185" s="383"/>
      <c r="P185" s="158"/>
      <c r="Q185" s="199"/>
      <c r="R185" s="107"/>
    </row>
    <row r="186" spans="1:18">
      <c r="A186" s="319">
        <v>45748</v>
      </c>
      <c r="B186" s="17">
        <v>35000000</v>
      </c>
      <c r="C186" s="15">
        <v>45771</v>
      </c>
      <c r="D186" s="15">
        <v>14899</v>
      </c>
      <c r="E186" s="17">
        <v>39360000</v>
      </c>
      <c r="F186" s="17">
        <v>4360000</v>
      </c>
      <c r="G186" s="17">
        <v>32960000</v>
      </c>
      <c r="H186" s="117">
        <v>12.457142857142857</v>
      </c>
      <c r="I186" s="17">
        <v>0</v>
      </c>
      <c r="J186" s="17">
        <v>32960000</v>
      </c>
      <c r="K186" s="18">
        <v>6947880000</v>
      </c>
      <c r="L186" s="29">
        <v>84.311530000000005</v>
      </c>
      <c r="M186" s="29">
        <v>12.06025</v>
      </c>
      <c r="N186" s="29">
        <v>12.176</v>
      </c>
      <c r="O186" s="239"/>
      <c r="P186" s="158"/>
      <c r="Q186" s="199"/>
      <c r="R186" s="107"/>
    </row>
    <row r="187" spans="1:18">
      <c r="A187" s="319">
        <v>45748</v>
      </c>
      <c r="B187" s="17"/>
      <c r="C187" s="15">
        <v>45777</v>
      </c>
      <c r="D187" s="15">
        <v>14900</v>
      </c>
      <c r="E187" s="17"/>
      <c r="F187" s="17"/>
      <c r="G187" s="17"/>
      <c r="H187" s="117"/>
      <c r="I187" s="17"/>
      <c r="J187" s="17"/>
      <c r="K187" s="18">
        <v>6971650000</v>
      </c>
      <c r="L187" s="29"/>
      <c r="M187" s="29"/>
      <c r="N187" s="29"/>
      <c r="O187" s="239">
        <v>23770000</v>
      </c>
      <c r="P187" s="158">
        <v>84.717169999999996</v>
      </c>
      <c r="Q187" s="199">
        <v>12.06</v>
      </c>
      <c r="R187" s="107">
        <v>12.191000000000001</v>
      </c>
    </row>
    <row r="188" spans="1:18">
      <c r="A188" s="319">
        <v>45778</v>
      </c>
      <c r="B188" s="17">
        <v>70000000</v>
      </c>
      <c r="C188" s="15">
        <v>45785</v>
      </c>
      <c r="D188" s="15">
        <v>14899</v>
      </c>
      <c r="E188" s="17">
        <v>25870000</v>
      </c>
      <c r="F188" s="17">
        <v>-44130000</v>
      </c>
      <c r="G188" s="17">
        <v>11000000</v>
      </c>
      <c r="H188" s="117">
        <v>-63.042857142857144</v>
      </c>
      <c r="I188" s="17">
        <v>0</v>
      </c>
      <c r="J188" s="17">
        <v>11000000</v>
      </c>
      <c r="K188" s="18">
        <v>6982650000</v>
      </c>
      <c r="L188" s="29">
        <v>84.096080000000001</v>
      </c>
      <c r="M188" s="29">
        <v>12.096360000000001</v>
      </c>
      <c r="N188" s="29">
        <v>12.14</v>
      </c>
      <c r="O188" s="239"/>
      <c r="P188" s="158"/>
      <c r="Q188" s="199"/>
      <c r="R188" s="107"/>
    </row>
    <row r="189" spans="1:18">
      <c r="A189" s="319">
        <v>45778</v>
      </c>
      <c r="B189" s="17">
        <v>60000000</v>
      </c>
      <c r="C189" s="15">
        <v>45792</v>
      </c>
      <c r="D189" s="15">
        <v>14899</v>
      </c>
      <c r="E189" s="17">
        <v>35100000</v>
      </c>
      <c r="F189" s="17">
        <v>-24900000</v>
      </c>
      <c r="G189" s="17">
        <v>5100000</v>
      </c>
      <c r="H189" s="117">
        <v>-41.5</v>
      </c>
      <c r="I189" s="17">
        <v>0</v>
      </c>
      <c r="J189" s="17">
        <v>5100000</v>
      </c>
      <c r="K189" s="18">
        <v>6987750000</v>
      </c>
      <c r="L189" s="29">
        <v>84.694270000000003</v>
      </c>
      <c r="M189" s="29">
        <v>11.998530000000001</v>
      </c>
      <c r="N189" s="29">
        <v>12</v>
      </c>
      <c r="O189" s="239"/>
      <c r="P189" s="158"/>
      <c r="Q189" s="199"/>
      <c r="R189" s="107"/>
    </row>
    <row r="190" spans="1:18">
      <c r="A190" s="319">
        <v>45809</v>
      </c>
      <c r="B190" s="17"/>
      <c r="C190" s="15">
        <v>45813</v>
      </c>
      <c r="D190" s="15">
        <v>14899</v>
      </c>
      <c r="E190" s="17"/>
      <c r="F190" s="17">
        <v>0</v>
      </c>
      <c r="G190" s="17"/>
      <c r="H190" s="117"/>
      <c r="I190" s="17">
        <v>0</v>
      </c>
      <c r="J190" s="17">
        <v>0</v>
      </c>
      <c r="K190" s="18">
        <v>7040250000</v>
      </c>
      <c r="L190" s="29"/>
      <c r="M190" s="29"/>
      <c r="N190" s="29"/>
      <c r="O190" s="239">
        <v>52500000</v>
      </c>
      <c r="P190" s="158">
        <v>87.349980000000002</v>
      </c>
      <c r="Q190" s="199">
        <v>11.79219</v>
      </c>
      <c r="R190" s="107">
        <v>11.85</v>
      </c>
    </row>
    <row r="191" spans="1:18">
      <c r="A191" s="319">
        <v>45809</v>
      </c>
      <c r="B191" s="17">
        <v>60000000</v>
      </c>
      <c r="C191" s="15">
        <v>45827</v>
      </c>
      <c r="D191" s="15">
        <v>14899</v>
      </c>
      <c r="E191" s="17">
        <v>123430000</v>
      </c>
      <c r="F191" s="17">
        <v>63430000</v>
      </c>
      <c r="G191" s="17">
        <v>42000000</v>
      </c>
      <c r="H191" s="117">
        <f>F191/B191*100</f>
        <v>105.71666666666665</v>
      </c>
      <c r="I191" s="17">
        <v>0</v>
      </c>
      <c r="J191" s="17">
        <v>42000000</v>
      </c>
      <c r="K191" s="18">
        <v>7082250000</v>
      </c>
      <c r="L191" s="29">
        <v>87.381889999999999</v>
      </c>
      <c r="M191" s="29">
        <v>11.572139999999999</v>
      </c>
      <c r="N191" s="29">
        <v>11.64</v>
      </c>
      <c r="O191" s="239"/>
      <c r="P191" s="158"/>
      <c r="Q191" s="199"/>
      <c r="R191" s="107"/>
    </row>
    <row r="192" spans="1:18">
      <c r="A192" s="319">
        <v>45809</v>
      </c>
      <c r="B192" s="17">
        <v>50000000</v>
      </c>
      <c r="C192" s="15">
        <v>45834</v>
      </c>
      <c r="D192" s="15">
        <v>14899</v>
      </c>
      <c r="E192" s="17">
        <v>135580000</v>
      </c>
      <c r="F192" s="17">
        <v>85580000</v>
      </c>
      <c r="G192" s="17">
        <v>70230000</v>
      </c>
      <c r="H192" s="117">
        <f>F192/B192*100</f>
        <v>171.16</v>
      </c>
      <c r="I192" s="17">
        <v>0</v>
      </c>
      <c r="J192" s="17">
        <v>70230000</v>
      </c>
      <c r="K192" s="18">
        <v>7152480000</v>
      </c>
      <c r="L192" s="29">
        <v>88.324281789833407</v>
      </c>
      <c r="M192" s="29">
        <v>11.42695002135839</v>
      </c>
      <c r="N192" s="29">
        <v>11.455</v>
      </c>
      <c r="O192" s="239"/>
      <c r="P192" s="158"/>
      <c r="Q192" s="199"/>
      <c r="R192" s="107"/>
    </row>
    <row r="193" spans="1:18">
      <c r="A193" s="319">
        <v>45839</v>
      </c>
      <c r="B193" s="17"/>
      <c r="C193" s="15">
        <v>45841</v>
      </c>
      <c r="D193" s="15">
        <v>14899</v>
      </c>
      <c r="E193" s="17"/>
      <c r="F193" s="17">
        <v>0</v>
      </c>
      <c r="G193" s="17"/>
      <c r="H193" s="117"/>
      <c r="I193" s="17">
        <v>0</v>
      </c>
      <c r="J193" s="17">
        <v>0</v>
      </c>
      <c r="K193" s="18">
        <v>7205030000</v>
      </c>
      <c r="L193" s="29"/>
      <c r="M193" s="29"/>
      <c r="N193" s="29"/>
      <c r="O193" s="239">
        <v>52550000</v>
      </c>
      <c r="P193" s="158">
        <v>89.619950000000003</v>
      </c>
      <c r="Q193" s="199">
        <v>11.55522</v>
      </c>
      <c r="R193" s="107">
        <v>11.571</v>
      </c>
    </row>
    <row r="194" spans="1:18">
      <c r="A194" s="319">
        <v>45839</v>
      </c>
      <c r="B194" s="17">
        <v>75000000</v>
      </c>
      <c r="C194" s="15">
        <v>45848</v>
      </c>
      <c r="D194" s="15">
        <v>14899</v>
      </c>
      <c r="E194" s="17">
        <v>44990000</v>
      </c>
      <c r="F194" s="17">
        <v>-30010000</v>
      </c>
      <c r="G194" s="17">
        <v>38780000</v>
      </c>
      <c r="H194" s="117">
        <v>-40.013333333333335</v>
      </c>
      <c r="I194" s="17">
        <v>0</v>
      </c>
      <c r="J194" s="17">
        <v>38780000</v>
      </c>
      <c r="K194" s="18">
        <v>7243810000</v>
      </c>
      <c r="L194" s="29">
        <v>86.469767168643642</v>
      </c>
      <c r="M194" s="29">
        <v>11.71796931407942</v>
      </c>
      <c r="N194" s="29">
        <v>11.766999999999999</v>
      </c>
      <c r="O194" s="239"/>
      <c r="P194" s="158"/>
      <c r="Q194" s="199"/>
      <c r="R194" s="107"/>
    </row>
    <row r="195" spans="1:18">
      <c r="A195" s="319">
        <v>45839</v>
      </c>
      <c r="B195" s="17">
        <v>145000000</v>
      </c>
      <c r="C195" s="15">
        <v>45853</v>
      </c>
      <c r="D195" s="15">
        <v>14899</v>
      </c>
      <c r="E195" s="17">
        <v>103810000</v>
      </c>
      <c r="F195" s="17">
        <v>-41190000</v>
      </c>
      <c r="G195" s="17">
        <v>83910000</v>
      </c>
      <c r="H195" s="117">
        <v>-28.406896551724138</v>
      </c>
      <c r="I195" s="17">
        <v>0</v>
      </c>
      <c r="J195" s="17">
        <v>83910000</v>
      </c>
      <c r="K195" s="18">
        <v>7327720000</v>
      </c>
      <c r="L195" s="29">
        <v>85.992600476701227</v>
      </c>
      <c r="M195" s="29">
        <v>11.79457752353712</v>
      </c>
      <c r="N195" s="29">
        <v>11.821</v>
      </c>
      <c r="O195" s="239"/>
      <c r="P195" s="158"/>
      <c r="Q195" s="199"/>
      <c r="R195" s="107"/>
    </row>
    <row r="196" spans="1:18">
      <c r="A196" s="319">
        <v>45870</v>
      </c>
      <c r="B196" s="17">
        <v>30000000</v>
      </c>
      <c r="C196" s="15">
        <v>45876</v>
      </c>
      <c r="D196" s="15">
        <v>14899</v>
      </c>
      <c r="E196" s="17">
        <v>97540000</v>
      </c>
      <c r="F196" s="17">
        <v>67540000</v>
      </c>
      <c r="G196" s="17">
        <v>30000000</v>
      </c>
      <c r="H196" s="117">
        <v>225.13333333333333</v>
      </c>
      <c r="I196" s="17">
        <v>0</v>
      </c>
      <c r="J196" s="17">
        <v>30000000</v>
      </c>
      <c r="K196" s="18">
        <v>7357720000</v>
      </c>
      <c r="L196" s="29">
        <v>88.008008643333341</v>
      </c>
      <c r="M196" s="29">
        <v>11.480456666666671</v>
      </c>
      <c r="N196" s="29">
        <v>11.5</v>
      </c>
      <c r="O196" s="239"/>
      <c r="P196" s="158"/>
      <c r="Q196" s="199"/>
      <c r="R196" s="107"/>
    </row>
    <row r="197" spans="1:18">
      <c r="A197" s="319">
        <v>45870</v>
      </c>
      <c r="B197" s="17">
        <v>140000000</v>
      </c>
      <c r="C197" s="15">
        <v>45897</v>
      </c>
      <c r="D197" s="15">
        <v>51424</v>
      </c>
      <c r="E197" s="17">
        <v>214460000</v>
      </c>
      <c r="F197" s="17">
        <v>74460000</v>
      </c>
      <c r="G197" s="17">
        <v>0</v>
      </c>
      <c r="H197" s="117">
        <v>53.185714285714283</v>
      </c>
      <c r="I197" s="17">
        <v>0</v>
      </c>
      <c r="J197" s="17">
        <v>0</v>
      </c>
      <c r="K197" s="18">
        <v>7357720000</v>
      </c>
      <c r="L197" s="29">
        <v>0</v>
      </c>
      <c r="M197" s="29">
        <v>0</v>
      </c>
      <c r="N197" s="29">
        <v>0</v>
      </c>
      <c r="O197" s="239"/>
      <c r="P197" s="158"/>
      <c r="Q197" s="199"/>
      <c r="R197" s="107"/>
    </row>
    <row r="198" spans="1:18">
      <c r="A198" s="319">
        <v>45901</v>
      </c>
      <c r="B198" s="17">
        <v>30000000</v>
      </c>
      <c r="C198" s="15">
        <v>45904</v>
      </c>
      <c r="D198" s="15">
        <v>51424</v>
      </c>
      <c r="E198" s="17">
        <v>137350000</v>
      </c>
      <c r="F198" s="17">
        <v>107350000</v>
      </c>
      <c r="G198" s="17">
        <v>38570000</v>
      </c>
      <c r="H198" s="117">
        <v>357.83333333333331</v>
      </c>
      <c r="I198" s="17">
        <v>0</v>
      </c>
      <c r="J198" s="17">
        <v>38570000</v>
      </c>
      <c r="K198" s="18">
        <v>7396290000</v>
      </c>
      <c r="L198" s="29">
        <v>87.050846961368947</v>
      </c>
      <c r="M198" s="29">
        <v>11.634866476536169</v>
      </c>
      <c r="N198" s="29">
        <v>11.65</v>
      </c>
      <c r="O198" s="239"/>
      <c r="P198" s="158"/>
      <c r="Q198" s="199"/>
      <c r="R198" s="107"/>
    </row>
    <row r="199" spans="1:18">
      <c r="A199" s="319">
        <v>45901</v>
      </c>
      <c r="B199" s="17">
        <v>35000000</v>
      </c>
      <c r="C199" s="15">
        <v>45918</v>
      </c>
      <c r="D199" s="15">
        <v>51424</v>
      </c>
      <c r="E199" s="17">
        <v>75620000</v>
      </c>
      <c r="F199" s="17">
        <v>40620000</v>
      </c>
      <c r="G199" s="17">
        <v>38070000</v>
      </c>
      <c r="H199" s="117">
        <v>116.05714285714286</v>
      </c>
      <c r="I199" s="17">
        <v>0</v>
      </c>
      <c r="J199" s="17">
        <v>38070000</v>
      </c>
      <c r="K199" s="18">
        <v>7434360000</v>
      </c>
      <c r="L199" s="29">
        <v>90.109941250328347</v>
      </c>
      <c r="M199" s="29">
        <v>11.174862096138691</v>
      </c>
      <c r="N199" s="29">
        <v>11.18</v>
      </c>
      <c r="O199" s="239"/>
      <c r="P199" s="158"/>
      <c r="Q199" s="199"/>
      <c r="R199" s="107"/>
    </row>
    <row r="200" spans="1:18">
      <c r="A200" s="319">
        <v>45901</v>
      </c>
      <c r="B200" s="17"/>
      <c r="C200" s="15">
        <v>45925</v>
      </c>
      <c r="D200" s="15">
        <v>51424</v>
      </c>
      <c r="E200" s="17"/>
      <c r="F200" s="17">
        <v>0</v>
      </c>
      <c r="G200" s="17"/>
      <c r="H200" s="117"/>
      <c r="I200" s="17">
        <v>0</v>
      </c>
      <c r="J200" s="17">
        <v>0</v>
      </c>
      <c r="K200" s="18">
        <v>7466940000</v>
      </c>
      <c r="L200" s="29"/>
      <c r="M200" s="29"/>
      <c r="N200" s="29"/>
      <c r="O200" s="239">
        <v>32580000</v>
      </c>
      <c r="P200" s="158">
        <v>89.08774517241379</v>
      </c>
      <c r="Q200" s="199">
        <v>11.247724137931041</v>
      </c>
      <c r="R200" s="107">
        <v>11.289</v>
      </c>
    </row>
    <row r="201" spans="1:18">
      <c r="A201" s="319">
        <v>45931</v>
      </c>
      <c r="B201" s="17">
        <v>50000000</v>
      </c>
      <c r="C201" s="15">
        <v>45932</v>
      </c>
      <c r="D201" s="15">
        <v>51424</v>
      </c>
      <c r="E201" s="17">
        <v>63430000</v>
      </c>
      <c r="F201" s="17">
        <v>13430000</v>
      </c>
      <c r="G201" s="17">
        <v>50430000</v>
      </c>
      <c r="H201" s="117">
        <v>26.86</v>
      </c>
      <c r="I201" s="17">
        <v>0</v>
      </c>
      <c r="J201" s="17">
        <v>50430000</v>
      </c>
      <c r="K201" s="18">
        <v>7517370000</v>
      </c>
      <c r="L201" s="29">
        <v>89.083277378544508</v>
      </c>
      <c r="M201" s="29">
        <v>11.329900852667061</v>
      </c>
      <c r="N201" s="29">
        <v>11.35</v>
      </c>
      <c r="O201" s="239"/>
      <c r="P201" s="158"/>
      <c r="Q201" s="199"/>
      <c r="R201" s="107"/>
    </row>
    <row r="202" spans="1:18">
      <c r="A202" s="319">
        <v>45931</v>
      </c>
      <c r="B202" s="17">
        <v>80000000</v>
      </c>
      <c r="C202" s="15">
        <v>45945</v>
      </c>
      <c r="D202" s="15">
        <v>51424</v>
      </c>
      <c r="E202" s="17">
        <v>101510000</v>
      </c>
      <c r="F202" s="17">
        <v>21510000</v>
      </c>
      <c r="G202" s="17">
        <v>56610000</v>
      </c>
      <c r="H202" s="117">
        <v>26.887499999999996</v>
      </c>
      <c r="I202" s="17">
        <v>0</v>
      </c>
      <c r="J202" s="17">
        <v>56610000</v>
      </c>
      <c r="K202" s="18">
        <v>7573980000</v>
      </c>
      <c r="L202" s="29">
        <v>89.79713899841019</v>
      </c>
      <c r="M202" s="29">
        <v>11.22125949478891</v>
      </c>
      <c r="N202" s="29">
        <v>11.26</v>
      </c>
      <c r="O202" s="239"/>
      <c r="P202" s="158"/>
      <c r="Q202" s="199"/>
      <c r="R202" s="107"/>
    </row>
    <row r="203" spans="1:18">
      <c r="A203" s="319">
        <v>45962</v>
      </c>
      <c r="B203" s="17">
        <v>55000000</v>
      </c>
      <c r="C203" s="15">
        <v>45974</v>
      </c>
      <c r="D203" s="15">
        <v>51424</v>
      </c>
      <c r="E203" s="17">
        <v>43970000</v>
      </c>
      <c r="F203" s="17">
        <v>-11030000</v>
      </c>
      <c r="G203" s="17">
        <v>2850000</v>
      </c>
      <c r="H203" s="117">
        <v>-20.054545454545455</v>
      </c>
      <c r="I203" s="17">
        <v>0</v>
      </c>
      <c r="J203" s="17">
        <v>2850000</v>
      </c>
      <c r="K203" s="18">
        <v>7576830000</v>
      </c>
      <c r="L203" s="29">
        <v>93.349869999999996</v>
      </c>
      <c r="M203" s="29">
        <v>10.7</v>
      </c>
      <c r="N203" s="29">
        <v>10.7</v>
      </c>
      <c r="O203" s="239"/>
      <c r="P203" s="158"/>
      <c r="Q203" s="199"/>
      <c r="R203" s="107"/>
    </row>
    <row r="204" spans="1:18">
      <c r="A204" s="319">
        <v>45992</v>
      </c>
      <c r="B204" s="17">
        <v>60000000</v>
      </c>
      <c r="C204" s="15">
        <v>45995</v>
      </c>
      <c r="D204" s="15">
        <v>51424</v>
      </c>
      <c r="E204" s="17">
        <v>66810000</v>
      </c>
      <c r="F204" s="17">
        <v>6810000</v>
      </c>
      <c r="G204" s="17">
        <v>46860000</v>
      </c>
      <c r="H204" s="117">
        <v>11.35</v>
      </c>
      <c r="I204">
        <v>0</v>
      </c>
      <c r="J204" s="17">
        <v>46860000</v>
      </c>
      <c r="K204" s="18">
        <v>7623690000</v>
      </c>
      <c r="L204" s="29">
        <v>94.969141613316268</v>
      </c>
      <c r="M204" s="29">
        <v>10.47218309859155</v>
      </c>
      <c r="N204" s="29">
        <v>10.536</v>
      </c>
      <c r="O204" s="239"/>
      <c r="P204" s="158"/>
      <c r="Q204" s="199"/>
      <c r="R204" s="107"/>
    </row>
    <row r="205" spans="1:18">
      <c r="A205" s="319">
        <v>46023</v>
      </c>
      <c r="B205" s="17">
        <v>180000000</v>
      </c>
      <c r="C205" s="15">
        <v>46037</v>
      </c>
      <c r="D205" s="15">
        <v>51424</v>
      </c>
      <c r="E205" s="17">
        <v>61140000</v>
      </c>
      <c r="F205" s="17">
        <v>-118860000</v>
      </c>
      <c r="G205" s="17">
        <v>56140000</v>
      </c>
      <c r="H205" s="117">
        <v>-66.033333333333331</v>
      </c>
      <c r="I205">
        <v>0</v>
      </c>
      <c r="J205" s="17">
        <v>56140000</v>
      </c>
      <c r="K205" s="18">
        <v>7679830000</v>
      </c>
      <c r="L205" s="29">
        <v>94.331359066619171</v>
      </c>
      <c r="M205" s="29">
        <v>10.563781617385111</v>
      </c>
      <c r="N205" s="29">
        <v>10.638</v>
      </c>
      <c r="O205" s="239"/>
      <c r="P205" s="158"/>
      <c r="Q205" s="199"/>
      <c r="R205" s="107"/>
    </row>
  </sheetData>
  <conditionalFormatting sqref="L4:L32">
    <cfRule type="cellIs" dxfId="59" priority="9493" stopIfTrue="1" operator="lessThan">
      <formula>0</formula>
    </cfRule>
  </conditionalFormatting>
  <conditionalFormatting sqref="L34:L45">
    <cfRule type="cellIs" dxfId="58" priority="6759" stopIfTrue="1" operator="lessThan">
      <formula>0</formula>
    </cfRule>
  </conditionalFormatting>
  <conditionalFormatting sqref="L13:M41">
    <cfRule type="cellIs" dxfId="57" priority="7384" stopIfTrue="1" operator="lessThan">
      <formula>0</formula>
    </cfRule>
  </conditionalFormatting>
  <conditionalFormatting sqref="L4:N15">
    <cfRule type="cellIs" dxfId="56" priority="11542" stopIfTrue="1" operator="lessThan">
      <formula>0</formula>
    </cfRule>
  </conditionalFormatting>
  <conditionalFormatting sqref="L17:N28">
    <cfRule type="cellIs" dxfId="55" priority="10136" stopIfTrue="1" operator="lessThan">
      <formula>0</formula>
    </cfRule>
  </conditionalFormatting>
  <conditionalFormatting sqref="L30:N32">
    <cfRule type="cellIs" dxfId="54" priority="9492" stopIfTrue="1" operator="lessThan">
      <formula>0</formula>
    </cfRule>
  </conditionalFormatting>
  <conditionalFormatting sqref="L34:N43 P42:Q43">
    <cfRule type="cellIs" dxfId="53" priority="7293" stopIfTrue="1" operator="lessThan">
      <formula>0</formula>
    </cfRule>
  </conditionalFormatting>
  <conditionalFormatting sqref="L98:N205">
    <cfRule type="cellIs" dxfId="52" priority="1" stopIfTrue="1" operator="lessThan">
      <formula>0</formula>
    </cfRule>
  </conditionalFormatting>
  <conditionalFormatting sqref="L40:Q41">
    <cfRule type="cellIs" dxfId="51" priority="7497" stopIfTrue="1" operator="lessThan">
      <formula>0</formula>
    </cfRule>
  </conditionalFormatting>
  <conditionalFormatting sqref="L44:Q45">
    <cfRule type="cellIs" dxfId="50" priority="6864" stopIfTrue="1" operator="lessThan">
      <formula>0</formula>
    </cfRule>
  </conditionalFormatting>
  <conditionalFormatting sqref="L33:R33">
    <cfRule type="cellIs" dxfId="49" priority="9753" stopIfTrue="1" operator="lessThan">
      <formula>0</formula>
    </cfRule>
  </conditionalFormatting>
  <conditionalFormatting sqref="L44:R46">
    <cfRule type="cellIs" dxfId="48" priority="6751" stopIfTrue="1" operator="lessThan">
      <formula>0</formula>
    </cfRule>
  </conditionalFormatting>
  <conditionalFormatting sqref="M13:M32">
    <cfRule type="cellIs" dxfId="47" priority="9506" stopIfTrue="1" operator="lessThan">
      <formula>0</formula>
    </cfRule>
  </conditionalFormatting>
  <conditionalFormatting sqref="M34:N38">
    <cfRule type="cellIs" dxfId="46" priority="8414" stopIfTrue="1" operator="lessThan">
      <formula>0</formula>
    </cfRule>
  </conditionalFormatting>
  <conditionalFormatting sqref="N42:N43">
    <cfRule type="cellIs" dxfId="45" priority="7276" stopIfTrue="1" operator="lessThan">
      <formula>0</formula>
    </cfRule>
  </conditionalFormatting>
  <conditionalFormatting sqref="O38:O45">
    <cfRule type="cellIs" dxfId="44" priority="6702" stopIfTrue="1" operator="lessThan">
      <formula>0</formula>
    </cfRule>
  </conditionalFormatting>
  <conditionalFormatting sqref="O5:R15">
    <cfRule type="cellIs" dxfId="43" priority="11005" stopIfTrue="1" operator="lessThan">
      <formula>0</formula>
    </cfRule>
  </conditionalFormatting>
  <conditionalFormatting sqref="O17:R32">
    <cfRule type="cellIs" dxfId="42" priority="9484" stopIfTrue="1" operator="lessThan">
      <formula>0</formula>
    </cfRule>
  </conditionalFormatting>
  <conditionalFormatting sqref="O34:R37">
    <cfRule type="cellIs" dxfId="41" priority="8530" stopIfTrue="1" operator="lessThan">
      <formula>0</formula>
    </cfRule>
  </conditionalFormatting>
  <conditionalFormatting sqref="O97:R97">
    <cfRule type="cellIs" dxfId="40" priority="5699" stopIfTrue="1" operator="lessThan">
      <formula>0</formula>
    </cfRule>
  </conditionalFormatting>
  <conditionalFormatting sqref="P24:P28 R24:R28">
    <cfRule type="cellIs" dxfId="39" priority="10203" stopIfTrue="1" operator="lessThan">
      <formula>0</formula>
    </cfRule>
  </conditionalFormatting>
  <conditionalFormatting sqref="P30:P41 R30:R41">
    <cfRule type="cellIs" dxfId="38" priority="7429" stopIfTrue="1" operator="lessThan">
      <formula>0</formula>
    </cfRule>
  </conditionalFormatting>
  <conditionalFormatting sqref="P29:R29">
    <cfRule type="cellIs" dxfId="37" priority="10001" stopIfTrue="1" operator="lessThan">
      <formula>0</formula>
    </cfRule>
  </conditionalFormatting>
  <conditionalFormatting sqref="P38:R41">
    <cfRule type="cellIs" dxfId="36" priority="8404" stopIfTrue="1" operator="lessThan">
      <formula>0</formula>
    </cfRule>
  </conditionalFormatting>
  <conditionalFormatting sqref="Q40:Q45">
    <cfRule type="cellIs" dxfId="35" priority="6847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E77-3FD4-45F1-ABBA-A454255CC66B}">
  <sheetPr>
    <pageSetUpPr fitToPage="1"/>
  </sheetPr>
  <dimension ref="A1:R153"/>
  <sheetViews>
    <sheetView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A153" sqref="A153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2" customWidth="1"/>
    <col min="13" max="13" width="8.77734375" customWidth="1"/>
    <col min="14" max="14" width="9.21875" customWidth="1"/>
    <col min="15" max="15" width="10" customWidth="1"/>
  </cols>
  <sheetData>
    <row r="1" spans="1:18" ht="16.5" thickBot="1">
      <c r="A1" s="9"/>
      <c r="B1" s="9" t="s">
        <v>68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 ht="13.5" customHeight="1">
      <c r="A4" s="26">
        <v>43636</v>
      </c>
      <c r="B4" s="121">
        <v>25000000</v>
      </c>
      <c r="C4" s="103">
        <v>43636</v>
      </c>
      <c r="D4" s="103">
        <v>15902</v>
      </c>
      <c r="E4" s="98">
        <v>56250000</v>
      </c>
      <c r="F4" s="98">
        <v>31250000</v>
      </c>
      <c r="G4" s="98">
        <v>25000000</v>
      </c>
      <c r="H4" s="161">
        <v>1.25</v>
      </c>
      <c r="I4" s="209">
        <v>0</v>
      </c>
      <c r="J4" s="208">
        <v>25000000</v>
      </c>
      <c r="K4" s="207">
        <v>25000000</v>
      </c>
      <c r="L4" s="158">
        <v>89.947800000000001</v>
      </c>
      <c r="M4" s="158">
        <v>11.217000000000001</v>
      </c>
      <c r="N4" s="158">
        <v>11.27</v>
      </c>
      <c r="O4" s="98"/>
      <c r="P4" s="158"/>
      <c r="Q4" s="199"/>
      <c r="R4" s="107"/>
    </row>
    <row r="5" spans="1:18" ht="13.5" customHeight="1">
      <c r="A5" s="26">
        <v>43666</v>
      </c>
      <c r="B5" s="121">
        <v>25000000</v>
      </c>
      <c r="C5" s="103">
        <v>43664</v>
      </c>
      <c r="D5" s="103">
        <v>15902</v>
      </c>
      <c r="E5" s="98">
        <v>97000000</v>
      </c>
      <c r="F5" s="98">
        <v>72000000</v>
      </c>
      <c r="G5" s="98">
        <v>25000000</v>
      </c>
      <c r="H5" s="161">
        <v>2.88</v>
      </c>
      <c r="I5" s="209">
        <v>0</v>
      </c>
      <c r="J5" s="208">
        <v>25000000</v>
      </c>
      <c r="K5" s="207">
        <v>50000000</v>
      </c>
      <c r="L5" s="158">
        <v>89.947800000000001</v>
      </c>
      <c r="M5" s="158">
        <v>11.217000000000001</v>
      </c>
      <c r="N5" s="158">
        <v>10.96</v>
      </c>
      <c r="O5" s="98"/>
      <c r="P5" s="158"/>
      <c r="Q5" s="199"/>
      <c r="R5" s="107"/>
    </row>
    <row r="6" spans="1:18" ht="13.5" customHeight="1">
      <c r="A6" s="26">
        <v>43696</v>
      </c>
      <c r="B6" s="121">
        <v>25000000</v>
      </c>
      <c r="C6" s="103">
        <v>43698</v>
      </c>
      <c r="D6" s="103">
        <v>15902</v>
      </c>
      <c r="E6" s="98">
        <v>107600000</v>
      </c>
      <c r="F6" s="98">
        <v>82600000</v>
      </c>
      <c r="G6" s="98">
        <v>25000000</v>
      </c>
      <c r="H6" s="161">
        <v>3.3</v>
      </c>
      <c r="I6" s="209">
        <v>0</v>
      </c>
      <c r="J6" s="208">
        <v>25000000</v>
      </c>
      <c r="K6" s="207">
        <v>75000000</v>
      </c>
      <c r="L6" s="158">
        <v>91.014480000000006</v>
      </c>
      <c r="M6" s="158">
        <v>11.073320000000001</v>
      </c>
      <c r="N6" s="158">
        <v>11.09</v>
      </c>
      <c r="O6" s="98"/>
      <c r="P6" s="158"/>
      <c r="Q6" s="199"/>
      <c r="R6" s="107"/>
    </row>
    <row r="7" spans="1:18" ht="13.5" customHeight="1">
      <c r="A7" s="26">
        <v>43696</v>
      </c>
      <c r="B7" s="121"/>
      <c r="C7" s="103">
        <v>43685</v>
      </c>
      <c r="D7" s="103">
        <v>15902</v>
      </c>
      <c r="E7" s="98"/>
      <c r="F7" s="98"/>
      <c r="G7" s="98"/>
      <c r="H7" s="161"/>
      <c r="I7" s="209"/>
      <c r="J7" s="208"/>
      <c r="K7" s="207">
        <v>165650000</v>
      </c>
      <c r="L7" s="158"/>
      <c r="M7" s="158"/>
      <c r="N7" s="158"/>
      <c r="O7" s="98">
        <v>90650000</v>
      </c>
      <c r="P7" s="158">
        <v>90.811080000000004</v>
      </c>
      <c r="Q7" s="199">
        <v>11.18688</v>
      </c>
      <c r="R7" s="107">
        <v>11.35</v>
      </c>
    </row>
    <row r="8" spans="1:18" ht="13.5" customHeight="1">
      <c r="A8" s="26">
        <v>43727</v>
      </c>
      <c r="B8" s="121">
        <v>25000000</v>
      </c>
      <c r="C8" s="103">
        <v>43727</v>
      </c>
      <c r="D8" s="103">
        <v>15902</v>
      </c>
      <c r="E8" s="98">
        <v>10000000</v>
      </c>
      <c r="F8" s="98">
        <v>-15000000</v>
      </c>
      <c r="G8" s="98">
        <v>10000000</v>
      </c>
      <c r="H8" s="117">
        <v>-0.6</v>
      </c>
      <c r="I8" s="209">
        <v>0</v>
      </c>
      <c r="J8" s="208">
        <v>10000000</v>
      </c>
      <c r="K8" s="207">
        <v>175650000</v>
      </c>
      <c r="L8" s="158">
        <v>92.356880000000004</v>
      </c>
      <c r="M8" s="158">
        <v>10.9</v>
      </c>
      <c r="N8" s="158">
        <v>10.9</v>
      </c>
      <c r="O8" s="98"/>
      <c r="P8" s="158"/>
      <c r="Q8" s="199"/>
      <c r="R8" s="107"/>
    </row>
    <row r="9" spans="1:18" ht="13.5" customHeight="1">
      <c r="A9" s="26">
        <v>43769</v>
      </c>
      <c r="B9" s="121">
        <v>25000000</v>
      </c>
      <c r="C9" s="103">
        <v>43755</v>
      </c>
      <c r="D9" s="103">
        <v>15902</v>
      </c>
      <c r="E9" s="98">
        <v>45000000</v>
      </c>
      <c r="F9" s="98">
        <v>20000000</v>
      </c>
      <c r="G9" s="98">
        <v>25000000</v>
      </c>
      <c r="H9" s="117">
        <v>0.8</v>
      </c>
      <c r="I9" s="209">
        <v>0</v>
      </c>
      <c r="J9" s="208">
        <v>25000000</v>
      </c>
      <c r="K9" s="207">
        <v>200650000</v>
      </c>
      <c r="L9" s="158">
        <v>91.077330000000003</v>
      </c>
      <c r="M9" s="158">
        <v>11.063599999999999</v>
      </c>
      <c r="N9" s="158">
        <v>11.125999999999999</v>
      </c>
      <c r="O9" s="98"/>
      <c r="P9" s="158"/>
      <c r="Q9" s="199"/>
      <c r="R9" s="107"/>
    </row>
    <row r="10" spans="1:18" ht="13.5" customHeight="1">
      <c r="A10" s="26">
        <v>43799</v>
      </c>
      <c r="B10" s="121">
        <v>40000000</v>
      </c>
      <c r="C10" s="103">
        <v>43797</v>
      </c>
      <c r="D10" s="103">
        <v>15902</v>
      </c>
      <c r="E10" s="98">
        <v>15500000</v>
      </c>
      <c r="F10" s="98">
        <v>-24500000</v>
      </c>
      <c r="G10" s="98">
        <v>15000000</v>
      </c>
      <c r="H10" s="117">
        <v>-0.61</v>
      </c>
      <c r="I10" s="209">
        <v>0</v>
      </c>
      <c r="J10" s="208">
        <v>15000000</v>
      </c>
      <c r="K10" s="207">
        <v>237790000</v>
      </c>
      <c r="L10" s="158">
        <v>85.703370000000007</v>
      </c>
      <c r="M10" s="158">
        <v>11.8</v>
      </c>
      <c r="N10" s="158">
        <v>11.8</v>
      </c>
      <c r="O10" s="98">
        <v>22140000</v>
      </c>
      <c r="P10" s="158">
        <v>91.323139999999995</v>
      </c>
      <c r="Q10" s="199">
        <v>11.505000000000001</v>
      </c>
      <c r="R10" s="107">
        <v>11.7</v>
      </c>
    </row>
    <row r="11" spans="1:18" ht="13.5" customHeight="1">
      <c r="A11" s="123">
        <v>43830</v>
      </c>
      <c r="B11" s="120">
        <v>110000000</v>
      </c>
      <c r="C11" s="146">
        <v>43804</v>
      </c>
      <c r="D11" s="146">
        <v>15902</v>
      </c>
      <c r="E11" s="99">
        <v>52000000</v>
      </c>
      <c r="F11" s="99">
        <v>-58000000</v>
      </c>
      <c r="G11" s="99">
        <v>52000000</v>
      </c>
      <c r="H11" s="118">
        <v>-0.53</v>
      </c>
      <c r="I11" s="215">
        <v>0</v>
      </c>
      <c r="J11" s="210">
        <v>52000000</v>
      </c>
      <c r="K11" s="211">
        <v>289790000</v>
      </c>
      <c r="L11" s="212">
        <v>84.9101</v>
      </c>
      <c r="M11" s="212">
        <v>11.91588</v>
      </c>
      <c r="N11" s="212">
        <v>12.15</v>
      </c>
      <c r="O11" s="99"/>
      <c r="P11" s="212"/>
      <c r="Q11" s="223"/>
      <c r="R11" s="140"/>
    </row>
    <row r="12" spans="1:18" ht="13.5" customHeight="1">
      <c r="A12" s="26">
        <v>43861</v>
      </c>
      <c r="B12" s="121">
        <v>40000000</v>
      </c>
      <c r="C12" s="103">
        <v>43853</v>
      </c>
      <c r="D12" s="103">
        <v>15902</v>
      </c>
      <c r="E12" s="98">
        <v>52150000</v>
      </c>
      <c r="F12" s="98">
        <v>12150000</v>
      </c>
      <c r="G12" s="98">
        <v>40000000</v>
      </c>
      <c r="H12" s="117">
        <v>0.3</v>
      </c>
      <c r="I12" s="209">
        <v>0</v>
      </c>
      <c r="J12" s="208">
        <v>40000000</v>
      </c>
      <c r="K12" s="207">
        <v>329790000</v>
      </c>
      <c r="L12" s="158">
        <v>85.6327</v>
      </c>
      <c r="M12" s="158">
        <v>11.82044</v>
      </c>
      <c r="N12" s="158">
        <v>11.95</v>
      </c>
      <c r="O12" s="98"/>
      <c r="P12" s="158"/>
      <c r="Q12" s="199"/>
      <c r="R12" s="107"/>
    </row>
    <row r="13" spans="1:18" ht="13.5" customHeight="1">
      <c r="A13" s="26">
        <v>43862</v>
      </c>
      <c r="B13" s="121">
        <v>40000000</v>
      </c>
      <c r="C13" s="103">
        <v>43874</v>
      </c>
      <c r="D13" s="103">
        <v>15902</v>
      </c>
      <c r="E13" s="98">
        <v>38000000</v>
      </c>
      <c r="F13" s="98">
        <v>-2000000</v>
      </c>
      <c r="G13" s="98">
        <v>20000000</v>
      </c>
      <c r="H13" s="117">
        <v>-0.05</v>
      </c>
      <c r="I13" s="209">
        <v>0</v>
      </c>
      <c r="J13" s="208">
        <v>20000000</v>
      </c>
      <c r="K13" s="207">
        <v>349790000</v>
      </c>
      <c r="L13" s="158">
        <v>84.914850000000001</v>
      </c>
      <c r="M13" s="158">
        <v>11.9245</v>
      </c>
      <c r="N13" s="158">
        <v>11.95</v>
      </c>
      <c r="O13" s="98"/>
      <c r="P13" s="158"/>
      <c r="Q13" s="199"/>
      <c r="R13" s="107"/>
    </row>
    <row r="14" spans="1:18" ht="13.5" customHeight="1">
      <c r="A14" s="26">
        <v>43890</v>
      </c>
      <c r="B14" s="121"/>
      <c r="C14" s="103">
        <v>43888</v>
      </c>
      <c r="D14" s="103"/>
      <c r="E14" s="98"/>
      <c r="F14" s="98"/>
      <c r="G14" s="98"/>
      <c r="H14" s="117"/>
      <c r="I14" s="209"/>
      <c r="J14" s="208"/>
      <c r="K14" s="207">
        <v>398200000</v>
      </c>
      <c r="L14" s="158"/>
      <c r="M14" s="158"/>
      <c r="N14" s="158"/>
      <c r="O14" s="98">
        <v>48410000</v>
      </c>
      <c r="P14" s="158">
        <v>89.648449999999997</v>
      </c>
      <c r="Q14" s="199">
        <v>11.99</v>
      </c>
      <c r="R14" s="107">
        <v>12.01</v>
      </c>
    </row>
    <row r="15" spans="1:18" ht="13.5" customHeight="1">
      <c r="A15" s="26">
        <v>43921</v>
      </c>
      <c r="B15" s="121">
        <v>30000000</v>
      </c>
      <c r="C15" s="103">
        <v>43895</v>
      </c>
      <c r="D15" s="103">
        <v>15902</v>
      </c>
      <c r="E15" s="98">
        <v>30000000</v>
      </c>
      <c r="F15" s="98">
        <v>0</v>
      </c>
      <c r="G15" s="98">
        <v>30000000</v>
      </c>
      <c r="H15" s="117">
        <v>0</v>
      </c>
      <c r="I15" s="209">
        <v>0</v>
      </c>
      <c r="J15" s="208">
        <v>30000000</v>
      </c>
      <c r="K15" s="207">
        <v>428200000</v>
      </c>
      <c r="L15" s="158">
        <v>83.602090000000004</v>
      </c>
      <c r="M15" s="158">
        <v>12.12</v>
      </c>
      <c r="N15" s="158">
        <v>12.12</v>
      </c>
      <c r="O15" s="98"/>
      <c r="P15" s="158"/>
      <c r="Q15" s="199"/>
      <c r="R15" s="107"/>
    </row>
    <row r="16" spans="1:18" ht="13.5" customHeight="1">
      <c r="A16" s="26">
        <v>43951</v>
      </c>
      <c r="B16" s="121">
        <v>100000000</v>
      </c>
      <c r="C16" s="103">
        <v>43936</v>
      </c>
      <c r="D16" s="103">
        <v>15902</v>
      </c>
      <c r="E16" s="98">
        <v>50250000</v>
      </c>
      <c r="F16" s="98">
        <v>-49750000</v>
      </c>
      <c r="G16" s="98">
        <v>50250000</v>
      </c>
      <c r="H16" s="117">
        <v>-0.5</v>
      </c>
      <c r="I16" s="209">
        <v>0</v>
      </c>
      <c r="J16" s="208">
        <v>50250000</v>
      </c>
      <c r="K16" s="207">
        <v>478450000</v>
      </c>
      <c r="L16" s="158">
        <v>74.516570000000002</v>
      </c>
      <c r="M16" s="158">
        <v>13.6408</v>
      </c>
      <c r="N16" s="158">
        <v>13.641999999999999</v>
      </c>
      <c r="O16" s="98"/>
      <c r="P16" s="158"/>
      <c r="Q16" s="199"/>
      <c r="R16" s="107"/>
    </row>
    <row r="17" spans="1:18" ht="13.5" customHeight="1">
      <c r="A17" s="26">
        <v>43982</v>
      </c>
      <c r="B17" s="121">
        <v>40000000</v>
      </c>
      <c r="C17" s="103">
        <v>43965</v>
      </c>
      <c r="D17" s="103">
        <v>15902</v>
      </c>
      <c r="E17" s="98">
        <v>109420000</v>
      </c>
      <c r="F17" s="98">
        <v>69420000</v>
      </c>
      <c r="G17" s="98">
        <v>40000000</v>
      </c>
      <c r="H17" s="117">
        <v>1.74</v>
      </c>
      <c r="I17" s="209">
        <v>0</v>
      </c>
      <c r="J17" s="208">
        <v>40000000</v>
      </c>
      <c r="K17" s="207">
        <v>518450000</v>
      </c>
      <c r="L17" s="158">
        <v>78.252250000000004</v>
      </c>
      <c r="M17" s="158">
        <v>12.981479999999999</v>
      </c>
      <c r="N17" s="158">
        <v>13.02</v>
      </c>
      <c r="O17" s="98"/>
      <c r="P17" s="158"/>
      <c r="Q17" s="199"/>
      <c r="R17" s="107"/>
    </row>
    <row r="18" spans="1:18" ht="13.5" customHeight="1">
      <c r="A18" s="26">
        <v>44012</v>
      </c>
      <c r="B18" s="121">
        <v>45000000</v>
      </c>
      <c r="C18" s="103">
        <v>43993</v>
      </c>
      <c r="D18" s="103">
        <v>15902</v>
      </c>
      <c r="E18" s="98">
        <v>113550000</v>
      </c>
      <c r="F18" s="98">
        <v>68550000</v>
      </c>
      <c r="G18" s="98">
        <v>45000000</v>
      </c>
      <c r="H18" s="117">
        <v>1.52</v>
      </c>
      <c r="I18" s="209">
        <v>0</v>
      </c>
      <c r="J18" s="208">
        <v>37152203.5</v>
      </c>
      <c r="K18" s="207">
        <v>563450000</v>
      </c>
      <c r="L18" s="158">
        <v>78.504199999999997</v>
      </c>
      <c r="M18" s="158">
        <v>12.943110000000001</v>
      </c>
      <c r="N18" s="158">
        <v>12.78</v>
      </c>
      <c r="O18" s="98"/>
      <c r="P18" s="158"/>
      <c r="Q18" s="199"/>
      <c r="R18" s="107"/>
    </row>
    <row r="19" spans="1:18" ht="13.5" customHeight="1">
      <c r="A19" s="26">
        <v>44043</v>
      </c>
      <c r="B19" s="121">
        <v>80000000</v>
      </c>
      <c r="C19" s="103">
        <v>44035</v>
      </c>
      <c r="D19" s="103">
        <v>15902</v>
      </c>
      <c r="E19" s="98">
        <v>106490000</v>
      </c>
      <c r="F19" s="98">
        <v>26490000</v>
      </c>
      <c r="G19" s="98">
        <v>80000000</v>
      </c>
      <c r="H19" s="117">
        <v>0.33</v>
      </c>
      <c r="I19" s="209">
        <v>0</v>
      </c>
      <c r="J19" s="208">
        <v>80000000</v>
      </c>
      <c r="K19" s="207">
        <v>643450000</v>
      </c>
      <c r="L19" s="158">
        <v>75.462609999999998</v>
      </c>
      <c r="M19" s="158">
        <v>13.48024</v>
      </c>
      <c r="N19" s="158">
        <v>13.3</v>
      </c>
      <c r="O19" s="98"/>
      <c r="P19" s="158"/>
      <c r="Q19" s="199"/>
      <c r="R19" s="107"/>
    </row>
    <row r="20" spans="1:18" ht="13.5" customHeight="1">
      <c r="A20" s="26">
        <v>44074</v>
      </c>
      <c r="B20" s="121"/>
      <c r="C20" s="103">
        <v>44050</v>
      </c>
      <c r="D20" s="103">
        <v>15902</v>
      </c>
      <c r="E20" s="98"/>
      <c r="F20" s="98">
        <v>0</v>
      </c>
      <c r="G20" s="98"/>
      <c r="H20" s="117"/>
      <c r="I20" s="209">
        <v>0</v>
      </c>
      <c r="J20" s="208">
        <v>0</v>
      </c>
      <c r="K20" s="207">
        <v>654970000</v>
      </c>
      <c r="L20" s="158"/>
      <c r="M20" s="158"/>
      <c r="N20" s="158"/>
      <c r="O20" s="98">
        <v>11520000</v>
      </c>
      <c r="P20" s="158">
        <v>73.39358</v>
      </c>
      <c r="Q20" s="199">
        <v>13.98</v>
      </c>
      <c r="R20" s="107">
        <v>13.98</v>
      </c>
    </row>
    <row r="21" spans="1:18" ht="13.5" customHeight="1">
      <c r="A21" s="26">
        <v>44073</v>
      </c>
      <c r="B21" s="121">
        <v>45000000</v>
      </c>
      <c r="C21" s="103">
        <v>44063</v>
      </c>
      <c r="D21" s="103">
        <v>15902</v>
      </c>
      <c r="E21" s="98">
        <v>125160000</v>
      </c>
      <c r="F21" s="98">
        <v>80160000</v>
      </c>
      <c r="G21" s="98">
        <v>45000000</v>
      </c>
      <c r="H21" s="117">
        <v>1.78</v>
      </c>
      <c r="I21" s="209">
        <v>0</v>
      </c>
      <c r="J21" s="208">
        <v>45000000</v>
      </c>
      <c r="K21" s="207">
        <v>699970000</v>
      </c>
      <c r="L21" s="158">
        <v>73.925939999999997</v>
      </c>
      <c r="M21" s="158">
        <v>13.762180000000001</v>
      </c>
      <c r="N21" s="158">
        <v>13.907</v>
      </c>
      <c r="O21" s="98"/>
      <c r="P21" s="158"/>
      <c r="Q21" s="199"/>
      <c r="R21" s="107"/>
    </row>
    <row r="22" spans="1:18" ht="13.5" customHeight="1">
      <c r="A22" s="26">
        <v>44104</v>
      </c>
      <c r="B22" s="121">
        <v>45000000</v>
      </c>
      <c r="C22" s="103">
        <v>44091</v>
      </c>
      <c r="D22" s="103">
        <v>15902</v>
      </c>
      <c r="E22" s="98">
        <v>252940000</v>
      </c>
      <c r="F22" s="98">
        <v>207940000</v>
      </c>
      <c r="G22" s="98">
        <v>45000000</v>
      </c>
      <c r="H22" s="117">
        <v>4.62</v>
      </c>
      <c r="I22" s="209">
        <v>0</v>
      </c>
      <c r="J22" s="208">
        <v>45000000</v>
      </c>
      <c r="K22" s="207">
        <v>744970000</v>
      </c>
      <c r="L22" s="158">
        <v>75.627619999999993</v>
      </c>
      <c r="M22" s="158">
        <v>13.447290000000001</v>
      </c>
      <c r="N22" s="158">
        <v>13.48</v>
      </c>
      <c r="O22" s="98"/>
      <c r="P22" s="158"/>
      <c r="Q22" s="199"/>
      <c r="R22" s="107"/>
    </row>
    <row r="23" spans="1:18" ht="13.5" customHeight="1">
      <c r="A23" s="26">
        <v>44135</v>
      </c>
      <c r="B23" s="121">
        <v>70000000</v>
      </c>
      <c r="C23" s="103">
        <v>44126</v>
      </c>
      <c r="D23" s="103">
        <v>15902</v>
      </c>
      <c r="E23" s="98">
        <v>135490000</v>
      </c>
      <c r="F23" s="98">
        <v>65490000</v>
      </c>
      <c r="G23" s="98">
        <v>70000000</v>
      </c>
      <c r="H23" s="117">
        <v>0.94</v>
      </c>
      <c r="I23" s="209">
        <v>0</v>
      </c>
      <c r="J23" s="208">
        <v>70000000</v>
      </c>
      <c r="K23" s="207">
        <v>814970000</v>
      </c>
      <c r="L23" s="158">
        <v>74.418769999999995</v>
      </c>
      <c r="M23" s="158">
        <v>13.669980000000001</v>
      </c>
      <c r="N23" s="158">
        <v>14.06</v>
      </c>
      <c r="O23" s="98"/>
      <c r="P23" s="158"/>
      <c r="Q23" s="199"/>
      <c r="R23" s="107"/>
    </row>
    <row r="24" spans="1:18" ht="13.5" customHeight="1">
      <c r="A24" s="26">
        <v>44165</v>
      </c>
      <c r="B24" s="121">
        <v>45000000</v>
      </c>
      <c r="C24" s="103">
        <v>44147</v>
      </c>
      <c r="D24" s="103">
        <v>15902</v>
      </c>
      <c r="E24" s="98">
        <v>187010000</v>
      </c>
      <c r="F24" s="98">
        <v>142010000</v>
      </c>
      <c r="G24" s="98">
        <v>45000000</v>
      </c>
      <c r="H24" s="117">
        <v>3.16</v>
      </c>
      <c r="I24" s="209">
        <v>0</v>
      </c>
      <c r="J24" s="208">
        <v>45000000</v>
      </c>
      <c r="K24" s="207">
        <v>859970000</v>
      </c>
      <c r="L24" s="158">
        <v>78.605810000000005</v>
      </c>
      <c r="M24" s="158">
        <v>12.929</v>
      </c>
      <c r="N24" s="158">
        <v>12.938000000000001</v>
      </c>
      <c r="O24" s="98"/>
      <c r="P24" s="158"/>
      <c r="Q24" s="199"/>
      <c r="R24" s="107"/>
    </row>
    <row r="25" spans="1:18" ht="13.5" customHeight="1">
      <c r="A25" s="26">
        <v>44165</v>
      </c>
      <c r="B25" s="121"/>
      <c r="C25" s="103"/>
      <c r="D25" s="103"/>
      <c r="E25" s="98"/>
      <c r="F25" s="98"/>
      <c r="G25" s="98"/>
      <c r="H25" s="117"/>
      <c r="I25" s="209"/>
      <c r="J25" s="208"/>
      <c r="K25" s="207">
        <v>927380000</v>
      </c>
      <c r="L25" s="158"/>
      <c r="M25" s="158"/>
      <c r="N25" s="158"/>
      <c r="O25" s="98">
        <v>67410000</v>
      </c>
      <c r="P25" s="158">
        <v>80.115920000000003</v>
      </c>
      <c r="Q25" s="199">
        <v>13.27</v>
      </c>
      <c r="R25" s="107">
        <v>13.285</v>
      </c>
    </row>
    <row r="26" spans="1:18" ht="13.5" customHeight="1">
      <c r="A26" s="123">
        <v>44196</v>
      </c>
      <c r="B26" s="120">
        <v>110000000</v>
      </c>
      <c r="C26" s="146">
        <v>44168</v>
      </c>
      <c r="D26" s="146">
        <v>15902</v>
      </c>
      <c r="E26" s="99">
        <v>95020000</v>
      </c>
      <c r="F26" s="99">
        <v>-14980000</v>
      </c>
      <c r="G26" s="99">
        <v>95020000</v>
      </c>
      <c r="H26" s="118">
        <v>-0.14000000000000001</v>
      </c>
      <c r="I26" s="215">
        <v>0</v>
      </c>
      <c r="J26" s="210">
        <v>95020000</v>
      </c>
      <c r="K26" s="211">
        <v>1022400000</v>
      </c>
      <c r="L26" s="212">
        <v>76.216380000000001</v>
      </c>
      <c r="M26" s="212">
        <v>13.34624</v>
      </c>
      <c r="N26" s="212">
        <v>14</v>
      </c>
      <c r="O26" s="99"/>
      <c r="P26" s="212"/>
      <c r="Q26" s="223"/>
      <c r="R26" s="140"/>
    </row>
    <row r="27" spans="1:18" ht="13.5" customHeight="1">
      <c r="A27" s="26">
        <v>44227</v>
      </c>
      <c r="B27" s="121">
        <v>45000000</v>
      </c>
      <c r="C27" s="103">
        <v>44217</v>
      </c>
      <c r="D27" s="103">
        <v>15902</v>
      </c>
      <c r="E27" s="98">
        <v>101890000</v>
      </c>
      <c r="F27" s="98">
        <v>56890000</v>
      </c>
      <c r="G27" s="98">
        <v>45000000</v>
      </c>
      <c r="H27" s="117">
        <v>1.26</v>
      </c>
      <c r="I27" s="209">
        <v>0</v>
      </c>
      <c r="J27" s="208">
        <v>45000000</v>
      </c>
      <c r="K27" s="207">
        <v>1067400000</v>
      </c>
      <c r="L27" s="158">
        <v>77.632480000000001</v>
      </c>
      <c r="M27" s="158">
        <v>13.111190000000001</v>
      </c>
      <c r="N27" s="158">
        <v>12.94</v>
      </c>
      <c r="O27" s="98"/>
      <c r="P27" s="158"/>
      <c r="Q27" s="199"/>
      <c r="R27" s="107"/>
    </row>
    <row r="28" spans="1:18" ht="13.5" customHeight="1">
      <c r="A28" s="26">
        <v>44255</v>
      </c>
      <c r="B28" s="121">
        <v>45000000</v>
      </c>
      <c r="C28" s="103">
        <v>44238</v>
      </c>
      <c r="D28" s="103">
        <v>15902</v>
      </c>
      <c r="E28" s="98">
        <v>84150000</v>
      </c>
      <c r="F28" s="98">
        <v>39150000</v>
      </c>
      <c r="G28" s="98">
        <v>45000000</v>
      </c>
      <c r="H28" s="117">
        <v>0.87</v>
      </c>
      <c r="I28" s="209">
        <v>0</v>
      </c>
      <c r="J28" s="208">
        <v>45000000</v>
      </c>
      <c r="K28" s="207">
        <v>1222710000</v>
      </c>
      <c r="L28" s="158">
        <v>81.053560000000004</v>
      </c>
      <c r="M28" s="158">
        <v>12.54041</v>
      </c>
      <c r="N28" s="158">
        <v>12.608000000000001</v>
      </c>
      <c r="O28" s="98">
        <v>110310000</v>
      </c>
      <c r="P28" s="158">
        <v>80.647980000000004</v>
      </c>
      <c r="Q28" s="199">
        <v>12.79053</v>
      </c>
      <c r="R28" s="107">
        <v>12.75</v>
      </c>
    </row>
    <row r="29" spans="1:18" ht="13.5" customHeight="1">
      <c r="A29" s="26">
        <v>44286</v>
      </c>
      <c r="B29" s="121">
        <v>45000000</v>
      </c>
      <c r="C29" s="103">
        <v>44259</v>
      </c>
      <c r="D29" s="103">
        <v>15902</v>
      </c>
      <c r="E29" s="98">
        <v>69880000</v>
      </c>
      <c r="F29" s="98">
        <v>24880000</v>
      </c>
      <c r="G29" s="98">
        <v>45000000</v>
      </c>
      <c r="H29" s="117">
        <v>0.55000000000000004</v>
      </c>
      <c r="I29" s="209">
        <v>0</v>
      </c>
      <c r="J29" s="208">
        <v>45000000</v>
      </c>
      <c r="K29" s="207">
        <v>1267710000</v>
      </c>
      <c r="L29" s="158">
        <v>79.847989999999996</v>
      </c>
      <c r="M29" s="158">
        <v>12.737310000000001</v>
      </c>
      <c r="N29" s="158">
        <v>12.693</v>
      </c>
      <c r="O29" s="98"/>
      <c r="P29" s="158"/>
      <c r="Q29" s="199"/>
      <c r="R29" s="107"/>
    </row>
    <row r="30" spans="1:18" ht="13.5" customHeight="1">
      <c r="A30" s="26">
        <v>44285</v>
      </c>
      <c r="B30" s="121">
        <v>90000000</v>
      </c>
      <c r="C30" s="103">
        <v>44273</v>
      </c>
      <c r="D30" s="103">
        <v>15902</v>
      </c>
      <c r="E30" s="98">
        <v>188940000</v>
      </c>
      <c r="F30" s="98">
        <v>98940000</v>
      </c>
      <c r="G30" s="98">
        <v>150000000</v>
      </c>
      <c r="H30" s="117">
        <v>1.1000000000000001</v>
      </c>
      <c r="I30" s="209">
        <v>0</v>
      </c>
      <c r="J30" s="208">
        <v>150000000</v>
      </c>
      <c r="K30" s="207">
        <v>1417710000</v>
      </c>
      <c r="L30" s="158">
        <v>77.49427</v>
      </c>
      <c r="M30" s="158">
        <v>13.13678</v>
      </c>
      <c r="N30" s="158">
        <v>13.25</v>
      </c>
      <c r="O30" s="98"/>
      <c r="P30" s="158"/>
      <c r="Q30" s="199"/>
      <c r="R30" s="107"/>
    </row>
    <row r="31" spans="1:18" ht="13.5" customHeight="1">
      <c r="A31" s="26">
        <v>44316</v>
      </c>
      <c r="B31" s="121">
        <v>55000000</v>
      </c>
      <c r="C31" s="15">
        <v>44308</v>
      </c>
      <c r="D31" s="15">
        <v>15902</v>
      </c>
      <c r="E31" s="17">
        <v>67870000</v>
      </c>
      <c r="F31" s="17">
        <v>12870000</v>
      </c>
      <c r="G31" s="17">
        <v>55000000</v>
      </c>
      <c r="H31" s="117">
        <v>0.23</v>
      </c>
      <c r="I31" s="108">
        <v>0</v>
      </c>
      <c r="J31" s="43">
        <v>55000000</v>
      </c>
      <c r="K31" s="44">
        <v>1472710000</v>
      </c>
      <c r="L31" s="107">
        <v>79.121729999999999</v>
      </c>
      <c r="M31" s="107">
        <v>12.862410000000001</v>
      </c>
      <c r="N31" s="107">
        <v>12.74</v>
      </c>
      <c r="O31" s="17"/>
      <c r="P31" s="158"/>
      <c r="Q31" s="199"/>
      <c r="R31" s="107"/>
    </row>
    <row r="32" spans="1:18" ht="13.5" customHeight="1">
      <c r="A32" s="26">
        <v>44317</v>
      </c>
      <c r="B32" s="121">
        <v>55000000</v>
      </c>
      <c r="C32" s="15">
        <v>44328</v>
      </c>
      <c r="D32" s="15">
        <v>15902</v>
      </c>
      <c r="E32" s="17">
        <v>129800000</v>
      </c>
      <c r="F32" s="17">
        <v>74800000</v>
      </c>
      <c r="G32" s="17">
        <v>55000000</v>
      </c>
      <c r="H32" s="117">
        <v>1.36</v>
      </c>
      <c r="I32" s="108">
        <v>0</v>
      </c>
      <c r="J32" s="43">
        <v>55000000</v>
      </c>
      <c r="K32" s="44">
        <v>1527710000</v>
      </c>
      <c r="L32" s="107">
        <v>79.447400000000002</v>
      </c>
      <c r="M32" s="107">
        <v>12.8108</v>
      </c>
      <c r="N32" s="107">
        <v>12.69</v>
      </c>
      <c r="O32" s="17"/>
      <c r="P32" s="158"/>
      <c r="Q32" s="199"/>
      <c r="R32" s="107"/>
    </row>
    <row r="33" spans="1:18" ht="13.5" customHeight="1">
      <c r="A33" s="26">
        <v>44377</v>
      </c>
      <c r="B33" s="121">
        <v>80000000</v>
      </c>
      <c r="C33" s="15">
        <v>44350</v>
      </c>
      <c r="D33" s="15">
        <v>15902</v>
      </c>
      <c r="E33" s="17">
        <v>32460000</v>
      </c>
      <c r="F33" s="17">
        <v>-47540000</v>
      </c>
      <c r="G33" s="17">
        <v>20460000</v>
      </c>
      <c r="H33" s="117">
        <v>-59.424999999999997</v>
      </c>
      <c r="I33" s="108">
        <v>0</v>
      </c>
      <c r="J33" s="43">
        <v>20460000</v>
      </c>
      <c r="K33" s="44">
        <v>1548170000</v>
      </c>
      <c r="L33" s="107">
        <v>79.319509999999994</v>
      </c>
      <c r="M33" s="107">
        <v>12.836080000000001</v>
      </c>
      <c r="N33" s="107">
        <v>12.59</v>
      </c>
      <c r="O33" s="17"/>
      <c r="P33" s="158"/>
      <c r="Q33" s="199"/>
      <c r="R33" s="107"/>
    </row>
    <row r="34" spans="1:18" ht="13.5" customHeight="1">
      <c r="A34" s="26">
        <v>44408</v>
      </c>
      <c r="B34" s="121">
        <v>55000000</v>
      </c>
      <c r="C34" s="15">
        <v>44399</v>
      </c>
      <c r="D34" s="15">
        <v>15902</v>
      </c>
      <c r="E34" s="17">
        <v>134220000</v>
      </c>
      <c r="F34" s="17">
        <v>79220000</v>
      </c>
      <c r="G34" s="17">
        <v>105000000</v>
      </c>
      <c r="H34" s="117">
        <v>144.03636363636363</v>
      </c>
      <c r="I34" s="108">
        <v>0</v>
      </c>
      <c r="J34" s="43">
        <v>105000000</v>
      </c>
      <c r="K34" s="44">
        <v>1653170000</v>
      </c>
      <c r="L34" s="107">
        <v>77.596310000000003</v>
      </c>
      <c r="M34" s="107">
        <v>13.132479999999999</v>
      </c>
      <c r="N34" s="107">
        <v>12.96</v>
      </c>
      <c r="O34" s="17"/>
      <c r="P34" s="158"/>
      <c r="Q34" s="199"/>
      <c r="R34" s="107"/>
    </row>
    <row r="35" spans="1:18" ht="13.5" customHeight="1">
      <c r="A35" s="26">
        <v>44439</v>
      </c>
      <c r="B35" s="121">
        <v>55000000</v>
      </c>
      <c r="C35" s="15">
        <v>44427</v>
      </c>
      <c r="D35" s="15">
        <v>15902</v>
      </c>
      <c r="E35" s="17">
        <v>32450000</v>
      </c>
      <c r="F35" s="17">
        <v>-22550000</v>
      </c>
      <c r="G35" s="17">
        <v>32450000</v>
      </c>
      <c r="H35" s="117">
        <v>-41</v>
      </c>
      <c r="I35" s="108">
        <v>0</v>
      </c>
      <c r="J35" s="43">
        <v>32450000</v>
      </c>
      <c r="K35" s="44">
        <v>1685620000</v>
      </c>
      <c r="L35" s="107">
        <v>77.528880000000001</v>
      </c>
      <c r="M35" s="107">
        <v>13.14237</v>
      </c>
      <c r="N35" s="107">
        <v>12.94</v>
      </c>
      <c r="O35" s="17"/>
      <c r="P35" s="158"/>
      <c r="Q35" s="199"/>
      <c r="R35" s="107"/>
    </row>
    <row r="36" spans="1:18">
      <c r="A36" s="26">
        <v>44469</v>
      </c>
      <c r="B36" s="121">
        <v>80000000</v>
      </c>
      <c r="C36" s="103">
        <v>44441</v>
      </c>
      <c r="D36" s="103">
        <v>15902</v>
      </c>
      <c r="E36" s="98">
        <v>209000000</v>
      </c>
      <c r="F36" s="208">
        <v>129000000</v>
      </c>
      <c r="G36" s="98">
        <v>80000000</v>
      </c>
      <c r="H36" s="117">
        <v>161.25</v>
      </c>
      <c r="I36" s="209">
        <v>0</v>
      </c>
      <c r="J36" s="208">
        <v>80000000</v>
      </c>
      <c r="K36" s="207">
        <v>1765620000</v>
      </c>
      <c r="L36" s="158">
        <v>78.253510000000006</v>
      </c>
      <c r="M36" s="158">
        <v>13.01665</v>
      </c>
      <c r="N36" s="158">
        <v>13.03</v>
      </c>
      <c r="O36" s="98"/>
      <c r="P36" s="158"/>
      <c r="Q36" s="199"/>
      <c r="R36" s="107"/>
    </row>
    <row r="37" spans="1:18">
      <c r="A37" s="19">
        <v>44500</v>
      </c>
      <c r="B37" s="17">
        <v>80000000</v>
      </c>
      <c r="C37" s="15">
        <v>44490</v>
      </c>
      <c r="D37" s="15">
        <v>15902</v>
      </c>
      <c r="E37" s="17">
        <v>197900000</v>
      </c>
      <c r="F37" s="17">
        <v>117900000</v>
      </c>
      <c r="G37" s="17">
        <v>80000000</v>
      </c>
      <c r="H37" s="128">
        <v>147.375</v>
      </c>
      <c r="I37" s="209">
        <v>0</v>
      </c>
      <c r="J37" s="17">
        <v>80000000</v>
      </c>
      <c r="K37" s="18">
        <v>1845620000</v>
      </c>
      <c r="L37" s="29">
        <v>76.688370000000006</v>
      </c>
      <c r="M37" s="29">
        <v>13.29087</v>
      </c>
      <c r="N37" s="29">
        <v>13.19</v>
      </c>
      <c r="O37" s="19"/>
      <c r="P37" s="158"/>
      <c r="Q37" s="199"/>
      <c r="R37" s="107"/>
    </row>
    <row r="38" spans="1:18">
      <c r="A38" s="19">
        <v>44530</v>
      </c>
      <c r="B38" s="17">
        <v>55000000</v>
      </c>
      <c r="C38" s="15">
        <v>44511</v>
      </c>
      <c r="D38" s="15">
        <v>15902</v>
      </c>
      <c r="E38" s="17">
        <v>66280000</v>
      </c>
      <c r="F38" s="17">
        <v>11280000</v>
      </c>
      <c r="G38" s="17">
        <v>55000000</v>
      </c>
      <c r="H38" s="128">
        <v>20.509090909090911</v>
      </c>
      <c r="I38" s="209">
        <v>0</v>
      </c>
      <c r="J38" s="17">
        <v>55000000</v>
      </c>
      <c r="K38" s="18">
        <v>1900620000</v>
      </c>
      <c r="L38" s="29">
        <v>77.380099999999999</v>
      </c>
      <c r="M38" s="29">
        <v>13.17055</v>
      </c>
      <c r="N38" s="29">
        <v>13.09</v>
      </c>
      <c r="O38" s="19"/>
      <c r="P38" s="158"/>
      <c r="Q38" s="199"/>
      <c r="R38" s="107"/>
    </row>
    <row r="39" spans="1:18">
      <c r="A39" s="19">
        <v>44530</v>
      </c>
      <c r="B39" s="17"/>
      <c r="C39" s="15"/>
      <c r="D39" s="15"/>
      <c r="E39" s="17"/>
      <c r="F39" s="17"/>
      <c r="G39" s="17"/>
      <c r="H39" s="128"/>
      <c r="I39" s="209"/>
      <c r="J39" s="17"/>
      <c r="K39" s="18">
        <v>1901910000</v>
      </c>
      <c r="L39" s="29"/>
      <c r="M39" s="29"/>
      <c r="N39" s="29"/>
      <c r="O39" s="98">
        <v>1290000</v>
      </c>
      <c r="P39" s="158">
        <v>80.271789999999996</v>
      </c>
      <c r="Q39" s="199">
        <v>13.27</v>
      </c>
      <c r="R39" s="107">
        <v>13.27</v>
      </c>
    </row>
    <row r="40" spans="1:18">
      <c r="A40" s="21">
        <v>44561</v>
      </c>
      <c r="B40" s="24">
        <v>55000000</v>
      </c>
      <c r="C40" s="22">
        <v>44538</v>
      </c>
      <c r="D40" s="22">
        <v>15902</v>
      </c>
      <c r="E40" s="24">
        <v>75990000</v>
      </c>
      <c r="F40" s="24">
        <v>20990000</v>
      </c>
      <c r="G40" s="24">
        <v>55000000</v>
      </c>
      <c r="H40" s="129">
        <v>38.163636363636364</v>
      </c>
      <c r="I40" s="24">
        <v>0</v>
      </c>
      <c r="J40" s="24">
        <v>55000000</v>
      </c>
      <c r="K40" s="25">
        <v>1956910000</v>
      </c>
      <c r="L40" s="30">
        <v>76.414289999999994</v>
      </c>
      <c r="M40" s="30">
        <v>13.344849999999999</v>
      </c>
      <c r="N40" s="30">
        <v>13.39</v>
      </c>
      <c r="O40" s="24"/>
      <c r="P40" s="140"/>
      <c r="Q40" s="223"/>
      <c r="R40" s="140"/>
    </row>
    <row r="41" spans="1:18">
      <c r="A41" s="26">
        <v>44592</v>
      </c>
      <c r="B41" s="121">
        <v>110000000</v>
      </c>
      <c r="C41" s="103">
        <v>44578</v>
      </c>
      <c r="D41" s="103">
        <v>15902</v>
      </c>
      <c r="E41" s="98">
        <v>133260000</v>
      </c>
      <c r="F41" s="98">
        <v>23260000</v>
      </c>
      <c r="G41" s="98">
        <v>110000000</v>
      </c>
      <c r="H41" s="144">
        <v>21.145454545454545</v>
      </c>
      <c r="I41" s="209">
        <v>0</v>
      </c>
      <c r="J41" s="208">
        <v>110000000</v>
      </c>
      <c r="K41" s="207">
        <v>2066910000</v>
      </c>
      <c r="L41" s="158">
        <v>77.547479999999993</v>
      </c>
      <c r="M41" s="158">
        <v>13.15831</v>
      </c>
      <c r="N41" s="158">
        <v>13.109</v>
      </c>
      <c r="O41" s="98"/>
      <c r="P41" s="158"/>
      <c r="Q41" s="199"/>
      <c r="R41" s="107"/>
    </row>
    <row r="42" spans="1:18">
      <c r="A42" s="26">
        <v>44620</v>
      </c>
      <c r="B42" s="121">
        <v>85000000</v>
      </c>
      <c r="C42" s="103">
        <v>44602</v>
      </c>
      <c r="D42" s="103">
        <v>15902</v>
      </c>
      <c r="E42" s="98">
        <v>61910000</v>
      </c>
      <c r="F42" s="98">
        <v>-23090000</v>
      </c>
      <c r="G42" s="98">
        <v>51910000</v>
      </c>
      <c r="H42" s="144">
        <v>-27.164705882352941</v>
      </c>
      <c r="I42" s="209">
        <v>0</v>
      </c>
      <c r="J42" s="208">
        <v>51910000</v>
      </c>
      <c r="K42" s="207">
        <v>2118820000</v>
      </c>
      <c r="L42" s="158">
        <v>75.320099999999996</v>
      </c>
      <c r="M42" s="158">
        <v>13.558249999999999</v>
      </c>
      <c r="N42" s="158">
        <v>13.97</v>
      </c>
      <c r="O42" s="98"/>
      <c r="P42" s="158"/>
      <c r="Q42" s="199"/>
      <c r="R42" s="107"/>
    </row>
    <row r="43" spans="1:18">
      <c r="A43" s="26">
        <v>44651</v>
      </c>
      <c r="B43" s="121">
        <v>55000000</v>
      </c>
      <c r="C43" s="103">
        <v>44623</v>
      </c>
      <c r="D43" s="103">
        <v>15902</v>
      </c>
      <c r="E43" s="98">
        <v>44260000</v>
      </c>
      <c r="F43" s="98">
        <v>-10740000</v>
      </c>
      <c r="G43" s="98">
        <v>21310000</v>
      </c>
      <c r="H43" s="144">
        <v>-19.527272727272727</v>
      </c>
      <c r="I43" s="209">
        <v>0</v>
      </c>
      <c r="J43" s="208">
        <v>15917430.460000001</v>
      </c>
      <c r="K43" s="207">
        <v>2140130000</v>
      </c>
      <c r="L43" s="158">
        <v>73.406549999999996</v>
      </c>
      <c r="M43" s="158">
        <v>13.91972</v>
      </c>
      <c r="N43" s="158">
        <v>13.99</v>
      </c>
      <c r="O43" s="98"/>
      <c r="P43" s="158"/>
      <c r="Q43" s="199"/>
      <c r="R43" s="107"/>
    </row>
    <row r="44" spans="1:18">
      <c r="A44" s="26">
        <v>44681</v>
      </c>
      <c r="B44" s="121">
        <v>80000000</v>
      </c>
      <c r="C44" s="103">
        <v>44672</v>
      </c>
      <c r="D44" s="103">
        <v>15902</v>
      </c>
      <c r="E44" s="98">
        <v>158090000</v>
      </c>
      <c r="F44" s="208">
        <v>78090000</v>
      </c>
      <c r="G44" s="98">
        <v>80000000</v>
      </c>
      <c r="H44" s="117">
        <v>97.612499999999997</v>
      </c>
      <c r="I44" s="209">
        <v>0</v>
      </c>
      <c r="J44" s="208">
        <v>60829371.060000002</v>
      </c>
      <c r="K44" s="207">
        <v>2220130000</v>
      </c>
      <c r="L44" s="158">
        <v>73.40607</v>
      </c>
      <c r="M44" s="158">
        <v>13.925700000000001</v>
      </c>
      <c r="N44" s="158">
        <v>13.95</v>
      </c>
      <c r="O44" s="98"/>
      <c r="P44" s="158"/>
      <c r="Q44" s="199"/>
      <c r="R44" s="107"/>
    </row>
    <row r="45" spans="1:18">
      <c r="A45" s="26">
        <v>44654</v>
      </c>
      <c r="B45" s="121">
        <v>40000000</v>
      </c>
      <c r="C45" s="103">
        <v>44678</v>
      </c>
      <c r="D45" s="103">
        <v>15902</v>
      </c>
      <c r="E45" s="98">
        <v>66380000</v>
      </c>
      <c r="F45" s="208">
        <v>26380000</v>
      </c>
      <c r="G45" s="98">
        <v>40000000</v>
      </c>
      <c r="H45" s="117">
        <v>65.95</v>
      </c>
      <c r="I45" s="209">
        <v>0</v>
      </c>
      <c r="J45" s="208">
        <v>30451126.390000001</v>
      </c>
      <c r="K45" s="207">
        <v>2260130000</v>
      </c>
      <c r="L45" s="158">
        <v>73.331360000000004</v>
      </c>
      <c r="M45" s="158">
        <v>13.941179999999999</v>
      </c>
      <c r="N45" s="158">
        <v>14.1</v>
      </c>
      <c r="O45" s="98"/>
      <c r="P45" s="158"/>
      <c r="Q45" s="199"/>
      <c r="R45" s="107"/>
    </row>
    <row r="46" spans="1:18">
      <c r="A46" s="26">
        <v>44684</v>
      </c>
      <c r="B46" s="121">
        <v>20000000</v>
      </c>
      <c r="C46" s="103">
        <v>44693</v>
      </c>
      <c r="D46" s="103">
        <v>15902</v>
      </c>
      <c r="E46" s="98">
        <v>66540000</v>
      </c>
      <c r="F46" s="208">
        <v>46540000</v>
      </c>
      <c r="G46" s="98">
        <v>20000000</v>
      </c>
      <c r="H46" s="117">
        <v>232.7</v>
      </c>
      <c r="I46" s="209">
        <v>0</v>
      </c>
      <c r="J46" s="208">
        <v>20000000</v>
      </c>
      <c r="K46" s="207">
        <v>2280130000</v>
      </c>
      <c r="L46" s="158">
        <v>72.865129999999994</v>
      </c>
      <c r="M46" s="158">
        <v>14.034800000000001</v>
      </c>
      <c r="N46" s="158">
        <v>14.047000000000001</v>
      </c>
      <c r="O46" s="98"/>
      <c r="P46" s="158"/>
      <c r="Q46" s="199"/>
      <c r="R46" s="107"/>
    </row>
    <row r="47" spans="1:18">
      <c r="A47" s="26">
        <v>44684</v>
      </c>
      <c r="B47" s="121">
        <v>20000000</v>
      </c>
      <c r="C47" s="103">
        <v>44705</v>
      </c>
      <c r="D47" s="103">
        <v>15902</v>
      </c>
      <c r="E47" s="98">
        <v>81230000</v>
      </c>
      <c r="F47" s="208">
        <v>61230000</v>
      </c>
      <c r="G47" s="98">
        <v>20000000</v>
      </c>
      <c r="H47" s="117">
        <v>306.15000000000003</v>
      </c>
      <c r="I47" s="209">
        <v>0</v>
      </c>
      <c r="J47" s="208">
        <v>20000000</v>
      </c>
      <c r="K47" s="207">
        <v>2300130000</v>
      </c>
      <c r="L47" s="158">
        <v>75.380300000000005</v>
      </c>
      <c r="M47" s="158">
        <v>13.56</v>
      </c>
      <c r="N47" s="158">
        <v>13.56</v>
      </c>
      <c r="O47" s="98"/>
      <c r="P47" s="158"/>
      <c r="Q47" s="199"/>
      <c r="R47" s="107"/>
    </row>
    <row r="48" spans="1:18">
      <c r="A48" s="19">
        <v>44715</v>
      </c>
      <c r="B48" s="17">
        <v>20000000</v>
      </c>
      <c r="C48" s="15">
        <v>44721</v>
      </c>
      <c r="D48" s="15">
        <v>15902</v>
      </c>
      <c r="E48" s="17">
        <v>65460000</v>
      </c>
      <c r="F48" s="17">
        <v>45460000</v>
      </c>
      <c r="G48" s="17">
        <v>20000000</v>
      </c>
      <c r="H48" s="128">
        <v>227.3</v>
      </c>
      <c r="I48" s="209">
        <v>0</v>
      </c>
      <c r="J48" s="17">
        <v>20000000</v>
      </c>
      <c r="K48" s="18">
        <v>2320130000</v>
      </c>
      <c r="L48" s="29">
        <v>74.682109999999994</v>
      </c>
      <c r="M48" s="29">
        <v>13.693619999999999</v>
      </c>
      <c r="N48" s="29">
        <v>13.702999999999999</v>
      </c>
      <c r="O48" s="19"/>
      <c r="P48" s="158"/>
      <c r="Q48" s="199"/>
      <c r="R48" s="107"/>
    </row>
    <row r="49" spans="1:18">
      <c r="A49" s="19">
        <v>44715</v>
      </c>
      <c r="B49" s="17">
        <v>20000000</v>
      </c>
      <c r="C49" s="15">
        <v>44735</v>
      </c>
      <c r="D49" s="15">
        <v>15902</v>
      </c>
      <c r="E49" s="17">
        <v>98620000</v>
      </c>
      <c r="F49" s="17">
        <v>78620000</v>
      </c>
      <c r="G49" s="17">
        <v>20000000</v>
      </c>
      <c r="H49" s="128">
        <v>393.1</v>
      </c>
      <c r="I49" s="209">
        <v>0</v>
      </c>
      <c r="J49" s="17">
        <v>20000000</v>
      </c>
      <c r="K49" s="18">
        <v>2340130000</v>
      </c>
      <c r="L49" s="29">
        <v>74.463980000000006</v>
      </c>
      <c r="M49" s="29">
        <v>13.738300000000001</v>
      </c>
      <c r="N49" s="29">
        <v>13.79</v>
      </c>
      <c r="O49" s="19"/>
      <c r="P49" s="158"/>
      <c r="Q49" s="199"/>
      <c r="R49" s="107"/>
    </row>
    <row r="50" spans="1:18">
      <c r="A50" s="19">
        <v>44745</v>
      </c>
      <c r="B50" s="17">
        <v>90000000</v>
      </c>
      <c r="C50" s="15">
        <v>44761</v>
      </c>
      <c r="D50" s="15">
        <v>15902</v>
      </c>
      <c r="E50" s="17">
        <v>161640000</v>
      </c>
      <c r="F50" s="17">
        <v>71640000</v>
      </c>
      <c r="G50" s="17">
        <v>121540000</v>
      </c>
      <c r="H50" s="128">
        <v>79.600000000000009</v>
      </c>
      <c r="I50" s="209">
        <v>0</v>
      </c>
      <c r="J50" s="17">
        <v>121540000</v>
      </c>
      <c r="K50" s="18">
        <v>2461670000</v>
      </c>
      <c r="L50" s="29">
        <v>73.112759999999994</v>
      </c>
      <c r="M50" s="29">
        <v>13.996169999999999</v>
      </c>
      <c r="N50" s="29">
        <v>14.07</v>
      </c>
      <c r="O50" s="19"/>
      <c r="P50" s="158"/>
      <c r="Q50" s="199"/>
      <c r="R50" s="107"/>
    </row>
    <row r="51" spans="1:18">
      <c r="A51" s="19">
        <v>44745</v>
      </c>
      <c r="B51" s="17"/>
      <c r="C51" s="15">
        <v>44770</v>
      </c>
      <c r="D51" s="15">
        <v>15902</v>
      </c>
      <c r="E51" s="98"/>
      <c r="F51" s="17"/>
      <c r="G51" s="17"/>
      <c r="H51" s="128"/>
      <c r="I51" s="209"/>
      <c r="J51" s="17"/>
      <c r="K51" s="18">
        <v>2559620000</v>
      </c>
      <c r="L51" s="29"/>
      <c r="M51" s="29"/>
      <c r="N51" s="29"/>
      <c r="O51" s="239">
        <v>97950000</v>
      </c>
      <c r="P51" s="158">
        <v>73.804850000000002</v>
      </c>
      <c r="Q51" s="199">
        <v>13.930249999999999</v>
      </c>
      <c r="R51" s="107">
        <v>14.07</v>
      </c>
    </row>
    <row r="52" spans="1:18">
      <c r="A52" s="26">
        <v>44776</v>
      </c>
      <c r="B52" s="121">
        <v>20000000</v>
      </c>
      <c r="C52" s="15">
        <v>44784</v>
      </c>
      <c r="D52" s="15">
        <v>15902</v>
      </c>
      <c r="E52" s="17">
        <v>40760000</v>
      </c>
      <c r="F52" s="17">
        <v>20760000</v>
      </c>
      <c r="G52" s="17">
        <v>37320000</v>
      </c>
      <c r="H52" s="117">
        <v>103.8</v>
      </c>
      <c r="I52" s="108">
        <v>0</v>
      </c>
      <c r="J52" s="43">
        <v>37320000</v>
      </c>
      <c r="K52" s="44">
        <v>2596940000</v>
      </c>
      <c r="L52" s="107">
        <v>76.141710000000003</v>
      </c>
      <c r="M52" s="107">
        <v>13.425369999999999</v>
      </c>
      <c r="N52" s="107">
        <v>13.75</v>
      </c>
      <c r="O52" s="17"/>
      <c r="P52" s="107"/>
      <c r="Q52" s="107"/>
      <c r="R52" s="107"/>
    </row>
    <row r="53" spans="1:18">
      <c r="A53" s="26">
        <v>44776</v>
      </c>
      <c r="B53" s="121">
        <v>20000000</v>
      </c>
      <c r="C53" s="15">
        <v>44797</v>
      </c>
      <c r="D53" s="15">
        <v>15902</v>
      </c>
      <c r="E53" s="17">
        <v>58100000</v>
      </c>
      <c r="F53" s="17">
        <v>38100000</v>
      </c>
      <c r="G53" s="17">
        <v>20700000</v>
      </c>
      <c r="H53" s="117">
        <v>190.5</v>
      </c>
      <c r="I53" s="108">
        <v>0</v>
      </c>
      <c r="J53" s="43">
        <v>20700000</v>
      </c>
      <c r="K53" s="44">
        <v>2617640000</v>
      </c>
      <c r="L53" s="107">
        <v>75.124200000000002</v>
      </c>
      <c r="M53" s="107">
        <v>13.61164</v>
      </c>
      <c r="N53" s="107">
        <v>13.62</v>
      </c>
      <c r="O53" s="17"/>
      <c r="P53" s="107"/>
      <c r="Q53" s="107"/>
      <c r="R53" s="107"/>
    </row>
    <row r="54" spans="1:18">
      <c r="A54" s="26">
        <v>44807</v>
      </c>
      <c r="B54" s="121">
        <v>20000000</v>
      </c>
      <c r="C54" s="15">
        <v>44812</v>
      </c>
      <c r="D54" s="15">
        <v>15902</v>
      </c>
      <c r="E54" s="17">
        <v>75620000</v>
      </c>
      <c r="F54" s="17">
        <v>55620000</v>
      </c>
      <c r="G54" s="17">
        <v>20060000</v>
      </c>
      <c r="H54" s="117">
        <v>278.10000000000002</v>
      </c>
      <c r="I54" s="108">
        <v>0</v>
      </c>
      <c r="J54" s="43">
        <v>20060000</v>
      </c>
      <c r="K54" s="44">
        <v>2637700000</v>
      </c>
      <c r="L54" s="107">
        <v>75.080280000000002</v>
      </c>
      <c r="M54" s="107">
        <v>13.61966</v>
      </c>
      <c r="N54" s="107">
        <v>13.68</v>
      </c>
      <c r="O54" s="17"/>
      <c r="P54" s="107"/>
      <c r="Q54" s="107"/>
      <c r="R54" s="107"/>
    </row>
    <row r="55" spans="1:18">
      <c r="A55" s="26">
        <v>44807</v>
      </c>
      <c r="B55" s="121"/>
      <c r="C55" s="15">
        <v>44826</v>
      </c>
      <c r="D55" s="15">
        <v>15902</v>
      </c>
      <c r="E55" s="17"/>
      <c r="F55" s="17">
        <v>0</v>
      </c>
      <c r="G55" s="17"/>
      <c r="H55" s="117"/>
      <c r="I55" s="108">
        <v>0</v>
      </c>
      <c r="J55" s="43">
        <v>0</v>
      </c>
      <c r="K55" s="44">
        <v>2660410000</v>
      </c>
      <c r="L55" s="107"/>
      <c r="M55" s="107"/>
      <c r="N55" s="107"/>
      <c r="O55" s="239">
        <v>22710000</v>
      </c>
      <c r="P55" s="158">
        <v>74.937799999999996</v>
      </c>
      <c r="Q55" s="199">
        <v>14.00694</v>
      </c>
      <c r="R55" s="107">
        <v>14.029</v>
      </c>
    </row>
    <row r="56" spans="1:18">
      <c r="A56" s="26">
        <v>44807</v>
      </c>
      <c r="B56" s="121">
        <v>20000000</v>
      </c>
      <c r="C56" s="15">
        <v>44833</v>
      </c>
      <c r="D56" s="15">
        <v>15902</v>
      </c>
      <c r="E56" s="17">
        <v>33740000</v>
      </c>
      <c r="F56" s="17">
        <v>13740000</v>
      </c>
      <c r="G56" s="17">
        <v>20000000</v>
      </c>
      <c r="H56" s="117">
        <v>68.7</v>
      </c>
      <c r="I56" s="108">
        <v>0</v>
      </c>
      <c r="J56" s="43">
        <v>20000000</v>
      </c>
      <c r="K56" s="44">
        <v>2680410000</v>
      </c>
      <c r="L56" s="107">
        <v>72.692369999999997</v>
      </c>
      <c r="M56" s="107">
        <v>14.07676</v>
      </c>
      <c r="N56" s="107">
        <v>14.111000000000001</v>
      </c>
      <c r="O56" s="239"/>
      <c r="P56" s="158"/>
      <c r="Q56" s="199"/>
      <c r="R56" s="107"/>
    </row>
    <row r="57" spans="1:18">
      <c r="A57" s="26">
        <v>44837</v>
      </c>
      <c r="B57" s="121"/>
      <c r="C57" s="15">
        <v>44840</v>
      </c>
      <c r="D57" s="15">
        <v>15902</v>
      </c>
      <c r="E57" s="17"/>
      <c r="F57" s="17">
        <v>0</v>
      </c>
      <c r="G57" s="17"/>
      <c r="H57" s="117"/>
      <c r="I57" s="108">
        <v>0</v>
      </c>
      <c r="J57" s="43">
        <v>0</v>
      </c>
      <c r="K57" s="44">
        <v>2755250000</v>
      </c>
      <c r="L57" s="107"/>
      <c r="M57" s="107"/>
      <c r="N57" s="107"/>
      <c r="O57" s="239">
        <v>74840000</v>
      </c>
      <c r="P57" s="158">
        <v>74.519639999999995</v>
      </c>
      <c r="Q57" s="199">
        <v>14.1655</v>
      </c>
      <c r="R57" s="107">
        <v>14.25</v>
      </c>
    </row>
    <row r="58" spans="1:18">
      <c r="A58" s="26">
        <v>44837</v>
      </c>
      <c r="B58" s="121">
        <v>250000000</v>
      </c>
      <c r="C58" s="15">
        <v>44851</v>
      </c>
      <c r="D58" s="15">
        <v>15902</v>
      </c>
      <c r="E58" s="17">
        <v>191000000</v>
      </c>
      <c r="F58" s="17">
        <v>-59000000</v>
      </c>
      <c r="G58" s="17">
        <v>170500000</v>
      </c>
      <c r="H58" s="117">
        <v>-23.599999999999998</v>
      </c>
      <c r="I58" s="108">
        <v>0</v>
      </c>
      <c r="J58" s="43">
        <v>170500000</v>
      </c>
      <c r="K58" s="44">
        <v>2925750000</v>
      </c>
      <c r="L58" s="107">
        <v>71.715879999999999</v>
      </c>
      <c r="M58" s="107">
        <v>14.27238</v>
      </c>
      <c r="N58" s="107">
        <v>15.31</v>
      </c>
      <c r="O58" s="239"/>
      <c r="P58" s="158"/>
      <c r="Q58" s="199"/>
      <c r="R58" s="107"/>
    </row>
    <row r="59" spans="1:18">
      <c r="A59" s="26">
        <v>44837</v>
      </c>
      <c r="B59" s="121">
        <v>20000000</v>
      </c>
      <c r="C59" s="15">
        <v>44861</v>
      </c>
      <c r="D59" s="15">
        <v>15902</v>
      </c>
      <c r="E59" s="17">
        <v>58200000</v>
      </c>
      <c r="F59" s="17">
        <v>38200000</v>
      </c>
      <c r="G59" s="17">
        <v>42540000</v>
      </c>
      <c r="H59" s="117">
        <v>191</v>
      </c>
      <c r="I59" s="108">
        <v>0</v>
      </c>
      <c r="J59" s="43">
        <v>42540000</v>
      </c>
      <c r="K59" s="44">
        <v>2968290000</v>
      </c>
      <c r="L59" s="107">
        <v>71.673860000000005</v>
      </c>
      <c r="M59" s="107">
        <v>14.281829999999999</v>
      </c>
      <c r="N59" s="107">
        <v>14.27</v>
      </c>
      <c r="O59" s="239"/>
      <c r="P59" s="158"/>
      <c r="Q59" s="199"/>
      <c r="R59" s="107"/>
    </row>
    <row r="60" spans="1:18">
      <c r="A60" s="26">
        <v>44868</v>
      </c>
      <c r="B60" s="121">
        <v>20000000</v>
      </c>
      <c r="C60" s="15">
        <v>44868</v>
      </c>
      <c r="D60" s="15">
        <v>15902</v>
      </c>
      <c r="E60" s="17">
        <v>20370000</v>
      </c>
      <c r="F60" s="17">
        <v>370000</v>
      </c>
      <c r="G60" s="17">
        <v>20320000</v>
      </c>
      <c r="H60" s="117">
        <v>1.8499999999999999</v>
      </c>
      <c r="I60" s="108">
        <v>0</v>
      </c>
      <c r="J60" s="43">
        <v>20320000</v>
      </c>
      <c r="K60" s="44">
        <v>2988610000</v>
      </c>
      <c r="L60" s="107">
        <v>71.516970000000001</v>
      </c>
      <c r="M60" s="107">
        <v>14.314360000000001</v>
      </c>
      <c r="N60" s="107">
        <v>14.45</v>
      </c>
      <c r="O60" s="239"/>
      <c r="P60" s="158"/>
      <c r="Q60" s="199"/>
      <c r="R60" s="107"/>
    </row>
    <row r="61" spans="1:18">
      <c r="A61" s="26">
        <v>44868</v>
      </c>
      <c r="B61" s="121">
        <v>20000000</v>
      </c>
      <c r="C61" s="15">
        <v>44889</v>
      </c>
      <c r="D61" s="15">
        <v>15902</v>
      </c>
      <c r="E61" s="17">
        <v>84440000</v>
      </c>
      <c r="F61" s="17">
        <v>64440000</v>
      </c>
      <c r="G61" s="17">
        <v>20000000</v>
      </c>
      <c r="H61" s="117">
        <v>322.2</v>
      </c>
      <c r="I61" s="108">
        <v>0</v>
      </c>
      <c r="J61" s="43">
        <v>20000000</v>
      </c>
      <c r="K61" s="44">
        <v>3042930000</v>
      </c>
      <c r="L61" s="107">
        <v>72.468000000000004</v>
      </c>
      <c r="M61" s="107">
        <v>14.12693</v>
      </c>
      <c r="N61" s="107">
        <v>14.16</v>
      </c>
      <c r="O61" s="239">
        <v>34320000</v>
      </c>
      <c r="P61" s="158">
        <v>74.562889999999996</v>
      </c>
      <c r="Q61" s="199">
        <v>14.393409999999999</v>
      </c>
      <c r="R61" s="107">
        <v>14.5</v>
      </c>
    </row>
    <row r="62" spans="1:18">
      <c r="A62" s="26">
        <v>44898</v>
      </c>
      <c r="B62" s="121">
        <v>20000000</v>
      </c>
      <c r="C62" s="15">
        <v>44896</v>
      </c>
      <c r="D62" s="15">
        <v>15902</v>
      </c>
      <c r="E62" s="17">
        <v>55700000</v>
      </c>
      <c r="F62" s="17">
        <v>35700000</v>
      </c>
      <c r="G62" s="17">
        <v>30120000</v>
      </c>
      <c r="H62" s="117">
        <v>178.5</v>
      </c>
      <c r="I62" s="108">
        <v>0</v>
      </c>
      <c r="J62" s="43">
        <v>30120000</v>
      </c>
      <c r="K62" s="44">
        <v>3073050000</v>
      </c>
      <c r="L62" s="107">
        <v>73.465450000000004</v>
      </c>
      <c r="M62" s="107">
        <v>13.932930000000001</v>
      </c>
      <c r="N62" s="107">
        <v>13.95</v>
      </c>
      <c r="O62" s="239"/>
      <c r="P62" s="158"/>
      <c r="Q62" s="199"/>
      <c r="R62" s="107"/>
    </row>
    <row r="63" spans="1:18">
      <c r="A63" s="26">
        <v>44898</v>
      </c>
      <c r="B63" s="121">
        <v>20000000</v>
      </c>
      <c r="C63" s="15">
        <v>44903</v>
      </c>
      <c r="D63" s="15">
        <v>15902</v>
      </c>
      <c r="E63" s="17">
        <v>83810000</v>
      </c>
      <c r="F63" s="17">
        <v>63810000</v>
      </c>
      <c r="G63" s="17">
        <v>20590000</v>
      </c>
      <c r="H63" s="117">
        <v>319.05</v>
      </c>
      <c r="I63" s="108">
        <v>0</v>
      </c>
      <c r="J63" s="43">
        <v>20590000</v>
      </c>
      <c r="K63" s="44">
        <v>3093640000</v>
      </c>
      <c r="L63" s="107">
        <v>72.861590000000007</v>
      </c>
      <c r="M63" s="107">
        <v>14.051819999999999</v>
      </c>
      <c r="N63" s="107">
        <v>14.08</v>
      </c>
      <c r="O63" s="239"/>
      <c r="P63" s="158"/>
      <c r="Q63" s="199"/>
      <c r="R63" s="107"/>
    </row>
    <row r="64" spans="1:18">
      <c r="A64" s="26">
        <v>44929</v>
      </c>
      <c r="B64" s="121">
        <v>100000000</v>
      </c>
      <c r="C64" s="15">
        <v>44942</v>
      </c>
      <c r="D64" s="15">
        <v>15902</v>
      </c>
      <c r="E64" s="17">
        <v>299960000</v>
      </c>
      <c r="F64" s="17">
        <v>199960000</v>
      </c>
      <c r="G64" s="17">
        <v>100000000</v>
      </c>
      <c r="H64" s="117">
        <v>199.96</v>
      </c>
      <c r="I64" s="108">
        <v>0</v>
      </c>
      <c r="J64" s="43">
        <v>100000000</v>
      </c>
      <c r="K64" s="44">
        <v>3193640000</v>
      </c>
      <c r="L64" s="107">
        <v>76.707130000000006</v>
      </c>
      <c r="M64" s="107">
        <v>13.34521</v>
      </c>
      <c r="N64" s="107">
        <v>13.37</v>
      </c>
      <c r="O64" s="239"/>
      <c r="P64" s="158"/>
      <c r="Q64" s="199"/>
      <c r="R64" s="107"/>
    </row>
    <row r="65" spans="1:18">
      <c r="A65" s="26">
        <v>44960</v>
      </c>
      <c r="B65" s="121">
        <v>20000000</v>
      </c>
      <c r="C65" s="15">
        <v>44959</v>
      </c>
      <c r="D65" s="15">
        <v>15902</v>
      </c>
      <c r="E65" s="17">
        <v>96990000</v>
      </c>
      <c r="F65" s="17">
        <v>76990000</v>
      </c>
      <c r="G65" s="17">
        <v>20000000</v>
      </c>
      <c r="H65" s="117">
        <v>384.95</v>
      </c>
      <c r="I65" s="108">
        <v>0</v>
      </c>
      <c r="J65" s="43">
        <v>20000000</v>
      </c>
      <c r="K65" s="44">
        <v>3213640000</v>
      </c>
      <c r="L65" s="107">
        <v>75.968999999999994</v>
      </c>
      <c r="M65" s="107">
        <v>13.478999999999999</v>
      </c>
      <c r="N65" s="107">
        <v>13.53</v>
      </c>
      <c r="O65" s="239"/>
      <c r="P65" s="158"/>
      <c r="Q65" s="199"/>
      <c r="R65" s="107"/>
    </row>
    <row r="66" spans="1:18">
      <c r="A66" s="26">
        <v>44958</v>
      </c>
      <c r="B66" s="121">
        <v>20000000</v>
      </c>
      <c r="C66" s="15">
        <v>44973</v>
      </c>
      <c r="D66" s="15">
        <v>15902</v>
      </c>
      <c r="E66" s="17">
        <v>198370000</v>
      </c>
      <c r="F66" s="17">
        <v>178370000</v>
      </c>
      <c r="G66" s="17">
        <v>139750000</v>
      </c>
      <c r="H66" s="117">
        <v>891.85</v>
      </c>
      <c r="I66" s="108">
        <v>0</v>
      </c>
      <c r="J66" s="43">
        <v>139750000</v>
      </c>
      <c r="K66" s="44">
        <v>3353390000</v>
      </c>
      <c r="L66" s="107">
        <v>76.042010000000005</v>
      </c>
      <c r="M66" s="107">
        <v>13.466570000000001</v>
      </c>
      <c r="N66" s="107">
        <v>13.49</v>
      </c>
      <c r="O66" s="239"/>
      <c r="P66" s="158"/>
      <c r="Q66" s="199"/>
      <c r="R66" s="107"/>
    </row>
    <row r="67" spans="1:18">
      <c r="A67" s="26">
        <v>44958</v>
      </c>
      <c r="B67" s="121"/>
      <c r="C67" s="15"/>
      <c r="D67" s="15">
        <v>15902</v>
      </c>
      <c r="E67" s="17"/>
      <c r="F67" s="17">
        <v>0</v>
      </c>
      <c r="G67" s="17"/>
      <c r="H67" s="117"/>
      <c r="I67" s="108"/>
      <c r="J67" s="43">
        <v>0</v>
      </c>
      <c r="K67" s="44">
        <v>3390990000</v>
      </c>
      <c r="L67" s="107"/>
      <c r="M67" s="107"/>
      <c r="N67" s="107"/>
      <c r="O67" s="239">
        <v>37600000</v>
      </c>
      <c r="P67" s="158">
        <v>73.632559999999998</v>
      </c>
      <c r="Q67" s="199">
        <v>14.12866</v>
      </c>
      <c r="R67" s="107">
        <v>14.02</v>
      </c>
    </row>
    <row r="68" spans="1:18">
      <c r="A68" s="26">
        <v>44986</v>
      </c>
      <c r="B68" s="121">
        <v>20000000</v>
      </c>
      <c r="C68" s="15">
        <v>45008</v>
      </c>
      <c r="D68" s="15">
        <v>15902</v>
      </c>
      <c r="E68" s="17">
        <v>105380000</v>
      </c>
      <c r="F68" s="17">
        <v>85380000</v>
      </c>
      <c r="G68" s="17">
        <v>20000000</v>
      </c>
      <c r="H68" s="117">
        <v>426.90000000000003</v>
      </c>
      <c r="I68" s="108">
        <v>0</v>
      </c>
      <c r="J68" s="43">
        <v>20000000</v>
      </c>
      <c r="K68" s="44">
        <v>3410990000</v>
      </c>
      <c r="L68" s="107">
        <v>89.929469999999995</v>
      </c>
      <c r="M68" s="107">
        <v>11.27</v>
      </c>
      <c r="N68" s="107">
        <v>11.27</v>
      </c>
      <c r="O68" s="239"/>
      <c r="P68" s="158"/>
      <c r="Q68" s="199"/>
      <c r="R68" s="107"/>
    </row>
    <row r="69" spans="1:18">
      <c r="A69" s="26">
        <v>45017</v>
      </c>
      <c r="B69" s="121">
        <v>50000000</v>
      </c>
      <c r="C69" s="15">
        <v>45033</v>
      </c>
      <c r="D69" s="15">
        <v>15902</v>
      </c>
      <c r="E69" s="17">
        <v>92880000</v>
      </c>
      <c r="F69" s="17">
        <v>42880000</v>
      </c>
      <c r="G69" s="17">
        <v>42760000</v>
      </c>
      <c r="H69" s="117">
        <v>85.76</v>
      </c>
      <c r="I69" s="108">
        <v>0</v>
      </c>
      <c r="J69" s="43">
        <v>42760000</v>
      </c>
      <c r="K69" s="44">
        <v>3453750000</v>
      </c>
      <c r="L69" s="107">
        <v>76.361410000000006</v>
      </c>
      <c r="M69" s="107">
        <v>13.414899999999999</v>
      </c>
      <c r="N69" s="107">
        <v>13.49</v>
      </c>
      <c r="O69" s="239"/>
      <c r="P69" s="158"/>
      <c r="Q69" s="199"/>
      <c r="R69" s="107"/>
    </row>
    <row r="70" spans="1:18">
      <c r="A70" s="26">
        <v>45017</v>
      </c>
      <c r="B70" s="121"/>
      <c r="C70" s="15">
        <v>45036</v>
      </c>
      <c r="D70" s="15">
        <v>15902</v>
      </c>
      <c r="E70" s="17"/>
      <c r="F70" s="17">
        <v>0</v>
      </c>
      <c r="G70" s="17"/>
      <c r="H70" s="117"/>
      <c r="I70" s="108">
        <v>0</v>
      </c>
      <c r="J70" s="43">
        <v>0</v>
      </c>
      <c r="K70" s="44">
        <v>3463690000</v>
      </c>
      <c r="L70" s="107"/>
      <c r="M70" s="107"/>
      <c r="N70" s="107"/>
      <c r="O70" s="239">
        <v>9940000</v>
      </c>
      <c r="P70" s="158">
        <v>76.287890000000004</v>
      </c>
      <c r="Q70" s="199">
        <v>13.916600000000001</v>
      </c>
      <c r="R70" s="107">
        <v>13.989000000000001</v>
      </c>
    </row>
    <row r="71" spans="1:18">
      <c r="A71" s="26">
        <v>45017</v>
      </c>
      <c r="B71" s="121">
        <v>15000000</v>
      </c>
      <c r="C71" s="15">
        <v>45043</v>
      </c>
      <c r="D71" s="15">
        <v>15902</v>
      </c>
      <c r="E71" s="17">
        <v>87940000</v>
      </c>
      <c r="F71" s="17">
        <v>72940000</v>
      </c>
      <c r="G71" s="17">
        <v>15000000</v>
      </c>
      <c r="H71" s="117">
        <v>486.26666666666665</v>
      </c>
      <c r="I71" s="108">
        <v>0</v>
      </c>
      <c r="J71" s="43">
        <v>15000000</v>
      </c>
      <c r="K71" s="44">
        <v>3478690000</v>
      </c>
      <c r="L71" s="107">
        <v>76.361410000000006</v>
      </c>
      <c r="M71" s="107">
        <v>13.414899999999999</v>
      </c>
      <c r="N71" s="107">
        <v>13.25</v>
      </c>
      <c r="O71" s="239"/>
      <c r="P71" s="158"/>
      <c r="Q71" s="199"/>
      <c r="R71" s="107"/>
    </row>
    <row r="72" spans="1:18">
      <c r="A72" s="26">
        <v>45047</v>
      </c>
      <c r="B72" s="121">
        <v>15000000</v>
      </c>
      <c r="C72" s="15">
        <v>45057</v>
      </c>
      <c r="D72" s="15">
        <v>15902</v>
      </c>
      <c r="E72" s="17">
        <v>76710000</v>
      </c>
      <c r="F72" s="17">
        <v>61710000</v>
      </c>
      <c r="G72" s="17">
        <v>15000000</v>
      </c>
      <c r="H72" s="117">
        <v>411.4</v>
      </c>
      <c r="I72" s="108">
        <v>0</v>
      </c>
      <c r="J72" s="43">
        <v>15000000</v>
      </c>
      <c r="K72" s="44">
        <v>3493690000</v>
      </c>
      <c r="L72" s="107">
        <v>77.647109999999998</v>
      </c>
      <c r="M72" s="107">
        <v>13.18901</v>
      </c>
      <c r="N72" s="107">
        <v>13.19</v>
      </c>
      <c r="O72" s="239"/>
      <c r="P72" s="158"/>
      <c r="Q72" s="199"/>
      <c r="R72" s="107"/>
    </row>
    <row r="73" spans="1:18">
      <c r="A73" s="26">
        <v>45047</v>
      </c>
      <c r="B73" s="121"/>
      <c r="C73" s="15">
        <v>45063</v>
      </c>
      <c r="D73" s="15"/>
      <c r="E73" s="17"/>
      <c r="F73" s="17"/>
      <c r="G73" s="17"/>
      <c r="H73" s="117"/>
      <c r="I73" s="108"/>
      <c r="J73" s="43"/>
      <c r="K73" s="44">
        <v>3501340000</v>
      </c>
      <c r="L73" s="107"/>
      <c r="M73" s="107"/>
      <c r="N73" s="107"/>
      <c r="O73" s="239">
        <v>7650000</v>
      </c>
      <c r="P73" s="158">
        <v>78.997820000000004</v>
      </c>
      <c r="Q73" s="199">
        <v>13.55</v>
      </c>
      <c r="R73" s="107">
        <v>13.55</v>
      </c>
    </row>
    <row r="74" spans="1:18">
      <c r="A74" s="26">
        <v>45047</v>
      </c>
      <c r="B74" s="121">
        <v>15000000</v>
      </c>
      <c r="C74" s="15">
        <v>45070</v>
      </c>
      <c r="D74" s="15">
        <v>15902</v>
      </c>
      <c r="E74" s="17">
        <v>123690000</v>
      </c>
      <c r="F74" s="17">
        <v>108690000</v>
      </c>
      <c r="G74" s="17">
        <v>15000000</v>
      </c>
      <c r="H74" s="117">
        <v>724.6</v>
      </c>
      <c r="I74" s="108">
        <v>0</v>
      </c>
      <c r="J74" s="43">
        <v>15000000</v>
      </c>
      <c r="K74" s="44">
        <v>3516340000</v>
      </c>
      <c r="L74" s="107">
        <v>75.702169999999995</v>
      </c>
      <c r="M74" s="107">
        <v>13.54298</v>
      </c>
      <c r="N74" s="107">
        <v>13.67</v>
      </c>
      <c r="O74" s="239"/>
      <c r="P74" s="158"/>
      <c r="Q74" s="199"/>
      <c r="R74" s="107"/>
    </row>
    <row r="75" spans="1:18">
      <c r="A75" s="26">
        <v>45078</v>
      </c>
      <c r="B75" s="121"/>
      <c r="C75" s="15">
        <v>45085</v>
      </c>
      <c r="D75" s="15">
        <v>0</v>
      </c>
      <c r="E75" s="17"/>
      <c r="F75" s="17">
        <v>0</v>
      </c>
      <c r="G75" s="17"/>
      <c r="H75" s="117"/>
      <c r="I75" s="108">
        <v>0</v>
      </c>
      <c r="J75" s="43">
        <v>0</v>
      </c>
      <c r="K75" s="44">
        <v>3517320000</v>
      </c>
      <c r="L75" s="107"/>
      <c r="M75" s="107"/>
      <c r="N75" s="107"/>
      <c r="O75" s="239">
        <v>980000</v>
      </c>
      <c r="P75" s="158">
        <v>80.778099999999995</v>
      </c>
      <c r="Q75" s="199">
        <v>13.340540000000001</v>
      </c>
      <c r="R75" s="107">
        <v>13.36697</v>
      </c>
    </row>
    <row r="76" spans="1:18">
      <c r="A76" s="26">
        <v>45078</v>
      </c>
      <c r="B76" s="121">
        <v>15000000</v>
      </c>
      <c r="C76" s="15">
        <v>45099</v>
      </c>
      <c r="D76" s="15">
        <v>15902</v>
      </c>
      <c r="E76" s="17">
        <v>152370000</v>
      </c>
      <c r="F76" s="17">
        <v>137370000</v>
      </c>
      <c r="G76" s="17">
        <v>15000000</v>
      </c>
      <c r="H76" s="128">
        <v>915.8</v>
      </c>
      <c r="I76" s="108">
        <v>0</v>
      </c>
      <c r="J76" s="43">
        <v>15000000</v>
      </c>
      <c r="K76" s="44">
        <v>3532320000</v>
      </c>
      <c r="L76" s="107">
        <v>79.016120000000001</v>
      </c>
      <c r="M76" s="107">
        <v>12.96</v>
      </c>
      <c r="N76" s="107">
        <v>13.365</v>
      </c>
      <c r="O76" s="239"/>
      <c r="P76" s="158"/>
      <c r="Q76" s="199"/>
      <c r="R76" s="107"/>
    </row>
    <row r="77" spans="1:18">
      <c r="A77" s="26">
        <v>45078</v>
      </c>
      <c r="B77" s="121">
        <v>15000000</v>
      </c>
      <c r="C77" s="15">
        <v>45106</v>
      </c>
      <c r="D77" s="15">
        <v>0</v>
      </c>
      <c r="E77" s="17">
        <v>81640000</v>
      </c>
      <c r="F77" s="17">
        <v>66640000</v>
      </c>
      <c r="G77" s="17">
        <v>15000000</v>
      </c>
      <c r="H77" s="128">
        <v>444.26666666666665</v>
      </c>
      <c r="I77" s="108"/>
      <c r="J77" s="43">
        <v>15000000</v>
      </c>
      <c r="K77" s="44">
        <v>3547320000</v>
      </c>
      <c r="L77" s="107">
        <v>80.324730000000002</v>
      </c>
      <c r="M77" s="107">
        <v>12.73804</v>
      </c>
      <c r="N77" s="107">
        <v>13.15</v>
      </c>
      <c r="O77" s="239"/>
      <c r="P77" s="158"/>
      <c r="Q77" s="199"/>
      <c r="R77" s="107"/>
    </row>
    <row r="78" spans="1:18">
      <c r="A78" s="26">
        <v>45108</v>
      </c>
      <c r="B78" s="121"/>
      <c r="C78" s="15">
        <v>45113</v>
      </c>
      <c r="D78" s="15">
        <v>15902</v>
      </c>
      <c r="E78" s="17"/>
      <c r="F78" s="17">
        <v>0</v>
      </c>
      <c r="G78" s="17"/>
      <c r="H78" s="128"/>
      <c r="I78" s="108">
        <v>0</v>
      </c>
      <c r="J78" s="43">
        <v>0</v>
      </c>
      <c r="K78" s="44">
        <v>3553060000</v>
      </c>
      <c r="L78" s="107"/>
      <c r="M78" s="107"/>
      <c r="N78" s="107"/>
      <c r="O78" s="239">
        <v>5740000</v>
      </c>
      <c r="P78" s="158">
        <v>79.513940000000005</v>
      </c>
      <c r="Q78" s="199">
        <v>12.83276</v>
      </c>
      <c r="R78" s="107">
        <v>12.84</v>
      </c>
    </row>
    <row r="79" spans="1:18">
      <c r="A79" s="26">
        <v>45108</v>
      </c>
      <c r="B79" s="121">
        <v>60000000</v>
      </c>
      <c r="C79" s="15">
        <v>45124</v>
      </c>
      <c r="D79" s="15">
        <v>0</v>
      </c>
      <c r="E79" s="17">
        <v>129730000</v>
      </c>
      <c r="F79" s="17">
        <v>69730000</v>
      </c>
      <c r="G79" s="17">
        <v>60000000</v>
      </c>
      <c r="H79" s="128">
        <v>116.21666666666665</v>
      </c>
      <c r="I79" s="108">
        <v>0</v>
      </c>
      <c r="J79" s="43">
        <v>60000000</v>
      </c>
      <c r="K79" s="44">
        <v>3613060000</v>
      </c>
      <c r="L79" s="107">
        <v>80.321349999999995</v>
      </c>
      <c r="M79" s="107">
        <v>12.73827</v>
      </c>
      <c r="N79" s="107">
        <v>12.973000000000001</v>
      </c>
      <c r="O79" s="239"/>
      <c r="P79" s="158"/>
      <c r="Q79" s="199"/>
      <c r="R79" s="107"/>
    </row>
    <row r="80" spans="1:18">
      <c r="A80" s="26">
        <v>45108</v>
      </c>
      <c r="B80" s="121">
        <v>15000000</v>
      </c>
      <c r="C80" s="15">
        <v>45134</v>
      </c>
      <c r="D80" s="15">
        <v>15902</v>
      </c>
      <c r="E80" s="17">
        <v>81930000</v>
      </c>
      <c r="F80" s="17">
        <v>66930000</v>
      </c>
      <c r="G80" s="17">
        <v>15000000</v>
      </c>
      <c r="H80" s="128">
        <v>446.2</v>
      </c>
      <c r="I80" s="108">
        <v>0</v>
      </c>
      <c r="J80" s="43">
        <v>15000000</v>
      </c>
      <c r="K80" s="44">
        <v>3628060000</v>
      </c>
      <c r="L80" s="107">
        <v>81.861170000000001</v>
      </c>
      <c r="M80" s="107">
        <v>12.48438</v>
      </c>
      <c r="N80" s="107">
        <v>12.484999999999999</v>
      </c>
      <c r="O80" s="239"/>
      <c r="P80" s="158"/>
      <c r="Q80" s="199"/>
      <c r="R80" s="107"/>
    </row>
    <row r="81" spans="1:18">
      <c r="A81" s="26">
        <v>45139</v>
      </c>
      <c r="B81" s="121">
        <v>15000000</v>
      </c>
      <c r="C81" s="15">
        <v>45141</v>
      </c>
      <c r="D81" s="15">
        <v>0</v>
      </c>
      <c r="E81" s="17">
        <v>47710000</v>
      </c>
      <c r="F81" s="17">
        <v>32710000</v>
      </c>
      <c r="G81" s="17">
        <v>15000000</v>
      </c>
      <c r="H81" s="117">
        <v>218.06666666666666</v>
      </c>
      <c r="I81" s="108">
        <v>0</v>
      </c>
      <c r="J81" s="43">
        <v>15000000</v>
      </c>
      <c r="K81" s="44">
        <v>3643060000</v>
      </c>
      <c r="L81" s="107">
        <v>82.810569999999998</v>
      </c>
      <c r="M81" s="107">
        <v>12.33183</v>
      </c>
      <c r="N81" s="107">
        <v>12.7</v>
      </c>
      <c r="O81" s="239"/>
      <c r="P81" s="158"/>
      <c r="Q81" s="199"/>
      <c r="R81" s="107"/>
    </row>
    <row r="82" spans="1:18">
      <c r="A82" s="26">
        <v>45139</v>
      </c>
      <c r="B82" s="121">
        <v>15000000</v>
      </c>
      <c r="C82" s="15">
        <v>45155</v>
      </c>
      <c r="D82" s="15">
        <v>15902</v>
      </c>
      <c r="E82" s="17">
        <v>75190000</v>
      </c>
      <c r="F82" s="17">
        <v>60190000</v>
      </c>
      <c r="G82" s="17">
        <v>15000000</v>
      </c>
      <c r="H82" s="117">
        <v>401.26666666666671</v>
      </c>
      <c r="I82" s="108"/>
      <c r="J82" s="43">
        <v>15000000</v>
      </c>
      <c r="K82" s="44">
        <v>3658060000</v>
      </c>
      <c r="L82" s="107">
        <v>82.455449999999999</v>
      </c>
      <c r="M82" s="107">
        <v>12.387890000000001</v>
      </c>
      <c r="N82" s="107">
        <v>12.423999999999999</v>
      </c>
      <c r="O82" s="239"/>
      <c r="P82" s="158"/>
      <c r="Q82" s="199"/>
      <c r="R82" s="107"/>
    </row>
    <row r="83" spans="1:18">
      <c r="A83" s="26">
        <v>45170</v>
      </c>
      <c r="B83" s="121">
        <v>15000000</v>
      </c>
      <c r="C83" s="15">
        <v>45176</v>
      </c>
      <c r="D83" s="15">
        <v>15902</v>
      </c>
      <c r="E83" s="17">
        <v>81100000</v>
      </c>
      <c r="F83" s="17">
        <v>66100000</v>
      </c>
      <c r="G83" s="17">
        <v>15000000</v>
      </c>
      <c r="H83" s="117">
        <v>440.66666666666663</v>
      </c>
      <c r="I83" s="108"/>
      <c r="J83" s="43">
        <v>15000000</v>
      </c>
      <c r="K83" s="44">
        <v>3673060000</v>
      </c>
      <c r="L83" s="107">
        <v>82.626400000000004</v>
      </c>
      <c r="M83" s="107">
        <v>12.360340000000001</v>
      </c>
      <c r="N83" s="107">
        <v>12.38</v>
      </c>
      <c r="O83" s="239"/>
      <c r="P83" s="158"/>
      <c r="Q83" s="199"/>
      <c r="R83" s="107"/>
    </row>
    <row r="84" spans="1:18">
      <c r="A84" s="26">
        <v>45170</v>
      </c>
      <c r="B84" s="121">
        <v>35000000</v>
      </c>
      <c r="C84" s="15">
        <v>45190</v>
      </c>
      <c r="D84" s="15">
        <v>15902</v>
      </c>
      <c r="E84" s="17">
        <v>48570000</v>
      </c>
      <c r="F84" s="17">
        <v>13570000</v>
      </c>
      <c r="G84" s="17">
        <v>33450000</v>
      </c>
      <c r="H84" s="117">
        <v>38.771428571428572</v>
      </c>
      <c r="I84" s="108"/>
      <c r="J84" s="43">
        <v>33450000</v>
      </c>
      <c r="K84" s="44">
        <v>3706510000</v>
      </c>
      <c r="L84" s="107">
        <v>82.541820000000001</v>
      </c>
      <c r="M84" s="107">
        <v>12.37401</v>
      </c>
      <c r="N84" s="107">
        <v>12.28</v>
      </c>
      <c r="O84" s="239"/>
      <c r="P84" s="158"/>
      <c r="Q84" s="199"/>
      <c r="R84" s="107"/>
    </row>
    <row r="85" spans="1:18">
      <c r="A85" s="26">
        <v>45197</v>
      </c>
      <c r="B85" s="121"/>
      <c r="C85" s="15">
        <v>45197</v>
      </c>
      <c r="D85" s="15">
        <v>15902</v>
      </c>
      <c r="E85" s="17"/>
      <c r="F85" s="17">
        <v>0</v>
      </c>
      <c r="G85" s="17"/>
      <c r="H85" s="117"/>
      <c r="I85" s="108"/>
      <c r="J85" s="43">
        <v>0</v>
      </c>
      <c r="K85" s="44">
        <v>3754530000</v>
      </c>
      <c r="L85" s="107"/>
      <c r="M85" s="107"/>
      <c r="N85" s="107"/>
      <c r="O85" s="239">
        <v>48020000</v>
      </c>
      <c r="P85" s="158">
        <v>82.879059999999996</v>
      </c>
      <c r="Q85" s="199">
        <v>12.718</v>
      </c>
      <c r="R85" s="107">
        <v>12.65347</v>
      </c>
    </row>
    <row r="86" spans="1:18">
      <c r="A86" s="26">
        <v>45227</v>
      </c>
      <c r="B86" s="121">
        <v>50000000</v>
      </c>
      <c r="C86" s="15">
        <v>45204</v>
      </c>
      <c r="D86" s="15">
        <v>15902</v>
      </c>
      <c r="E86" s="17">
        <v>75470000</v>
      </c>
      <c r="F86" s="17">
        <v>25470000</v>
      </c>
      <c r="G86" s="17">
        <v>8470000</v>
      </c>
      <c r="H86" s="117">
        <v>50.94</v>
      </c>
      <c r="I86" s="108">
        <v>0</v>
      </c>
      <c r="J86" s="43">
        <v>8470000</v>
      </c>
      <c r="K86" s="44">
        <v>3763000000</v>
      </c>
      <c r="L86" s="107">
        <v>80.959649999999996</v>
      </c>
      <c r="M86" s="107">
        <v>12.631399999999999</v>
      </c>
      <c r="N86" s="107">
        <v>12.765000000000001</v>
      </c>
      <c r="O86" s="239"/>
      <c r="P86" s="158"/>
      <c r="Q86" s="199"/>
      <c r="R86" s="107"/>
    </row>
    <row r="87" spans="1:18">
      <c r="A87" s="26">
        <v>45227</v>
      </c>
      <c r="B87" s="121">
        <v>120000000</v>
      </c>
      <c r="C87" s="15">
        <v>45215</v>
      </c>
      <c r="D87" s="15">
        <v>15902</v>
      </c>
      <c r="E87" s="17">
        <v>290690000</v>
      </c>
      <c r="F87" s="17">
        <v>170690000</v>
      </c>
      <c r="G87" s="17">
        <v>200000000</v>
      </c>
      <c r="H87" s="117">
        <v>142.24166666666667</v>
      </c>
      <c r="I87" s="108">
        <v>0</v>
      </c>
      <c r="J87" s="43">
        <v>200000000</v>
      </c>
      <c r="K87" s="44">
        <v>3963000000</v>
      </c>
      <c r="L87" s="107">
        <v>83.393780000000007</v>
      </c>
      <c r="M87" s="107">
        <v>12.24</v>
      </c>
      <c r="N87" s="107">
        <v>12.57</v>
      </c>
      <c r="O87" s="239"/>
      <c r="P87" s="158"/>
      <c r="Q87" s="199"/>
      <c r="R87" s="107"/>
    </row>
    <row r="88" spans="1:18">
      <c r="A88" s="26">
        <v>45227</v>
      </c>
      <c r="B88" s="121">
        <v>100000000</v>
      </c>
      <c r="C88" s="15">
        <v>45218</v>
      </c>
      <c r="D88" s="15">
        <v>15902</v>
      </c>
      <c r="E88" s="17">
        <v>84200000</v>
      </c>
      <c r="F88" s="17">
        <v>-15800000</v>
      </c>
      <c r="G88" s="17">
        <v>54000000</v>
      </c>
      <c r="H88" s="117">
        <v>-15.8</v>
      </c>
      <c r="I88" s="108">
        <v>0</v>
      </c>
      <c r="J88" s="43">
        <v>54000000</v>
      </c>
      <c r="K88" s="44">
        <v>4017000000</v>
      </c>
      <c r="L88" s="107">
        <v>83.040109999999999</v>
      </c>
      <c r="M88" s="107">
        <v>12.29594</v>
      </c>
      <c r="N88" s="107">
        <v>12.249000000000001</v>
      </c>
      <c r="O88" s="239"/>
      <c r="P88" s="158"/>
      <c r="Q88" s="199"/>
      <c r="R88" s="107"/>
    </row>
    <row r="89" spans="1:18">
      <c r="A89" s="26">
        <v>45231</v>
      </c>
      <c r="B89" s="121"/>
      <c r="C89" s="15">
        <v>45231</v>
      </c>
      <c r="D89" s="15">
        <v>15902</v>
      </c>
      <c r="E89" s="17"/>
      <c r="F89" s="17">
        <v>0</v>
      </c>
      <c r="G89" s="17"/>
      <c r="H89" s="117"/>
      <c r="I89" s="108">
        <v>0</v>
      </c>
      <c r="J89" s="43">
        <v>0</v>
      </c>
      <c r="K89" s="44">
        <v>4040630000</v>
      </c>
      <c r="L89" s="107"/>
      <c r="M89" s="107"/>
      <c r="N89" s="107"/>
      <c r="O89" s="239">
        <v>23630000</v>
      </c>
      <c r="P89" s="158">
        <v>86.287599999999998</v>
      </c>
      <c r="Q89" s="199">
        <v>12.26</v>
      </c>
      <c r="R89" s="107"/>
    </row>
    <row r="90" spans="1:18">
      <c r="A90" s="26">
        <v>45231</v>
      </c>
      <c r="B90" s="121">
        <v>15000000</v>
      </c>
      <c r="C90" s="15">
        <v>45239</v>
      </c>
      <c r="D90" s="15">
        <v>15902</v>
      </c>
      <c r="E90" s="17">
        <v>32150000</v>
      </c>
      <c r="F90" s="17">
        <v>17150000</v>
      </c>
      <c r="G90" s="17">
        <v>17150000</v>
      </c>
      <c r="H90" s="295">
        <v>114.33333333333333</v>
      </c>
      <c r="I90" s="108">
        <v>0</v>
      </c>
      <c r="J90" s="43">
        <v>17150000</v>
      </c>
      <c r="K90" s="44">
        <v>4057780000</v>
      </c>
      <c r="L90" s="107">
        <v>81.998170000000002</v>
      </c>
      <c r="M90" s="107">
        <v>12.46428</v>
      </c>
      <c r="N90" s="107">
        <v>12.5</v>
      </c>
      <c r="O90" s="239"/>
      <c r="P90" s="158"/>
      <c r="Q90" s="199"/>
      <c r="R90" s="107"/>
    </row>
    <row r="91" spans="1:18">
      <c r="A91" s="26">
        <v>45231</v>
      </c>
      <c r="B91" s="121">
        <v>15000000</v>
      </c>
      <c r="C91" s="15">
        <v>45253</v>
      </c>
      <c r="D91" s="15">
        <v>15902</v>
      </c>
      <c r="E91" s="17">
        <v>9280000</v>
      </c>
      <c r="F91" s="17">
        <v>-5720000</v>
      </c>
      <c r="G91" s="17">
        <v>7380000</v>
      </c>
      <c r="H91" s="295">
        <v>-38.133333333333333</v>
      </c>
      <c r="I91" s="108">
        <v>0</v>
      </c>
      <c r="J91" s="43">
        <v>7380000</v>
      </c>
      <c r="K91" s="44">
        <v>4065160000</v>
      </c>
      <c r="L91" s="107">
        <v>81.998170000000002</v>
      </c>
      <c r="M91" s="107">
        <v>12.46428</v>
      </c>
      <c r="N91" s="107">
        <v>12.175000000000001</v>
      </c>
      <c r="O91" s="239"/>
      <c r="P91" s="158"/>
      <c r="Q91" s="199"/>
      <c r="R91" s="107"/>
    </row>
    <row r="92" spans="1:18">
      <c r="A92" s="26">
        <v>45261</v>
      </c>
      <c r="B92" s="121">
        <v>60000000</v>
      </c>
      <c r="C92" s="15">
        <v>45267</v>
      </c>
      <c r="D92" s="15">
        <f t="shared" ref="D92" si="0">D90</f>
        <v>15902</v>
      </c>
      <c r="E92" s="17">
        <v>16550000</v>
      </c>
      <c r="F92" s="17">
        <f t="shared" ref="F92" si="1">E92-B92</f>
        <v>-43450000</v>
      </c>
      <c r="G92" s="17">
        <v>16550000</v>
      </c>
      <c r="H92" s="295">
        <f>F92/B92*100</f>
        <v>-72.416666666666657</v>
      </c>
      <c r="I92" s="108">
        <v>0</v>
      </c>
      <c r="J92" s="43">
        <v>16550000</v>
      </c>
      <c r="K92" s="44">
        <v>4081710000</v>
      </c>
      <c r="L92" s="107">
        <v>81.815989999999999</v>
      </c>
      <c r="M92" s="107">
        <v>12.49713</v>
      </c>
      <c r="N92" s="107">
        <v>12.778</v>
      </c>
      <c r="O92" s="160"/>
      <c r="P92" s="160"/>
      <c r="Q92" s="160"/>
      <c r="R92" s="160"/>
    </row>
    <row r="93" spans="1:18">
      <c r="A93" s="19">
        <v>45292</v>
      </c>
      <c r="B93" s="17">
        <v>90000000</v>
      </c>
      <c r="C93" s="15">
        <v>45306</v>
      </c>
      <c r="D93" s="15">
        <v>15902</v>
      </c>
      <c r="E93" s="17">
        <v>135080000</v>
      </c>
      <c r="F93" s="17">
        <v>45080000</v>
      </c>
      <c r="G93" s="17">
        <v>98380000</v>
      </c>
      <c r="H93" s="128">
        <v>50.088888888888896</v>
      </c>
      <c r="I93" s="108">
        <v>0</v>
      </c>
      <c r="J93" s="17">
        <v>98380000</v>
      </c>
      <c r="K93" s="18">
        <v>4180090000</v>
      </c>
      <c r="L93" s="29">
        <v>82.952330000000003</v>
      </c>
      <c r="M93" s="29">
        <v>12.32737</v>
      </c>
      <c r="N93" s="29">
        <v>12.53</v>
      </c>
      <c r="O93" s="19"/>
      <c r="P93" s="17"/>
      <c r="Q93" s="15"/>
      <c r="R93" s="15"/>
    </row>
    <row r="94" spans="1:18">
      <c r="A94" s="19">
        <v>45292</v>
      </c>
      <c r="B94" s="17">
        <v>30000000</v>
      </c>
      <c r="C94" s="15">
        <v>45316</v>
      </c>
      <c r="D94" s="15">
        <v>15902</v>
      </c>
      <c r="E94" s="17">
        <v>60940000</v>
      </c>
      <c r="F94" s="17">
        <v>30940000</v>
      </c>
      <c r="G94" s="17">
        <v>20940000</v>
      </c>
      <c r="H94" s="128">
        <v>103.13333333333334</v>
      </c>
      <c r="I94" s="108">
        <v>0</v>
      </c>
      <c r="J94" s="17">
        <v>20940000</v>
      </c>
      <c r="K94" s="18">
        <v>4201030000</v>
      </c>
      <c r="L94" s="29">
        <v>82.066389999999998</v>
      </c>
      <c r="M94" s="29">
        <v>12.469620000000001</v>
      </c>
      <c r="N94" s="29">
        <v>12.656000000000001</v>
      </c>
      <c r="O94" s="19"/>
      <c r="P94" s="17"/>
      <c r="Q94" s="15"/>
      <c r="R94" s="15"/>
    </row>
    <row r="95" spans="1:18">
      <c r="A95" s="19">
        <v>45323</v>
      </c>
      <c r="B95" s="17">
        <v>30000000</v>
      </c>
      <c r="C95" s="15">
        <v>45323</v>
      </c>
      <c r="D95" s="15">
        <v>15902</v>
      </c>
      <c r="E95" s="17">
        <v>45160000</v>
      </c>
      <c r="F95" s="17">
        <v>15160000</v>
      </c>
      <c r="G95" s="17">
        <v>10160000</v>
      </c>
      <c r="H95" s="128">
        <v>50.533333333333296</v>
      </c>
      <c r="I95" s="108">
        <v>0</v>
      </c>
      <c r="J95" s="17">
        <v>10160000</v>
      </c>
      <c r="K95" s="18">
        <v>4211190000</v>
      </c>
      <c r="L95" s="29">
        <v>79.997990000000001</v>
      </c>
      <c r="M95" s="29">
        <v>12.812340000000001</v>
      </c>
      <c r="N95" s="29">
        <v>12.815899999999999</v>
      </c>
      <c r="O95" s="160"/>
      <c r="P95" s="160"/>
      <c r="Q95" s="160"/>
      <c r="R95" s="160"/>
    </row>
    <row r="96" spans="1:18">
      <c r="A96" s="19">
        <v>45323</v>
      </c>
      <c r="B96" s="17">
        <v>30000000</v>
      </c>
      <c r="C96" s="15">
        <v>45337</v>
      </c>
      <c r="D96" s="15">
        <v>15902</v>
      </c>
      <c r="E96" s="17">
        <v>91230000</v>
      </c>
      <c r="F96" s="17">
        <v>61230000</v>
      </c>
      <c r="G96" s="17">
        <v>31230000</v>
      </c>
      <c r="H96" s="128">
        <v>204.1</v>
      </c>
      <c r="I96" s="108">
        <v>0</v>
      </c>
      <c r="J96" s="17">
        <v>31230000</v>
      </c>
      <c r="K96" s="18">
        <v>4242420000</v>
      </c>
      <c r="L96" s="29">
        <v>79.18092</v>
      </c>
      <c r="M96" s="29">
        <v>12.952170000000001</v>
      </c>
      <c r="N96" s="29">
        <v>13.07</v>
      </c>
      <c r="O96" s="160"/>
      <c r="P96" s="160"/>
      <c r="Q96" s="160"/>
      <c r="R96" s="160"/>
    </row>
    <row r="97" spans="1:18">
      <c r="A97" s="19">
        <v>45323</v>
      </c>
      <c r="B97" s="17"/>
      <c r="C97" s="15">
        <v>45344</v>
      </c>
      <c r="D97" s="15">
        <v>15902</v>
      </c>
      <c r="E97" s="17"/>
      <c r="F97" s="17">
        <v>0</v>
      </c>
      <c r="G97" s="17"/>
      <c r="H97" s="128"/>
      <c r="I97" s="108">
        <v>0</v>
      </c>
      <c r="J97" s="17">
        <v>0</v>
      </c>
      <c r="K97" s="18">
        <v>4266750000</v>
      </c>
      <c r="L97" s="29"/>
      <c r="M97" s="29"/>
      <c r="N97" s="29"/>
      <c r="O97" s="239">
        <v>24330000</v>
      </c>
      <c r="P97" s="158">
        <v>80.235640000000004</v>
      </c>
      <c r="Q97" s="199">
        <v>12.950100000000001</v>
      </c>
      <c r="R97" s="107">
        <v>12.97</v>
      </c>
    </row>
    <row r="98" spans="1:18">
      <c r="A98" s="19">
        <v>45352</v>
      </c>
      <c r="B98" s="17">
        <v>30000000</v>
      </c>
      <c r="C98" s="15">
        <v>45358</v>
      </c>
      <c r="D98" s="15">
        <v>15902</v>
      </c>
      <c r="E98" s="17">
        <v>155580000</v>
      </c>
      <c r="F98" s="17">
        <v>125580000</v>
      </c>
      <c r="G98" s="17">
        <v>30000000</v>
      </c>
      <c r="H98" s="128">
        <v>418.6</v>
      </c>
      <c r="I98" s="108">
        <v>0</v>
      </c>
      <c r="J98" s="17">
        <v>30000000</v>
      </c>
      <c r="K98" s="18">
        <v>4296750000</v>
      </c>
      <c r="L98" s="29">
        <v>81.74315</v>
      </c>
      <c r="M98" s="29">
        <v>12.52333</v>
      </c>
      <c r="N98" s="29">
        <v>12.715</v>
      </c>
      <c r="O98" s="239"/>
      <c r="P98" s="158"/>
      <c r="Q98" s="199"/>
    </row>
    <row r="99" spans="1:18">
      <c r="A99" s="19">
        <v>45352</v>
      </c>
      <c r="B99" s="17">
        <v>30000000</v>
      </c>
      <c r="C99" s="15">
        <v>45371</v>
      </c>
      <c r="D99" s="15">
        <v>15902</v>
      </c>
      <c r="E99" s="17">
        <v>114820000</v>
      </c>
      <c r="F99" s="17">
        <v>84820000</v>
      </c>
      <c r="G99" s="17">
        <v>16820000</v>
      </c>
      <c r="H99" s="128">
        <v>282.73333333333335</v>
      </c>
      <c r="I99" s="108">
        <v>0</v>
      </c>
      <c r="J99" s="17">
        <v>16820000</v>
      </c>
      <c r="K99" s="18">
        <v>4313570000</v>
      </c>
      <c r="L99" s="29">
        <v>79.239720000000005</v>
      </c>
      <c r="M99" s="29">
        <v>12.944140000000001</v>
      </c>
      <c r="N99" s="29">
        <v>13.042999999999999</v>
      </c>
      <c r="O99" s="239"/>
      <c r="P99" s="158"/>
      <c r="Q99" s="199"/>
    </row>
    <row r="100" spans="1:18">
      <c r="A100" s="19">
        <v>45383</v>
      </c>
      <c r="B100" s="17">
        <v>40000000</v>
      </c>
      <c r="C100" s="15">
        <v>45397</v>
      </c>
      <c r="D100" s="15">
        <v>15902</v>
      </c>
      <c r="E100" s="17">
        <v>244370000</v>
      </c>
      <c r="F100" s="17">
        <v>204370000</v>
      </c>
      <c r="G100" s="17">
        <v>40000000</v>
      </c>
      <c r="H100" s="128">
        <v>510.92500000000001</v>
      </c>
      <c r="I100" s="108">
        <v>0</v>
      </c>
      <c r="J100" s="17">
        <v>40000000</v>
      </c>
      <c r="K100" s="18">
        <v>4353570000</v>
      </c>
      <c r="L100" s="29">
        <v>77.871790000000004</v>
      </c>
      <c r="M100" s="29">
        <v>13.18623</v>
      </c>
      <c r="N100" s="29">
        <v>13.263</v>
      </c>
      <c r="O100" s="239"/>
      <c r="P100" s="158"/>
      <c r="Q100" s="199"/>
    </row>
    <row r="101" spans="1:18">
      <c r="A101" s="19">
        <v>45383</v>
      </c>
      <c r="B101" s="17">
        <v>30000000</v>
      </c>
      <c r="C101" s="15">
        <v>45400</v>
      </c>
      <c r="D101" s="15">
        <v>15902</v>
      </c>
      <c r="E101" s="17">
        <v>165300000</v>
      </c>
      <c r="F101" s="17">
        <v>135300000</v>
      </c>
      <c r="G101" s="17">
        <v>30000000</v>
      </c>
      <c r="H101" s="128">
        <v>451</v>
      </c>
      <c r="I101" s="108">
        <v>0</v>
      </c>
      <c r="J101" s="17">
        <v>30000000</v>
      </c>
      <c r="K101" s="18">
        <v>4383570000</v>
      </c>
      <c r="L101" s="29">
        <v>78.090559999999996</v>
      </c>
      <c r="M101" s="29">
        <v>13.147930000000001</v>
      </c>
      <c r="N101" s="29">
        <v>13.3</v>
      </c>
      <c r="O101" s="239"/>
      <c r="P101" s="158"/>
      <c r="Q101" s="199"/>
    </row>
    <row r="102" spans="1:18">
      <c r="A102" s="19">
        <v>45383</v>
      </c>
      <c r="B102" s="17"/>
      <c r="C102" s="15">
        <v>45407</v>
      </c>
      <c r="D102" s="15">
        <v>15902</v>
      </c>
      <c r="E102" s="17"/>
      <c r="F102" s="17"/>
      <c r="G102" s="17"/>
      <c r="H102" s="128"/>
      <c r="I102" s="108">
        <v>0</v>
      </c>
      <c r="J102" s="17">
        <v>0</v>
      </c>
      <c r="K102" s="18">
        <v>4408420000</v>
      </c>
      <c r="L102" s="29"/>
      <c r="M102" s="29"/>
      <c r="N102" s="29"/>
      <c r="O102" s="239">
        <v>24850000</v>
      </c>
      <c r="P102" s="158">
        <v>80.127399999999994</v>
      </c>
      <c r="Q102" s="199">
        <v>13.27904</v>
      </c>
      <c r="R102" s="107">
        <v>13.103</v>
      </c>
    </row>
    <row r="103" spans="1:18">
      <c r="A103" s="19">
        <v>45413</v>
      </c>
      <c r="B103" s="17">
        <v>30000000</v>
      </c>
      <c r="C103" s="15">
        <v>45420</v>
      </c>
      <c r="D103" s="15">
        <v>15902</v>
      </c>
      <c r="E103" s="17">
        <v>96390000</v>
      </c>
      <c r="F103" s="17">
        <v>66390000</v>
      </c>
      <c r="G103" s="17">
        <v>30000000</v>
      </c>
      <c r="H103" s="128">
        <v>221.3</v>
      </c>
      <c r="I103" s="108">
        <v>0</v>
      </c>
      <c r="J103" s="17">
        <v>30000000</v>
      </c>
      <c r="K103" s="18">
        <v>4438420000</v>
      </c>
      <c r="L103" s="29">
        <v>79.971890000000002</v>
      </c>
      <c r="M103" s="29">
        <v>12.825229999999999</v>
      </c>
      <c r="N103" s="29">
        <v>13.1</v>
      </c>
      <c r="O103" s="239"/>
      <c r="P103" s="158"/>
      <c r="Q103" s="199"/>
      <c r="R103" s="107"/>
    </row>
    <row r="104" spans="1:18">
      <c r="A104" s="19">
        <v>45413</v>
      </c>
      <c r="B104" s="17">
        <v>25000000</v>
      </c>
      <c r="C104" s="15">
        <v>45435</v>
      </c>
      <c r="D104" s="15">
        <v>15902</v>
      </c>
      <c r="E104" s="17">
        <v>121230000</v>
      </c>
      <c r="F104" s="17">
        <v>96230000</v>
      </c>
      <c r="G104" s="17">
        <v>25000000</v>
      </c>
      <c r="H104" s="128">
        <v>384.92</v>
      </c>
      <c r="I104" s="108">
        <v>0</v>
      </c>
      <c r="J104" s="17">
        <v>25000000</v>
      </c>
      <c r="K104" s="18">
        <v>4463420000</v>
      </c>
      <c r="L104" s="29">
        <v>79.9589</v>
      </c>
      <c r="M104" s="29">
        <v>12.830120000000001</v>
      </c>
      <c r="N104" s="29">
        <v>12.65</v>
      </c>
      <c r="O104" s="239"/>
      <c r="P104" s="158"/>
      <c r="Q104" s="199"/>
      <c r="R104" s="107"/>
    </row>
    <row r="105" spans="1:18">
      <c r="A105" s="19">
        <v>45444</v>
      </c>
      <c r="B105" s="17"/>
      <c r="C105" s="15">
        <v>45449</v>
      </c>
      <c r="D105" s="15">
        <v>15902</v>
      </c>
      <c r="E105" s="17"/>
      <c r="F105" s="17">
        <v>0</v>
      </c>
      <c r="G105" s="17"/>
      <c r="H105" s="128"/>
      <c r="I105" s="108">
        <v>0</v>
      </c>
      <c r="J105" s="17">
        <v>0</v>
      </c>
      <c r="K105" s="18">
        <v>4506610000</v>
      </c>
      <c r="L105" s="29"/>
      <c r="M105" s="29"/>
      <c r="N105" s="29"/>
      <c r="O105" s="239">
        <v>43190000</v>
      </c>
      <c r="P105" s="158">
        <v>82.899249999999995</v>
      </c>
      <c r="Q105" s="199">
        <v>13.000970000000001</v>
      </c>
      <c r="R105" s="107">
        <v>13.047000000000001</v>
      </c>
    </row>
    <row r="106" spans="1:18">
      <c r="A106" s="19">
        <v>45444</v>
      </c>
      <c r="B106" s="17">
        <v>30000000</v>
      </c>
      <c r="C106" s="15">
        <v>45463</v>
      </c>
      <c r="D106" s="15">
        <v>15902</v>
      </c>
      <c r="E106" s="17">
        <v>107810000</v>
      </c>
      <c r="F106" s="17">
        <v>77810000</v>
      </c>
      <c r="G106" s="17">
        <v>30000000</v>
      </c>
      <c r="H106" s="117">
        <v>259.36666666666667</v>
      </c>
      <c r="I106" s="108">
        <v>0</v>
      </c>
      <c r="J106" s="17">
        <v>30000000</v>
      </c>
      <c r="K106" s="18">
        <v>4536610000</v>
      </c>
      <c r="L106" s="29">
        <v>84.355590000000007</v>
      </c>
      <c r="M106" s="29">
        <v>12.12445</v>
      </c>
      <c r="N106" s="29">
        <v>12.327</v>
      </c>
      <c r="O106" s="239"/>
      <c r="P106" s="158"/>
      <c r="Q106" s="199"/>
      <c r="R106" s="107"/>
    </row>
    <row r="107" spans="1:18">
      <c r="A107" s="19">
        <v>45444</v>
      </c>
      <c r="B107" s="17">
        <v>25000000</v>
      </c>
      <c r="C107" s="15">
        <v>45470</v>
      </c>
      <c r="D107" s="15">
        <v>15902</v>
      </c>
      <c r="E107" s="17">
        <v>136000000</v>
      </c>
      <c r="F107" s="17">
        <v>111000000</v>
      </c>
      <c r="G107" s="17">
        <v>25000000</v>
      </c>
      <c r="H107" s="117">
        <v>444.00000000000006</v>
      </c>
      <c r="I107" s="108">
        <v>0</v>
      </c>
      <c r="J107" s="17">
        <v>25000000</v>
      </c>
      <c r="K107" s="18">
        <v>4561610000</v>
      </c>
      <c r="L107" s="29">
        <v>85.052710000000005</v>
      </c>
      <c r="M107" s="29">
        <v>12.01615</v>
      </c>
      <c r="N107" s="29">
        <v>12.045</v>
      </c>
      <c r="O107" s="239"/>
      <c r="P107" s="158"/>
      <c r="Q107" s="199"/>
      <c r="R107" s="107"/>
    </row>
    <row r="108" spans="1:18">
      <c r="A108" s="19">
        <v>45474</v>
      </c>
      <c r="B108" s="17"/>
      <c r="C108" s="15">
        <v>45477</v>
      </c>
      <c r="D108" s="15">
        <v>15902</v>
      </c>
      <c r="E108" s="17"/>
      <c r="F108" s="17">
        <v>0</v>
      </c>
      <c r="G108" s="17"/>
      <c r="H108" s="117"/>
      <c r="I108" s="108">
        <v>0</v>
      </c>
      <c r="J108" s="17">
        <v>0</v>
      </c>
      <c r="K108" s="18">
        <v>4567680000</v>
      </c>
      <c r="L108" s="29"/>
      <c r="M108" s="29"/>
      <c r="N108" s="29"/>
      <c r="O108" s="239">
        <v>6070000</v>
      </c>
      <c r="P108" s="158">
        <v>84.659580000000005</v>
      </c>
      <c r="Q108" s="199">
        <v>12.03</v>
      </c>
      <c r="R108" s="107">
        <v>12.03</v>
      </c>
    </row>
    <row r="109" spans="1:18">
      <c r="A109" s="19">
        <v>45474</v>
      </c>
      <c r="B109" s="17">
        <v>45000000</v>
      </c>
      <c r="C109" s="15">
        <v>45488</v>
      </c>
      <c r="D109" s="15">
        <v>15902</v>
      </c>
      <c r="E109" s="17">
        <v>87700000</v>
      </c>
      <c r="F109" s="17">
        <v>42700000</v>
      </c>
      <c r="G109" s="17">
        <v>45000000</v>
      </c>
      <c r="H109" s="117">
        <v>94.888888888888886</v>
      </c>
      <c r="I109" s="108">
        <v>0</v>
      </c>
      <c r="J109" s="17">
        <v>45000000</v>
      </c>
      <c r="K109" s="18">
        <v>4612680000</v>
      </c>
      <c r="L109" s="29">
        <v>86.550899999999999</v>
      </c>
      <c r="M109" s="29">
        <v>11.78834</v>
      </c>
      <c r="N109" s="29">
        <v>11.897</v>
      </c>
      <c r="O109" s="239"/>
      <c r="P109" s="158"/>
      <c r="Q109" s="199"/>
      <c r="R109" s="107"/>
    </row>
    <row r="110" spans="1:18">
      <c r="A110" s="19">
        <v>45474</v>
      </c>
      <c r="B110" s="17">
        <v>30000000</v>
      </c>
      <c r="C110" s="15">
        <v>45498</v>
      </c>
      <c r="D110" s="15">
        <v>15902</v>
      </c>
      <c r="E110" s="17">
        <v>62990000</v>
      </c>
      <c r="F110" s="17">
        <v>32990000</v>
      </c>
      <c r="G110" s="17">
        <v>30000000</v>
      </c>
      <c r="H110" s="117">
        <v>109.96666666666665</v>
      </c>
      <c r="I110" s="108">
        <v>0</v>
      </c>
      <c r="J110" s="17">
        <v>30000000</v>
      </c>
      <c r="K110" s="18">
        <v>4642680000</v>
      </c>
      <c r="L110" s="29">
        <v>88.111429999999999</v>
      </c>
      <c r="M110" s="29">
        <v>11.55775</v>
      </c>
      <c r="N110" s="29">
        <v>11.667</v>
      </c>
      <c r="O110" s="239"/>
      <c r="P110" s="158"/>
      <c r="Q110" s="199"/>
      <c r="R110" s="107"/>
    </row>
    <row r="111" spans="1:18">
      <c r="A111" s="19">
        <v>45505</v>
      </c>
      <c r="B111" s="17">
        <v>30000000</v>
      </c>
      <c r="C111" s="15">
        <v>45512</v>
      </c>
      <c r="D111" s="15">
        <v>15902</v>
      </c>
      <c r="E111" s="17">
        <v>69150000</v>
      </c>
      <c r="F111" s="17">
        <v>39150000</v>
      </c>
      <c r="G111" s="17">
        <v>30000000</v>
      </c>
      <c r="H111" s="117">
        <v>130.5</v>
      </c>
      <c r="I111" s="209">
        <v>0</v>
      </c>
      <c r="J111" s="17">
        <v>30000000</v>
      </c>
      <c r="K111" s="18">
        <v>4672680000</v>
      </c>
      <c r="L111" s="29">
        <v>86.872649999999993</v>
      </c>
      <c r="M111" s="104">
        <v>11.73908</v>
      </c>
      <c r="N111" s="198">
        <v>11.755000000000001</v>
      </c>
      <c r="O111" s="239"/>
      <c r="P111" s="243"/>
      <c r="Q111" s="243"/>
      <c r="R111" s="107"/>
    </row>
    <row r="112" spans="1:18">
      <c r="A112" s="19">
        <v>45519</v>
      </c>
      <c r="B112" s="17"/>
      <c r="C112" s="15">
        <v>45512</v>
      </c>
      <c r="D112" s="15">
        <v>15902</v>
      </c>
      <c r="E112" s="17"/>
      <c r="F112" s="17">
        <v>0</v>
      </c>
      <c r="G112" s="17"/>
      <c r="H112" s="117"/>
      <c r="I112" s="209"/>
      <c r="J112" s="17">
        <v>0</v>
      </c>
      <c r="K112" s="18">
        <v>4743370000</v>
      </c>
      <c r="L112" s="29"/>
      <c r="M112" s="104"/>
      <c r="N112" s="198"/>
      <c r="O112" s="239">
        <v>70690000</v>
      </c>
      <c r="P112" s="243">
        <v>88.051019999999994</v>
      </c>
      <c r="Q112" s="243">
        <v>11.690060000000001</v>
      </c>
      <c r="R112" s="107">
        <v>11.71</v>
      </c>
    </row>
    <row r="113" spans="1:18">
      <c r="A113" s="19">
        <v>45505</v>
      </c>
      <c r="B113" s="17">
        <v>25000000</v>
      </c>
      <c r="C113" s="15">
        <v>45526</v>
      </c>
      <c r="D113" s="15">
        <v>15902</v>
      </c>
      <c r="E113" s="17">
        <v>55260000</v>
      </c>
      <c r="F113" s="17">
        <v>30260000</v>
      </c>
      <c r="G113" s="17">
        <v>28100000</v>
      </c>
      <c r="H113" s="117">
        <v>121.03999999999999</v>
      </c>
      <c r="I113" s="209">
        <v>0</v>
      </c>
      <c r="J113" s="17">
        <v>28100000</v>
      </c>
      <c r="K113" s="18">
        <v>4771470000</v>
      </c>
      <c r="L113" s="29">
        <v>87.658190000000005</v>
      </c>
      <c r="M113" s="104">
        <v>11.62269</v>
      </c>
      <c r="N113" s="198">
        <v>11.644</v>
      </c>
      <c r="O113" s="239"/>
      <c r="P113" s="243"/>
      <c r="Q113" s="243"/>
      <c r="R113" s="107"/>
    </row>
    <row r="114" spans="1:18">
      <c r="A114" s="19">
        <v>45536</v>
      </c>
      <c r="B114" s="17">
        <v>55000000</v>
      </c>
      <c r="C114" s="15">
        <v>45540</v>
      </c>
      <c r="D114" s="15">
        <v>52427</v>
      </c>
      <c r="E114" s="17">
        <v>108500000</v>
      </c>
      <c r="F114" s="17">
        <v>53500000</v>
      </c>
      <c r="G114" s="17">
        <v>74720000</v>
      </c>
      <c r="H114" s="117">
        <v>97.27272727272728</v>
      </c>
      <c r="I114" s="209">
        <v>0</v>
      </c>
      <c r="J114" s="17">
        <v>74720000</v>
      </c>
      <c r="K114" s="18">
        <v>4846190000</v>
      </c>
      <c r="L114" s="29">
        <v>87.725819999999999</v>
      </c>
      <c r="M114" s="104">
        <v>11.61256</v>
      </c>
      <c r="N114" s="198">
        <v>11.66</v>
      </c>
      <c r="O114" s="239"/>
      <c r="P114" s="243"/>
      <c r="Q114" s="243"/>
      <c r="R114" s="107"/>
    </row>
    <row r="115" spans="1:18">
      <c r="A115" s="19">
        <v>45536</v>
      </c>
      <c r="B115" s="17">
        <v>50000000</v>
      </c>
      <c r="C115" s="15">
        <v>45554</v>
      </c>
      <c r="D115" s="15">
        <v>52427</v>
      </c>
      <c r="E115" s="17">
        <v>73740000</v>
      </c>
      <c r="F115" s="17">
        <v>23740000</v>
      </c>
      <c r="G115" s="17">
        <v>35930000</v>
      </c>
      <c r="H115" s="117">
        <v>47.48</v>
      </c>
      <c r="I115" s="209">
        <v>0</v>
      </c>
      <c r="J115" s="17">
        <v>35930000</v>
      </c>
      <c r="K115" s="18">
        <v>4882120000</v>
      </c>
      <c r="L115" s="29">
        <v>91.539379999999994</v>
      </c>
      <c r="M115" s="104">
        <v>11.072929999999999</v>
      </c>
      <c r="N115" s="198">
        <v>11.067</v>
      </c>
      <c r="O115" s="239"/>
      <c r="P115" s="243"/>
      <c r="Q115" s="243"/>
      <c r="R115" s="107"/>
    </row>
    <row r="116" spans="1:18">
      <c r="A116" s="19">
        <v>45536</v>
      </c>
      <c r="B116" s="17"/>
      <c r="C116" s="15">
        <v>45561</v>
      </c>
      <c r="D116" s="15">
        <v>52427</v>
      </c>
      <c r="E116" s="17"/>
      <c r="F116" s="17">
        <v>0</v>
      </c>
      <c r="G116" s="17"/>
      <c r="H116" s="117"/>
      <c r="I116" s="209">
        <v>0</v>
      </c>
      <c r="J116" s="17">
        <v>0</v>
      </c>
      <c r="K116" s="18">
        <v>5004520000</v>
      </c>
      <c r="L116" s="29"/>
      <c r="M116" s="104"/>
      <c r="N116" s="198"/>
      <c r="O116" s="239">
        <v>122400000</v>
      </c>
      <c r="P116" s="243">
        <v>93.865660000000005</v>
      </c>
      <c r="Q116" s="243">
        <v>11.0284</v>
      </c>
      <c r="R116" s="107">
        <v>11.11</v>
      </c>
    </row>
    <row r="117" spans="1:18">
      <c r="A117" s="19">
        <v>45566</v>
      </c>
      <c r="B117" s="17">
        <v>55000000</v>
      </c>
      <c r="C117" s="15">
        <v>45568</v>
      </c>
      <c r="D117" s="15">
        <v>52427</v>
      </c>
      <c r="E117" s="17">
        <v>28400000</v>
      </c>
      <c r="F117" s="17">
        <v>-26600000</v>
      </c>
      <c r="G117" s="17">
        <v>22300000</v>
      </c>
      <c r="H117" s="117">
        <v>-48.363636363636367</v>
      </c>
      <c r="I117" s="209">
        <v>0</v>
      </c>
      <c r="J117" s="17">
        <v>22300000</v>
      </c>
      <c r="K117" s="18">
        <v>5026820000</v>
      </c>
      <c r="L117" s="29">
        <v>90.433970000000002</v>
      </c>
      <c r="M117" s="104">
        <v>11.22564</v>
      </c>
      <c r="N117" s="198">
        <v>11.32</v>
      </c>
      <c r="O117" s="239"/>
      <c r="P117" s="243"/>
      <c r="Q117" s="243"/>
      <c r="R117" s="107"/>
    </row>
    <row r="118" spans="1:18">
      <c r="A118" s="19">
        <v>45566</v>
      </c>
      <c r="B118" s="17">
        <v>105000000</v>
      </c>
      <c r="C118" s="15">
        <v>45580</v>
      </c>
      <c r="D118" s="15">
        <v>52427</v>
      </c>
      <c r="E118" s="17">
        <v>50650000</v>
      </c>
      <c r="F118" s="17">
        <v>-54350000</v>
      </c>
      <c r="G118" s="17">
        <v>36610000</v>
      </c>
      <c r="H118" s="117">
        <v>-51.761904761904766</v>
      </c>
      <c r="I118" s="209">
        <v>0</v>
      </c>
      <c r="J118" s="17">
        <v>36610000</v>
      </c>
      <c r="K118" s="18">
        <v>5063430000</v>
      </c>
      <c r="L118" s="29">
        <v>90.043120000000002</v>
      </c>
      <c r="M118" s="104">
        <v>11.280620000000001</v>
      </c>
      <c r="N118" s="198">
        <v>11.46</v>
      </c>
      <c r="O118" s="239"/>
      <c r="P118" s="243"/>
      <c r="Q118" s="243"/>
      <c r="R118" s="107"/>
    </row>
    <row r="119" spans="1:18">
      <c r="A119" s="19">
        <v>45566</v>
      </c>
      <c r="B119" s="17">
        <v>55000000</v>
      </c>
      <c r="C119" s="15">
        <v>45596</v>
      </c>
      <c r="D119" s="15">
        <v>52427</v>
      </c>
      <c r="E119" s="17">
        <v>135970000</v>
      </c>
      <c r="F119" s="17">
        <v>80970000</v>
      </c>
      <c r="G119" s="17">
        <v>55000000</v>
      </c>
      <c r="H119" s="117">
        <v>147.21818181818182</v>
      </c>
      <c r="I119" s="209">
        <v>0</v>
      </c>
      <c r="J119" s="17">
        <v>55000000</v>
      </c>
      <c r="K119" s="18">
        <v>5118430000</v>
      </c>
      <c r="L119" s="29">
        <v>89.877160000000003</v>
      </c>
      <c r="M119" s="104">
        <v>11.30461</v>
      </c>
      <c r="N119" s="198">
        <v>11.365</v>
      </c>
      <c r="O119" s="239"/>
      <c r="P119" s="243"/>
      <c r="Q119" s="243"/>
      <c r="R119" s="107"/>
    </row>
    <row r="120" spans="1:18">
      <c r="A120" s="19">
        <v>45597</v>
      </c>
      <c r="B120" s="17"/>
      <c r="C120" s="15">
        <v>45603</v>
      </c>
      <c r="D120" s="15">
        <v>52427</v>
      </c>
      <c r="E120" s="17"/>
      <c r="F120" s="17">
        <v>0</v>
      </c>
      <c r="G120" s="17"/>
      <c r="H120" s="117"/>
      <c r="I120" s="209"/>
      <c r="J120" s="17">
        <v>0</v>
      </c>
      <c r="K120" s="18">
        <v>5135770000</v>
      </c>
      <c r="L120" s="29"/>
      <c r="M120" s="104"/>
      <c r="N120" s="198"/>
      <c r="O120" s="239">
        <v>17340000</v>
      </c>
      <c r="P120" s="243">
        <v>90.567610000000002</v>
      </c>
      <c r="Q120" s="243">
        <v>11.66</v>
      </c>
      <c r="R120" s="107">
        <v>11.66</v>
      </c>
    </row>
    <row r="121" spans="1:18">
      <c r="A121" s="19">
        <v>45597</v>
      </c>
      <c r="B121" s="17">
        <v>45000000</v>
      </c>
      <c r="C121" s="15">
        <v>45610</v>
      </c>
      <c r="D121" s="15">
        <v>52427</v>
      </c>
      <c r="E121" s="17">
        <v>70920000</v>
      </c>
      <c r="F121" s="17">
        <v>25920000</v>
      </c>
      <c r="G121" s="17">
        <v>45920000</v>
      </c>
      <c r="H121" s="117">
        <v>57.599999999999994</v>
      </c>
      <c r="I121" s="209"/>
      <c r="J121" s="17">
        <v>45920000</v>
      </c>
      <c r="K121" s="18">
        <v>5181690000</v>
      </c>
      <c r="L121" s="29">
        <v>88.634860000000003</v>
      </c>
      <c r="M121" s="104">
        <v>11.48274</v>
      </c>
      <c r="N121" s="198">
        <v>11.64</v>
      </c>
      <c r="O121" s="239"/>
      <c r="P121" s="243"/>
      <c r="Q121" s="243"/>
      <c r="R121" s="107"/>
    </row>
    <row r="122" spans="1:18">
      <c r="A122" s="319">
        <v>45627</v>
      </c>
      <c r="B122" s="17">
        <v>45000000</v>
      </c>
      <c r="C122" s="15">
        <v>45631</v>
      </c>
      <c r="D122" s="15">
        <v>52427</v>
      </c>
      <c r="E122" s="17">
        <v>48910000</v>
      </c>
      <c r="F122" s="17">
        <v>3910000</v>
      </c>
      <c r="G122" s="17">
        <v>19340000</v>
      </c>
      <c r="H122" s="117">
        <v>8.68888888888889</v>
      </c>
      <c r="I122" s="209"/>
      <c r="J122" s="17">
        <v>19340000</v>
      </c>
      <c r="K122" s="18">
        <v>5201030000</v>
      </c>
      <c r="L122" s="29">
        <v>91.116510000000005</v>
      </c>
      <c r="M122" s="104">
        <v>11.13382</v>
      </c>
      <c r="N122" s="198">
        <v>11.16</v>
      </c>
      <c r="O122" s="239"/>
      <c r="P122" s="243"/>
      <c r="Q122" s="243"/>
      <c r="R122" s="107"/>
    </row>
    <row r="123" spans="1:18">
      <c r="A123" s="319">
        <v>45658</v>
      </c>
      <c r="B123" s="17">
        <v>50000000</v>
      </c>
      <c r="C123" s="15">
        <v>45672</v>
      </c>
      <c r="D123" s="15">
        <v>52427</v>
      </c>
      <c r="E123" s="17">
        <v>187500000</v>
      </c>
      <c r="F123" s="17">
        <v>137500000</v>
      </c>
      <c r="G123" s="17">
        <v>88100000</v>
      </c>
      <c r="H123" s="117">
        <v>275</v>
      </c>
      <c r="I123" s="209">
        <v>0</v>
      </c>
      <c r="J123" s="17">
        <v>88100000</v>
      </c>
      <c r="K123" s="18">
        <v>5289130000</v>
      </c>
      <c r="L123" s="29">
        <v>88.840429999999998</v>
      </c>
      <c r="M123" s="104">
        <v>11.46589</v>
      </c>
      <c r="N123" s="198">
        <v>11.585000000000001</v>
      </c>
      <c r="O123" s="239"/>
      <c r="P123" s="243"/>
      <c r="Q123" s="243"/>
      <c r="R123" s="107"/>
    </row>
    <row r="124" spans="1:18">
      <c r="A124" s="319">
        <v>45658</v>
      </c>
      <c r="B124" s="17">
        <v>25000000</v>
      </c>
      <c r="C124" s="15">
        <v>45314</v>
      </c>
      <c r="D124" s="15">
        <v>52427</v>
      </c>
      <c r="E124" s="17">
        <v>51490000</v>
      </c>
      <c r="F124" s="17">
        <v>26490000</v>
      </c>
      <c r="G124" s="17">
        <v>25000000</v>
      </c>
      <c r="H124" s="117">
        <v>105.96000000000001</v>
      </c>
      <c r="I124" s="209">
        <v>0</v>
      </c>
      <c r="J124" s="17">
        <v>25000000</v>
      </c>
      <c r="K124" s="18">
        <v>5314130000</v>
      </c>
      <c r="L124" s="29">
        <v>90.626339999999999</v>
      </c>
      <c r="M124" s="104">
        <v>11.212</v>
      </c>
      <c r="N124" s="198">
        <v>11.2</v>
      </c>
      <c r="O124" s="239"/>
      <c r="P124" s="243"/>
      <c r="Q124" s="243"/>
      <c r="R124" s="107"/>
    </row>
    <row r="125" spans="1:18">
      <c r="A125" s="319">
        <v>45689</v>
      </c>
      <c r="B125" s="17">
        <v>45000000</v>
      </c>
      <c r="C125" s="15">
        <v>45328</v>
      </c>
      <c r="D125" s="15">
        <v>15902</v>
      </c>
      <c r="E125" s="17">
        <v>33350000</v>
      </c>
      <c r="F125" s="17">
        <v>-11650000</v>
      </c>
      <c r="G125" s="17">
        <v>17850000</v>
      </c>
      <c r="H125" s="117">
        <v>-25.888888888888889</v>
      </c>
      <c r="I125" s="209">
        <v>0</v>
      </c>
      <c r="J125" s="17">
        <v>17850000</v>
      </c>
      <c r="K125" s="18">
        <v>5331980000</v>
      </c>
      <c r="L125" s="29">
        <v>89.440799999999996</v>
      </c>
      <c r="M125" s="104">
        <v>11.379799999999999</v>
      </c>
      <c r="N125" s="198">
        <v>11.44</v>
      </c>
      <c r="O125" s="239"/>
      <c r="P125" s="243"/>
      <c r="Q125" s="243"/>
      <c r="R125" s="107"/>
    </row>
    <row r="126" spans="1:18">
      <c r="A126" s="319">
        <v>45689</v>
      </c>
      <c r="B126" s="17">
        <v>25000000</v>
      </c>
      <c r="C126" s="15">
        <v>45342</v>
      </c>
      <c r="D126" s="15">
        <v>15902</v>
      </c>
      <c r="E126" s="17">
        <v>63490000</v>
      </c>
      <c r="F126" s="17">
        <v>38490000</v>
      </c>
      <c r="G126" s="17">
        <v>25000000</v>
      </c>
      <c r="H126" s="117">
        <v>153.96</v>
      </c>
      <c r="I126" s="209">
        <v>0</v>
      </c>
      <c r="J126" s="17">
        <v>25000000</v>
      </c>
      <c r="K126" s="18">
        <v>5356980000</v>
      </c>
      <c r="L126" s="29">
        <v>89.833600000000004</v>
      </c>
      <c r="M126" s="104">
        <v>11.324199999999999</v>
      </c>
      <c r="N126" s="198">
        <v>11.365</v>
      </c>
      <c r="O126" s="239"/>
      <c r="P126" s="243"/>
      <c r="Q126" s="243"/>
      <c r="R126" s="107"/>
    </row>
    <row r="127" spans="1:18">
      <c r="A127" s="319">
        <v>45689</v>
      </c>
      <c r="B127" s="17"/>
      <c r="C127" s="15">
        <v>45349</v>
      </c>
      <c r="D127" s="15">
        <v>15902</v>
      </c>
      <c r="E127" s="17"/>
      <c r="F127" s="17"/>
      <c r="G127" s="17"/>
      <c r="H127" s="117"/>
      <c r="I127" s="209"/>
      <c r="J127" s="17"/>
      <c r="K127" s="18">
        <v>5404810000</v>
      </c>
      <c r="L127" s="29"/>
      <c r="M127" s="104"/>
      <c r="N127" s="198"/>
      <c r="O127" s="239">
        <v>47830000</v>
      </c>
      <c r="P127" s="243">
        <v>90.695300000000003</v>
      </c>
      <c r="Q127" s="243">
        <v>11.3695</v>
      </c>
      <c r="R127" s="107">
        <v>11.4</v>
      </c>
    </row>
    <row r="128" spans="1:18">
      <c r="A128" s="319">
        <v>45717</v>
      </c>
      <c r="B128" s="17">
        <v>40000000</v>
      </c>
      <c r="C128" s="15">
        <v>45722</v>
      </c>
      <c r="D128" s="15">
        <v>52427</v>
      </c>
      <c r="E128" s="17">
        <v>39460000</v>
      </c>
      <c r="F128" s="17">
        <v>-540000</v>
      </c>
      <c r="G128" s="17">
        <v>24460000</v>
      </c>
      <c r="H128" s="117">
        <v>-1.35</v>
      </c>
      <c r="I128" s="209">
        <v>0</v>
      </c>
      <c r="J128" s="17">
        <v>24460000</v>
      </c>
      <c r="K128" s="18">
        <v>5429270000</v>
      </c>
      <c r="L128" s="29">
        <v>89.545869999999994</v>
      </c>
      <c r="M128" s="104">
        <v>11.36576</v>
      </c>
      <c r="N128" s="198">
        <v>11.44</v>
      </c>
      <c r="O128" s="239"/>
      <c r="P128" s="243"/>
      <c r="Q128" s="243"/>
      <c r="R128" s="107"/>
    </row>
    <row r="129" spans="1:18">
      <c r="A129" s="319">
        <v>45717</v>
      </c>
      <c r="B129" s="17">
        <v>25000000</v>
      </c>
      <c r="C129" s="15">
        <v>45743</v>
      </c>
      <c r="D129" s="15">
        <v>52427</v>
      </c>
      <c r="E129" s="17">
        <v>88870000</v>
      </c>
      <c r="F129" s="17">
        <v>63870000</v>
      </c>
      <c r="G129" s="17">
        <v>25000000</v>
      </c>
      <c r="H129" s="117">
        <v>255.48000000000002</v>
      </c>
      <c r="I129" s="209">
        <v>0</v>
      </c>
      <c r="J129" s="17">
        <v>25000000</v>
      </c>
      <c r="K129" s="18">
        <v>5454270000</v>
      </c>
      <c r="L129" s="29">
        <v>87.455100000000002</v>
      </c>
      <c r="M129" s="104">
        <v>11.67177</v>
      </c>
      <c r="N129" s="198">
        <v>11.57</v>
      </c>
      <c r="O129" s="239"/>
      <c r="P129" s="243"/>
      <c r="Q129" s="243"/>
      <c r="R129" s="107"/>
    </row>
    <row r="130" spans="1:18">
      <c r="A130" s="319">
        <v>45748</v>
      </c>
      <c r="B130" s="17">
        <v>355000000</v>
      </c>
      <c r="C130" s="15">
        <v>45762</v>
      </c>
      <c r="D130" s="15">
        <v>52427</v>
      </c>
      <c r="E130" s="17">
        <v>53920000</v>
      </c>
      <c r="F130" s="17">
        <v>-301080000</v>
      </c>
      <c r="G130" s="17">
        <v>32000000</v>
      </c>
      <c r="H130" s="117">
        <v>-84.811267605633802</v>
      </c>
      <c r="I130" s="209">
        <v>0</v>
      </c>
      <c r="J130" s="17">
        <v>32000000</v>
      </c>
      <c r="K130" s="18">
        <v>5486270000</v>
      </c>
      <c r="L130" s="29">
        <v>84.070210000000003</v>
      </c>
      <c r="M130" s="104">
        <v>12.193210000000001</v>
      </c>
      <c r="N130" s="198">
        <v>12.307</v>
      </c>
      <c r="O130" s="239"/>
      <c r="P130" s="243"/>
      <c r="Q130" s="243"/>
      <c r="R130" s="107"/>
    </row>
    <row r="131" spans="1:18">
      <c r="A131" s="319">
        <v>45748</v>
      </c>
      <c r="B131" s="17">
        <v>80000000</v>
      </c>
      <c r="C131" s="15">
        <v>45771</v>
      </c>
      <c r="D131" s="15">
        <v>52427</v>
      </c>
      <c r="E131" s="17">
        <v>69790000</v>
      </c>
      <c r="F131" s="17">
        <v>-10210000</v>
      </c>
      <c r="G131" s="17">
        <v>56240000</v>
      </c>
      <c r="H131" s="117">
        <v>-12.762499999999999</v>
      </c>
      <c r="I131" s="209">
        <v>0</v>
      </c>
      <c r="J131" s="17">
        <v>56240000</v>
      </c>
      <c r="K131" s="18">
        <v>5542510000</v>
      </c>
      <c r="L131" s="29">
        <v>83.802880000000002</v>
      </c>
      <c r="M131" s="104">
        <v>12.23704</v>
      </c>
      <c r="N131" s="198">
        <v>12.347</v>
      </c>
      <c r="O131" s="239"/>
      <c r="P131" s="243"/>
      <c r="Q131" s="243"/>
      <c r="R131" s="107"/>
    </row>
    <row r="132" spans="1:18">
      <c r="A132" s="319">
        <v>45748</v>
      </c>
      <c r="B132" s="17"/>
      <c r="C132" s="15">
        <v>45777</v>
      </c>
      <c r="D132" s="15">
        <v>52428</v>
      </c>
      <c r="E132" s="17"/>
      <c r="F132" s="17"/>
      <c r="G132" s="17"/>
      <c r="H132" s="117"/>
      <c r="I132" s="209"/>
      <c r="J132" s="17"/>
      <c r="K132" s="18">
        <v>5565490000</v>
      </c>
      <c r="L132" s="29"/>
      <c r="M132" s="104"/>
      <c r="N132" s="198"/>
      <c r="O132" s="239">
        <v>22980000</v>
      </c>
      <c r="P132" s="243">
        <v>86.634720000000002</v>
      </c>
      <c r="Q132" s="243">
        <v>12.24517</v>
      </c>
      <c r="R132" s="107">
        <v>12.26</v>
      </c>
    </row>
    <row r="133" spans="1:18">
      <c r="A133" s="319">
        <v>45778</v>
      </c>
      <c r="B133" s="17">
        <v>65000000</v>
      </c>
      <c r="C133" s="15">
        <v>45785</v>
      </c>
      <c r="D133" s="15">
        <v>52427</v>
      </c>
      <c r="E133" s="17">
        <v>50860000</v>
      </c>
      <c r="F133" s="17">
        <v>-14140000</v>
      </c>
      <c r="G133" s="17">
        <v>31140000</v>
      </c>
      <c r="H133" s="117">
        <v>-21.753846153846155</v>
      </c>
      <c r="I133" s="209">
        <v>0</v>
      </c>
      <c r="J133" s="17">
        <v>31140000</v>
      </c>
      <c r="K133" s="18">
        <v>5596630000</v>
      </c>
      <c r="L133" s="29">
        <v>83.083200000000005</v>
      </c>
      <c r="M133" s="104">
        <v>12.354979999999999</v>
      </c>
      <c r="N133" s="198">
        <v>12.39</v>
      </c>
      <c r="O133" s="239"/>
      <c r="P133" s="243"/>
      <c r="Q133" s="243"/>
      <c r="R133" s="107"/>
    </row>
    <row r="134" spans="1:18">
      <c r="A134" s="319">
        <v>45778</v>
      </c>
      <c r="B134" s="17">
        <v>70000000</v>
      </c>
      <c r="C134" s="15">
        <v>45792</v>
      </c>
      <c r="D134" s="15">
        <v>52427</v>
      </c>
      <c r="E134" s="17">
        <v>79410000</v>
      </c>
      <c r="F134" s="17">
        <v>9410000</v>
      </c>
      <c r="G134" s="17">
        <v>43540000</v>
      </c>
      <c r="H134" s="117">
        <v>13.442857142857143</v>
      </c>
      <c r="I134" s="209">
        <v>0</v>
      </c>
      <c r="J134" s="17">
        <v>43540000</v>
      </c>
      <c r="K134" s="18">
        <v>5640170000</v>
      </c>
      <c r="L134" s="29">
        <v>84.929429999999996</v>
      </c>
      <c r="M134" s="104">
        <v>12.062889999999999</v>
      </c>
      <c r="N134" s="198">
        <v>12.25</v>
      </c>
      <c r="O134" s="239"/>
      <c r="P134" s="243"/>
      <c r="Q134" s="243"/>
      <c r="R134" s="107"/>
    </row>
    <row r="135" spans="1:18">
      <c r="A135" s="319">
        <v>45809</v>
      </c>
      <c r="B135" s="17"/>
      <c r="C135" s="15">
        <v>45813</v>
      </c>
      <c r="D135" s="15">
        <v>52427</v>
      </c>
      <c r="E135" s="17"/>
      <c r="F135" s="17">
        <v>0</v>
      </c>
      <c r="G135" s="17"/>
      <c r="H135" s="117"/>
      <c r="I135" s="209"/>
      <c r="J135" s="17">
        <v>0</v>
      </c>
      <c r="K135" s="18">
        <v>5670570000</v>
      </c>
      <c r="L135" s="29"/>
      <c r="M135" s="104"/>
      <c r="N135" s="198"/>
      <c r="O135" s="239">
        <v>30400000</v>
      </c>
      <c r="P135" s="243">
        <v>90.296509999999998</v>
      </c>
      <c r="Q135" s="243">
        <v>11.835190000000001</v>
      </c>
      <c r="R135" s="107">
        <v>11.85</v>
      </c>
    </row>
    <row r="136" spans="1:18">
      <c r="A136" s="319">
        <v>45809</v>
      </c>
      <c r="B136" s="17">
        <v>65000000</v>
      </c>
      <c r="C136" s="15">
        <v>45827</v>
      </c>
      <c r="D136" s="15">
        <v>52427</v>
      </c>
      <c r="E136" s="17">
        <v>108390000</v>
      </c>
      <c r="F136" s="17">
        <v>43390000</v>
      </c>
      <c r="G136" s="17">
        <v>65000000</v>
      </c>
      <c r="H136" s="117">
        <f>F136/B136*100</f>
        <v>66.753846153846155</v>
      </c>
      <c r="I136" s="209">
        <v>0</v>
      </c>
      <c r="J136" s="17">
        <v>65000000</v>
      </c>
      <c r="K136" s="18">
        <v>5735570000</v>
      </c>
      <c r="L136" s="29">
        <v>86.795109999999994</v>
      </c>
      <c r="M136" s="104">
        <v>11.78323</v>
      </c>
      <c r="N136" s="198">
        <v>11.83</v>
      </c>
      <c r="O136" s="239"/>
      <c r="P136" s="243"/>
      <c r="Q136" s="243"/>
      <c r="R136" s="107"/>
    </row>
    <row r="137" spans="1:18">
      <c r="A137" s="319">
        <v>45809</v>
      </c>
      <c r="B137" s="17">
        <v>70000000</v>
      </c>
      <c r="C137" s="15">
        <v>45834</v>
      </c>
      <c r="D137" s="15">
        <v>52427</v>
      </c>
      <c r="E137" s="17">
        <v>63890000</v>
      </c>
      <c r="F137" s="17">
        <v>-6110000</v>
      </c>
      <c r="G137" s="17">
        <v>31410000</v>
      </c>
      <c r="H137" s="117">
        <f>F137/B137*100</f>
        <v>-8.7285714285714278</v>
      </c>
      <c r="I137" s="209">
        <v>0</v>
      </c>
      <c r="J137" s="17">
        <v>31410000</v>
      </c>
      <c r="K137" s="18">
        <v>5766980000</v>
      </c>
      <c r="L137" s="29">
        <v>87.920026883158229</v>
      </c>
      <c r="M137" s="104">
        <v>11.61545399554282</v>
      </c>
      <c r="N137" s="198">
        <v>11.807</v>
      </c>
      <c r="O137" s="239"/>
      <c r="P137" s="243"/>
      <c r="Q137" s="243"/>
      <c r="R137" s="107"/>
    </row>
    <row r="138" spans="1:18">
      <c r="A138" s="319">
        <v>45839</v>
      </c>
      <c r="B138" s="17"/>
      <c r="C138" s="15">
        <v>45841</v>
      </c>
      <c r="D138" s="15">
        <v>52427</v>
      </c>
      <c r="E138" s="17"/>
      <c r="F138" s="17">
        <v>0</v>
      </c>
      <c r="G138" s="17"/>
      <c r="H138" s="117"/>
      <c r="I138" s="209"/>
      <c r="J138" s="17">
        <v>0</v>
      </c>
      <c r="K138" s="18">
        <v>5825920000</v>
      </c>
      <c r="L138" s="29"/>
      <c r="M138" s="104"/>
      <c r="N138" s="198"/>
      <c r="O138" s="239">
        <v>58940000</v>
      </c>
      <c r="P138" s="243">
        <v>87.025580000000005</v>
      </c>
      <c r="Q138" s="243">
        <v>11.69889</v>
      </c>
      <c r="R138" s="107">
        <v>11.741</v>
      </c>
    </row>
    <row r="139" spans="1:18">
      <c r="A139" s="319">
        <v>45839</v>
      </c>
      <c r="B139" s="17">
        <v>100000000</v>
      </c>
      <c r="C139" s="15">
        <v>45848</v>
      </c>
      <c r="D139" s="15">
        <v>52427</v>
      </c>
      <c r="E139" s="17">
        <v>34470000</v>
      </c>
      <c r="F139" s="17">
        <v>-65530000</v>
      </c>
      <c r="G139" s="17">
        <v>27180000</v>
      </c>
      <c r="H139" s="117">
        <v>-65.53</v>
      </c>
      <c r="I139" s="209">
        <v>0</v>
      </c>
      <c r="J139" s="17">
        <v>27180000</v>
      </c>
      <c r="K139" s="18">
        <v>5853100000</v>
      </c>
      <c r="L139" s="29">
        <v>86.48108984915379</v>
      </c>
      <c r="M139" s="104">
        <v>11.830629139072849</v>
      </c>
      <c r="N139" s="198">
        <v>11.84</v>
      </c>
      <c r="O139" s="239"/>
      <c r="P139" s="243"/>
      <c r="Q139" s="243"/>
      <c r="R139" s="107"/>
    </row>
    <row r="140" spans="1:18">
      <c r="A140" s="319">
        <v>45839</v>
      </c>
      <c r="B140" s="17">
        <v>145000000</v>
      </c>
      <c r="C140" s="15">
        <v>45853</v>
      </c>
      <c r="D140" s="15">
        <v>52427</v>
      </c>
      <c r="E140" s="17">
        <v>132900000</v>
      </c>
      <c r="F140" s="17">
        <v>-12100000</v>
      </c>
      <c r="G140" s="17">
        <v>117230000</v>
      </c>
      <c r="H140" s="117">
        <v>-8.3448275862068968</v>
      </c>
      <c r="I140" s="209">
        <v>0</v>
      </c>
      <c r="J140" s="17">
        <v>117230000</v>
      </c>
      <c r="K140" s="18">
        <v>5970330000</v>
      </c>
      <c r="L140" s="29">
        <v>85.933318601893717</v>
      </c>
      <c r="M140" s="104">
        <v>11.91447496374648</v>
      </c>
      <c r="N140" s="198">
        <v>11.98</v>
      </c>
      <c r="O140" s="239"/>
      <c r="P140" s="243"/>
      <c r="Q140" s="243"/>
      <c r="R140" s="107"/>
    </row>
    <row r="141" spans="1:18">
      <c r="A141" s="319">
        <v>45870</v>
      </c>
      <c r="B141" s="17">
        <v>40000000</v>
      </c>
      <c r="C141" s="15">
        <v>45876</v>
      </c>
      <c r="D141" s="15">
        <v>52427</v>
      </c>
      <c r="E141" s="17">
        <v>119690000</v>
      </c>
      <c r="F141" s="17">
        <v>79690000</v>
      </c>
      <c r="G141" s="17">
        <v>40950000</v>
      </c>
      <c r="H141" s="117">
        <v>199.22499999999999</v>
      </c>
      <c r="I141" s="209">
        <v>0</v>
      </c>
      <c r="J141" s="17">
        <v>40950000</v>
      </c>
      <c r="K141" s="18">
        <v>6011280000</v>
      </c>
      <c r="L141" s="29">
        <v>87.989873487179494</v>
      </c>
      <c r="M141" s="104">
        <v>11.603191697191701</v>
      </c>
      <c r="N141" s="198">
        <v>11.61</v>
      </c>
      <c r="O141" s="239"/>
      <c r="P141" s="243"/>
      <c r="Q141" s="243"/>
      <c r="R141" s="107"/>
    </row>
    <row r="142" spans="1:18">
      <c r="A142" s="319">
        <v>45870</v>
      </c>
      <c r="B142" s="17"/>
      <c r="C142" s="15">
        <v>45883</v>
      </c>
      <c r="D142" s="15">
        <v>52427</v>
      </c>
      <c r="E142" s="17"/>
      <c r="F142" s="17">
        <v>0</v>
      </c>
      <c r="G142" s="17"/>
      <c r="H142" s="117"/>
      <c r="I142" s="209"/>
      <c r="J142" s="17">
        <v>0</v>
      </c>
      <c r="K142" s="18">
        <v>6105070000</v>
      </c>
      <c r="L142" s="29"/>
      <c r="M142" s="104"/>
      <c r="N142" s="198"/>
      <c r="O142" s="239">
        <v>93790000</v>
      </c>
      <c r="P142" s="243">
        <v>88.343810623441399</v>
      </c>
      <c r="Q142" s="243">
        <v>11.67276184538653</v>
      </c>
      <c r="R142" s="107">
        <v>11.78</v>
      </c>
    </row>
    <row r="143" spans="1:18">
      <c r="A143" s="319">
        <v>45870</v>
      </c>
      <c r="B143" s="17">
        <v>140000000</v>
      </c>
      <c r="C143" s="15">
        <v>45897</v>
      </c>
      <c r="D143" s="15">
        <v>52427</v>
      </c>
      <c r="E143" s="17">
        <v>185640000</v>
      </c>
      <c r="F143" s="17">
        <v>45640000</v>
      </c>
      <c r="G143" s="17">
        <v>172280000</v>
      </c>
      <c r="H143" s="117">
        <v>32.6</v>
      </c>
      <c r="I143" s="209">
        <v>0</v>
      </c>
      <c r="J143" s="17">
        <v>172280000</v>
      </c>
      <c r="K143" s="18">
        <v>6277350000</v>
      </c>
      <c r="L143" s="29">
        <v>86.88998792372881</v>
      </c>
      <c r="M143" s="104">
        <v>11.76748316693754</v>
      </c>
      <c r="N143" s="198">
        <v>11.861000000000001</v>
      </c>
      <c r="O143" s="239"/>
      <c r="P143" s="243"/>
      <c r="Q143" s="243"/>
      <c r="R143" s="107"/>
    </row>
    <row r="144" spans="1:18">
      <c r="A144" s="319">
        <v>45901</v>
      </c>
      <c r="B144" s="17">
        <v>40000000</v>
      </c>
      <c r="C144" s="15">
        <v>45904</v>
      </c>
      <c r="D144" s="15">
        <v>52427</v>
      </c>
      <c r="E144" s="17">
        <v>47010000</v>
      </c>
      <c r="F144" s="17">
        <v>7010000</v>
      </c>
      <c r="G144" s="17">
        <v>4960000</v>
      </c>
      <c r="H144" s="117">
        <v>17.524999999999999</v>
      </c>
      <c r="I144" s="209">
        <v>0</v>
      </c>
      <c r="J144" s="17">
        <v>4960000</v>
      </c>
      <c r="K144" s="18">
        <v>6282310000</v>
      </c>
      <c r="L144" s="29">
        <v>86.839186169354846</v>
      </c>
      <c r="M144" s="104">
        <v>11.774959677419361</v>
      </c>
      <c r="N144" s="198">
        <v>11.78</v>
      </c>
      <c r="O144" s="239"/>
      <c r="P144" s="243"/>
      <c r="Q144" s="243"/>
      <c r="R144" s="107"/>
    </row>
    <row r="145" spans="1:18">
      <c r="A145" s="319">
        <v>45901</v>
      </c>
      <c r="B145" s="17">
        <v>50000000</v>
      </c>
      <c r="C145" s="15">
        <v>45918</v>
      </c>
      <c r="D145" s="15">
        <v>52427</v>
      </c>
      <c r="E145" s="17">
        <v>17130000</v>
      </c>
      <c r="F145" s="17">
        <v>-32870000</v>
      </c>
      <c r="G145" s="17">
        <v>590000</v>
      </c>
      <c r="H145" s="117">
        <v>-65.739999999999995</v>
      </c>
      <c r="I145" s="209">
        <v>0</v>
      </c>
      <c r="J145" s="17">
        <v>590000</v>
      </c>
      <c r="K145" s="18">
        <v>6282900000</v>
      </c>
      <c r="L145" s="29">
        <v>89.652869999999993</v>
      </c>
      <c r="M145" s="104">
        <v>11.36</v>
      </c>
      <c r="N145" s="198">
        <v>11.36</v>
      </c>
      <c r="O145" s="239"/>
      <c r="P145" s="243"/>
      <c r="Q145" s="243"/>
      <c r="R145" s="107"/>
    </row>
    <row r="146" spans="1:18">
      <c r="A146" s="319">
        <v>45901</v>
      </c>
      <c r="B146" s="17"/>
      <c r="C146" s="15">
        <v>45925</v>
      </c>
      <c r="D146" s="15">
        <v>52427</v>
      </c>
      <c r="E146" s="17"/>
      <c r="F146" s="17">
        <v>0</v>
      </c>
      <c r="G146" s="17"/>
      <c r="H146" s="117"/>
      <c r="I146" s="209">
        <v>0</v>
      </c>
      <c r="J146" s="17">
        <v>0</v>
      </c>
      <c r="K146" s="18">
        <v>6299330000</v>
      </c>
      <c r="L146" s="29"/>
      <c r="M146" s="104"/>
      <c r="N146" s="198"/>
      <c r="O146" s="239">
        <v>16430000</v>
      </c>
      <c r="P146" s="243">
        <v>91.4041</v>
      </c>
      <c r="Q146" s="243">
        <v>11.391999999999999</v>
      </c>
      <c r="R146" s="107">
        <v>11.391999999999999</v>
      </c>
    </row>
    <row r="147" spans="1:18">
      <c r="A147" s="319">
        <v>45931</v>
      </c>
      <c r="B147" s="17">
        <v>65000000</v>
      </c>
      <c r="C147" s="15">
        <v>45932</v>
      </c>
      <c r="D147" s="15">
        <v>52427</v>
      </c>
      <c r="E147" s="17">
        <v>41660000</v>
      </c>
      <c r="F147" s="17">
        <v>-23340000</v>
      </c>
      <c r="G147" s="17">
        <v>41660000</v>
      </c>
      <c r="H147" s="117">
        <v>-35.907692307692308</v>
      </c>
      <c r="I147" s="209">
        <v>0</v>
      </c>
      <c r="J147" s="17">
        <v>37813190.159999996</v>
      </c>
      <c r="K147" s="18">
        <v>6340990000</v>
      </c>
      <c r="L147" s="29">
        <v>88.601798951032166</v>
      </c>
      <c r="M147" s="104">
        <v>11.51297407585214</v>
      </c>
      <c r="N147" s="198">
        <v>11.55</v>
      </c>
      <c r="O147" s="239"/>
      <c r="P147" s="243"/>
      <c r="Q147" s="243"/>
      <c r="R147" s="107"/>
    </row>
    <row r="148" spans="1:18">
      <c r="A148" s="319">
        <v>45931</v>
      </c>
      <c r="B148" s="17">
        <v>110000000</v>
      </c>
      <c r="C148" s="15">
        <v>45945</v>
      </c>
      <c r="D148" s="15">
        <v>52427</v>
      </c>
      <c r="E148" s="17">
        <v>104400000</v>
      </c>
      <c r="F148" s="17">
        <v>-5600000</v>
      </c>
      <c r="G148" s="17">
        <v>73450000</v>
      </c>
      <c r="H148" s="117">
        <v>-5.0909090909090908</v>
      </c>
      <c r="I148" s="209">
        <v>0</v>
      </c>
      <c r="J148" s="17">
        <v>67308228.810000002</v>
      </c>
      <c r="K148" s="18">
        <v>6414440000</v>
      </c>
      <c r="L148" s="29">
        <v>89.117610364874068</v>
      </c>
      <c r="M148" s="104">
        <v>11.438143771272969</v>
      </c>
      <c r="N148" s="198">
        <v>11.46</v>
      </c>
      <c r="O148" s="239"/>
      <c r="P148" s="243"/>
      <c r="Q148" s="243"/>
      <c r="R148" s="107"/>
    </row>
    <row r="149" spans="1:18">
      <c r="A149" s="319">
        <v>45962</v>
      </c>
      <c r="B149" s="17">
        <v>55000000</v>
      </c>
      <c r="C149" s="15">
        <v>45974</v>
      </c>
      <c r="D149" s="15">
        <v>52427</v>
      </c>
      <c r="E149" s="17">
        <v>104440000</v>
      </c>
      <c r="F149" s="17">
        <v>49440000</v>
      </c>
      <c r="G149" s="17">
        <v>9020000</v>
      </c>
      <c r="H149" s="117">
        <v>89.890909090909091</v>
      </c>
      <c r="I149" s="209">
        <v>0</v>
      </c>
      <c r="J149" s="17">
        <v>9020000</v>
      </c>
      <c r="K149" s="18">
        <v>6423460000</v>
      </c>
      <c r="L149" s="29">
        <v>91.967135243902433</v>
      </c>
      <c r="M149" s="104">
        <v>11.03525332594235</v>
      </c>
      <c r="N149" s="198">
        <v>11.049799999999999</v>
      </c>
      <c r="O149" s="239"/>
      <c r="P149" s="243"/>
      <c r="Q149" s="243"/>
      <c r="R149" s="107"/>
    </row>
    <row r="150" spans="1:18">
      <c r="A150" s="319">
        <v>45962</v>
      </c>
      <c r="B150" s="17"/>
      <c r="C150" s="15">
        <v>45986</v>
      </c>
      <c r="D150" s="15">
        <v>52427</v>
      </c>
      <c r="E150" s="17"/>
      <c r="F150" s="17">
        <v>0</v>
      </c>
      <c r="G150" s="17"/>
      <c r="H150" s="117"/>
      <c r="I150" s="209">
        <v>0</v>
      </c>
      <c r="J150" s="17">
        <v>0</v>
      </c>
      <c r="K150" s="18">
        <v>6434030000</v>
      </c>
      <c r="L150" s="29"/>
      <c r="M150" s="104"/>
      <c r="N150" s="198"/>
      <c r="O150" s="239">
        <v>10570000</v>
      </c>
      <c r="P150" s="243">
        <v>96.00694</v>
      </c>
      <c r="Q150" s="243">
        <v>10.989000000000001</v>
      </c>
      <c r="R150" s="107">
        <v>10.989000000000001</v>
      </c>
    </row>
    <row r="151" spans="1:18">
      <c r="A151" s="319">
        <v>45992</v>
      </c>
      <c r="B151" s="17">
        <v>80000000</v>
      </c>
      <c r="C151" s="15">
        <v>45995</v>
      </c>
      <c r="D151" s="15">
        <v>52427</v>
      </c>
      <c r="E151" s="17">
        <v>148470000</v>
      </c>
      <c r="F151" s="17">
        <v>68470000</v>
      </c>
      <c r="G151" s="17">
        <v>41110000</v>
      </c>
      <c r="H151" s="117">
        <v>85.587500000000006</v>
      </c>
      <c r="I151">
        <v>0</v>
      </c>
      <c r="J151" s="17">
        <v>41110000</v>
      </c>
      <c r="K151" s="18">
        <v>6475140000</v>
      </c>
      <c r="L151" s="29">
        <v>93.427255750425687</v>
      </c>
      <c r="M151" s="104">
        <v>10.83684991486256</v>
      </c>
      <c r="N151" s="198">
        <v>10.894</v>
      </c>
      <c r="O151" s="239"/>
      <c r="P151" s="243"/>
      <c r="Q151" s="243"/>
      <c r="R151" s="107"/>
    </row>
    <row r="152" spans="1:18">
      <c r="A152" s="319">
        <v>46023</v>
      </c>
      <c r="B152" s="17">
        <v>190000000</v>
      </c>
      <c r="C152" s="15">
        <v>46037</v>
      </c>
      <c r="D152" s="15">
        <v>52427</v>
      </c>
      <c r="E152" s="17">
        <v>116480000</v>
      </c>
      <c r="F152" s="17">
        <v>-73520000</v>
      </c>
      <c r="G152" s="17">
        <v>106480000</v>
      </c>
      <c r="H152" s="117">
        <v>-38.694736842105264</v>
      </c>
      <c r="I152">
        <v>0</v>
      </c>
      <c r="J152" s="17">
        <v>106480000</v>
      </c>
      <c r="K152" s="18">
        <v>6581620000</v>
      </c>
      <c r="L152" s="29">
        <v>93.074235601051839</v>
      </c>
      <c r="M152" s="104">
        <v>10.894422191960929</v>
      </c>
      <c r="N152" s="198">
        <v>10.9895</v>
      </c>
      <c r="O152" s="239"/>
      <c r="P152" s="243"/>
      <c r="Q152" s="243"/>
      <c r="R152" s="107"/>
    </row>
    <row r="153" spans="1:18">
      <c r="A153" s="319">
        <v>46023</v>
      </c>
      <c r="B153" s="17"/>
      <c r="C153" s="15"/>
      <c r="D153" s="15"/>
      <c r="E153" s="17"/>
      <c r="F153" s="17"/>
      <c r="G153" s="17"/>
      <c r="H153" s="117"/>
      <c r="I153">
        <v>0</v>
      </c>
      <c r="J153" s="17">
        <v>0</v>
      </c>
      <c r="K153" s="18">
        <v>6598130000</v>
      </c>
      <c r="L153" s="29"/>
      <c r="M153" s="104"/>
      <c r="N153" s="198"/>
      <c r="O153" s="239">
        <v>16510000</v>
      </c>
      <c r="P153" s="243">
        <v>93.223050000000001</v>
      </c>
      <c r="Q153" s="243">
        <v>10.9</v>
      </c>
      <c r="R153" s="107">
        <v>10.9</v>
      </c>
    </row>
  </sheetData>
  <conditionalFormatting sqref="L37:N40">
    <cfRule type="cellIs" dxfId="34" priority="426" stopIfTrue="1" operator="lessThan">
      <formula>0</formula>
    </cfRule>
  </conditionalFormatting>
  <conditionalFormatting sqref="L48:N51">
    <cfRule type="cellIs" dxfId="33" priority="238" stopIfTrue="1" operator="lessThan">
      <formula>0</formula>
    </cfRule>
  </conditionalFormatting>
  <conditionalFormatting sqref="L93:N153">
    <cfRule type="cellIs" dxfId="32" priority="1" stopIfTrue="1" operator="lessThan">
      <formula>0</formula>
    </cfRule>
  </conditionalFormatting>
  <conditionalFormatting sqref="O36">
    <cfRule type="cellIs" dxfId="31" priority="1769" stopIfTrue="1" operator="lessThan">
      <formula>0</formula>
    </cfRule>
  </conditionalFormatting>
  <conditionalFormatting sqref="O44:O47">
    <cfRule type="cellIs" dxfId="30" priority="310" stopIfTrue="1" operator="lessThan">
      <formula>0</formula>
    </cfRule>
  </conditionalFormatting>
  <pageMargins left="0.7" right="0.7" top="0.75" bottom="0.75" header="0.3" footer="0.3"/>
  <pageSetup scale="59" orientation="landscape" r:id="rId1"/>
  <headerFooter>
    <oddFooter>&amp;L_x000D_&amp;1#&amp;"Calibri"&amp;10&amp;K000000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96"/>
  <sheetViews>
    <sheetView zoomScale="98" zoomScaleNormal="98" workbookViewId="0">
      <pane xSplit="1" ySplit="3" topLeftCell="B180" activePane="bottomRight" state="frozen"/>
      <selection activeCell="A12" sqref="A12"/>
      <selection pane="topRight" activeCell="A12" sqref="A12"/>
      <selection pane="bottomLeft" activeCell="A12" sqref="A12"/>
      <selection pane="bottomRight" activeCell="A196" sqref="A196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0.21875" customWidth="1"/>
    <col min="13" max="13" width="8.77734375" customWidth="1"/>
    <col min="15" max="15" width="10.44140625" bestFit="1" customWidth="1"/>
  </cols>
  <sheetData>
    <row r="1" spans="1:18" ht="16.5" thickBot="1">
      <c r="A1" s="9"/>
      <c r="B1" s="9" t="s">
        <v>59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102">
        <v>42125</v>
      </c>
      <c r="B4" s="38">
        <v>15000000</v>
      </c>
      <c r="C4" s="15">
        <v>42145</v>
      </c>
      <c r="D4" s="15">
        <v>53158</v>
      </c>
      <c r="E4" s="17">
        <v>37200000</v>
      </c>
      <c r="F4" s="17">
        <v>22200000</v>
      </c>
      <c r="G4" s="17">
        <v>15000000</v>
      </c>
      <c r="H4" s="161">
        <v>148</v>
      </c>
      <c r="I4" s="17">
        <v>0</v>
      </c>
      <c r="J4" s="17">
        <v>15000000</v>
      </c>
      <c r="K4" s="18">
        <v>15000000</v>
      </c>
      <c r="L4" s="90">
        <v>99.384280000000004</v>
      </c>
      <c r="M4" s="90">
        <v>9.9148399999999999</v>
      </c>
      <c r="N4" s="90">
        <v>9.9499999999999993</v>
      </c>
    </row>
    <row r="5" spans="1:18">
      <c r="A5" s="102">
        <v>42156</v>
      </c>
      <c r="B5" s="38">
        <v>10000000</v>
      </c>
      <c r="C5" s="15">
        <v>42173</v>
      </c>
      <c r="D5" s="15">
        <v>53158</v>
      </c>
      <c r="E5" s="17">
        <v>17000000</v>
      </c>
      <c r="F5" s="17">
        <v>7000000</v>
      </c>
      <c r="G5" s="17">
        <v>10000000</v>
      </c>
      <c r="H5" s="128">
        <v>70</v>
      </c>
      <c r="I5" s="17">
        <v>0</v>
      </c>
      <c r="J5" s="17">
        <v>10000000</v>
      </c>
      <c r="K5" s="18">
        <v>25000000</v>
      </c>
      <c r="L5" s="90">
        <v>93.735029999999995</v>
      </c>
      <c r="M5" s="90">
        <v>10.221769999999999</v>
      </c>
      <c r="N5" s="90">
        <v>9.875</v>
      </c>
    </row>
    <row r="6" spans="1:18">
      <c r="A6" s="102">
        <v>42186</v>
      </c>
      <c r="B6" s="38">
        <v>10000000</v>
      </c>
      <c r="C6" s="15">
        <v>42200</v>
      </c>
      <c r="D6" s="15">
        <v>53158</v>
      </c>
      <c r="E6" s="17">
        <v>13000000</v>
      </c>
      <c r="F6" s="17">
        <v>3000000</v>
      </c>
      <c r="G6" s="17">
        <v>10000000</v>
      </c>
      <c r="H6" s="128">
        <v>30</v>
      </c>
      <c r="I6" s="17">
        <v>0</v>
      </c>
      <c r="J6" s="17">
        <f>G6-I6</f>
        <v>10000000</v>
      </c>
      <c r="K6" s="18">
        <f>J6+K5</f>
        <v>35000000</v>
      </c>
      <c r="L6" s="90">
        <v>94.144570000000002</v>
      </c>
      <c r="M6" s="90">
        <v>10.171250000000001</v>
      </c>
      <c r="N6" s="90">
        <v>10.221</v>
      </c>
    </row>
    <row r="7" spans="1:18">
      <c r="A7" s="102">
        <v>42217</v>
      </c>
      <c r="B7" s="38">
        <v>10000000</v>
      </c>
      <c r="C7" s="15">
        <v>42200</v>
      </c>
      <c r="D7" s="15">
        <v>53158</v>
      </c>
      <c r="E7" s="17">
        <v>26000000</v>
      </c>
      <c r="F7" s="17">
        <v>16000000</v>
      </c>
      <c r="G7" s="17">
        <v>10000000</v>
      </c>
      <c r="H7" s="128">
        <v>160</v>
      </c>
      <c r="I7" s="17">
        <v>0</v>
      </c>
      <c r="J7" s="17">
        <v>10000000</v>
      </c>
      <c r="K7" s="18">
        <v>45000000</v>
      </c>
      <c r="L7" s="90">
        <v>98.25864</v>
      </c>
      <c r="M7" s="90">
        <v>10.0322</v>
      </c>
      <c r="N7" s="90">
        <v>10.0512</v>
      </c>
    </row>
    <row r="8" spans="1:18">
      <c r="A8" s="102">
        <v>42248</v>
      </c>
      <c r="B8" s="38">
        <v>10000000</v>
      </c>
      <c r="C8" s="15">
        <v>42264</v>
      </c>
      <c r="D8" s="15">
        <v>53158</v>
      </c>
      <c r="E8" s="17">
        <v>15000000</v>
      </c>
      <c r="F8" s="17">
        <v>5000000</v>
      </c>
      <c r="G8" s="17">
        <v>10000000</v>
      </c>
      <c r="H8" s="128">
        <v>50</v>
      </c>
      <c r="I8" s="17">
        <v>0</v>
      </c>
      <c r="J8" s="17">
        <v>10000000</v>
      </c>
      <c r="K8" s="18">
        <v>55000000</v>
      </c>
      <c r="L8" s="90">
        <v>90.332089999999994</v>
      </c>
      <c r="M8" s="90">
        <v>10.225379999999999</v>
      </c>
      <c r="N8" s="90">
        <v>10.407500000000001</v>
      </c>
    </row>
    <row r="9" spans="1:18">
      <c r="A9" s="102">
        <v>42278</v>
      </c>
      <c r="B9" s="38">
        <v>25000000</v>
      </c>
      <c r="C9" s="15">
        <v>42292</v>
      </c>
      <c r="D9" s="15">
        <v>53158</v>
      </c>
      <c r="E9" s="17">
        <v>28000000</v>
      </c>
      <c r="F9" s="17">
        <v>3000000</v>
      </c>
      <c r="G9" s="17">
        <v>25000000</v>
      </c>
      <c r="H9" s="128">
        <v>12</v>
      </c>
      <c r="I9" s="17">
        <v>0</v>
      </c>
      <c r="J9" s="17">
        <v>25000000</v>
      </c>
      <c r="K9" s="18">
        <v>80000000</v>
      </c>
      <c r="L9" s="90">
        <v>95.906700000000001</v>
      </c>
      <c r="M9" s="90">
        <v>10.288</v>
      </c>
      <c r="N9" s="90">
        <v>10.33</v>
      </c>
    </row>
    <row r="10" spans="1:18">
      <c r="A10" s="102">
        <v>42309</v>
      </c>
      <c r="B10" s="38">
        <v>25000000</v>
      </c>
      <c r="C10" s="15">
        <v>42313</v>
      </c>
      <c r="D10" s="15">
        <v>53158</v>
      </c>
      <c r="E10" s="17">
        <v>58350000</v>
      </c>
      <c r="F10" s="17">
        <v>33350000</v>
      </c>
      <c r="G10" s="17">
        <v>25000000</v>
      </c>
      <c r="H10" s="128">
        <v>133.4</v>
      </c>
      <c r="I10" s="17">
        <v>0</v>
      </c>
      <c r="J10" s="17">
        <v>25000000</v>
      </c>
      <c r="K10" s="18">
        <v>105000000</v>
      </c>
      <c r="L10" s="90">
        <v>94.14931</v>
      </c>
      <c r="M10" s="90">
        <v>10.4886</v>
      </c>
      <c r="N10" s="90">
        <v>10.5</v>
      </c>
    </row>
    <row r="11" spans="1:18">
      <c r="A11" s="148">
        <v>42353</v>
      </c>
      <c r="B11" s="125">
        <v>25000000</v>
      </c>
      <c r="C11" s="22">
        <v>42341</v>
      </c>
      <c r="D11" s="22">
        <v>16633</v>
      </c>
      <c r="E11" s="24">
        <v>55000000</v>
      </c>
      <c r="F11" s="24">
        <v>30000000</v>
      </c>
      <c r="G11" s="24">
        <v>25000000</v>
      </c>
      <c r="H11" s="129">
        <v>120</v>
      </c>
      <c r="I11" s="24">
        <v>0</v>
      </c>
      <c r="J11" s="24">
        <v>25000000</v>
      </c>
      <c r="K11" s="25">
        <v>130000000</v>
      </c>
      <c r="L11" s="93">
        <v>92.394000000000005</v>
      </c>
      <c r="M11" s="93">
        <v>10.696</v>
      </c>
      <c r="N11" s="93">
        <v>11</v>
      </c>
    </row>
    <row r="12" spans="1:18">
      <c r="A12" s="148">
        <v>44595</v>
      </c>
      <c r="B12" s="125">
        <v>80000000</v>
      </c>
      <c r="C12" s="22">
        <v>44602</v>
      </c>
      <c r="D12" s="22">
        <v>54346</v>
      </c>
      <c r="E12" s="24">
        <v>76680000</v>
      </c>
      <c r="F12" s="24">
        <v>-3320000</v>
      </c>
      <c r="G12" s="24">
        <v>76680000</v>
      </c>
      <c r="H12" s="129">
        <v>-4.1500000000000002E-2</v>
      </c>
      <c r="I12" s="24">
        <v>0</v>
      </c>
      <c r="J12" s="24">
        <v>76680000</v>
      </c>
      <c r="K12" s="25">
        <v>619360000</v>
      </c>
      <c r="L12" s="93">
        <v>71.958119999999994</v>
      </c>
      <c r="M12" s="93">
        <v>14.041550000000001</v>
      </c>
      <c r="N12" s="93">
        <v>14.87</v>
      </c>
    </row>
    <row r="13" spans="1:18">
      <c r="A13" s="102">
        <v>42401</v>
      </c>
      <c r="B13" s="38">
        <v>30000000</v>
      </c>
      <c r="C13" s="15">
        <v>42404</v>
      </c>
      <c r="D13" s="15">
        <v>53158</v>
      </c>
      <c r="E13" s="17">
        <v>40000000</v>
      </c>
      <c r="F13" s="17">
        <v>10000000</v>
      </c>
      <c r="G13" s="17">
        <v>30000000</v>
      </c>
      <c r="H13" s="128">
        <v>33.333333333333329</v>
      </c>
      <c r="I13" s="17">
        <v>0</v>
      </c>
      <c r="J13" s="17">
        <v>30000000</v>
      </c>
      <c r="K13" s="18">
        <v>185000000</v>
      </c>
      <c r="L13" s="90">
        <v>86.462680000000006</v>
      </c>
      <c r="M13" s="90">
        <v>11.46067</v>
      </c>
      <c r="N13" s="90">
        <v>11.497</v>
      </c>
    </row>
    <row r="14" spans="1:18">
      <c r="A14" s="102">
        <v>42430</v>
      </c>
      <c r="B14" s="38">
        <v>35000000</v>
      </c>
      <c r="C14" s="15">
        <v>42432</v>
      </c>
      <c r="D14" s="15">
        <v>16633</v>
      </c>
      <c r="E14" s="17">
        <v>55050000</v>
      </c>
      <c r="F14" s="17">
        <v>20050000</v>
      </c>
      <c r="G14" s="17">
        <v>35000000</v>
      </c>
      <c r="H14" s="128">
        <v>57.285714285714285</v>
      </c>
      <c r="I14" s="17">
        <v>0</v>
      </c>
      <c r="J14" s="17">
        <v>35000000</v>
      </c>
      <c r="K14" s="18">
        <v>220000000</v>
      </c>
      <c r="L14" s="90">
        <v>87.423789999999997</v>
      </c>
      <c r="M14" s="90">
        <v>11.33056</v>
      </c>
      <c r="N14" s="90">
        <v>11.345000000000001</v>
      </c>
    </row>
    <row r="15" spans="1:18">
      <c r="A15" s="102">
        <v>42461</v>
      </c>
      <c r="B15" s="38">
        <v>50000000</v>
      </c>
      <c r="C15" s="15">
        <v>42481</v>
      </c>
      <c r="D15" s="15">
        <v>16633</v>
      </c>
      <c r="E15" s="17">
        <v>70000000</v>
      </c>
      <c r="F15" s="17">
        <v>20000000</v>
      </c>
      <c r="G15" s="17">
        <v>50000000</v>
      </c>
      <c r="H15" s="128">
        <v>40</v>
      </c>
      <c r="I15" s="17">
        <v>0</v>
      </c>
      <c r="J15" s="17">
        <v>50000000</v>
      </c>
      <c r="K15" s="18">
        <v>270000000</v>
      </c>
      <c r="L15" s="90">
        <v>90.087620000000001</v>
      </c>
      <c r="M15" s="90">
        <v>10.986000000000001</v>
      </c>
      <c r="N15" s="90">
        <v>9.3460000000000001</v>
      </c>
    </row>
    <row r="16" spans="1:18">
      <c r="A16" s="102">
        <v>42491</v>
      </c>
      <c r="B16" s="38">
        <v>50000000</v>
      </c>
      <c r="C16" s="15">
        <v>42510</v>
      </c>
      <c r="D16" s="15">
        <v>16633</v>
      </c>
      <c r="E16" s="17">
        <v>73900000</v>
      </c>
      <c r="F16" s="17">
        <v>23900000</v>
      </c>
      <c r="G16" s="17">
        <v>50000000</v>
      </c>
      <c r="H16" s="128">
        <v>47.8</v>
      </c>
      <c r="I16" s="17">
        <v>0</v>
      </c>
      <c r="J16" s="17">
        <v>50000000</v>
      </c>
      <c r="K16" s="18">
        <v>320000000</v>
      </c>
      <c r="L16" s="90">
        <v>86.176720000000003</v>
      </c>
      <c r="M16" s="90">
        <v>11.500780000000001</v>
      </c>
      <c r="N16" s="90">
        <v>11.558</v>
      </c>
    </row>
    <row r="17" spans="1:18">
      <c r="A17" s="102">
        <v>42522</v>
      </c>
      <c r="B17" s="38">
        <v>50000000</v>
      </c>
      <c r="C17" s="15">
        <v>42513</v>
      </c>
      <c r="D17" s="15">
        <v>16633</v>
      </c>
      <c r="E17" s="17">
        <v>23000000</v>
      </c>
      <c r="F17" s="17">
        <v>-27000000</v>
      </c>
      <c r="G17" s="17">
        <v>23000000</v>
      </c>
      <c r="H17" s="128">
        <v>-54</v>
      </c>
      <c r="I17" s="17">
        <v>0</v>
      </c>
      <c r="J17" s="17">
        <v>23000000</v>
      </c>
      <c r="K17" s="18">
        <v>343000000</v>
      </c>
      <c r="L17" s="90">
        <v>89.657089999999997</v>
      </c>
      <c r="M17" s="90">
        <v>11.04696</v>
      </c>
      <c r="N17" s="90">
        <v>11.06</v>
      </c>
    </row>
    <row r="18" spans="1:18">
      <c r="A18" s="102">
        <v>42552</v>
      </c>
      <c r="B18" s="38">
        <v>50000000</v>
      </c>
      <c r="C18" s="15">
        <v>42579</v>
      </c>
      <c r="D18" s="15">
        <v>16633</v>
      </c>
      <c r="E18" s="17">
        <v>13400000</v>
      </c>
      <c r="F18" s="17">
        <v>-36600000</v>
      </c>
      <c r="G18" s="17">
        <v>13400000</v>
      </c>
      <c r="H18" s="128">
        <v>-73.2</v>
      </c>
      <c r="I18" s="17">
        <v>0</v>
      </c>
      <c r="J18" s="17">
        <v>13400000</v>
      </c>
      <c r="K18" s="18">
        <v>356400000</v>
      </c>
      <c r="L18" s="90">
        <v>91.055329999999998</v>
      </c>
      <c r="M18" s="90">
        <v>10.868399999999999</v>
      </c>
      <c r="N18" s="90">
        <v>10.909000000000001</v>
      </c>
    </row>
    <row r="19" spans="1:18">
      <c r="A19" s="102">
        <v>42583</v>
      </c>
      <c r="B19" s="38">
        <v>50000000</v>
      </c>
      <c r="C19" s="15">
        <v>42607</v>
      </c>
      <c r="D19" s="15">
        <v>16633</v>
      </c>
      <c r="E19" s="17">
        <v>25000000</v>
      </c>
      <c r="F19" s="17">
        <v>-25000000</v>
      </c>
      <c r="G19" s="17">
        <v>25000000</v>
      </c>
      <c r="H19" s="128">
        <v>-50</v>
      </c>
      <c r="I19" s="17">
        <v>0</v>
      </c>
      <c r="J19" s="17">
        <v>25000000</v>
      </c>
      <c r="K19" s="18">
        <v>381400000</v>
      </c>
      <c r="L19" s="90">
        <v>89.201170000000005</v>
      </c>
      <c r="M19" s="90">
        <v>11.10032</v>
      </c>
      <c r="N19" s="90">
        <v>11.151999999999999</v>
      </c>
    </row>
    <row r="20" spans="1:18">
      <c r="A20" s="102">
        <v>42614</v>
      </c>
      <c r="B20" s="38">
        <v>313000000</v>
      </c>
      <c r="C20" s="15">
        <v>42634</v>
      </c>
      <c r="D20" s="15">
        <v>16633</v>
      </c>
      <c r="E20" s="17">
        <v>313000000</v>
      </c>
      <c r="F20" s="17">
        <v>0</v>
      </c>
      <c r="G20" s="17">
        <v>313000000</v>
      </c>
      <c r="H20" s="128">
        <v>0</v>
      </c>
      <c r="I20" s="17">
        <v>0</v>
      </c>
      <c r="J20" s="17">
        <v>313000000</v>
      </c>
      <c r="K20" s="18">
        <v>694400000</v>
      </c>
      <c r="L20" s="90">
        <v>91.928989999999999</v>
      </c>
      <c r="M20" s="90">
        <v>10.75775</v>
      </c>
      <c r="N20" s="90">
        <v>88.4602</v>
      </c>
    </row>
    <row r="21" spans="1:18">
      <c r="A21" s="102">
        <v>42644</v>
      </c>
      <c r="B21" s="38">
        <v>50000000</v>
      </c>
      <c r="C21" s="15">
        <v>42670</v>
      </c>
      <c r="D21" s="15">
        <v>16633</v>
      </c>
      <c r="E21" s="17">
        <v>39600000</v>
      </c>
      <c r="F21" s="17">
        <v>-10400000</v>
      </c>
      <c r="G21" s="17">
        <v>39600000</v>
      </c>
      <c r="H21" s="128">
        <v>-20.8</v>
      </c>
      <c r="I21" s="17">
        <v>0</v>
      </c>
      <c r="J21" s="17">
        <v>39600000</v>
      </c>
      <c r="K21" s="18">
        <v>734000000</v>
      </c>
      <c r="L21" s="90">
        <v>88.772379999999998</v>
      </c>
      <c r="M21" s="90">
        <v>11.153840000000001</v>
      </c>
      <c r="N21" s="90">
        <v>11.231999999999999</v>
      </c>
    </row>
    <row r="22" spans="1:18">
      <c r="A22" s="102">
        <v>42705</v>
      </c>
      <c r="B22" s="38">
        <v>250000000</v>
      </c>
      <c r="C22" s="15">
        <v>42710</v>
      </c>
      <c r="D22" s="15">
        <v>16633</v>
      </c>
      <c r="E22" s="17">
        <v>250000000</v>
      </c>
      <c r="F22" s="17">
        <v>0</v>
      </c>
      <c r="G22" s="17">
        <v>250000000</v>
      </c>
      <c r="H22" s="128">
        <v>0</v>
      </c>
      <c r="I22" s="17">
        <v>0</v>
      </c>
      <c r="J22" s="17">
        <v>250000000</v>
      </c>
      <c r="K22" s="18">
        <v>984000000</v>
      </c>
      <c r="L22" s="90">
        <v>85.833119999999994</v>
      </c>
      <c r="M22" s="90">
        <v>11.548</v>
      </c>
      <c r="N22" s="90">
        <v>11.548</v>
      </c>
    </row>
    <row r="23" spans="1:18">
      <c r="A23" s="148">
        <v>42705</v>
      </c>
      <c r="B23" s="125">
        <v>50000000</v>
      </c>
      <c r="C23" s="22">
        <v>42712</v>
      </c>
      <c r="D23" s="22">
        <v>16633</v>
      </c>
      <c r="E23" s="24">
        <v>50000</v>
      </c>
      <c r="F23" s="24">
        <v>-49950000</v>
      </c>
      <c r="G23" s="24">
        <v>50000</v>
      </c>
      <c r="H23" s="129">
        <v>-99.9</v>
      </c>
      <c r="I23" s="24">
        <v>0</v>
      </c>
      <c r="J23" s="24">
        <v>50000</v>
      </c>
      <c r="K23" s="25">
        <v>984050000</v>
      </c>
      <c r="L23" s="93">
        <v>89.980400000000003</v>
      </c>
      <c r="M23" s="93">
        <v>11</v>
      </c>
      <c r="N23" s="93">
        <v>11</v>
      </c>
      <c r="O23" s="98"/>
      <c r="P23" s="158"/>
      <c r="Q23" s="199"/>
      <c r="R23" s="107"/>
    </row>
    <row r="24" spans="1:18">
      <c r="A24" s="102">
        <v>42736</v>
      </c>
      <c r="B24" s="38">
        <v>50000000</v>
      </c>
      <c r="C24" s="15">
        <v>42754</v>
      </c>
      <c r="D24" s="15">
        <v>16633</v>
      </c>
      <c r="E24" s="17">
        <v>21800000</v>
      </c>
      <c r="F24" s="17">
        <v>-28200000</v>
      </c>
      <c r="G24" s="17">
        <v>21800000</v>
      </c>
      <c r="H24" s="128">
        <v>-56.399999999999991</v>
      </c>
      <c r="I24" s="17">
        <v>0</v>
      </c>
      <c r="J24" s="17">
        <v>21800000</v>
      </c>
      <c r="K24" s="18">
        <v>1005850000</v>
      </c>
      <c r="L24" s="90">
        <v>87.643020000000007</v>
      </c>
      <c r="M24" s="90">
        <v>11.311059999999999</v>
      </c>
      <c r="N24" s="90">
        <v>11.33</v>
      </c>
      <c r="O24" s="98"/>
      <c r="P24" s="158"/>
      <c r="Q24" s="199"/>
      <c r="R24" s="107"/>
    </row>
    <row r="25" spans="1:18">
      <c r="A25" s="102">
        <v>42767</v>
      </c>
      <c r="B25" s="38">
        <v>117000000</v>
      </c>
      <c r="C25" s="15">
        <v>42794</v>
      </c>
      <c r="D25" s="15">
        <v>16633</v>
      </c>
      <c r="E25" s="17">
        <v>117000000</v>
      </c>
      <c r="F25" s="17">
        <v>0</v>
      </c>
      <c r="G25" s="17">
        <v>117000000</v>
      </c>
      <c r="H25" s="128">
        <v>0</v>
      </c>
      <c r="I25" s="17">
        <v>0</v>
      </c>
      <c r="J25" s="17">
        <v>117000000</v>
      </c>
      <c r="K25" s="18">
        <v>1122850000</v>
      </c>
      <c r="L25" s="90">
        <v>85.44041</v>
      </c>
      <c r="M25" s="90">
        <v>11.61013</v>
      </c>
      <c r="N25" s="90">
        <v>11.56</v>
      </c>
      <c r="O25" s="98"/>
      <c r="P25" s="158"/>
      <c r="Q25" s="199"/>
      <c r="R25" s="107"/>
    </row>
    <row r="26" spans="1:18">
      <c r="A26" s="102">
        <v>42856</v>
      </c>
      <c r="B26" s="38">
        <v>15000000</v>
      </c>
      <c r="C26" s="15">
        <v>42873</v>
      </c>
      <c r="D26" s="15">
        <v>16633</v>
      </c>
      <c r="E26" s="17">
        <v>3000000</v>
      </c>
      <c r="F26" s="17">
        <v>-12000000</v>
      </c>
      <c r="G26" s="17">
        <v>3000000</v>
      </c>
      <c r="H26" s="128">
        <v>-80</v>
      </c>
      <c r="I26" s="17">
        <v>0</v>
      </c>
      <c r="J26" s="17">
        <v>3000000</v>
      </c>
      <c r="K26" s="18">
        <v>1125850000</v>
      </c>
      <c r="L26" s="90">
        <v>82.617400000000004</v>
      </c>
      <c r="M26" s="90">
        <v>12.02</v>
      </c>
      <c r="N26" s="90">
        <v>11.91</v>
      </c>
      <c r="O26" s="98"/>
      <c r="P26" s="158"/>
      <c r="Q26" s="199"/>
      <c r="R26" s="107"/>
    </row>
    <row r="27" spans="1:18">
      <c r="A27" s="102">
        <v>42887</v>
      </c>
      <c r="B27" s="38">
        <v>15000000</v>
      </c>
      <c r="C27" s="15">
        <v>42908</v>
      </c>
      <c r="D27" s="15">
        <v>16633</v>
      </c>
      <c r="E27" s="17">
        <v>1200000</v>
      </c>
      <c r="F27" s="17">
        <v>-13800000</v>
      </c>
      <c r="G27" s="17">
        <v>1200000</v>
      </c>
      <c r="H27" s="128">
        <v>-92</v>
      </c>
      <c r="I27" s="17">
        <v>0</v>
      </c>
      <c r="J27" s="17">
        <v>1200000</v>
      </c>
      <c r="K27" s="18">
        <v>1127050000</v>
      </c>
      <c r="L27" s="90">
        <v>82.431219999999996</v>
      </c>
      <c r="M27" s="90">
        <v>12.05167</v>
      </c>
      <c r="N27" s="90">
        <v>12.11</v>
      </c>
      <c r="O27" s="98"/>
      <c r="P27" s="158"/>
      <c r="Q27" s="199"/>
      <c r="R27" s="107"/>
    </row>
    <row r="28" spans="1:18">
      <c r="A28" s="102">
        <v>42917</v>
      </c>
      <c r="B28" s="38">
        <v>15000000</v>
      </c>
      <c r="C28" s="15">
        <v>42936</v>
      </c>
      <c r="D28" s="15">
        <v>16633</v>
      </c>
      <c r="E28" s="17">
        <v>400000</v>
      </c>
      <c r="F28" s="17">
        <v>-14600000</v>
      </c>
      <c r="G28" s="17">
        <v>400000</v>
      </c>
      <c r="H28" s="128">
        <v>-97.333333333333343</v>
      </c>
      <c r="I28" s="17">
        <v>0</v>
      </c>
      <c r="J28" s="17">
        <v>400000</v>
      </c>
      <c r="K28" s="18">
        <v>1127450000</v>
      </c>
      <c r="L28" s="90">
        <v>81.861789999999999</v>
      </c>
      <c r="M28" s="90">
        <v>12.135</v>
      </c>
      <c r="N28" s="90">
        <v>12.09</v>
      </c>
      <c r="O28" s="98"/>
      <c r="P28" s="158"/>
      <c r="Q28" s="199"/>
      <c r="R28" s="107"/>
    </row>
    <row r="29" spans="1:18">
      <c r="A29" s="102">
        <v>43009</v>
      </c>
      <c r="B29" s="38">
        <v>35000000</v>
      </c>
      <c r="C29" s="15">
        <v>43024</v>
      </c>
      <c r="D29" s="15">
        <v>16633</v>
      </c>
      <c r="E29" s="17">
        <v>36400000</v>
      </c>
      <c r="F29" s="17">
        <v>1400000</v>
      </c>
      <c r="G29" s="17">
        <v>35000000</v>
      </c>
      <c r="H29" s="128">
        <v>4</v>
      </c>
      <c r="I29" s="17">
        <v>0</v>
      </c>
      <c r="J29" s="17">
        <v>35000000</v>
      </c>
      <c r="K29" s="18">
        <v>1162450000</v>
      </c>
      <c r="L29" s="90">
        <v>82.176609999999997</v>
      </c>
      <c r="M29" s="90">
        <v>12.08286</v>
      </c>
      <c r="N29" s="90">
        <v>12.16</v>
      </c>
      <c r="O29" s="98"/>
      <c r="P29" s="158"/>
      <c r="Q29" s="199"/>
      <c r="R29" s="107"/>
    </row>
    <row r="30" spans="1:18">
      <c r="A30" s="102">
        <v>43040</v>
      </c>
      <c r="B30" s="38">
        <v>5000000</v>
      </c>
      <c r="C30" s="103">
        <v>43069</v>
      </c>
      <c r="D30" s="103">
        <v>16633</v>
      </c>
      <c r="E30" s="98">
        <v>1400000</v>
      </c>
      <c r="F30" s="98">
        <v>-3600000</v>
      </c>
      <c r="G30" s="98">
        <v>1400000</v>
      </c>
      <c r="H30" s="216">
        <v>-72</v>
      </c>
      <c r="I30" s="98">
        <v>0</v>
      </c>
      <c r="J30" s="98">
        <v>1400000</v>
      </c>
      <c r="K30" s="147">
        <v>1163850000</v>
      </c>
      <c r="L30" s="219">
        <v>82.071669999999997</v>
      </c>
      <c r="M30" s="219">
        <v>12.1</v>
      </c>
      <c r="N30" s="219">
        <v>12.1</v>
      </c>
      <c r="O30" s="98"/>
      <c r="P30" s="158"/>
      <c r="Q30" s="199"/>
      <c r="R30" s="107"/>
    </row>
    <row r="31" spans="1:18">
      <c r="A31" s="231">
        <v>43086</v>
      </c>
      <c r="B31" s="125">
        <v>5000000</v>
      </c>
      <c r="C31" s="22">
        <v>43077</v>
      </c>
      <c r="D31" s="22">
        <v>16633</v>
      </c>
      <c r="E31" s="24">
        <v>0</v>
      </c>
      <c r="F31" s="24">
        <v>-5000000</v>
      </c>
      <c r="G31" s="24">
        <v>0</v>
      </c>
      <c r="H31" s="129">
        <v>-100</v>
      </c>
      <c r="I31" s="24">
        <v>0</v>
      </c>
      <c r="J31" s="24">
        <v>0</v>
      </c>
      <c r="K31" s="25">
        <v>1163850000</v>
      </c>
      <c r="L31" s="93"/>
      <c r="M31" s="93"/>
      <c r="N31" s="93"/>
      <c r="O31" s="98"/>
      <c r="P31" s="158"/>
      <c r="Q31" s="199"/>
      <c r="R31" s="107"/>
    </row>
    <row r="32" spans="1:18">
      <c r="A32" s="102">
        <v>43101</v>
      </c>
      <c r="B32" s="38">
        <v>5000000</v>
      </c>
      <c r="C32" s="15">
        <v>43125</v>
      </c>
      <c r="D32" s="15">
        <v>16633</v>
      </c>
      <c r="E32" s="17">
        <v>1000000</v>
      </c>
      <c r="F32" s="17">
        <v>-4000000</v>
      </c>
      <c r="G32" s="17">
        <v>1000000</v>
      </c>
      <c r="H32" s="130">
        <v>-80</v>
      </c>
      <c r="I32" s="17">
        <v>0</v>
      </c>
      <c r="J32" s="17">
        <v>1000000</v>
      </c>
      <c r="K32" s="18">
        <v>1164850000</v>
      </c>
      <c r="L32" s="90">
        <v>84.352069999999998</v>
      </c>
      <c r="M32" s="90">
        <v>11.775</v>
      </c>
      <c r="N32" s="90">
        <v>11.8</v>
      </c>
      <c r="O32" s="104"/>
      <c r="P32" s="104"/>
      <c r="Q32" s="219"/>
      <c r="R32" s="159"/>
    </row>
    <row r="33" spans="1:18">
      <c r="A33" s="102">
        <v>43132</v>
      </c>
      <c r="B33" s="38">
        <v>5000000</v>
      </c>
      <c r="C33" s="103">
        <v>43153</v>
      </c>
      <c r="D33" s="103">
        <v>16633</v>
      </c>
      <c r="E33" s="98">
        <v>10650000</v>
      </c>
      <c r="F33" s="98">
        <v>5650000</v>
      </c>
      <c r="G33" s="98">
        <v>5000000</v>
      </c>
      <c r="H33" s="128">
        <v>112.99999999999999</v>
      </c>
      <c r="I33" s="98">
        <v>0</v>
      </c>
      <c r="J33" s="98">
        <v>5000000</v>
      </c>
      <c r="K33" s="147">
        <v>1169850000</v>
      </c>
      <c r="L33" s="219">
        <v>86.30856</v>
      </c>
      <c r="M33" s="219">
        <v>11.5</v>
      </c>
      <c r="N33" s="219">
        <v>11.5</v>
      </c>
      <c r="O33" s="90"/>
      <c r="P33" s="90"/>
      <c r="Q33" s="90"/>
      <c r="R33" s="90"/>
    </row>
    <row r="34" spans="1:18" ht="13.5" customHeight="1">
      <c r="A34" s="26">
        <v>43160</v>
      </c>
      <c r="B34" s="121">
        <v>5000000</v>
      </c>
      <c r="C34" s="103">
        <v>43188</v>
      </c>
      <c r="D34" s="103">
        <v>16633</v>
      </c>
      <c r="E34" s="98">
        <v>10000000</v>
      </c>
      <c r="F34" s="208">
        <v>5000000</v>
      </c>
      <c r="G34" s="98">
        <v>5000000</v>
      </c>
      <c r="H34" s="206">
        <v>100</v>
      </c>
      <c r="I34" s="209">
        <v>0</v>
      </c>
      <c r="J34" s="208">
        <v>5000000</v>
      </c>
      <c r="K34" s="207">
        <v>1174850000</v>
      </c>
      <c r="L34" s="158">
        <v>92.211420000000004</v>
      </c>
      <c r="M34" s="158">
        <v>10.4445</v>
      </c>
      <c r="N34" s="158">
        <v>10.58</v>
      </c>
      <c r="O34" s="90"/>
      <c r="P34" s="90"/>
      <c r="Q34" s="90"/>
      <c r="R34" s="90"/>
    </row>
    <row r="35" spans="1:18" ht="13.5" customHeight="1">
      <c r="A35" s="26">
        <v>43191</v>
      </c>
      <c r="B35" s="121">
        <v>10000000</v>
      </c>
      <c r="C35" s="103">
        <v>43209</v>
      </c>
      <c r="D35" s="103">
        <v>16633</v>
      </c>
      <c r="E35" s="98">
        <v>1000000</v>
      </c>
      <c r="F35" s="208">
        <v>-9000000</v>
      </c>
      <c r="G35" s="98">
        <v>1000000</v>
      </c>
      <c r="H35" s="206">
        <v>-90</v>
      </c>
      <c r="I35" s="209">
        <v>0</v>
      </c>
      <c r="J35" s="208">
        <v>1000000</v>
      </c>
      <c r="K35" s="207">
        <v>1175850000</v>
      </c>
      <c r="L35" s="158">
        <v>86.906000000000006</v>
      </c>
      <c r="M35" s="158">
        <v>11.42</v>
      </c>
      <c r="N35" s="158">
        <v>11.5</v>
      </c>
      <c r="O35" s="98"/>
      <c r="P35" s="158"/>
      <c r="Q35" s="199"/>
      <c r="R35" s="107"/>
    </row>
    <row r="36" spans="1:18" ht="13.5" customHeight="1">
      <c r="A36" s="26">
        <v>43191</v>
      </c>
      <c r="B36" s="121"/>
      <c r="C36" s="103">
        <v>43216</v>
      </c>
      <c r="D36" s="103">
        <v>16633</v>
      </c>
      <c r="E36" s="98"/>
      <c r="F36" s="208"/>
      <c r="G36" s="98"/>
      <c r="H36" s="206"/>
      <c r="I36" s="209"/>
      <c r="J36" s="208"/>
      <c r="K36" s="207">
        <v>1176430000</v>
      </c>
      <c r="L36" s="158"/>
      <c r="M36" s="158"/>
      <c r="N36" s="158"/>
      <c r="O36" s="98">
        <v>580000</v>
      </c>
      <c r="P36" s="158">
        <v>88.687929999999994</v>
      </c>
      <c r="Q36" s="199">
        <v>11.55</v>
      </c>
      <c r="R36" s="107">
        <v>9.1660000000000004</v>
      </c>
    </row>
    <row r="37" spans="1:18" ht="13.5" customHeight="1">
      <c r="A37" s="26">
        <v>43221</v>
      </c>
      <c r="B37" s="121">
        <v>10000000</v>
      </c>
      <c r="C37" s="103">
        <v>43237</v>
      </c>
      <c r="D37" s="103">
        <v>16633</v>
      </c>
      <c r="E37" s="98">
        <v>1200000</v>
      </c>
      <c r="F37" s="208">
        <v>-8800000</v>
      </c>
      <c r="G37" s="98">
        <v>1200000</v>
      </c>
      <c r="H37" s="144">
        <v>-88</v>
      </c>
      <c r="I37" s="209">
        <v>0</v>
      </c>
      <c r="J37" s="208">
        <v>1200000</v>
      </c>
      <c r="K37" s="207">
        <v>1177630000</v>
      </c>
      <c r="L37" s="158">
        <v>88.463283333333322</v>
      </c>
      <c r="M37" s="158">
        <v>11.6625</v>
      </c>
      <c r="N37" s="158"/>
      <c r="O37" s="98"/>
      <c r="P37" s="158"/>
      <c r="Q37" s="199"/>
      <c r="R37" s="107"/>
    </row>
    <row r="38" spans="1:18" ht="13.5" customHeight="1">
      <c r="A38" s="26">
        <v>43252</v>
      </c>
      <c r="B38" s="121">
        <v>10000000</v>
      </c>
      <c r="C38" s="103">
        <v>43272</v>
      </c>
      <c r="D38" s="103">
        <v>16633</v>
      </c>
      <c r="E38" s="98">
        <v>10350000</v>
      </c>
      <c r="F38" s="208">
        <v>350000</v>
      </c>
      <c r="G38" s="98">
        <v>10000000</v>
      </c>
      <c r="H38" s="144">
        <v>3.5</v>
      </c>
      <c r="I38" s="209">
        <v>0</v>
      </c>
      <c r="J38" s="208">
        <v>10000000</v>
      </c>
      <c r="K38" s="207">
        <v>1187630000</v>
      </c>
      <c r="L38" s="158">
        <v>82.375240000000005</v>
      </c>
      <c r="M38" s="158">
        <v>12.072850000000001</v>
      </c>
      <c r="N38" s="158">
        <v>12.09</v>
      </c>
      <c r="O38" s="98"/>
      <c r="P38" s="158"/>
      <c r="Q38" s="199"/>
      <c r="R38" s="107"/>
    </row>
    <row r="39" spans="1:18" ht="13.5" customHeight="1">
      <c r="A39" s="26">
        <v>43282</v>
      </c>
      <c r="B39" s="121">
        <v>60000000</v>
      </c>
      <c r="C39" s="103">
        <v>43297</v>
      </c>
      <c r="D39" s="103">
        <v>16633</v>
      </c>
      <c r="E39" s="98">
        <v>16000000</v>
      </c>
      <c r="F39" s="208">
        <v>-44000000</v>
      </c>
      <c r="G39" s="98">
        <v>16000000</v>
      </c>
      <c r="H39" s="144">
        <v>-73.333333333333329</v>
      </c>
      <c r="I39" s="209">
        <v>0</v>
      </c>
      <c r="J39" s="208">
        <v>16000000</v>
      </c>
      <c r="K39" s="207">
        <v>1203630000</v>
      </c>
      <c r="L39" s="158">
        <v>82.43356</v>
      </c>
      <c r="M39" s="158">
        <v>12.0625</v>
      </c>
      <c r="N39" s="158">
        <v>12.15</v>
      </c>
      <c r="O39" s="98"/>
      <c r="P39" s="158"/>
      <c r="Q39" s="199"/>
      <c r="R39" s="107"/>
    </row>
    <row r="40" spans="1:18" ht="13.5" customHeight="1">
      <c r="A40" s="26">
        <v>43344</v>
      </c>
      <c r="B40" s="121">
        <v>10000000</v>
      </c>
      <c r="C40" s="103">
        <v>43363</v>
      </c>
      <c r="D40" s="103">
        <v>16633</v>
      </c>
      <c r="E40" s="98">
        <v>14000000</v>
      </c>
      <c r="F40" s="208">
        <v>4000000</v>
      </c>
      <c r="G40" s="98">
        <v>10000000</v>
      </c>
      <c r="H40" s="144">
        <v>40</v>
      </c>
      <c r="I40" s="209">
        <v>0</v>
      </c>
      <c r="J40" s="208">
        <v>10000000</v>
      </c>
      <c r="K40" s="207">
        <v>1213630000</v>
      </c>
      <c r="L40" s="158">
        <v>79.743579999999994</v>
      </c>
      <c r="M40" s="158">
        <v>12.4726</v>
      </c>
      <c r="N40" s="158">
        <v>12.29</v>
      </c>
      <c r="O40" s="98"/>
      <c r="P40" s="158"/>
      <c r="Q40" s="199"/>
      <c r="R40" s="107"/>
    </row>
    <row r="41" spans="1:18" ht="13.5" customHeight="1">
      <c r="A41" s="26">
        <v>43374</v>
      </c>
      <c r="B41" s="121">
        <v>15000000</v>
      </c>
      <c r="C41" s="103">
        <v>43391</v>
      </c>
      <c r="D41" s="103">
        <v>16633</v>
      </c>
      <c r="E41" s="98">
        <v>30820000</v>
      </c>
      <c r="F41" s="208">
        <v>15820000</v>
      </c>
      <c r="G41" s="98">
        <v>15000000</v>
      </c>
      <c r="H41" s="144">
        <v>105.46666666666667</v>
      </c>
      <c r="I41" s="209">
        <v>0</v>
      </c>
      <c r="J41" s="208">
        <v>15000000</v>
      </c>
      <c r="K41" s="207">
        <v>1228630000</v>
      </c>
      <c r="L41" s="158">
        <v>79.378969999999995</v>
      </c>
      <c r="M41" s="158">
        <v>12.53055</v>
      </c>
      <c r="N41" s="158">
        <v>12.557</v>
      </c>
      <c r="O41" s="98"/>
      <c r="P41" s="158"/>
      <c r="Q41" s="199"/>
      <c r="R41" s="107"/>
    </row>
    <row r="42" spans="1:18" ht="13.5" customHeight="1">
      <c r="A42" s="26">
        <v>43405</v>
      </c>
      <c r="B42" s="121">
        <v>40000000</v>
      </c>
      <c r="C42" s="103">
        <v>43405</v>
      </c>
      <c r="D42" s="103">
        <v>53158</v>
      </c>
      <c r="E42" s="98">
        <v>80000000</v>
      </c>
      <c r="F42" s="208">
        <v>40000000</v>
      </c>
      <c r="G42" s="98">
        <v>40000000</v>
      </c>
      <c r="H42" s="144">
        <v>100</v>
      </c>
      <c r="I42" s="209">
        <v>0</v>
      </c>
      <c r="J42" s="208">
        <v>40000000</v>
      </c>
      <c r="K42" s="207">
        <v>1268630000</v>
      </c>
      <c r="L42" s="158">
        <v>78.988249999999994</v>
      </c>
      <c r="M42" s="158">
        <v>12.59375</v>
      </c>
      <c r="N42" s="158">
        <v>12.635</v>
      </c>
      <c r="O42" s="98"/>
      <c r="P42" s="158"/>
      <c r="Q42" s="199"/>
      <c r="R42" s="107"/>
    </row>
    <row r="43" spans="1:18" ht="13.5" customHeight="1">
      <c r="A43" s="26">
        <v>43405</v>
      </c>
      <c r="B43" s="121">
        <v>10000000</v>
      </c>
      <c r="C43" s="103">
        <v>43433</v>
      </c>
      <c r="D43" s="103">
        <v>53158</v>
      </c>
      <c r="E43" s="98">
        <v>37000000</v>
      </c>
      <c r="F43" s="208">
        <v>27000000</v>
      </c>
      <c r="G43" s="98">
        <v>10000000</v>
      </c>
      <c r="H43" s="144">
        <v>270</v>
      </c>
      <c r="I43" s="209">
        <v>0</v>
      </c>
      <c r="J43" s="208">
        <v>10000000</v>
      </c>
      <c r="K43" s="207">
        <v>1278630000</v>
      </c>
      <c r="L43" s="158">
        <v>80.917249999999996</v>
      </c>
      <c r="M43" s="158">
        <v>12.29</v>
      </c>
      <c r="N43" s="158">
        <v>12.31</v>
      </c>
      <c r="O43" s="98"/>
      <c r="P43" s="158"/>
      <c r="Q43" s="199"/>
      <c r="R43" s="107"/>
    </row>
    <row r="44" spans="1:18" ht="13.5" customHeight="1">
      <c r="A44" s="123">
        <v>43435</v>
      </c>
      <c r="B44" s="120">
        <v>10000000</v>
      </c>
      <c r="C44" s="146">
        <v>43440</v>
      </c>
      <c r="D44" s="146">
        <v>53158</v>
      </c>
      <c r="E44" s="99">
        <v>20000000</v>
      </c>
      <c r="F44" s="210">
        <v>10000000</v>
      </c>
      <c r="G44" s="99">
        <v>10000000</v>
      </c>
      <c r="H44" s="139">
        <v>100</v>
      </c>
      <c r="I44" s="215">
        <v>0</v>
      </c>
      <c r="J44" s="210">
        <v>10000000</v>
      </c>
      <c r="K44" s="211">
        <v>1288630000</v>
      </c>
      <c r="L44" s="212">
        <v>81.899919999999995</v>
      </c>
      <c r="M44" s="212">
        <v>12.14</v>
      </c>
      <c r="N44" s="212">
        <v>12.15</v>
      </c>
      <c r="O44" s="99"/>
      <c r="P44" s="212"/>
      <c r="Q44" s="223"/>
      <c r="R44" s="140"/>
    </row>
    <row r="45" spans="1:18" ht="13.5" customHeight="1">
      <c r="A45" s="26">
        <v>43466</v>
      </c>
      <c r="B45" s="121">
        <v>10000000</v>
      </c>
      <c r="C45" s="103">
        <v>43489</v>
      </c>
      <c r="D45" s="103">
        <v>53159</v>
      </c>
      <c r="E45" s="98">
        <v>45000000</v>
      </c>
      <c r="F45" s="208">
        <v>35000000</v>
      </c>
      <c r="G45" s="98">
        <v>10000000</v>
      </c>
      <c r="H45" s="144">
        <v>350</v>
      </c>
      <c r="I45" s="209">
        <v>0</v>
      </c>
      <c r="J45" s="208">
        <v>10000000</v>
      </c>
      <c r="K45" s="207">
        <v>1298630000</v>
      </c>
      <c r="L45" s="158">
        <v>82.897660000000002</v>
      </c>
      <c r="M45" s="158">
        <v>12</v>
      </c>
      <c r="N45" s="158">
        <v>12</v>
      </c>
      <c r="O45" s="98"/>
      <c r="P45" s="158"/>
      <c r="Q45" s="199"/>
      <c r="R45" s="107"/>
    </row>
    <row r="46" spans="1:18" ht="13.5" customHeight="1">
      <c r="A46" s="26">
        <v>43497</v>
      </c>
      <c r="B46" s="121">
        <v>10000000</v>
      </c>
      <c r="C46" s="103">
        <v>43510</v>
      </c>
      <c r="D46" s="103">
        <v>53158</v>
      </c>
      <c r="E46" s="98">
        <v>46000000</v>
      </c>
      <c r="F46" s="208">
        <v>36000000</v>
      </c>
      <c r="G46" s="98">
        <v>10000000</v>
      </c>
      <c r="H46" s="144">
        <v>360</v>
      </c>
      <c r="I46" s="209">
        <v>0</v>
      </c>
      <c r="J46" s="208">
        <v>10000000</v>
      </c>
      <c r="K46" s="207">
        <v>1308630000</v>
      </c>
      <c r="L46" s="158">
        <v>83.692099999999996</v>
      </c>
      <c r="M46" s="158">
        <v>11.8826</v>
      </c>
      <c r="N46" s="158">
        <v>11.9</v>
      </c>
      <c r="O46" s="98"/>
      <c r="P46" s="158"/>
      <c r="Q46" s="199"/>
      <c r="R46" s="107"/>
    </row>
    <row r="47" spans="1:18" ht="13.5" customHeight="1">
      <c r="A47" s="26">
        <v>43548</v>
      </c>
      <c r="B47" s="121">
        <v>10000000</v>
      </c>
      <c r="C47" s="103">
        <v>43531</v>
      </c>
      <c r="D47" s="103">
        <v>53158</v>
      </c>
      <c r="E47" s="98">
        <v>26500000</v>
      </c>
      <c r="F47" s="208">
        <v>16500000</v>
      </c>
      <c r="G47" s="98">
        <v>10000000</v>
      </c>
      <c r="H47" s="144">
        <v>165</v>
      </c>
      <c r="I47" s="209">
        <v>0</v>
      </c>
      <c r="J47" s="208">
        <v>10000000</v>
      </c>
      <c r="K47" s="207">
        <v>1318630000</v>
      </c>
      <c r="L47" s="158">
        <v>84.925520000000006</v>
      </c>
      <c r="M47" s="158">
        <v>11.705</v>
      </c>
      <c r="N47" s="158">
        <v>11.72</v>
      </c>
      <c r="O47" s="98"/>
      <c r="P47" s="158"/>
      <c r="Q47" s="199"/>
      <c r="R47" s="107"/>
    </row>
    <row r="48" spans="1:18" ht="13.5" customHeight="1">
      <c r="A48" s="26">
        <v>43579</v>
      </c>
      <c r="B48" s="121">
        <v>25000000</v>
      </c>
      <c r="C48" s="103">
        <v>43572</v>
      </c>
      <c r="D48" s="103">
        <v>53158</v>
      </c>
      <c r="E48" s="98">
        <v>96400000</v>
      </c>
      <c r="F48" s="208">
        <v>71400000</v>
      </c>
      <c r="G48" s="98">
        <v>25000000</v>
      </c>
      <c r="H48" s="144">
        <v>385.59999999999997</v>
      </c>
      <c r="I48" s="209">
        <v>0</v>
      </c>
      <c r="J48" s="208">
        <v>25000000</v>
      </c>
      <c r="K48" s="207">
        <v>1343630000</v>
      </c>
      <c r="L48" s="158">
        <v>86.60924</v>
      </c>
      <c r="M48" s="158">
        <v>11.471299999999999</v>
      </c>
      <c r="N48" s="158">
        <v>11.494999999999999</v>
      </c>
      <c r="O48" s="98"/>
      <c r="P48" s="158"/>
      <c r="Q48" s="199"/>
      <c r="R48" s="107"/>
    </row>
    <row r="49" spans="1:18" ht="13.5" customHeight="1">
      <c r="A49" s="26">
        <v>43609</v>
      </c>
      <c r="B49" s="121">
        <v>22355000.369999997</v>
      </c>
      <c r="C49" s="103">
        <v>43588</v>
      </c>
      <c r="D49" s="103">
        <v>53158</v>
      </c>
      <c r="E49" s="98">
        <v>93050000</v>
      </c>
      <c r="F49" s="208">
        <v>70694999.629999995</v>
      </c>
      <c r="G49" s="98">
        <v>25000000</v>
      </c>
      <c r="H49" s="144">
        <v>316.23797119176697</v>
      </c>
      <c r="I49" s="209">
        <v>0</v>
      </c>
      <c r="J49" s="208">
        <v>25000000</v>
      </c>
      <c r="K49" s="207">
        <v>1368630000</v>
      </c>
      <c r="L49" s="158">
        <v>86.505380000000002</v>
      </c>
      <c r="M49" s="158">
        <v>11.48677</v>
      </c>
      <c r="N49" s="158">
        <v>11.515000000000001</v>
      </c>
      <c r="O49" s="98"/>
      <c r="P49" s="158"/>
      <c r="Q49" s="199"/>
      <c r="R49" s="107"/>
    </row>
    <row r="50" spans="1:18" ht="13.5" customHeight="1">
      <c r="A50" s="26">
        <v>43608</v>
      </c>
      <c r="B50" s="121"/>
      <c r="C50" s="103"/>
      <c r="D50" s="103"/>
      <c r="E50" s="98"/>
      <c r="F50" s="208"/>
      <c r="G50" s="98"/>
      <c r="H50" s="144"/>
      <c r="I50" s="209"/>
      <c r="J50" s="208"/>
      <c r="K50" s="207">
        <v>1578810000</v>
      </c>
      <c r="L50" s="158"/>
      <c r="M50" s="158"/>
      <c r="N50" s="158"/>
      <c r="O50" s="98">
        <v>210180000</v>
      </c>
      <c r="P50" s="158">
        <v>89.860849999999999</v>
      </c>
      <c r="Q50" s="199">
        <v>11.5023</v>
      </c>
      <c r="R50" s="107">
        <v>11.75</v>
      </c>
    </row>
    <row r="51" spans="1:18" ht="13.5" customHeight="1">
      <c r="A51" s="26">
        <v>43639</v>
      </c>
      <c r="B51" s="121">
        <v>25000000</v>
      </c>
      <c r="C51" s="103">
        <v>43622</v>
      </c>
      <c r="D51" s="103">
        <v>53158</v>
      </c>
      <c r="E51" s="98">
        <v>57980000</v>
      </c>
      <c r="F51" s="208">
        <v>32980000</v>
      </c>
      <c r="G51" s="98">
        <v>25000000</v>
      </c>
      <c r="H51" s="144">
        <v>131.91999999999999</v>
      </c>
      <c r="I51" s="209">
        <v>0</v>
      </c>
      <c r="J51" s="208">
        <v>25000000</v>
      </c>
      <c r="K51" s="207">
        <v>1603810000</v>
      </c>
      <c r="L51" s="158">
        <v>85.734639999999999</v>
      </c>
      <c r="M51" s="158">
        <v>11.597440000000001</v>
      </c>
      <c r="N51" s="158">
        <v>11.515000000000001</v>
      </c>
      <c r="O51" s="98"/>
      <c r="P51" s="158"/>
      <c r="Q51" s="199"/>
      <c r="R51" s="107"/>
    </row>
    <row r="52" spans="1:18" ht="13.5" customHeight="1">
      <c r="A52" s="26">
        <v>43669</v>
      </c>
      <c r="B52" s="121">
        <v>25000000</v>
      </c>
      <c r="C52" s="103">
        <v>43657</v>
      </c>
      <c r="D52" s="103">
        <v>53158</v>
      </c>
      <c r="E52" s="98">
        <v>91050000</v>
      </c>
      <c r="F52" s="208">
        <v>66050000</v>
      </c>
      <c r="G52" s="98">
        <v>25000000</v>
      </c>
      <c r="H52" s="144">
        <v>264.2</v>
      </c>
      <c r="I52" s="209">
        <v>0</v>
      </c>
      <c r="J52" s="208">
        <v>25000000</v>
      </c>
      <c r="K52" s="207">
        <v>1628810000</v>
      </c>
      <c r="L52" s="158">
        <v>88.455770000000001</v>
      </c>
      <c r="M52" s="158">
        <v>11.226599999999999</v>
      </c>
      <c r="N52" s="158">
        <v>11.24</v>
      </c>
      <c r="O52" s="98"/>
      <c r="P52" s="158"/>
      <c r="Q52" s="199"/>
      <c r="R52" s="107"/>
    </row>
    <row r="53" spans="1:18" ht="13.5" customHeight="1">
      <c r="A53" s="26">
        <v>43696</v>
      </c>
      <c r="B53" s="121">
        <v>25000000</v>
      </c>
      <c r="C53" s="103">
        <v>43691</v>
      </c>
      <c r="D53" s="103">
        <v>53158</v>
      </c>
      <c r="E53" s="98">
        <v>115000000</v>
      </c>
      <c r="F53" s="208">
        <v>90000000</v>
      </c>
      <c r="G53" s="98">
        <v>25000000</v>
      </c>
      <c r="H53" s="144">
        <v>360</v>
      </c>
      <c r="I53" s="209">
        <v>0</v>
      </c>
      <c r="J53" s="208">
        <v>25000000</v>
      </c>
      <c r="K53" s="207">
        <v>1653810000</v>
      </c>
      <c r="L53" s="158">
        <v>86.330690000000004</v>
      </c>
      <c r="M53" s="158">
        <v>11.512</v>
      </c>
      <c r="N53" s="158">
        <v>11.52</v>
      </c>
      <c r="O53" s="98"/>
      <c r="P53" s="158"/>
      <c r="Q53" s="199"/>
      <c r="R53" s="107"/>
    </row>
    <row r="54" spans="1:18" ht="13.5" customHeight="1">
      <c r="A54" s="26">
        <v>43696</v>
      </c>
      <c r="B54" s="121"/>
      <c r="C54" s="103">
        <v>43685</v>
      </c>
      <c r="D54" s="103">
        <v>53158</v>
      </c>
      <c r="E54" s="98"/>
      <c r="F54" s="208"/>
      <c r="G54" s="98"/>
      <c r="H54" s="144"/>
      <c r="I54" s="209"/>
      <c r="J54" s="208"/>
      <c r="K54" s="207">
        <v>1690540000</v>
      </c>
      <c r="L54" s="158"/>
      <c r="M54" s="158"/>
      <c r="N54" s="158"/>
      <c r="O54" s="98">
        <v>36730000</v>
      </c>
      <c r="P54" s="158">
        <v>87.210930000000005</v>
      </c>
      <c r="Q54" s="199">
        <v>11.48035</v>
      </c>
      <c r="R54" s="107">
        <v>11.52</v>
      </c>
    </row>
    <row r="55" spans="1:18" ht="13.5" customHeight="1">
      <c r="A55" s="26">
        <v>43727</v>
      </c>
      <c r="B55" s="121">
        <v>25000000</v>
      </c>
      <c r="C55" s="103">
        <v>43713</v>
      </c>
      <c r="D55" s="103">
        <v>53158</v>
      </c>
      <c r="E55" s="98">
        <v>79000000</v>
      </c>
      <c r="F55" s="208">
        <v>54000000</v>
      </c>
      <c r="G55" s="98">
        <v>25000000</v>
      </c>
      <c r="H55" s="117">
        <v>216</v>
      </c>
      <c r="I55" s="209">
        <v>0</v>
      </c>
      <c r="J55" s="208">
        <v>25000000</v>
      </c>
      <c r="K55" s="207">
        <v>1715540000</v>
      </c>
      <c r="L55" s="158">
        <v>88.652010000000004</v>
      </c>
      <c r="M55" s="158">
        <v>11.1968</v>
      </c>
      <c r="N55" s="158">
        <v>11.25</v>
      </c>
      <c r="O55" s="98"/>
      <c r="P55" s="158"/>
      <c r="Q55" s="199"/>
      <c r="R55" s="107"/>
    </row>
    <row r="56" spans="1:18" ht="13.5" customHeight="1">
      <c r="A56" s="26">
        <v>43757</v>
      </c>
      <c r="B56" s="121">
        <v>25000000</v>
      </c>
      <c r="C56" s="103">
        <v>43741</v>
      </c>
      <c r="D56" s="103">
        <v>53158</v>
      </c>
      <c r="E56" s="98">
        <v>36300000</v>
      </c>
      <c r="F56" s="208">
        <v>11300000</v>
      </c>
      <c r="G56" s="98">
        <v>25000000</v>
      </c>
      <c r="H56" s="117">
        <v>45.2</v>
      </c>
      <c r="I56" s="209">
        <v>0</v>
      </c>
      <c r="J56" s="208">
        <v>25000000</v>
      </c>
      <c r="K56" s="207">
        <v>1740540000</v>
      </c>
      <c r="L56" s="158">
        <v>86.673640000000006</v>
      </c>
      <c r="M56" s="158">
        <v>11.46279</v>
      </c>
      <c r="N56" s="158">
        <v>11.475</v>
      </c>
      <c r="O56" s="98"/>
      <c r="P56" s="158"/>
      <c r="Q56" s="199"/>
      <c r="R56" s="107"/>
    </row>
    <row r="57" spans="1:18" ht="13.5" customHeight="1">
      <c r="A57" s="26">
        <v>43788</v>
      </c>
      <c r="B57" s="121">
        <v>30000000</v>
      </c>
      <c r="C57" s="103">
        <v>43776</v>
      </c>
      <c r="D57" s="103">
        <v>53158</v>
      </c>
      <c r="E57" s="98">
        <v>57200000</v>
      </c>
      <c r="F57" s="208">
        <v>27200000</v>
      </c>
      <c r="G57" s="98">
        <v>30000000</v>
      </c>
      <c r="H57" s="117">
        <v>90.666666666666657</v>
      </c>
      <c r="I57" s="209">
        <v>0</v>
      </c>
      <c r="J57" s="208">
        <v>30000000</v>
      </c>
      <c r="K57" s="207">
        <v>1793510000</v>
      </c>
      <c r="L57" s="158">
        <v>86.657039999999995</v>
      </c>
      <c r="M57" s="158">
        <v>11.46538</v>
      </c>
      <c r="N57" s="158">
        <v>11.475</v>
      </c>
      <c r="O57" s="98"/>
      <c r="P57" s="158"/>
      <c r="Q57" s="199"/>
      <c r="R57" s="107"/>
    </row>
    <row r="58" spans="1:18" ht="13.5" customHeight="1">
      <c r="A58" s="123">
        <v>43818</v>
      </c>
      <c r="B58" s="120">
        <v>100000000</v>
      </c>
      <c r="C58" s="146">
        <v>43804</v>
      </c>
      <c r="D58" s="146">
        <v>53158</v>
      </c>
      <c r="E58" s="99">
        <v>60400000</v>
      </c>
      <c r="F58" s="210">
        <v>-39600000</v>
      </c>
      <c r="G58" s="99">
        <v>60400000</v>
      </c>
      <c r="H58" s="118">
        <v>-39.6</v>
      </c>
      <c r="I58" s="126">
        <v>0</v>
      </c>
      <c r="J58" s="210">
        <v>60400000</v>
      </c>
      <c r="K58" s="211">
        <v>1853910000</v>
      </c>
      <c r="L58" s="212">
        <v>82.224459999999993</v>
      </c>
      <c r="M58" s="212">
        <v>12.10627</v>
      </c>
      <c r="N58" s="212">
        <v>12.18</v>
      </c>
      <c r="O58" s="99"/>
      <c r="P58" s="212"/>
      <c r="Q58" s="223"/>
      <c r="R58" s="140"/>
    </row>
    <row r="59" spans="1:18" ht="13.5" customHeight="1">
      <c r="A59" s="26">
        <v>43849</v>
      </c>
      <c r="B59" s="121">
        <v>30000000</v>
      </c>
      <c r="C59" s="103">
        <v>43846</v>
      </c>
      <c r="D59" s="103">
        <v>53158</v>
      </c>
      <c r="E59" s="98">
        <v>26580000</v>
      </c>
      <c r="F59" s="208">
        <v>-3420000</v>
      </c>
      <c r="G59" s="98">
        <v>19580000</v>
      </c>
      <c r="H59" s="117">
        <v>-11.4</v>
      </c>
      <c r="I59" s="209">
        <v>0</v>
      </c>
      <c r="J59" s="208">
        <v>19580000</v>
      </c>
      <c r="K59" s="207">
        <v>1873490000</v>
      </c>
      <c r="L59" s="158">
        <v>82.711730000000003</v>
      </c>
      <c r="M59" s="158">
        <v>12.04317</v>
      </c>
      <c r="N59" s="158">
        <v>12.077</v>
      </c>
      <c r="O59" s="98"/>
      <c r="P59" s="158"/>
      <c r="Q59" s="199"/>
      <c r="R59" s="107"/>
    </row>
    <row r="60" spans="1:18" ht="13.5" customHeight="1">
      <c r="A60" s="26">
        <v>43880</v>
      </c>
      <c r="B60" s="121">
        <v>30000000</v>
      </c>
      <c r="C60" s="103">
        <v>43867</v>
      </c>
      <c r="D60" s="103">
        <v>53158</v>
      </c>
      <c r="E60" s="98">
        <v>23000000</v>
      </c>
      <c r="F60" s="208">
        <v>-7000000</v>
      </c>
      <c r="G60" s="98">
        <v>23000000</v>
      </c>
      <c r="H60" s="117">
        <v>-23.333333333333332</v>
      </c>
      <c r="I60" s="209">
        <v>0</v>
      </c>
      <c r="J60" s="208">
        <v>23000000</v>
      </c>
      <c r="K60" s="207">
        <v>1896490000</v>
      </c>
      <c r="L60" s="158">
        <v>82.270169999999993</v>
      </c>
      <c r="M60" s="158">
        <v>12.108700000000001</v>
      </c>
      <c r="N60" s="158">
        <v>12.15</v>
      </c>
      <c r="O60" s="98"/>
      <c r="P60" s="158"/>
      <c r="Q60" s="199"/>
      <c r="R60" s="107"/>
    </row>
    <row r="61" spans="1:18" ht="13.5" customHeight="1">
      <c r="A61" s="26">
        <v>43890</v>
      </c>
      <c r="B61" s="121"/>
      <c r="C61" s="103">
        <v>43888</v>
      </c>
      <c r="D61" s="103"/>
      <c r="E61" s="98"/>
      <c r="F61" s="208"/>
      <c r="G61" s="98"/>
      <c r="H61" s="117"/>
      <c r="I61" s="209"/>
      <c r="J61" s="208"/>
      <c r="K61" s="207">
        <v>1933790000</v>
      </c>
      <c r="L61" s="158"/>
      <c r="M61" s="158"/>
      <c r="N61" s="158"/>
      <c r="O61" s="98">
        <v>37300000</v>
      </c>
      <c r="P61" s="158">
        <v>83.353210000000004</v>
      </c>
      <c r="Q61" s="199">
        <v>12.12</v>
      </c>
      <c r="R61" s="107">
        <v>12.16</v>
      </c>
    </row>
    <row r="62" spans="1:18" ht="13.5" customHeight="1">
      <c r="A62" s="26">
        <v>43921</v>
      </c>
      <c r="B62" s="121">
        <v>25000000</v>
      </c>
      <c r="C62" s="103">
        <v>43895</v>
      </c>
      <c r="D62" s="103">
        <v>53158</v>
      </c>
      <c r="E62" s="98">
        <v>25000000</v>
      </c>
      <c r="F62" s="208">
        <v>0</v>
      </c>
      <c r="G62" s="98">
        <v>25000000</v>
      </c>
      <c r="H62" s="117">
        <v>0</v>
      </c>
      <c r="I62" s="209">
        <v>0</v>
      </c>
      <c r="J62" s="208">
        <v>25000000</v>
      </c>
      <c r="K62" s="207">
        <v>1958790000</v>
      </c>
      <c r="L62" s="158">
        <v>81.668109999999999</v>
      </c>
      <c r="M62" s="158">
        <v>12.2</v>
      </c>
      <c r="N62" s="158">
        <v>12.2</v>
      </c>
      <c r="O62" s="98"/>
      <c r="P62" s="158"/>
      <c r="Q62" s="199"/>
      <c r="R62" s="107"/>
    </row>
    <row r="63" spans="1:18" ht="13.5" customHeight="1">
      <c r="A63" s="26">
        <v>43951</v>
      </c>
      <c r="B63" s="121">
        <v>50000000</v>
      </c>
      <c r="C63" s="103">
        <v>43936</v>
      </c>
      <c r="D63" s="103">
        <v>53158</v>
      </c>
      <c r="E63" s="98">
        <v>25000000</v>
      </c>
      <c r="F63" s="208">
        <v>-25000000</v>
      </c>
      <c r="G63" s="98">
        <v>25000000</v>
      </c>
      <c r="H63" s="117">
        <v>-50</v>
      </c>
      <c r="I63" s="209">
        <v>0</v>
      </c>
      <c r="J63" s="208">
        <v>25000000</v>
      </c>
      <c r="K63" s="207">
        <v>1983790000</v>
      </c>
      <c r="L63" s="158">
        <v>72.421530000000004</v>
      </c>
      <c r="M63" s="158">
        <v>13.782</v>
      </c>
      <c r="N63" s="158">
        <v>13.782</v>
      </c>
      <c r="O63" s="98"/>
      <c r="P63" s="158"/>
      <c r="Q63" s="199"/>
      <c r="R63" s="107"/>
    </row>
    <row r="64" spans="1:18" ht="13.5" customHeight="1">
      <c r="A64" s="26">
        <v>43982</v>
      </c>
      <c r="B64" s="121">
        <v>30000000</v>
      </c>
      <c r="C64" s="103">
        <v>43958</v>
      </c>
      <c r="D64" s="103">
        <v>53158</v>
      </c>
      <c r="E64" s="98">
        <v>62350000</v>
      </c>
      <c r="F64" s="208">
        <v>32350000</v>
      </c>
      <c r="G64" s="98">
        <v>30000000</v>
      </c>
      <c r="H64" s="117">
        <v>107.83333333333334</v>
      </c>
      <c r="I64" s="209">
        <v>0</v>
      </c>
      <c r="J64" s="208">
        <v>30000000</v>
      </c>
      <c r="K64" s="207">
        <v>2013790000</v>
      </c>
      <c r="L64" s="158">
        <v>74.664879999999997</v>
      </c>
      <c r="M64" s="158">
        <v>13.368</v>
      </c>
      <c r="N64" s="158">
        <v>13.42</v>
      </c>
      <c r="O64" s="98"/>
      <c r="P64" s="158"/>
      <c r="Q64" s="199"/>
      <c r="R64" s="107"/>
    </row>
    <row r="65" spans="1:18" ht="13.5" customHeight="1">
      <c r="A65" s="26">
        <v>44012</v>
      </c>
      <c r="B65" s="121">
        <v>30000000</v>
      </c>
      <c r="C65" s="103">
        <v>43986</v>
      </c>
      <c r="D65" s="103">
        <v>53158</v>
      </c>
      <c r="E65" s="98">
        <v>103050000</v>
      </c>
      <c r="F65" s="208">
        <v>73050000</v>
      </c>
      <c r="G65" s="98">
        <v>40000000</v>
      </c>
      <c r="H65" s="117">
        <v>243.5</v>
      </c>
      <c r="I65" s="209">
        <v>0</v>
      </c>
      <c r="J65" s="208">
        <v>40000000</v>
      </c>
      <c r="K65" s="207">
        <v>2053790000</v>
      </c>
      <c r="L65" s="158">
        <v>77.940770000000001</v>
      </c>
      <c r="M65" s="158">
        <v>12.80301</v>
      </c>
      <c r="N65" s="158">
        <v>12.82</v>
      </c>
      <c r="O65" s="98"/>
      <c r="P65" s="158"/>
      <c r="Q65" s="199"/>
      <c r="R65" s="107"/>
    </row>
    <row r="66" spans="1:18" ht="13.5" customHeight="1">
      <c r="A66" s="26">
        <v>44043</v>
      </c>
      <c r="B66" s="121">
        <v>80000000</v>
      </c>
      <c r="C66" s="103">
        <v>44035</v>
      </c>
      <c r="D66" s="103">
        <v>53158</v>
      </c>
      <c r="E66" s="98">
        <v>72400000</v>
      </c>
      <c r="F66" s="208">
        <v>-7600000</v>
      </c>
      <c r="G66" s="98">
        <v>72200000</v>
      </c>
      <c r="H66" s="117">
        <v>-9.5</v>
      </c>
      <c r="I66" s="209">
        <v>0</v>
      </c>
      <c r="J66" s="208">
        <v>72200000</v>
      </c>
      <c r="K66" s="207">
        <v>2125990000</v>
      </c>
      <c r="L66" s="158">
        <v>72.747950000000003</v>
      </c>
      <c r="M66" s="158">
        <v>13.731719999999999</v>
      </c>
      <c r="N66" s="158">
        <v>13.6</v>
      </c>
      <c r="O66" s="98"/>
      <c r="P66" s="158"/>
      <c r="Q66" s="199"/>
      <c r="R66" s="107"/>
    </row>
    <row r="67" spans="1:18" ht="13.5" customHeight="1">
      <c r="A67" s="26">
        <v>44074</v>
      </c>
      <c r="B67" s="121"/>
      <c r="C67" s="103">
        <v>44050</v>
      </c>
      <c r="D67" s="103">
        <v>53158</v>
      </c>
      <c r="E67" s="98"/>
      <c r="F67" s="208"/>
      <c r="G67" s="98"/>
      <c r="H67" s="117"/>
      <c r="I67" s="209"/>
      <c r="J67" s="208"/>
      <c r="K67" s="207">
        <v>2148040000</v>
      </c>
      <c r="L67" s="158"/>
      <c r="M67" s="158"/>
      <c r="N67" s="158"/>
      <c r="O67" s="98">
        <v>22050000</v>
      </c>
      <c r="P67" s="158">
        <v>71.892219999999995</v>
      </c>
      <c r="Q67" s="199">
        <v>14.01</v>
      </c>
      <c r="R67" s="107">
        <v>14.03</v>
      </c>
    </row>
    <row r="68" spans="1:18" ht="13.5" customHeight="1">
      <c r="A68" s="26">
        <v>44073</v>
      </c>
      <c r="B68" s="121">
        <v>40000000</v>
      </c>
      <c r="C68" s="103">
        <v>44056</v>
      </c>
      <c r="D68" s="103">
        <v>53158</v>
      </c>
      <c r="E68" s="98">
        <v>73160000</v>
      </c>
      <c r="F68" s="208">
        <v>33160000</v>
      </c>
      <c r="G68" s="98">
        <v>40000000</v>
      </c>
      <c r="H68" s="117">
        <v>82.899999999999991</v>
      </c>
      <c r="I68" s="209">
        <v>0</v>
      </c>
      <c r="J68" s="208">
        <v>40000000</v>
      </c>
      <c r="K68" s="207">
        <v>2188040000</v>
      </c>
      <c r="L68" s="158">
        <v>71.896259999999998</v>
      </c>
      <c r="M68" s="158">
        <v>13.892670000000001</v>
      </c>
      <c r="N68" s="158">
        <v>13.69</v>
      </c>
      <c r="O68" s="98"/>
      <c r="P68" s="158"/>
      <c r="Q68" s="199"/>
      <c r="R68" s="107"/>
    </row>
    <row r="69" spans="1:18" ht="13.5" customHeight="1">
      <c r="A69" s="26">
        <v>44104</v>
      </c>
      <c r="B69" s="121">
        <v>40000000</v>
      </c>
      <c r="C69" s="103">
        <v>44077</v>
      </c>
      <c r="D69" s="103">
        <v>53158</v>
      </c>
      <c r="E69" s="98">
        <v>77950000</v>
      </c>
      <c r="F69" s="208">
        <v>37950000</v>
      </c>
      <c r="G69" s="98">
        <v>40000000</v>
      </c>
      <c r="H69" s="117">
        <v>94.875</v>
      </c>
      <c r="I69" s="209">
        <v>0</v>
      </c>
      <c r="J69" s="208">
        <v>40000000</v>
      </c>
      <c r="K69" s="207">
        <v>2228040000</v>
      </c>
      <c r="L69" s="158">
        <v>73.343609999999998</v>
      </c>
      <c r="M69" s="158">
        <v>13.616099999999999</v>
      </c>
      <c r="N69" s="158">
        <v>13.63</v>
      </c>
      <c r="O69" s="98"/>
      <c r="P69" s="158"/>
      <c r="Q69" s="199"/>
      <c r="R69" s="107"/>
    </row>
    <row r="70" spans="1:18" ht="13.5" customHeight="1">
      <c r="A70" s="26">
        <v>44104</v>
      </c>
      <c r="B70" s="121"/>
      <c r="C70" s="103"/>
      <c r="D70" s="103"/>
      <c r="E70" s="98"/>
      <c r="F70" s="208"/>
      <c r="G70" s="98"/>
      <c r="H70" s="117"/>
      <c r="I70" s="209"/>
      <c r="J70" s="208"/>
      <c r="K70" s="207">
        <v>2252640000</v>
      </c>
      <c r="L70" s="158"/>
      <c r="M70" s="158"/>
      <c r="N70" s="158"/>
      <c r="O70" s="98">
        <v>24600000</v>
      </c>
      <c r="P70" s="158">
        <v>74.218400000000003</v>
      </c>
      <c r="Q70" s="199">
        <v>13.74067</v>
      </c>
      <c r="R70" s="107">
        <v>13.773999999999999</v>
      </c>
    </row>
    <row r="71" spans="1:18" ht="13.5" customHeight="1">
      <c r="A71" s="26">
        <v>44135</v>
      </c>
      <c r="B71" s="121">
        <v>50000000</v>
      </c>
      <c r="C71" s="103">
        <v>44126</v>
      </c>
      <c r="D71" s="103">
        <v>53158</v>
      </c>
      <c r="E71" s="98">
        <v>112480000</v>
      </c>
      <c r="F71" s="208">
        <v>62480000</v>
      </c>
      <c r="G71" s="98">
        <v>50000000</v>
      </c>
      <c r="H71" s="117">
        <v>125</v>
      </c>
      <c r="I71" s="209">
        <v>0</v>
      </c>
      <c r="J71" s="208">
        <v>50000000</v>
      </c>
      <c r="K71" s="207">
        <v>2302640000</v>
      </c>
      <c r="L71" s="158">
        <v>71.461029999999994</v>
      </c>
      <c r="M71" s="158">
        <v>13.97579</v>
      </c>
      <c r="N71" s="158">
        <v>13.79</v>
      </c>
      <c r="O71" s="98"/>
      <c r="P71" s="158"/>
      <c r="Q71" s="199"/>
      <c r="R71" s="107"/>
    </row>
    <row r="72" spans="1:18" ht="13.5" customHeight="1">
      <c r="A72" s="26">
        <v>44165</v>
      </c>
      <c r="B72" s="121">
        <v>40000000</v>
      </c>
      <c r="C72" s="103">
        <v>44140</v>
      </c>
      <c r="D72" s="103">
        <v>53158</v>
      </c>
      <c r="E72" s="98">
        <v>142000000</v>
      </c>
      <c r="F72" s="208">
        <v>102000000</v>
      </c>
      <c r="G72" s="98">
        <v>40000000</v>
      </c>
      <c r="H72" s="117">
        <v>255</v>
      </c>
      <c r="I72" s="209">
        <v>0</v>
      </c>
      <c r="J72" s="208">
        <v>40000000</v>
      </c>
      <c r="K72" s="207">
        <v>2342640000</v>
      </c>
      <c r="L72" s="158">
        <v>72.043099999999995</v>
      </c>
      <c r="M72" s="158">
        <v>13.8635</v>
      </c>
      <c r="N72" s="158">
        <v>13.96</v>
      </c>
      <c r="O72" s="98"/>
      <c r="P72" s="158"/>
      <c r="Q72" s="199"/>
      <c r="R72" s="107"/>
    </row>
    <row r="73" spans="1:18" ht="13.5" customHeight="1">
      <c r="A73" s="26">
        <v>44165</v>
      </c>
      <c r="B73" s="121"/>
      <c r="C73" s="103"/>
      <c r="D73" s="103"/>
      <c r="E73" s="98"/>
      <c r="F73" s="208"/>
      <c r="G73" s="98"/>
      <c r="H73" s="117"/>
      <c r="I73" s="209"/>
      <c r="J73" s="208"/>
      <c r="K73" s="207">
        <v>2464650000</v>
      </c>
      <c r="L73" s="158"/>
      <c r="M73" s="158"/>
      <c r="N73" s="158"/>
      <c r="O73" s="98">
        <v>122010000</v>
      </c>
      <c r="P73" s="158">
        <v>76.967230000000001</v>
      </c>
      <c r="Q73" s="199">
        <v>13.74067</v>
      </c>
      <c r="R73" s="107">
        <v>13.475</v>
      </c>
    </row>
    <row r="74" spans="1:18" ht="13.5" customHeight="1">
      <c r="A74" s="123">
        <v>44196</v>
      </c>
      <c r="B74" s="120">
        <v>90000000</v>
      </c>
      <c r="C74" s="146">
        <v>44168</v>
      </c>
      <c r="D74" s="146">
        <v>53158</v>
      </c>
      <c r="E74" s="99">
        <v>176760000</v>
      </c>
      <c r="F74" s="210">
        <v>86760000</v>
      </c>
      <c r="G74" s="99">
        <v>90000000</v>
      </c>
      <c r="H74" s="118">
        <v>96.399999999999991</v>
      </c>
      <c r="I74" s="215">
        <v>0</v>
      </c>
      <c r="J74" s="210">
        <v>90000000</v>
      </c>
      <c r="K74" s="211">
        <v>2554650000</v>
      </c>
      <c r="L74" s="212">
        <v>74.485730000000004</v>
      </c>
      <c r="M74" s="212">
        <v>13.409000000000001</v>
      </c>
      <c r="N74" s="212">
        <v>13.24</v>
      </c>
      <c r="O74" s="99"/>
      <c r="P74" s="212"/>
      <c r="Q74" s="223"/>
      <c r="R74" s="140"/>
    </row>
    <row r="75" spans="1:18" ht="13.5" customHeight="1">
      <c r="A75" s="26">
        <v>44227</v>
      </c>
      <c r="B75" s="121">
        <v>40000000</v>
      </c>
      <c r="C75" s="103">
        <v>43844</v>
      </c>
      <c r="D75" s="103">
        <v>53158</v>
      </c>
      <c r="E75" s="98">
        <v>118500000</v>
      </c>
      <c r="F75" s="208">
        <v>78500000</v>
      </c>
      <c r="G75" s="98">
        <v>40000000</v>
      </c>
      <c r="H75" s="117">
        <v>196.25</v>
      </c>
      <c r="I75" s="209">
        <v>0</v>
      </c>
      <c r="J75" s="208">
        <v>40000000</v>
      </c>
      <c r="K75" s="207">
        <v>2594650000</v>
      </c>
      <c r="L75" s="158">
        <v>75.743620000000007</v>
      </c>
      <c r="M75" s="158">
        <v>13.1975</v>
      </c>
      <c r="N75" s="158">
        <v>13.12</v>
      </c>
      <c r="O75" s="98"/>
      <c r="P75" s="158"/>
      <c r="Q75" s="199"/>
      <c r="R75" s="107"/>
    </row>
    <row r="76" spans="1:18" ht="13.5" customHeight="1">
      <c r="A76" s="26">
        <v>44255</v>
      </c>
      <c r="B76" s="121">
        <v>40000000</v>
      </c>
      <c r="C76" s="103">
        <v>44231</v>
      </c>
      <c r="D76" s="103">
        <v>53158</v>
      </c>
      <c r="E76" s="98">
        <v>149420000</v>
      </c>
      <c r="F76" s="208">
        <v>109420000</v>
      </c>
      <c r="G76" s="98">
        <v>40000000</v>
      </c>
      <c r="H76" s="117">
        <v>273.55</v>
      </c>
      <c r="I76" s="209">
        <v>0</v>
      </c>
      <c r="J76" s="208">
        <v>40000000</v>
      </c>
      <c r="K76" s="207">
        <v>2746390000</v>
      </c>
      <c r="L76" s="158">
        <v>78.467500000000001</v>
      </c>
      <c r="M76" s="158">
        <v>12.731</v>
      </c>
      <c r="N76" s="158">
        <v>12.71</v>
      </c>
      <c r="O76" s="98">
        <v>111740000</v>
      </c>
      <c r="P76" s="158">
        <v>77.376360000000005</v>
      </c>
      <c r="Q76" s="199">
        <v>13.10467</v>
      </c>
      <c r="R76" s="107">
        <v>12.958</v>
      </c>
    </row>
    <row r="77" spans="1:18" ht="13.5" customHeight="1">
      <c r="A77" s="26">
        <v>44286</v>
      </c>
      <c r="B77" s="121">
        <v>40000000</v>
      </c>
      <c r="C77" s="103">
        <v>44259</v>
      </c>
      <c r="D77" s="103">
        <v>53158</v>
      </c>
      <c r="E77" s="98">
        <v>76930000</v>
      </c>
      <c r="F77" s="208">
        <v>36930000</v>
      </c>
      <c r="G77" s="98">
        <v>40000000</v>
      </c>
      <c r="H77" s="117">
        <v>92.325000000000003</v>
      </c>
      <c r="I77" s="209">
        <v>0</v>
      </c>
      <c r="J77" s="208">
        <v>40000000</v>
      </c>
      <c r="K77" s="207">
        <v>2786390000</v>
      </c>
      <c r="L77" s="158">
        <v>76.721190000000007</v>
      </c>
      <c r="M77" s="158">
        <v>13.026619999999999</v>
      </c>
      <c r="N77" s="158">
        <v>12.952999999999999</v>
      </c>
      <c r="O77" s="98"/>
      <c r="P77" s="158"/>
      <c r="Q77" s="199"/>
      <c r="R77" s="107"/>
    </row>
    <row r="78" spans="1:18" ht="13.5" customHeight="1">
      <c r="A78" s="26">
        <v>44285</v>
      </c>
      <c r="B78" s="121">
        <v>80000000</v>
      </c>
      <c r="C78" s="103">
        <v>44273</v>
      </c>
      <c r="D78" s="103">
        <v>53158</v>
      </c>
      <c r="E78" s="98">
        <v>237810000</v>
      </c>
      <c r="F78" s="208">
        <v>157810000</v>
      </c>
      <c r="G78" s="98">
        <v>80000000</v>
      </c>
      <c r="H78" s="117">
        <v>197.26250000000002</v>
      </c>
      <c r="I78" s="209">
        <v>0</v>
      </c>
      <c r="J78" s="208">
        <v>80000000</v>
      </c>
      <c r="K78" s="207">
        <v>2866390000</v>
      </c>
      <c r="L78" s="158">
        <v>75.534639999999996</v>
      </c>
      <c r="M78" s="158">
        <v>13.234909999999999</v>
      </c>
      <c r="N78" s="158">
        <v>13.46</v>
      </c>
      <c r="O78" s="98"/>
      <c r="P78" s="158"/>
      <c r="Q78" s="199"/>
      <c r="R78" s="107"/>
    </row>
    <row r="79" spans="1:18" ht="13.5" customHeight="1">
      <c r="A79" s="26">
        <v>44316</v>
      </c>
      <c r="B79" s="121">
        <v>55000000</v>
      </c>
      <c r="C79" s="15">
        <v>44308</v>
      </c>
      <c r="D79" s="15">
        <v>53158</v>
      </c>
      <c r="E79" s="17">
        <v>100920000</v>
      </c>
      <c r="F79" s="43">
        <v>45920000</v>
      </c>
      <c r="G79" s="17">
        <v>65000000</v>
      </c>
      <c r="H79" s="117">
        <v>83.490909090909099</v>
      </c>
      <c r="I79" s="108">
        <v>0</v>
      </c>
      <c r="J79" s="43">
        <v>65000000</v>
      </c>
      <c r="K79" s="44">
        <v>2931390000</v>
      </c>
      <c r="L79" s="107">
        <v>77.458770000000001</v>
      </c>
      <c r="M79" s="107">
        <v>12.90414</v>
      </c>
      <c r="N79" s="107">
        <v>12.879</v>
      </c>
      <c r="O79" s="17"/>
      <c r="P79" s="107"/>
      <c r="Q79" s="107"/>
      <c r="R79" s="107"/>
    </row>
    <row r="80" spans="1:18" ht="13.5" customHeight="1">
      <c r="A80" s="26">
        <v>44317</v>
      </c>
      <c r="B80" s="121">
        <v>55000000</v>
      </c>
      <c r="C80" s="103">
        <v>44322</v>
      </c>
      <c r="D80" s="103">
        <v>16633</v>
      </c>
      <c r="E80" s="98">
        <v>95160000</v>
      </c>
      <c r="F80" s="208">
        <v>40160000</v>
      </c>
      <c r="G80" s="98">
        <v>55000000</v>
      </c>
      <c r="H80" s="117">
        <v>73.02</v>
      </c>
      <c r="I80" s="209">
        <v>0</v>
      </c>
      <c r="J80" s="208">
        <v>55000000</v>
      </c>
      <c r="K80" s="207">
        <v>2986390000</v>
      </c>
      <c r="L80" s="158">
        <v>76.424999999999997</v>
      </c>
      <c r="M80" s="158">
        <v>13.08</v>
      </c>
      <c r="N80" s="158">
        <v>13.11</v>
      </c>
      <c r="O80" s="98"/>
      <c r="P80" s="158"/>
      <c r="Q80" s="199"/>
      <c r="R80" s="107"/>
    </row>
    <row r="81" spans="1:18" ht="13.5" customHeight="1">
      <c r="A81" s="26">
        <v>44377</v>
      </c>
      <c r="B81" s="121">
        <v>60000000</v>
      </c>
      <c r="C81" s="15">
        <v>44350</v>
      </c>
      <c r="D81" s="15">
        <v>53158</v>
      </c>
      <c r="E81" s="17">
        <v>22100000</v>
      </c>
      <c r="F81" s="43">
        <v>-37900000</v>
      </c>
      <c r="G81" s="17">
        <v>17100000</v>
      </c>
      <c r="H81" s="117">
        <v>-63.166666666666671</v>
      </c>
      <c r="I81" s="108">
        <v>0</v>
      </c>
      <c r="J81" s="43">
        <v>17100000</v>
      </c>
      <c r="K81" s="44">
        <v>3003490000</v>
      </c>
      <c r="L81" s="107">
        <v>76.436009999999996</v>
      </c>
      <c r="M81" s="107">
        <v>13.086259999999999</v>
      </c>
      <c r="N81" s="107">
        <v>12.75</v>
      </c>
      <c r="O81" s="17"/>
      <c r="P81" s="107"/>
      <c r="Q81" s="107"/>
      <c r="R81" s="107"/>
    </row>
    <row r="82" spans="1:18" ht="13.5" customHeight="1">
      <c r="A82" s="26">
        <v>44377</v>
      </c>
      <c r="B82" s="121"/>
      <c r="C82" s="15"/>
      <c r="D82" s="15"/>
      <c r="E82" s="17"/>
      <c r="F82" s="43"/>
      <c r="G82" s="17"/>
      <c r="H82" s="117"/>
      <c r="I82" s="108"/>
      <c r="J82" s="43"/>
      <c r="K82" s="44">
        <v>3047560000</v>
      </c>
      <c r="L82" s="107"/>
      <c r="M82" s="107"/>
      <c r="N82" s="107"/>
      <c r="O82" s="17">
        <v>44070000</v>
      </c>
      <c r="P82" s="107">
        <v>75.324550000000002</v>
      </c>
      <c r="Q82" s="107">
        <v>13.186199999999999</v>
      </c>
      <c r="R82" s="107">
        <v>13.085000000000001</v>
      </c>
    </row>
    <row r="83" spans="1:18" ht="13.5" customHeight="1">
      <c r="A83" s="26">
        <v>44408</v>
      </c>
      <c r="B83" s="121">
        <v>55000000</v>
      </c>
      <c r="C83" s="15">
        <v>44399</v>
      </c>
      <c r="D83" s="15">
        <v>53158</v>
      </c>
      <c r="E83" s="17">
        <v>163300000</v>
      </c>
      <c r="F83" s="43">
        <v>108300000</v>
      </c>
      <c r="G83" s="17">
        <v>55000000</v>
      </c>
      <c r="H83" s="117">
        <v>196.90909090909091</v>
      </c>
      <c r="I83" s="108">
        <v>0</v>
      </c>
      <c r="J83" s="43">
        <v>55000000</v>
      </c>
      <c r="K83" s="44">
        <v>3102560000</v>
      </c>
      <c r="L83" s="107">
        <v>75.08175</v>
      </c>
      <c r="M83" s="107">
        <v>13.327629999999999</v>
      </c>
      <c r="N83" s="107">
        <v>13.19</v>
      </c>
      <c r="O83" s="17"/>
      <c r="P83" s="107"/>
      <c r="Q83" s="107"/>
      <c r="R83" s="107"/>
    </row>
    <row r="84" spans="1:18" ht="13.5" customHeight="1">
      <c r="A84" s="26">
        <v>44439</v>
      </c>
      <c r="B84" s="121">
        <v>55000000</v>
      </c>
      <c r="C84" s="15">
        <v>44420</v>
      </c>
      <c r="D84" s="15">
        <v>53158</v>
      </c>
      <c r="E84" s="17">
        <v>55360000</v>
      </c>
      <c r="F84" s="43">
        <v>360000</v>
      </c>
      <c r="G84" s="17">
        <v>55000000</v>
      </c>
      <c r="H84" s="117">
        <v>0.65454545454545454</v>
      </c>
      <c r="I84" s="108">
        <v>0</v>
      </c>
      <c r="J84" s="43">
        <v>55000000</v>
      </c>
      <c r="K84" s="44">
        <v>3157560000</v>
      </c>
      <c r="L84" s="107">
        <v>75.233350000000002</v>
      </c>
      <c r="M84" s="107">
        <v>13.298539999999999</v>
      </c>
      <c r="N84" s="107">
        <v>13.19</v>
      </c>
      <c r="O84" s="17"/>
      <c r="P84" s="107"/>
      <c r="Q84" s="107"/>
      <c r="R84" s="107"/>
    </row>
    <row r="85" spans="1:18" ht="13.5" customHeight="1">
      <c r="A85" s="26">
        <v>44469</v>
      </c>
      <c r="B85" s="121">
        <v>60000000</v>
      </c>
      <c r="C85" s="103">
        <v>44441</v>
      </c>
      <c r="D85" s="103">
        <v>53158</v>
      </c>
      <c r="E85" s="98">
        <v>95130000</v>
      </c>
      <c r="F85" s="208">
        <v>35130000</v>
      </c>
      <c r="G85" s="98">
        <v>60000000</v>
      </c>
      <c r="H85" s="117">
        <v>58.550000000000004</v>
      </c>
      <c r="I85" s="209">
        <v>0</v>
      </c>
      <c r="J85" s="208">
        <v>60000000</v>
      </c>
      <c r="K85" s="207">
        <v>3218300000</v>
      </c>
      <c r="L85" s="158">
        <v>76.977850000000004</v>
      </c>
      <c r="M85" s="158">
        <v>12.99133</v>
      </c>
      <c r="N85" s="158">
        <v>13.19</v>
      </c>
      <c r="O85" s="98">
        <v>740000</v>
      </c>
      <c r="P85" s="158">
        <v>77.206270000000004</v>
      </c>
      <c r="Q85" s="199">
        <v>13.282</v>
      </c>
      <c r="R85" s="107">
        <v>13.282</v>
      </c>
    </row>
    <row r="86" spans="1:18" ht="13.5" customHeight="1">
      <c r="A86" s="19">
        <v>44500</v>
      </c>
      <c r="B86" s="17">
        <v>60000000</v>
      </c>
      <c r="C86" s="15">
        <v>44490</v>
      </c>
      <c r="D86" s="15">
        <v>53158</v>
      </c>
      <c r="E86" s="17">
        <v>149700000</v>
      </c>
      <c r="F86" s="17">
        <v>89700000</v>
      </c>
      <c r="G86" s="17">
        <v>60000000</v>
      </c>
      <c r="H86" s="128">
        <v>149.5</v>
      </c>
      <c r="I86" s="17">
        <v>0</v>
      </c>
      <c r="J86" s="17">
        <v>60000000</v>
      </c>
      <c r="K86" s="18">
        <v>3278300000</v>
      </c>
      <c r="L86" s="29">
        <v>75.058520000000001</v>
      </c>
      <c r="M86" s="29">
        <v>12.99133</v>
      </c>
      <c r="N86" s="29">
        <v>13.24</v>
      </c>
      <c r="O86" s="19"/>
      <c r="P86" s="17"/>
      <c r="Q86" s="15"/>
      <c r="R86" s="15"/>
    </row>
    <row r="87" spans="1:18">
      <c r="A87" s="19">
        <v>44530</v>
      </c>
      <c r="B87" s="17">
        <v>55000000</v>
      </c>
      <c r="C87" s="15">
        <v>44504</v>
      </c>
      <c r="D87" s="15">
        <v>53158</v>
      </c>
      <c r="E87" s="17">
        <v>20930000</v>
      </c>
      <c r="F87" s="17">
        <v>-34070000</v>
      </c>
      <c r="G87" s="17">
        <v>20930000</v>
      </c>
      <c r="H87" s="128">
        <v>-61.945454545454545</v>
      </c>
      <c r="I87" s="17">
        <v>0</v>
      </c>
      <c r="J87" s="17">
        <v>20930000</v>
      </c>
      <c r="K87" s="18">
        <v>3299230000</v>
      </c>
      <c r="L87" s="29">
        <v>74.057130000000001</v>
      </c>
      <c r="M87" s="29">
        <v>13.51219</v>
      </c>
      <c r="N87" s="29">
        <v>13.39</v>
      </c>
      <c r="O87" s="19"/>
      <c r="P87" s="17"/>
      <c r="Q87" s="15"/>
      <c r="R87" s="15"/>
    </row>
    <row r="88" spans="1:18">
      <c r="A88" s="19">
        <v>44530</v>
      </c>
      <c r="B88" s="17"/>
      <c r="C88" s="15">
        <v>44518</v>
      </c>
      <c r="D88" s="15">
        <v>53158</v>
      </c>
      <c r="E88" s="17"/>
      <c r="F88" s="17">
        <v>0</v>
      </c>
      <c r="G88" s="17"/>
      <c r="H88" s="128"/>
      <c r="I88" s="17">
        <v>0</v>
      </c>
      <c r="J88" s="17">
        <v>0</v>
      </c>
      <c r="K88" s="18">
        <v>3307980000</v>
      </c>
      <c r="L88" s="29"/>
      <c r="M88" s="29"/>
      <c r="N88" s="29"/>
      <c r="O88" s="17">
        <v>8750000</v>
      </c>
      <c r="P88" s="158">
        <v>72.857389999999995</v>
      </c>
      <c r="Q88" s="199">
        <v>13.92248</v>
      </c>
      <c r="R88" s="107">
        <v>13.897399999999999</v>
      </c>
    </row>
    <row r="89" spans="1:18">
      <c r="A89" s="21">
        <v>44561</v>
      </c>
      <c r="B89" s="24">
        <v>55000000</v>
      </c>
      <c r="C89" s="22">
        <v>44538</v>
      </c>
      <c r="D89" s="22">
        <v>53158</v>
      </c>
      <c r="E89" s="24">
        <v>34900000</v>
      </c>
      <c r="F89" s="24">
        <v>-20100000</v>
      </c>
      <c r="G89" s="24">
        <v>34900000</v>
      </c>
      <c r="H89" s="129">
        <v>-36.545454545454547</v>
      </c>
      <c r="I89" s="24">
        <v>0</v>
      </c>
      <c r="J89" s="24">
        <v>34900000</v>
      </c>
      <c r="K89" s="25">
        <v>3342880000</v>
      </c>
      <c r="L89" s="30">
        <v>73.764830000000003</v>
      </c>
      <c r="M89" s="30">
        <v>13.569850000000001</v>
      </c>
      <c r="N89" s="30">
        <v>13.33</v>
      </c>
      <c r="O89" s="264"/>
      <c r="P89" s="269"/>
      <c r="Q89" s="259"/>
      <c r="R89" s="140"/>
    </row>
    <row r="90" spans="1:18">
      <c r="A90" s="26">
        <v>44592</v>
      </c>
      <c r="B90" s="121">
        <v>110000000</v>
      </c>
      <c r="C90" s="103">
        <v>44578</v>
      </c>
      <c r="D90" s="103">
        <v>53158</v>
      </c>
      <c r="E90" s="98">
        <v>72000000</v>
      </c>
      <c r="F90" s="98">
        <v>-38000000</v>
      </c>
      <c r="G90" s="98">
        <v>72000000</v>
      </c>
      <c r="H90" s="144">
        <v>-34.545454545454547</v>
      </c>
      <c r="I90" s="209"/>
      <c r="J90" s="208">
        <v>72000000</v>
      </c>
      <c r="K90" s="207">
        <v>3414880000</v>
      </c>
      <c r="L90" s="158">
        <v>73.306250000000006</v>
      </c>
      <c r="M90" s="158">
        <v>13.66972</v>
      </c>
      <c r="N90" s="158">
        <v>13.478</v>
      </c>
      <c r="O90" s="98"/>
      <c r="P90" s="158"/>
      <c r="Q90" s="286"/>
      <c r="R90" s="195"/>
    </row>
    <row r="91" spans="1:18">
      <c r="A91" s="26">
        <v>44620</v>
      </c>
      <c r="B91" s="121">
        <v>95000000</v>
      </c>
      <c r="C91" s="103">
        <v>44595</v>
      </c>
      <c r="D91" s="103">
        <v>53158</v>
      </c>
      <c r="E91" s="98">
        <v>44790000</v>
      </c>
      <c r="F91" s="98">
        <v>-50210000</v>
      </c>
      <c r="G91" s="98">
        <v>44790000</v>
      </c>
      <c r="H91" s="144">
        <v>-52.852631578947374</v>
      </c>
      <c r="I91" s="209">
        <v>0</v>
      </c>
      <c r="J91" s="208">
        <v>44790000</v>
      </c>
      <c r="K91" s="207">
        <v>3459670000</v>
      </c>
      <c r="L91" s="158">
        <v>72.813059999999993</v>
      </c>
      <c r="M91" s="158">
        <v>13.7628</v>
      </c>
      <c r="N91" s="158">
        <v>13.99</v>
      </c>
      <c r="O91" s="98"/>
      <c r="P91" s="158"/>
      <c r="Q91" s="107"/>
      <c r="R91" s="159"/>
    </row>
    <row r="92" spans="1:18">
      <c r="A92" s="26">
        <v>44651</v>
      </c>
      <c r="B92" s="121">
        <v>55000000</v>
      </c>
      <c r="C92" s="103">
        <v>44623</v>
      </c>
      <c r="D92" s="103">
        <v>53158</v>
      </c>
      <c r="E92" s="98">
        <v>84350000</v>
      </c>
      <c r="F92" s="98">
        <v>29350000</v>
      </c>
      <c r="G92" s="98">
        <v>55000000</v>
      </c>
      <c r="H92" s="144">
        <v>53.363636363636367</v>
      </c>
      <c r="I92" s="209">
        <v>0</v>
      </c>
      <c r="J92" s="208">
        <v>55000000</v>
      </c>
      <c r="K92" s="207">
        <v>3514670000</v>
      </c>
      <c r="L92" s="158">
        <v>71.845690000000005</v>
      </c>
      <c r="M92" s="158">
        <v>13.95</v>
      </c>
      <c r="N92" s="158">
        <v>13.97</v>
      </c>
      <c r="O92" s="98"/>
      <c r="P92" s="158"/>
      <c r="Q92" s="107"/>
      <c r="R92" s="159"/>
    </row>
    <row r="93" spans="1:18" ht="13.5" customHeight="1">
      <c r="A93" s="26">
        <v>44681</v>
      </c>
      <c r="B93" s="121">
        <v>80000000</v>
      </c>
      <c r="C93" s="103">
        <v>44672</v>
      </c>
      <c r="D93" s="103">
        <v>53158</v>
      </c>
      <c r="E93" s="98">
        <v>59970000</v>
      </c>
      <c r="F93" s="208">
        <v>-20030000</v>
      </c>
      <c r="G93" s="98">
        <v>59970000</v>
      </c>
      <c r="H93" s="117">
        <v>-25.037500000000001</v>
      </c>
      <c r="I93" s="209">
        <v>0</v>
      </c>
      <c r="J93" s="208">
        <v>59970000</v>
      </c>
      <c r="K93" s="207">
        <v>3574640000</v>
      </c>
      <c r="L93" s="158">
        <v>70.85324</v>
      </c>
      <c r="M93" s="158">
        <v>14.151120000000001</v>
      </c>
      <c r="N93" s="158">
        <v>14.48</v>
      </c>
      <c r="O93" s="98"/>
      <c r="P93" s="158"/>
      <c r="Q93" s="199"/>
      <c r="R93" s="107"/>
    </row>
    <row r="94" spans="1:18" ht="13.5" customHeight="1">
      <c r="A94" s="26">
        <v>44654</v>
      </c>
      <c r="B94" s="121">
        <v>40000000</v>
      </c>
      <c r="C94" s="103">
        <v>44678</v>
      </c>
      <c r="D94" s="103">
        <v>53158</v>
      </c>
      <c r="E94" s="98">
        <v>50510000</v>
      </c>
      <c r="F94" s="208">
        <v>10510000</v>
      </c>
      <c r="G94" s="98">
        <v>25650000</v>
      </c>
      <c r="H94" s="117">
        <v>26.274999999999999</v>
      </c>
      <c r="I94" s="209">
        <v>0</v>
      </c>
      <c r="J94" s="208">
        <v>25650000</v>
      </c>
      <c r="K94" s="207">
        <v>3600290000</v>
      </c>
      <c r="L94" s="158">
        <v>70.587940000000003</v>
      </c>
      <c r="M94" s="158">
        <v>14.205399999999999</v>
      </c>
      <c r="N94" s="158">
        <v>14.3</v>
      </c>
      <c r="O94" s="98"/>
      <c r="P94" s="158"/>
      <c r="Q94" s="199"/>
      <c r="R94" s="107"/>
    </row>
    <row r="95" spans="1:18" ht="13.5" customHeight="1">
      <c r="A95" s="26">
        <v>44684</v>
      </c>
      <c r="B95" s="121">
        <v>20000000</v>
      </c>
      <c r="C95" s="103">
        <v>44693</v>
      </c>
      <c r="D95" s="103">
        <v>53158</v>
      </c>
      <c r="E95" s="98">
        <v>50340000</v>
      </c>
      <c r="F95" s="208">
        <v>30340000</v>
      </c>
      <c r="G95" s="98">
        <v>20000000</v>
      </c>
      <c r="H95" s="117">
        <v>151.69999999999999</v>
      </c>
      <c r="I95" s="209">
        <v>0</v>
      </c>
      <c r="J95" s="208">
        <v>20000000</v>
      </c>
      <c r="K95" s="207">
        <v>3620290000</v>
      </c>
      <c r="L95" s="158">
        <v>70.073930000000004</v>
      </c>
      <c r="M95" s="158">
        <v>14.31254</v>
      </c>
      <c r="N95" s="158">
        <v>14.3</v>
      </c>
      <c r="O95" s="98"/>
      <c r="P95" s="158"/>
      <c r="Q95" s="199"/>
      <c r="R95" s="107"/>
    </row>
    <row r="96" spans="1:18" ht="13.5" customHeight="1">
      <c r="A96" s="26">
        <v>44684</v>
      </c>
      <c r="B96" s="121">
        <v>20000000</v>
      </c>
      <c r="C96" s="103">
        <v>44705</v>
      </c>
      <c r="D96" s="103">
        <v>53158</v>
      </c>
      <c r="E96" s="98">
        <v>25300000</v>
      </c>
      <c r="F96" s="208">
        <v>5300000</v>
      </c>
      <c r="G96" s="98">
        <v>20000000</v>
      </c>
      <c r="H96" s="117">
        <v>26.5</v>
      </c>
      <c r="I96" s="209">
        <v>0</v>
      </c>
      <c r="J96" s="208">
        <v>20000000</v>
      </c>
      <c r="K96" s="207">
        <v>3640290000</v>
      </c>
      <c r="L96" s="158">
        <v>71.191329999999994</v>
      </c>
      <c r="M96" s="158">
        <v>14.08975</v>
      </c>
      <c r="N96" s="158">
        <v>14.09</v>
      </c>
      <c r="O96" s="98"/>
      <c r="P96" s="158"/>
      <c r="Q96" s="199"/>
      <c r="R96" s="107"/>
    </row>
    <row r="97" spans="1:18">
      <c r="A97" s="19">
        <v>44715</v>
      </c>
      <c r="B97" s="17">
        <v>20000000</v>
      </c>
      <c r="C97" s="15">
        <v>44721</v>
      </c>
      <c r="D97" s="15">
        <v>53158</v>
      </c>
      <c r="E97" s="17">
        <v>142020000</v>
      </c>
      <c r="F97" s="17">
        <v>122020000</v>
      </c>
      <c r="G97" s="17">
        <v>20000000</v>
      </c>
      <c r="H97" s="128">
        <v>610.1</v>
      </c>
      <c r="I97" s="17">
        <v>0</v>
      </c>
      <c r="J97" s="17">
        <v>20000000</v>
      </c>
      <c r="K97" s="18">
        <v>3660290000</v>
      </c>
      <c r="L97" s="29">
        <v>70.478579999999994</v>
      </c>
      <c r="M97" s="29">
        <v>14.236599999999999</v>
      </c>
      <c r="N97" s="29">
        <v>14.23</v>
      </c>
      <c r="O97" s="19"/>
      <c r="P97" s="17"/>
      <c r="Q97" s="15"/>
      <c r="R97" s="15"/>
    </row>
    <row r="98" spans="1:18">
      <c r="A98" s="19">
        <v>44715</v>
      </c>
      <c r="B98" s="17">
        <v>20000000</v>
      </c>
      <c r="C98" s="15">
        <v>44735</v>
      </c>
      <c r="D98" s="15">
        <v>53158</v>
      </c>
      <c r="E98" s="17">
        <v>154250000</v>
      </c>
      <c r="F98" s="17">
        <v>134250000</v>
      </c>
      <c r="G98" s="17">
        <v>20000000</v>
      </c>
      <c r="H98" s="128">
        <v>671.25</v>
      </c>
      <c r="I98" s="17">
        <v>0</v>
      </c>
      <c r="J98" s="17">
        <v>20000000</v>
      </c>
      <c r="K98" s="18">
        <v>3680290000</v>
      </c>
      <c r="L98" s="29">
        <v>70.235879999999995</v>
      </c>
      <c r="M98" s="29">
        <v>14.28992</v>
      </c>
      <c r="N98" s="29">
        <v>14.29</v>
      </c>
      <c r="O98" s="19"/>
      <c r="P98" s="17"/>
      <c r="Q98" s="15"/>
      <c r="R98" s="15"/>
    </row>
    <row r="99" spans="1:18">
      <c r="A99" s="19">
        <v>44745</v>
      </c>
      <c r="B99" s="17">
        <v>90000000</v>
      </c>
      <c r="C99" s="15">
        <v>44761</v>
      </c>
      <c r="D99" s="15">
        <v>53158</v>
      </c>
      <c r="E99" s="17">
        <v>99300000</v>
      </c>
      <c r="F99" s="17">
        <v>9300000</v>
      </c>
      <c r="G99" s="17">
        <v>74300000</v>
      </c>
      <c r="H99" s="128">
        <v>10.333333333333334</v>
      </c>
      <c r="I99" s="17">
        <v>0</v>
      </c>
      <c r="J99" s="17">
        <v>74300000</v>
      </c>
      <c r="K99" s="18">
        <v>3754590000</v>
      </c>
      <c r="L99" s="29">
        <v>70.813360000000003</v>
      </c>
      <c r="M99" s="29">
        <v>14.17104</v>
      </c>
      <c r="N99" s="29">
        <v>14.54</v>
      </c>
      <c r="O99" s="19"/>
      <c r="P99" s="17"/>
      <c r="Q99" s="15"/>
      <c r="R99" s="15"/>
    </row>
    <row r="100" spans="1:18">
      <c r="A100" s="19">
        <v>44745</v>
      </c>
      <c r="B100" s="17"/>
      <c r="C100" s="15">
        <v>44770</v>
      </c>
      <c r="D100" s="15"/>
      <c r="E100" s="17"/>
      <c r="F100" s="17"/>
      <c r="G100" s="17"/>
      <c r="H100" s="128"/>
      <c r="I100" s="17"/>
      <c r="J100" s="17"/>
      <c r="K100" s="18">
        <v>3839470000</v>
      </c>
      <c r="L100" s="29"/>
      <c r="M100" s="29"/>
      <c r="N100" s="29"/>
      <c r="O100" s="239">
        <v>84880000</v>
      </c>
      <c r="P100" s="158">
        <v>71.212969999999999</v>
      </c>
      <c r="Q100" s="199">
        <v>14.16024</v>
      </c>
      <c r="R100" s="107">
        <v>14.66</v>
      </c>
    </row>
    <row r="101" spans="1:18">
      <c r="A101" s="102">
        <v>44776</v>
      </c>
      <c r="B101" s="98">
        <v>20000000</v>
      </c>
      <c r="C101" s="15">
        <v>44784</v>
      </c>
      <c r="D101" s="15">
        <v>53158</v>
      </c>
      <c r="E101" s="17">
        <v>25860000</v>
      </c>
      <c r="F101" s="17">
        <v>5860000</v>
      </c>
      <c r="G101" s="17">
        <v>20000000</v>
      </c>
      <c r="H101" s="128">
        <v>29.299999999999997</v>
      </c>
      <c r="I101" s="108">
        <v>0</v>
      </c>
      <c r="J101" s="17">
        <v>20000000</v>
      </c>
      <c r="K101" s="18">
        <v>3859470000</v>
      </c>
      <c r="L101" s="29">
        <v>73.1935</v>
      </c>
      <c r="M101" s="29">
        <v>13.70473</v>
      </c>
      <c r="N101" s="29">
        <v>13.93</v>
      </c>
      <c r="O101" s="17"/>
      <c r="P101" s="107"/>
      <c r="Q101" s="107"/>
      <c r="R101" s="107"/>
    </row>
    <row r="102" spans="1:18">
      <c r="A102" s="102">
        <v>44776</v>
      </c>
      <c r="B102" s="98">
        <v>20000000</v>
      </c>
      <c r="C102" s="15">
        <v>44797</v>
      </c>
      <c r="D102" s="15">
        <v>53158</v>
      </c>
      <c r="E102" s="17">
        <v>27000000</v>
      </c>
      <c r="F102" s="17">
        <v>7000000</v>
      </c>
      <c r="G102" s="17">
        <v>10000000</v>
      </c>
      <c r="H102" s="128">
        <v>35</v>
      </c>
      <c r="I102" s="17">
        <v>0</v>
      </c>
      <c r="J102" s="17">
        <v>10000000</v>
      </c>
      <c r="K102" s="18">
        <v>3869470000</v>
      </c>
      <c r="L102" s="29">
        <v>72.325630000000004</v>
      </c>
      <c r="M102" s="29">
        <v>13.87</v>
      </c>
      <c r="N102" s="29">
        <v>13.87</v>
      </c>
      <c r="O102" s="17"/>
      <c r="P102" s="107"/>
      <c r="Q102" s="107"/>
      <c r="R102" s="107"/>
    </row>
    <row r="103" spans="1:18">
      <c r="A103" s="102">
        <v>44807</v>
      </c>
      <c r="B103" s="98">
        <v>20000000</v>
      </c>
      <c r="C103" s="15">
        <v>44812</v>
      </c>
      <c r="D103" s="15">
        <v>53158</v>
      </c>
      <c r="E103" s="17">
        <v>30000000</v>
      </c>
      <c r="F103" s="17">
        <v>10000000</v>
      </c>
      <c r="G103" s="17">
        <v>20000000</v>
      </c>
      <c r="H103" s="128">
        <v>50</v>
      </c>
      <c r="I103" s="17">
        <v>0</v>
      </c>
      <c r="J103" s="17">
        <v>20000000</v>
      </c>
      <c r="K103" s="18">
        <v>3889470000</v>
      </c>
      <c r="L103" s="29">
        <v>72.124510000000001</v>
      </c>
      <c r="M103" s="29">
        <v>13.9085</v>
      </c>
      <c r="N103" s="29">
        <v>13.94</v>
      </c>
      <c r="O103" s="17"/>
      <c r="P103" s="107"/>
      <c r="Q103" s="107"/>
      <c r="R103" s="107"/>
    </row>
    <row r="104" spans="1:18">
      <c r="A104" s="102">
        <v>44807</v>
      </c>
      <c r="B104" s="98"/>
      <c r="C104" s="15"/>
      <c r="D104" s="15">
        <v>53158</v>
      </c>
      <c r="E104" s="17"/>
      <c r="F104" s="17">
        <v>0</v>
      </c>
      <c r="G104" s="17"/>
      <c r="H104" s="128"/>
      <c r="I104" s="17">
        <v>0</v>
      </c>
      <c r="J104" s="17">
        <v>0</v>
      </c>
      <c r="K104" s="18">
        <v>3932350000</v>
      </c>
      <c r="L104" s="29"/>
      <c r="M104" s="29"/>
      <c r="N104" s="29"/>
      <c r="O104" s="239">
        <v>42880000</v>
      </c>
      <c r="P104" s="158">
        <v>72.238190000000003</v>
      </c>
      <c r="Q104" s="199">
        <v>14.255699999999999</v>
      </c>
      <c r="R104" s="107">
        <v>14.11</v>
      </c>
    </row>
    <row r="105" spans="1:18">
      <c r="A105" s="102">
        <v>44807</v>
      </c>
      <c r="B105" s="98">
        <v>20000000</v>
      </c>
      <c r="C105" s="15">
        <v>44833</v>
      </c>
      <c r="D105" s="15">
        <v>53158</v>
      </c>
      <c r="E105" s="17">
        <v>53000000</v>
      </c>
      <c r="F105" s="17">
        <v>33000000</v>
      </c>
      <c r="G105" s="17">
        <v>20000000</v>
      </c>
      <c r="H105" s="128">
        <v>165</v>
      </c>
      <c r="I105" s="17">
        <v>0</v>
      </c>
      <c r="J105" s="17">
        <v>20000000</v>
      </c>
      <c r="K105" s="18">
        <v>3952350000</v>
      </c>
      <c r="L105" s="29">
        <v>70.704070000000002</v>
      </c>
      <c r="M105" s="29">
        <v>14.189500000000001</v>
      </c>
      <c r="N105" s="29">
        <v>14.221</v>
      </c>
      <c r="O105" s="239"/>
      <c r="P105" s="158"/>
      <c r="Q105" s="199"/>
      <c r="R105" s="107"/>
    </row>
    <row r="106" spans="1:18">
      <c r="A106" s="102">
        <v>44837</v>
      </c>
      <c r="B106" s="98"/>
      <c r="C106" s="15">
        <v>44840</v>
      </c>
      <c r="D106" s="15">
        <v>53158</v>
      </c>
      <c r="E106" s="17"/>
      <c r="F106" s="17">
        <v>0</v>
      </c>
      <c r="G106" s="17"/>
      <c r="H106" s="128"/>
      <c r="I106" s="17">
        <v>0</v>
      </c>
      <c r="J106" s="17">
        <v>0</v>
      </c>
      <c r="K106" s="18">
        <v>3980410000</v>
      </c>
      <c r="L106" s="29"/>
      <c r="M106" s="29"/>
      <c r="N106" s="29"/>
      <c r="O106" s="239">
        <v>28060000</v>
      </c>
      <c r="P106" s="158">
        <v>71.633989999999997</v>
      </c>
      <c r="Q106" s="199">
        <v>14.458</v>
      </c>
      <c r="R106" s="107">
        <v>14.458</v>
      </c>
    </row>
    <row r="107" spans="1:18">
      <c r="A107" s="102">
        <v>44837</v>
      </c>
      <c r="B107" s="98">
        <v>250000000</v>
      </c>
      <c r="C107" s="15">
        <v>44851</v>
      </c>
      <c r="D107" s="15">
        <v>53158</v>
      </c>
      <c r="E107" s="17">
        <v>102220000</v>
      </c>
      <c r="F107" s="17">
        <v>-147780000</v>
      </c>
      <c r="G107" s="17">
        <v>67220000</v>
      </c>
      <c r="H107" s="128">
        <v>-59.111999999999995</v>
      </c>
      <c r="I107" s="17">
        <v>0</v>
      </c>
      <c r="J107" s="17">
        <v>67220000</v>
      </c>
      <c r="K107" s="18">
        <v>4047630000</v>
      </c>
      <c r="L107" s="29">
        <v>68.866770000000002</v>
      </c>
      <c r="M107" s="29">
        <v>14.569179999999999</v>
      </c>
      <c r="N107" s="29">
        <v>14.72</v>
      </c>
      <c r="O107" s="239"/>
      <c r="P107" s="158"/>
      <c r="Q107" s="199"/>
      <c r="R107" s="107"/>
    </row>
    <row r="108" spans="1:18">
      <c r="A108" s="102">
        <v>44837</v>
      </c>
      <c r="B108" s="98">
        <v>20000000</v>
      </c>
      <c r="C108" s="15">
        <v>44861</v>
      </c>
      <c r="D108" s="15">
        <v>53158</v>
      </c>
      <c r="E108" s="17">
        <v>43690000</v>
      </c>
      <c r="F108" s="17">
        <v>23690000</v>
      </c>
      <c r="G108" s="17">
        <v>27290000</v>
      </c>
      <c r="H108" s="128">
        <v>118.45000000000002</v>
      </c>
      <c r="I108" s="17">
        <v>0</v>
      </c>
      <c r="J108" s="17">
        <v>27290000</v>
      </c>
      <c r="K108" s="18">
        <v>4074920000</v>
      </c>
      <c r="L108" s="29">
        <v>69.800899999999999</v>
      </c>
      <c r="M108" s="29">
        <v>14.37499</v>
      </c>
      <c r="N108" s="29">
        <v>14.4</v>
      </c>
      <c r="O108" s="239"/>
      <c r="P108" s="158"/>
      <c r="Q108" s="199"/>
      <c r="R108" s="107"/>
    </row>
    <row r="109" spans="1:18">
      <c r="A109" s="102">
        <v>44868</v>
      </c>
      <c r="B109" s="98">
        <v>20000000</v>
      </c>
      <c r="C109" s="15">
        <v>44868</v>
      </c>
      <c r="D109" s="15">
        <v>53158</v>
      </c>
      <c r="E109" s="17">
        <v>17520000</v>
      </c>
      <c r="F109" s="17">
        <v>-2480000</v>
      </c>
      <c r="G109" s="17">
        <v>12520000</v>
      </c>
      <c r="H109" s="128">
        <v>-12.4</v>
      </c>
      <c r="I109" s="17">
        <v>0</v>
      </c>
      <c r="J109" s="17">
        <v>12520000</v>
      </c>
      <c r="K109" s="18">
        <v>4087440000</v>
      </c>
      <c r="L109" s="29">
        <v>70.116609999999994</v>
      </c>
      <c r="M109" s="29">
        <v>14.3108</v>
      </c>
      <c r="N109" s="29">
        <v>14.32</v>
      </c>
      <c r="O109" s="239"/>
      <c r="P109" s="158"/>
      <c r="Q109" s="199"/>
      <c r="R109" s="107"/>
    </row>
    <row r="110" spans="1:18">
      <c r="A110" s="26">
        <v>44868</v>
      </c>
      <c r="B110" s="98">
        <v>20000000</v>
      </c>
      <c r="C110" s="15">
        <v>44889</v>
      </c>
      <c r="D110" s="15">
        <v>53158</v>
      </c>
      <c r="E110" s="17">
        <v>49000000</v>
      </c>
      <c r="F110" s="17">
        <v>29000000</v>
      </c>
      <c r="G110" s="17">
        <v>15000000</v>
      </c>
      <c r="H110" s="128">
        <v>145</v>
      </c>
      <c r="I110" s="17">
        <v>0</v>
      </c>
      <c r="J110" s="17">
        <v>15000000</v>
      </c>
      <c r="K110" s="18">
        <v>4137200000</v>
      </c>
      <c r="L110" s="29">
        <v>69.76773</v>
      </c>
      <c r="M110" s="29">
        <v>14.385</v>
      </c>
      <c r="N110" s="29">
        <v>14.425000000000001</v>
      </c>
      <c r="O110" s="239">
        <v>34760000</v>
      </c>
      <c r="P110" s="158">
        <v>72.526049999999998</v>
      </c>
      <c r="Q110" s="199">
        <v>14.512</v>
      </c>
      <c r="R110" s="107">
        <v>14.52</v>
      </c>
    </row>
    <row r="111" spans="1:18">
      <c r="A111" s="26">
        <v>44898</v>
      </c>
      <c r="B111" s="98">
        <v>20000000</v>
      </c>
      <c r="C111" s="15">
        <v>44896</v>
      </c>
      <c r="D111" s="15">
        <v>53158</v>
      </c>
      <c r="E111" s="17">
        <v>79720000</v>
      </c>
      <c r="F111" s="17">
        <v>59720000</v>
      </c>
      <c r="G111" s="17">
        <v>40480000</v>
      </c>
      <c r="H111" s="128">
        <v>298.60000000000002</v>
      </c>
      <c r="I111" s="17">
        <v>0</v>
      </c>
      <c r="J111" s="17">
        <v>40480000</v>
      </c>
      <c r="K111" s="18">
        <v>4177680000</v>
      </c>
      <c r="L111" s="29">
        <v>72.316140000000004</v>
      </c>
      <c r="M111" s="29">
        <v>13.87665</v>
      </c>
      <c r="N111" s="29">
        <v>14.25</v>
      </c>
      <c r="O111" s="239"/>
      <c r="P111" s="158"/>
      <c r="Q111" s="199"/>
      <c r="R111" s="107"/>
    </row>
    <row r="112" spans="1:18">
      <c r="A112" s="123">
        <v>44898</v>
      </c>
      <c r="B112" s="99">
        <v>20000000</v>
      </c>
      <c r="C112" s="22">
        <v>44903</v>
      </c>
      <c r="D112" s="22">
        <v>53158</v>
      </c>
      <c r="E112" s="24">
        <v>46080000</v>
      </c>
      <c r="F112" s="24">
        <v>26080000</v>
      </c>
      <c r="G112" s="24">
        <v>30100000</v>
      </c>
      <c r="H112" s="129">
        <v>130.4</v>
      </c>
      <c r="I112" s="24">
        <v>0</v>
      </c>
      <c r="J112" s="24">
        <v>30100000</v>
      </c>
      <c r="K112" s="25">
        <v>4207780000</v>
      </c>
      <c r="L112" s="30">
        <v>71.052300000000002</v>
      </c>
      <c r="M112" s="30">
        <v>14.12628</v>
      </c>
      <c r="N112" s="30">
        <v>14.19</v>
      </c>
      <c r="O112" s="244"/>
      <c r="P112" s="212"/>
      <c r="Q112" s="223"/>
      <c r="R112" s="140"/>
    </row>
    <row r="113" spans="1:18">
      <c r="A113" s="26">
        <v>44929</v>
      </c>
      <c r="B113" s="98">
        <v>100000000</v>
      </c>
      <c r="C113" s="15">
        <v>44942</v>
      </c>
      <c r="D113" s="15">
        <v>53158</v>
      </c>
      <c r="E113" s="17">
        <v>166750000</v>
      </c>
      <c r="F113" s="17">
        <v>66750000</v>
      </c>
      <c r="G113" s="17">
        <v>100000000</v>
      </c>
      <c r="H113" s="128">
        <v>66.75</v>
      </c>
      <c r="I113" s="17">
        <v>0</v>
      </c>
      <c r="J113" s="17">
        <v>100000000</v>
      </c>
      <c r="K113" s="18">
        <v>4307780000</v>
      </c>
      <c r="L113" s="29">
        <v>74.726309999999998</v>
      </c>
      <c r="M113" s="29">
        <v>13.43876</v>
      </c>
      <c r="N113" s="29">
        <v>13.47</v>
      </c>
      <c r="O113" s="239"/>
      <c r="P113" s="158"/>
      <c r="Q113" s="199"/>
      <c r="R113" s="107"/>
    </row>
    <row r="114" spans="1:18">
      <c r="A114" s="26">
        <v>44960</v>
      </c>
      <c r="B114" s="98">
        <v>20000000</v>
      </c>
      <c r="C114" s="15">
        <v>44959</v>
      </c>
      <c r="D114" s="15">
        <v>53158</v>
      </c>
      <c r="E114" s="17">
        <v>88500000</v>
      </c>
      <c r="F114" s="17">
        <v>68500000</v>
      </c>
      <c r="G114" s="17">
        <v>20000000</v>
      </c>
      <c r="H114" s="128">
        <v>342.5</v>
      </c>
      <c r="I114" s="17">
        <v>0</v>
      </c>
      <c r="J114" s="17">
        <v>20000000</v>
      </c>
      <c r="K114" s="18">
        <v>4327780000</v>
      </c>
      <c r="L114" s="29">
        <v>73.688999999999993</v>
      </c>
      <c r="M114" s="29">
        <v>13.631</v>
      </c>
      <c r="N114" s="29">
        <v>13.695</v>
      </c>
      <c r="O114" s="239"/>
      <c r="P114" s="158"/>
      <c r="Q114" s="199"/>
      <c r="R114" s="107"/>
    </row>
    <row r="115" spans="1:18">
      <c r="A115" s="26">
        <v>44958</v>
      </c>
      <c r="B115" s="98">
        <v>20000000</v>
      </c>
      <c r="C115" s="15">
        <v>44973</v>
      </c>
      <c r="D115" s="15">
        <v>53158</v>
      </c>
      <c r="E115" s="17">
        <v>109660000</v>
      </c>
      <c r="F115" s="17">
        <v>89660000</v>
      </c>
      <c r="G115" s="17">
        <v>20000000</v>
      </c>
      <c r="H115" s="128">
        <v>448.29999999999995</v>
      </c>
      <c r="I115" s="17">
        <v>0</v>
      </c>
      <c r="J115" s="17">
        <v>20000000</v>
      </c>
      <c r="K115" s="18">
        <v>4347780000</v>
      </c>
      <c r="L115" s="29">
        <v>74.002539999999996</v>
      </c>
      <c r="M115" s="29">
        <v>13.5725</v>
      </c>
      <c r="N115" s="29">
        <v>13.574999999999999</v>
      </c>
      <c r="O115" s="239"/>
      <c r="P115" s="158"/>
      <c r="Q115" s="199"/>
      <c r="R115" s="107"/>
    </row>
    <row r="116" spans="1:18">
      <c r="A116" s="26">
        <v>44958</v>
      </c>
      <c r="B116" s="98"/>
      <c r="C116" s="15"/>
      <c r="D116" s="15"/>
      <c r="E116" s="17"/>
      <c r="F116" s="17"/>
      <c r="G116" s="17"/>
      <c r="H116" s="128"/>
      <c r="I116" s="17">
        <v>0</v>
      </c>
      <c r="J116" s="17">
        <v>0</v>
      </c>
      <c r="K116" s="18">
        <v>4362080000</v>
      </c>
      <c r="L116" s="29"/>
      <c r="M116" s="29"/>
      <c r="N116" s="29"/>
      <c r="O116" s="239">
        <v>14300000</v>
      </c>
      <c r="P116" s="158">
        <v>72.272099999999995</v>
      </c>
      <c r="Q116" s="199">
        <v>14.109</v>
      </c>
      <c r="R116" s="107">
        <v>14.12</v>
      </c>
    </row>
    <row r="117" spans="1:18">
      <c r="A117" s="26">
        <v>44986</v>
      </c>
      <c r="B117" s="98">
        <v>20000000</v>
      </c>
      <c r="C117" s="15">
        <v>45008</v>
      </c>
      <c r="D117" s="15">
        <v>53158</v>
      </c>
      <c r="E117" s="17">
        <v>78780000</v>
      </c>
      <c r="F117" s="17">
        <v>58780000</v>
      </c>
      <c r="G117" s="17">
        <v>20000000</v>
      </c>
      <c r="H117" s="128">
        <v>293.89999999999998</v>
      </c>
      <c r="I117" s="17">
        <v>0</v>
      </c>
      <c r="J117" s="17">
        <v>20000000</v>
      </c>
      <c r="K117" s="18">
        <v>4382080000</v>
      </c>
      <c r="L117" s="29">
        <v>72.864270000000005</v>
      </c>
      <c r="M117" s="29">
        <v>13.789709999999999</v>
      </c>
      <c r="N117" s="29">
        <v>13.846</v>
      </c>
      <c r="O117" s="239"/>
      <c r="P117" s="158"/>
      <c r="Q117" s="199"/>
      <c r="R117" s="107"/>
    </row>
    <row r="118" spans="1:18">
      <c r="A118" s="26">
        <v>45017</v>
      </c>
      <c r="B118" s="98">
        <v>50000000</v>
      </c>
      <c r="C118" s="15">
        <v>45033</v>
      </c>
      <c r="D118" s="15">
        <v>53158</v>
      </c>
      <c r="E118" s="17">
        <v>65900000</v>
      </c>
      <c r="F118" s="17">
        <v>15900000</v>
      </c>
      <c r="G118" s="17">
        <v>49950000</v>
      </c>
      <c r="H118" s="128">
        <v>31.8</v>
      </c>
      <c r="I118" s="17">
        <v>0</v>
      </c>
      <c r="J118" s="17">
        <v>49950000</v>
      </c>
      <c r="K118" s="18">
        <v>4432030000</v>
      </c>
      <c r="L118" s="29">
        <v>72.934659999999994</v>
      </c>
      <c r="M118" s="29">
        <v>13.779339999999999</v>
      </c>
      <c r="N118" s="29">
        <v>13.89</v>
      </c>
      <c r="O118" s="239"/>
      <c r="P118" s="158"/>
      <c r="Q118" s="199"/>
      <c r="R118" s="107"/>
    </row>
    <row r="119" spans="1:18">
      <c r="A119" s="26">
        <v>45017</v>
      </c>
      <c r="B119" s="98"/>
      <c r="C119" s="15">
        <v>45036</v>
      </c>
      <c r="D119" s="15">
        <v>53158</v>
      </c>
      <c r="E119" s="17"/>
      <c r="F119" s="17">
        <v>0</v>
      </c>
      <c r="G119" s="17"/>
      <c r="H119" s="128"/>
      <c r="I119" s="17">
        <v>0</v>
      </c>
      <c r="J119" s="17">
        <v>0</v>
      </c>
      <c r="K119" s="18">
        <v>4448310000</v>
      </c>
      <c r="L119" s="29"/>
      <c r="M119" s="29"/>
      <c r="N119" s="29"/>
      <c r="O119" s="239">
        <v>16280000</v>
      </c>
      <c r="P119" s="158">
        <v>74.874619999999993</v>
      </c>
      <c r="Q119" s="199">
        <v>13.9</v>
      </c>
      <c r="R119" s="107">
        <v>13.9</v>
      </c>
    </row>
    <row r="120" spans="1:18">
      <c r="A120" s="26">
        <v>45017</v>
      </c>
      <c r="B120" s="98">
        <v>20000000</v>
      </c>
      <c r="C120" s="15">
        <v>45043</v>
      </c>
      <c r="D120" s="15">
        <v>53158</v>
      </c>
      <c r="E120" s="17">
        <v>58570000</v>
      </c>
      <c r="F120" s="17">
        <v>38570000</v>
      </c>
      <c r="G120" s="17">
        <v>26830000</v>
      </c>
      <c r="H120" s="128">
        <v>192.85000000000002</v>
      </c>
      <c r="I120" s="17">
        <v>0</v>
      </c>
      <c r="J120" s="17">
        <v>26830000</v>
      </c>
      <c r="K120" s="18">
        <v>4475140000</v>
      </c>
      <c r="L120" s="29">
        <v>73.383409999999998</v>
      </c>
      <c r="M120" s="29">
        <v>13.695550000000001</v>
      </c>
      <c r="N120" s="29">
        <v>13.79</v>
      </c>
      <c r="O120" s="239"/>
      <c r="P120" s="158"/>
      <c r="Q120" s="199"/>
      <c r="R120" s="107"/>
    </row>
    <row r="121" spans="1:18">
      <c r="A121" s="26">
        <v>45047</v>
      </c>
      <c r="B121" s="98">
        <v>15000000</v>
      </c>
      <c r="C121" s="15">
        <v>45057</v>
      </c>
      <c r="D121" s="15">
        <v>53158</v>
      </c>
      <c r="E121" s="17">
        <v>71190000</v>
      </c>
      <c r="F121" s="17">
        <v>56190000</v>
      </c>
      <c r="G121" s="17">
        <v>15000000</v>
      </c>
      <c r="H121" s="128">
        <v>374.6</v>
      </c>
      <c r="I121" s="17">
        <v>0</v>
      </c>
      <c r="J121" s="17">
        <v>15000000</v>
      </c>
      <c r="K121" s="18">
        <v>4490140000</v>
      </c>
      <c r="L121" s="29">
        <v>73.383409999999998</v>
      </c>
      <c r="M121" s="29">
        <v>13.695550000000001</v>
      </c>
      <c r="N121" s="29">
        <v>13.79</v>
      </c>
      <c r="O121" s="239"/>
      <c r="P121" s="158"/>
      <c r="Q121" s="199"/>
      <c r="R121" s="107"/>
    </row>
    <row r="122" spans="1:18">
      <c r="A122" s="26">
        <v>45047</v>
      </c>
      <c r="B122" s="98">
        <v>20000000</v>
      </c>
      <c r="C122" s="15">
        <v>45070</v>
      </c>
      <c r="D122" s="15">
        <v>53158</v>
      </c>
      <c r="E122" s="17">
        <v>126710000</v>
      </c>
      <c r="F122" s="17">
        <v>106710000</v>
      </c>
      <c r="G122" s="17">
        <v>20000000</v>
      </c>
      <c r="H122" s="128">
        <v>533.54999999999995</v>
      </c>
      <c r="I122" s="17">
        <v>0</v>
      </c>
      <c r="J122" s="17">
        <v>20000000</v>
      </c>
      <c r="K122" s="18">
        <v>4510140000</v>
      </c>
      <c r="L122" s="29">
        <v>73.563640000000007</v>
      </c>
      <c r="M122" s="29">
        <v>13.66667</v>
      </c>
      <c r="N122" s="29">
        <v>13.67</v>
      </c>
      <c r="O122" s="239"/>
      <c r="P122" s="158"/>
      <c r="Q122" s="199"/>
      <c r="R122" s="107"/>
    </row>
    <row r="123" spans="1:18">
      <c r="A123" s="26">
        <v>45078</v>
      </c>
      <c r="B123" s="98">
        <v>15000000</v>
      </c>
      <c r="C123" s="15">
        <v>45099</v>
      </c>
      <c r="D123" s="15">
        <v>53158</v>
      </c>
      <c r="E123" s="17">
        <v>142640000</v>
      </c>
      <c r="F123" s="17">
        <v>127640000</v>
      </c>
      <c r="G123" s="17">
        <v>15000000</v>
      </c>
      <c r="H123" s="128">
        <v>850.93333333333339</v>
      </c>
      <c r="I123" s="17">
        <v>0</v>
      </c>
      <c r="J123" s="17">
        <v>15000000</v>
      </c>
      <c r="K123" s="18">
        <v>4525140000</v>
      </c>
      <c r="L123" s="29">
        <v>76.551019999999994</v>
      </c>
      <c r="M123" s="29">
        <v>13.12917</v>
      </c>
      <c r="N123" s="29">
        <v>13.21</v>
      </c>
      <c r="O123" s="239"/>
      <c r="P123" s="158"/>
      <c r="Q123" s="199"/>
      <c r="R123" s="107"/>
    </row>
    <row r="124" spans="1:18">
      <c r="A124" s="26">
        <v>45078</v>
      </c>
      <c r="B124" s="98">
        <v>20000000</v>
      </c>
      <c r="C124" s="15">
        <v>45106</v>
      </c>
      <c r="D124" s="15">
        <v>53158</v>
      </c>
      <c r="E124" s="17">
        <v>115760000</v>
      </c>
      <c r="F124" s="17">
        <v>95760000</v>
      </c>
      <c r="G124" s="17">
        <v>20000000</v>
      </c>
      <c r="H124" s="128">
        <v>478.8</v>
      </c>
      <c r="I124" s="17">
        <v>0</v>
      </c>
      <c r="J124" s="17">
        <v>20000000</v>
      </c>
      <c r="K124" s="18">
        <v>4545140000</v>
      </c>
      <c r="L124" s="29">
        <v>77.77543</v>
      </c>
      <c r="M124" s="29">
        <v>12.91625</v>
      </c>
      <c r="N124" s="29">
        <v>12.961</v>
      </c>
      <c r="O124" s="239"/>
      <c r="P124" s="158"/>
      <c r="Q124" s="199"/>
      <c r="R124" s="107"/>
    </row>
    <row r="125" spans="1:18">
      <c r="A125" s="26">
        <v>45108</v>
      </c>
      <c r="B125" s="98"/>
      <c r="C125" s="15">
        <v>45113</v>
      </c>
      <c r="D125" s="15">
        <v>53158</v>
      </c>
      <c r="E125" s="17"/>
      <c r="F125" s="17">
        <v>0</v>
      </c>
      <c r="G125" s="17"/>
      <c r="H125" s="128"/>
      <c r="I125" s="17">
        <v>0</v>
      </c>
      <c r="J125" s="17">
        <v>0</v>
      </c>
      <c r="K125" s="18">
        <v>4572540000</v>
      </c>
      <c r="L125" s="29"/>
      <c r="M125" s="29"/>
      <c r="N125" s="29"/>
      <c r="O125" s="239">
        <v>27400000</v>
      </c>
      <c r="P125" s="158">
        <v>76.756699999999995</v>
      </c>
      <c r="Q125" s="199">
        <v>13.05</v>
      </c>
      <c r="R125" s="107">
        <v>13.05</v>
      </c>
    </row>
    <row r="126" spans="1:18">
      <c r="A126" s="26">
        <v>45108</v>
      </c>
      <c r="B126" s="98">
        <v>60000000</v>
      </c>
      <c r="C126" s="15">
        <v>45124</v>
      </c>
      <c r="D126" s="15">
        <v>53158</v>
      </c>
      <c r="E126" s="17">
        <v>113170000</v>
      </c>
      <c r="F126" s="17">
        <v>53170000</v>
      </c>
      <c r="G126" s="17">
        <v>60000000</v>
      </c>
      <c r="H126" s="128">
        <v>88.61666666666666</v>
      </c>
      <c r="I126" s="17">
        <v>0</v>
      </c>
      <c r="J126" s="17">
        <v>60000000</v>
      </c>
      <c r="K126" s="18">
        <v>4632540000</v>
      </c>
      <c r="L126" s="29">
        <v>76.794349999999994</v>
      </c>
      <c r="M126" s="29">
        <v>13.08544</v>
      </c>
      <c r="N126" s="29">
        <v>13.113</v>
      </c>
      <c r="O126" s="239"/>
      <c r="P126" s="158"/>
      <c r="Q126" s="199"/>
      <c r="R126" s="107"/>
    </row>
    <row r="127" spans="1:18">
      <c r="A127" s="26">
        <v>45108</v>
      </c>
      <c r="B127" s="98">
        <v>20000000</v>
      </c>
      <c r="C127" s="15">
        <v>45134</v>
      </c>
      <c r="D127" s="15">
        <v>53158</v>
      </c>
      <c r="E127" s="17">
        <v>121190000</v>
      </c>
      <c r="F127" s="17">
        <v>101190000</v>
      </c>
      <c r="G127" s="17">
        <v>20000000</v>
      </c>
      <c r="H127" s="128">
        <v>505.95</v>
      </c>
      <c r="I127" s="17">
        <v>0</v>
      </c>
      <c r="J127" s="17">
        <v>20000000</v>
      </c>
      <c r="K127" s="18">
        <v>4652540000</v>
      </c>
      <c r="L127" s="29">
        <v>78.462559999999996</v>
      </c>
      <c r="M127" s="29">
        <v>12.798069999999999</v>
      </c>
      <c r="N127" s="29">
        <v>12.805</v>
      </c>
      <c r="O127" s="239"/>
      <c r="P127" s="158"/>
      <c r="Q127" s="199"/>
      <c r="R127" s="107"/>
    </row>
    <row r="128" spans="1:18">
      <c r="A128" s="26">
        <v>45139</v>
      </c>
      <c r="B128" s="98">
        <v>20000000</v>
      </c>
      <c r="C128" s="15">
        <v>45141</v>
      </c>
      <c r="D128" s="15">
        <v>53158</v>
      </c>
      <c r="E128" s="17">
        <v>65870000</v>
      </c>
      <c r="F128" s="17">
        <v>45870000</v>
      </c>
      <c r="G128" s="17">
        <v>20000000</v>
      </c>
      <c r="H128" s="117">
        <v>229.35</v>
      </c>
      <c r="I128" s="17">
        <v>0</v>
      </c>
      <c r="J128" s="17">
        <v>20000000</v>
      </c>
      <c r="K128" s="18">
        <v>4672540000</v>
      </c>
      <c r="L128" s="29">
        <v>79.185239999999993</v>
      </c>
      <c r="M128" s="29">
        <v>12.67676</v>
      </c>
      <c r="N128" s="29">
        <v>13.010999999999999</v>
      </c>
      <c r="O128" s="239"/>
      <c r="P128" s="158"/>
      <c r="Q128" s="199"/>
      <c r="R128" s="107"/>
    </row>
    <row r="129" spans="1:18">
      <c r="A129" s="26">
        <v>45139</v>
      </c>
      <c r="B129" s="98">
        <v>20000000</v>
      </c>
      <c r="C129" s="15">
        <v>45155</v>
      </c>
      <c r="D129" s="15">
        <v>53158</v>
      </c>
      <c r="E129" s="17">
        <v>140670000</v>
      </c>
      <c r="F129" s="17">
        <v>120670000</v>
      </c>
      <c r="G129" s="17">
        <v>20000000</v>
      </c>
      <c r="H129" s="117">
        <v>603.35</v>
      </c>
      <c r="I129" s="17">
        <v>0</v>
      </c>
      <c r="J129" s="17">
        <v>20000000</v>
      </c>
      <c r="K129" s="18">
        <v>4692540000</v>
      </c>
      <c r="L129" s="29">
        <v>78.507909999999995</v>
      </c>
      <c r="M129" s="29">
        <v>12.789249999999999</v>
      </c>
      <c r="N129" s="29">
        <v>12.8</v>
      </c>
      <c r="O129" s="239"/>
      <c r="P129" s="158"/>
      <c r="Q129" s="199"/>
      <c r="R129" s="107"/>
    </row>
    <row r="130" spans="1:18">
      <c r="A130" s="26">
        <v>45170</v>
      </c>
      <c r="B130" s="98">
        <v>20000000</v>
      </c>
      <c r="C130" s="15">
        <v>45176</v>
      </c>
      <c r="D130" s="15">
        <v>53158</v>
      </c>
      <c r="E130" s="17">
        <v>94250000</v>
      </c>
      <c r="F130" s="17">
        <v>74250000</v>
      </c>
      <c r="G130" s="17">
        <v>20000000</v>
      </c>
      <c r="H130" s="117">
        <v>371.25</v>
      </c>
      <c r="I130" s="17">
        <v>0</v>
      </c>
      <c r="J130" s="17">
        <v>20000000</v>
      </c>
      <c r="K130" s="18">
        <v>4712540000</v>
      </c>
      <c r="L130" s="29">
        <v>77.686139999999995</v>
      </c>
      <c r="M130" s="29">
        <v>12.92841</v>
      </c>
      <c r="N130" s="29">
        <v>12.98</v>
      </c>
      <c r="O130" s="239"/>
      <c r="P130" s="158"/>
      <c r="Q130" s="199"/>
      <c r="R130" s="107"/>
    </row>
    <row r="131" spans="1:18">
      <c r="A131" s="26">
        <v>45170</v>
      </c>
      <c r="B131" s="98">
        <v>45000000</v>
      </c>
      <c r="C131" s="15">
        <v>45190</v>
      </c>
      <c r="D131" s="15">
        <v>53158</v>
      </c>
      <c r="E131" s="17">
        <v>100680000</v>
      </c>
      <c r="F131" s="17">
        <v>55680000</v>
      </c>
      <c r="G131" s="17">
        <v>57400000</v>
      </c>
      <c r="H131" s="117">
        <v>123.73333333333333</v>
      </c>
      <c r="I131" s="17">
        <v>0</v>
      </c>
      <c r="J131" s="17">
        <v>57400000</v>
      </c>
      <c r="K131" s="18">
        <v>4769940000</v>
      </c>
      <c r="L131" s="29">
        <v>78.02861</v>
      </c>
      <c r="M131" s="29">
        <v>12.86993</v>
      </c>
      <c r="N131" s="29">
        <v>12.87</v>
      </c>
      <c r="O131" s="239"/>
      <c r="P131" s="158"/>
      <c r="Q131" s="199"/>
      <c r="R131" s="107"/>
    </row>
    <row r="132" spans="1:18">
      <c r="A132" s="26">
        <v>45170</v>
      </c>
      <c r="B132" s="98"/>
      <c r="C132" s="15">
        <v>45197</v>
      </c>
      <c r="D132" s="15">
        <v>53158</v>
      </c>
      <c r="E132" s="17"/>
      <c r="F132" s="17">
        <v>0</v>
      </c>
      <c r="G132" s="17"/>
      <c r="H132" s="117"/>
      <c r="I132" s="17"/>
      <c r="J132" s="17">
        <v>0</v>
      </c>
      <c r="K132" s="18">
        <v>4832970000</v>
      </c>
      <c r="L132" s="29"/>
      <c r="M132" s="29"/>
      <c r="N132" s="29"/>
      <c r="O132" s="239">
        <v>63030000</v>
      </c>
      <c r="P132" s="158">
        <v>80.310820000000007</v>
      </c>
      <c r="Q132" s="199">
        <v>12.565</v>
      </c>
      <c r="R132" s="107">
        <v>13.22</v>
      </c>
    </row>
    <row r="133" spans="1:18">
      <c r="A133" s="26">
        <v>45200</v>
      </c>
      <c r="B133" s="98">
        <v>50000000</v>
      </c>
      <c r="C133" s="15">
        <v>45204</v>
      </c>
      <c r="D133" s="15">
        <v>53158</v>
      </c>
      <c r="E133" s="17">
        <v>71300000</v>
      </c>
      <c r="F133" s="17">
        <v>21300000</v>
      </c>
      <c r="G133" s="17">
        <v>10800000</v>
      </c>
      <c r="H133" s="117">
        <v>42.6</v>
      </c>
      <c r="I133" s="17"/>
      <c r="J133" s="17">
        <v>10800000</v>
      </c>
      <c r="K133" s="18">
        <v>4843770000</v>
      </c>
      <c r="L133" s="29">
        <v>76.700760000000002</v>
      </c>
      <c r="M133" s="29">
        <v>13.09975</v>
      </c>
      <c r="N133" s="29">
        <v>13.3</v>
      </c>
      <c r="O133" s="239"/>
      <c r="P133" s="158"/>
      <c r="Q133" s="199"/>
      <c r="R133" s="107"/>
    </row>
    <row r="134" spans="1:18">
      <c r="A134" s="26">
        <v>45227</v>
      </c>
      <c r="B134" s="98">
        <v>120000000</v>
      </c>
      <c r="C134" s="15">
        <v>45215</v>
      </c>
      <c r="D134" s="15">
        <v>53158</v>
      </c>
      <c r="E134" s="17">
        <v>100320000</v>
      </c>
      <c r="F134" s="17">
        <v>-19680000</v>
      </c>
      <c r="G134" s="17">
        <v>68350000</v>
      </c>
      <c r="H134" s="117">
        <v>-16.400000000000002</v>
      </c>
      <c r="I134" s="17"/>
      <c r="J134" s="17">
        <v>68350000</v>
      </c>
      <c r="K134" s="18">
        <v>4912120000</v>
      </c>
      <c r="L134" s="29">
        <v>78.704049999999995</v>
      </c>
      <c r="M134" s="29">
        <v>12.75661</v>
      </c>
      <c r="N134" s="29">
        <v>12.87</v>
      </c>
      <c r="O134" s="239"/>
      <c r="P134" s="158"/>
      <c r="Q134" s="199"/>
      <c r="R134" s="107"/>
    </row>
    <row r="135" spans="1:18">
      <c r="A135" s="26">
        <v>45227</v>
      </c>
      <c r="B135" s="98">
        <v>100000000</v>
      </c>
      <c r="C135" s="15">
        <v>45218</v>
      </c>
      <c r="D135" s="15">
        <v>53158</v>
      </c>
      <c r="E135" s="17">
        <v>102370000</v>
      </c>
      <c r="F135" s="17">
        <v>2370000</v>
      </c>
      <c r="G135" s="17">
        <v>58460000</v>
      </c>
      <c r="H135" s="117">
        <v>2.37</v>
      </c>
      <c r="I135" s="17"/>
      <c r="J135" s="17">
        <v>58460000</v>
      </c>
      <c r="K135" s="18">
        <v>4970580000</v>
      </c>
      <c r="L135" s="29">
        <v>78.888509999999997</v>
      </c>
      <c r="M135" s="29">
        <v>12.72589</v>
      </c>
      <c r="N135" s="29">
        <v>12.95</v>
      </c>
      <c r="O135" s="239"/>
      <c r="P135" s="158"/>
      <c r="Q135" s="199"/>
      <c r="R135" s="107"/>
    </row>
    <row r="136" spans="1:18">
      <c r="A136" s="26">
        <v>45231</v>
      </c>
      <c r="B136" s="98"/>
      <c r="C136" s="15">
        <v>45231</v>
      </c>
      <c r="D136" s="15">
        <v>53158</v>
      </c>
      <c r="E136" s="17"/>
      <c r="F136" s="17">
        <v>0</v>
      </c>
      <c r="G136" s="17"/>
      <c r="H136" s="295"/>
      <c r="I136" s="17"/>
      <c r="J136" s="17">
        <v>0</v>
      </c>
      <c r="K136" s="18">
        <v>4992220000</v>
      </c>
      <c r="L136" s="29"/>
      <c r="M136" s="29"/>
      <c r="N136" s="29"/>
      <c r="O136" s="239">
        <v>21640000</v>
      </c>
      <c r="P136" s="158">
        <v>82.351429999999993</v>
      </c>
      <c r="Q136" s="199">
        <v>12.64462</v>
      </c>
      <c r="R136" s="107"/>
    </row>
    <row r="137" spans="1:18">
      <c r="A137" s="26">
        <v>45231</v>
      </c>
      <c r="B137" s="98">
        <v>20000000</v>
      </c>
      <c r="C137" s="15">
        <v>45253</v>
      </c>
      <c r="D137" s="15">
        <v>53158</v>
      </c>
      <c r="E137" s="17">
        <v>7590000</v>
      </c>
      <c r="F137" s="17">
        <v>-12410000</v>
      </c>
      <c r="G137" s="17">
        <v>2590000</v>
      </c>
      <c r="H137" s="295">
        <v>-62.050000000000004</v>
      </c>
      <c r="I137" s="17"/>
      <c r="J137" s="17">
        <v>2590000</v>
      </c>
      <c r="K137" s="18">
        <v>4994810000</v>
      </c>
      <c r="L137" s="29">
        <v>82.971590000000006</v>
      </c>
      <c r="M137" s="29">
        <v>12.074999999999999</v>
      </c>
      <c r="N137" s="29">
        <v>12.074999999999999</v>
      </c>
      <c r="O137" s="239"/>
      <c r="P137" s="158"/>
      <c r="Q137" s="199"/>
      <c r="R137" s="107"/>
    </row>
    <row r="138" spans="1:18">
      <c r="A138" s="19">
        <v>45261</v>
      </c>
      <c r="B138" s="17">
        <v>60000000</v>
      </c>
      <c r="C138" s="15">
        <v>45267</v>
      </c>
      <c r="D138" s="15">
        <f t="shared" ref="D138" si="0">D131</f>
        <v>53158</v>
      </c>
      <c r="E138" s="17">
        <v>5510000</v>
      </c>
      <c r="F138" s="17">
        <f t="shared" ref="F138" si="1">E138-B138</f>
        <v>-54490000</v>
      </c>
      <c r="G138" s="17">
        <v>510000</v>
      </c>
      <c r="H138" s="128">
        <v>-90.816666666666706</v>
      </c>
      <c r="I138" s="17"/>
      <c r="J138" s="17">
        <v>510000</v>
      </c>
      <c r="K138" s="18">
        <v>4995320000</v>
      </c>
      <c r="L138" s="29">
        <v>81.535520000000005</v>
      </c>
      <c r="M138" s="29">
        <v>12.3</v>
      </c>
      <c r="N138" s="29">
        <v>12.3</v>
      </c>
      <c r="O138" s="19"/>
      <c r="P138" s="17"/>
      <c r="Q138" s="15"/>
      <c r="R138" s="15"/>
    </row>
    <row r="139" spans="1:18">
      <c r="A139" s="19">
        <v>45292</v>
      </c>
      <c r="B139" s="17">
        <v>90000000</v>
      </c>
      <c r="C139" s="15">
        <v>45306</v>
      </c>
      <c r="D139" s="15">
        <v>53158</v>
      </c>
      <c r="E139" s="17">
        <v>67390000</v>
      </c>
      <c r="F139" s="17">
        <v>-22610000</v>
      </c>
      <c r="G139" s="17">
        <v>42190000</v>
      </c>
      <c r="H139" s="128">
        <v>-25.122222222222224</v>
      </c>
      <c r="I139" s="17"/>
      <c r="J139" s="17">
        <v>42190000</v>
      </c>
      <c r="K139" s="18">
        <v>5037510000</v>
      </c>
      <c r="L139" s="29">
        <v>82.491159999999994</v>
      </c>
      <c r="M139" s="29">
        <v>12.16207</v>
      </c>
      <c r="N139" s="29">
        <v>12.188000000000001</v>
      </c>
      <c r="O139" s="19"/>
      <c r="P139" s="17"/>
      <c r="Q139" s="15"/>
      <c r="R139" s="15"/>
    </row>
    <row r="140" spans="1:18">
      <c r="A140" s="19">
        <v>45323</v>
      </c>
      <c r="B140" s="17">
        <v>30000000</v>
      </c>
      <c r="C140" s="15">
        <v>45337</v>
      </c>
      <c r="D140" s="15">
        <v>53158</v>
      </c>
      <c r="E140" s="17">
        <v>36000000</v>
      </c>
      <c r="F140" s="17">
        <v>6000000</v>
      </c>
      <c r="G140" s="17">
        <v>30000000</v>
      </c>
      <c r="H140" s="128">
        <v>20</v>
      </c>
      <c r="I140" s="17"/>
      <c r="J140" s="17">
        <v>30000000</v>
      </c>
      <c r="K140" s="18">
        <v>5067510000</v>
      </c>
      <c r="L140" s="29">
        <v>75.852869999999996</v>
      </c>
      <c r="M140" s="29">
        <v>13.27</v>
      </c>
      <c r="N140" s="29">
        <v>13.29</v>
      </c>
      <c r="O140" s="19"/>
      <c r="P140" s="17"/>
      <c r="Q140" s="15"/>
      <c r="R140" s="15"/>
    </row>
    <row r="141" spans="1:18">
      <c r="A141" s="19">
        <v>45323</v>
      </c>
      <c r="B141" s="17"/>
      <c r="C141" s="15">
        <v>45344</v>
      </c>
      <c r="D141" s="15">
        <v>53158</v>
      </c>
      <c r="E141" s="17"/>
      <c r="F141" s="17">
        <v>0</v>
      </c>
      <c r="G141" s="17"/>
      <c r="H141" s="128"/>
      <c r="I141" s="17"/>
      <c r="J141" s="17">
        <v>0</v>
      </c>
      <c r="K141" s="18">
        <v>5101520000</v>
      </c>
      <c r="L141" s="29"/>
      <c r="M141" s="29"/>
      <c r="N141" s="29"/>
      <c r="O141" s="239">
        <v>34010000</v>
      </c>
      <c r="P141" s="158">
        <v>76.786829999999995</v>
      </c>
      <c r="Q141" s="199">
        <v>13.2866</v>
      </c>
      <c r="R141" s="107">
        <v>13.407999999999999</v>
      </c>
    </row>
    <row r="142" spans="1:18">
      <c r="A142" s="19">
        <v>45352</v>
      </c>
      <c r="B142" s="17">
        <v>30000000</v>
      </c>
      <c r="C142" s="15">
        <v>45358</v>
      </c>
      <c r="D142" s="15">
        <v>53158</v>
      </c>
      <c r="E142" s="17">
        <v>86360000</v>
      </c>
      <c r="F142" s="17">
        <v>56360000</v>
      </c>
      <c r="G142" s="17">
        <v>30000000</v>
      </c>
      <c r="H142" s="128">
        <v>187.86666666666667</v>
      </c>
      <c r="I142" s="17">
        <v>0</v>
      </c>
      <c r="J142" s="17">
        <v>30000000</v>
      </c>
      <c r="K142" s="18">
        <v>5131520000</v>
      </c>
      <c r="L142" s="29">
        <v>79.915639999999996</v>
      </c>
      <c r="M142" s="29">
        <v>12.57333</v>
      </c>
      <c r="N142" s="29">
        <v>12.815</v>
      </c>
      <c r="O142" s="239"/>
      <c r="P142" s="158"/>
      <c r="Q142" s="199"/>
      <c r="R142" s="107"/>
    </row>
    <row r="143" spans="1:18">
      <c r="A143" s="19">
        <v>45352</v>
      </c>
      <c r="B143" s="17">
        <v>30000000</v>
      </c>
      <c r="C143" s="15">
        <v>45371</v>
      </c>
      <c r="D143" s="15">
        <v>53158</v>
      </c>
      <c r="E143" s="17">
        <v>61320000</v>
      </c>
      <c r="F143" s="17">
        <v>31320000</v>
      </c>
      <c r="G143" s="17">
        <v>22320000</v>
      </c>
      <c r="H143" s="128">
        <v>104.4</v>
      </c>
      <c r="I143" s="17">
        <v>0</v>
      </c>
      <c r="J143" s="17">
        <v>22320000</v>
      </c>
      <c r="K143" s="18">
        <v>5153840000</v>
      </c>
      <c r="L143" s="29">
        <v>76.35033</v>
      </c>
      <c r="M143" s="29">
        <v>13.182650000000001</v>
      </c>
      <c r="N143" s="29">
        <v>13.273300000000001</v>
      </c>
      <c r="O143" s="239"/>
      <c r="P143" s="158"/>
      <c r="Q143" s="199"/>
      <c r="R143" s="107"/>
    </row>
    <row r="144" spans="1:18">
      <c r="A144" s="19">
        <v>45383</v>
      </c>
      <c r="B144" s="17">
        <v>45000000</v>
      </c>
      <c r="C144" s="15">
        <v>45397</v>
      </c>
      <c r="D144" s="15">
        <v>53158</v>
      </c>
      <c r="E144" s="17">
        <v>213040000</v>
      </c>
      <c r="F144" s="17">
        <v>168040000</v>
      </c>
      <c r="G144" s="17">
        <v>45000000</v>
      </c>
      <c r="H144" s="128">
        <v>373.42222222222222</v>
      </c>
      <c r="I144" s="17">
        <v>0</v>
      </c>
      <c r="J144" s="17">
        <v>45000000</v>
      </c>
      <c r="K144" s="18">
        <v>5198840000</v>
      </c>
      <c r="L144" s="29">
        <v>74.727059999999994</v>
      </c>
      <c r="M144" s="29">
        <v>13.479010000000001</v>
      </c>
      <c r="N144" s="29">
        <v>13.55</v>
      </c>
      <c r="O144" s="239"/>
      <c r="P144" s="158"/>
      <c r="Q144" s="199"/>
      <c r="R144" s="107"/>
    </row>
    <row r="145" spans="1:18">
      <c r="A145" s="19">
        <v>45383</v>
      </c>
      <c r="B145" s="17">
        <v>30000000</v>
      </c>
      <c r="C145" s="15">
        <v>45400</v>
      </c>
      <c r="D145" s="15">
        <v>53158</v>
      </c>
      <c r="E145" s="17">
        <v>174860000</v>
      </c>
      <c r="F145" s="17">
        <v>144860000</v>
      </c>
      <c r="G145" s="17">
        <v>30000000</v>
      </c>
      <c r="H145" s="128">
        <v>482.86666666666667</v>
      </c>
      <c r="I145" s="17">
        <v>0</v>
      </c>
      <c r="J145" s="17">
        <v>30000000</v>
      </c>
      <c r="K145" s="18">
        <v>5228840000</v>
      </c>
      <c r="L145" s="29">
        <v>74.915880000000001</v>
      </c>
      <c r="M145" s="29">
        <v>13.44463</v>
      </c>
      <c r="N145" s="29">
        <v>13.494999999999999</v>
      </c>
      <c r="O145" s="239"/>
      <c r="P145" s="158"/>
      <c r="Q145" s="199"/>
      <c r="R145" s="107"/>
    </row>
    <row r="146" spans="1:18">
      <c r="A146" s="19">
        <v>45383</v>
      </c>
      <c r="B146" s="17"/>
      <c r="C146" s="15">
        <v>45407</v>
      </c>
      <c r="D146" s="15"/>
      <c r="E146" s="17"/>
      <c r="F146" s="17">
        <v>0</v>
      </c>
      <c r="G146" s="17"/>
      <c r="H146" s="128"/>
      <c r="I146" s="17"/>
      <c r="J146" s="17">
        <v>0</v>
      </c>
      <c r="K146" s="18">
        <v>5278980000</v>
      </c>
      <c r="L146" s="29"/>
      <c r="M146" s="29"/>
      <c r="N146" s="29"/>
      <c r="O146" s="239">
        <v>50140000</v>
      </c>
      <c r="P146" s="158">
        <v>77.971410000000006</v>
      </c>
      <c r="Q146" s="199">
        <v>13.138859999999999</v>
      </c>
      <c r="R146" s="107">
        <v>13.465</v>
      </c>
    </row>
    <row r="147" spans="1:18">
      <c r="A147" s="19">
        <v>45413</v>
      </c>
      <c r="B147" s="17">
        <v>25000000</v>
      </c>
      <c r="C147" s="15">
        <v>45420</v>
      </c>
      <c r="D147" s="15">
        <v>53158</v>
      </c>
      <c r="E147" s="17">
        <v>111010000</v>
      </c>
      <c r="F147" s="17">
        <v>86010000</v>
      </c>
      <c r="G147" s="17">
        <v>25000000</v>
      </c>
      <c r="H147" s="128">
        <v>344.03999999999996</v>
      </c>
      <c r="I147" s="17"/>
      <c r="J147" s="17">
        <v>25000000</v>
      </c>
      <c r="K147" s="18">
        <v>5303980000</v>
      </c>
      <c r="L147" s="29">
        <v>76.392899999999997</v>
      </c>
      <c r="M147" s="29">
        <v>13.18069</v>
      </c>
      <c r="N147" s="29">
        <v>13.25</v>
      </c>
      <c r="O147" s="239"/>
      <c r="P147" s="158"/>
      <c r="Q147" s="199"/>
      <c r="R147" s="107"/>
    </row>
    <row r="148" spans="1:18">
      <c r="A148" s="19">
        <v>45413</v>
      </c>
      <c r="B148" s="17">
        <v>30000000</v>
      </c>
      <c r="C148" s="15">
        <v>45435</v>
      </c>
      <c r="D148" s="15">
        <v>53158</v>
      </c>
      <c r="E148" s="17">
        <v>123270000</v>
      </c>
      <c r="F148" s="17">
        <v>93270000</v>
      </c>
      <c r="G148" s="17">
        <v>30000000</v>
      </c>
      <c r="H148" s="128">
        <v>310.89999999999998</v>
      </c>
      <c r="I148" s="17"/>
      <c r="J148" s="17">
        <v>30000000</v>
      </c>
      <c r="K148" s="18">
        <v>5333980000</v>
      </c>
      <c r="L148" s="29">
        <v>76.092119999999994</v>
      </c>
      <c r="M148" s="29">
        <v>13.236879999999999</v>
      </c>
      <c r="N148" s="29">
        <v>13.021000000000001</v>
      </c>
      <c r="O148" s="239"/>
      <c r="P148" s="158"/>
      <c r="Q148" s="199"/>
      <c r="R148" s="107"/>
    </row>
    <row r="149" spans="1:18">
      <c r="A149" s="19">
        <v>45444</v>
      </c>
      <c r="B149" s="17"/>
      <c r="C149" s="15">
        <v>45449</v>
      </c>
      <c r="D149" s="15"/>
      <c r="E149" s="17"/>
      <c r="F149" s="17">
        <v>0</v>
      </c>
      <c r="G149" s="17"/>
      <c r="H149" s="128"/>
      <c r="I149" s="17">
        <v>0</v>
      </c>
      <c r="J149" s="17">
        <v>0</v>
      </c>
      <c r="K149" s="18">
        <v>5341410000</v>
      </c>
      <c r="L149" s="29"/>
      <c r="M149" s="29"/>
      <c r="N149" s="29"/>
      <c r="O149" s="239">
        <v>7430000</v>
      </c>
      <c r="P149" s="158">
        <v>79.119479999999996</v>
      </c>
      <c r="Q149" s="199">
        <v>13.39</v>
      </c>
      <c r="R149" s="107">
        <v>13.39</v>
      </c>
    </row>
    <row r="150" spans="1:18">
      <c r="A150" s="19">
        <v>45444</v>
      </c>
      <c r="B150" s="17">
        <v>25000000</v>
      </c>
      <c r="C150" s="15">
        <v>45463</v>
      </c>
      <c r="D150" s="15">
        <v>53158</v>
      </c>
      <c r="E150" s="17">
        <v>60110000</v>
      </c>
      <c r="F150" s="17">
        <v>35110000</v>
      </c>
      <c r="G150" s="17">
        <v>25000000</v>
      </c>
      <c r="H150" s="117">
        <v>140.44</v>
      </c>
      <c r="I150" s="17">
        <v>0</v>
      </c>
      <c r="J150" s="17">
        <v>25000000</v>
      </c>
      <c r="K150" s="18">
        <v>5366410000</v>
      </c>
      <c r="L150" s="29">
        <v>81.053579999999997</v>
      </c>
      <c r="M150" s="29">
        <v>12.40536</v>
      </c>
      <c r="N150" s="29">
        <v>12.45</v>
      </c>
      <c r="O150" s="239"/>
      <c r="P150" s="158"/>
      <c r="Q150" s="199"/>
      <c r="R150" s="107"/>
    </row>
    <row r="151" spans="1:18">
      <c r="A151" s="19">
        <v>45444</v>
      </c>
      <c r="B151" s="17">
        <v>30000000</v>
      </c>
      <c r="C151" s="15">
        <v>45470</v>
      </c>
      <c r="D151" s="15">
        <v>53158</v>
      </c>
      <c r="E151" s="17">
        <v>115140000</v>
      </c>
      <c r="F151" s="17">
        <v>85140000</v>
      </c>
      <c r="G151" s="17">
        <v>30000000</v>
      </c>
      <c r="H151" s="117">
        <v>283.8</v>
      </c>
      <c r="I151" s="17">
        <v>0</v>
      </c>
      <c r="J151" s="17">
        <v>30000000</v>
      </c>
      <c r="K151" s="18">
        <v>5396410000</v>
      </c>
      <c r="L151" s="29">
        <v>81.888490000000004</v>
      </c>
      <c r="M151" s="29">
        <v>12.27178</v>
      </c>
      <c r="N151" s="29">
        <v>12.295</v>
      </c>
      <c r="O151" s="239"/>
      <c r="P151" s="158"/>
      <c r="Q151" s="199"/>
      <c r="R151" s="107"/>
    </row>
    <row r="152" spans="1:18">
      <c r="A152" s="19">
        <v>45474</v>
      </c>
      <c r="B152" s="17"/>
      <c r="C152" s="15">
        <v>45477</v>
      </c>
      <c r="D152" s="15">
        <v>53158</v>
      </c>
      <c r="E152" s="17"/>
      <c r="F152" s="17">
        <v>0</v>
      </c>
      <c r="G152" s="17"/>
      <c r="H152" s="117"/>
      <c r="I152" s="17">
        <v>0</v>
      </c>
      <c r="J152" s="17">
        <v>0</v>
      </c>
      <c r="K152" s="18">
        <v>5439250000</v>
      </c>
      <c r="L152" s="29"/>
      <c r="M152" s="29"/>
      <c r="N152" s="29"/>
      <c r="O152" s="239">
        <v>42840000</v>
      </c>
      <c r="P152" s="158">
        <v>80.883690000000001</v>
      </c>
      <c r="Q152" s="199">
        <v>12.384180000000001</v>
      </c>
      <c r="R152" s="107">
        <v>12.43</v>
      </c>
    </row>
    <row r="153" spans="1:18">
      <c r="A153" s="19">
        <v>45474</v>
      </c>
      <c r="B153" s="17">
        <v>50000000</v>
      </c>
      <c r="C153" s="15">
        <v>45488</v>
      </c>
      <c r="D153" s="15">
        <v>53158</v>
      </c>
      <c r="E153" s="17">
        <v>77510000</v>
      </c>
      <c r="F153" s="17">
        <v>27510000</v>
      </c>
      <c r="G153" s="17">
        <v>42710000</v>
      </c>
      <c r="H153" s="117">
        <v>55.02</v>
      </c>
      <c r="I153" s="17">
        <v>0</v>
      </c>
      <c r="J153" s="17">
        <v>42710000</v>
      </c>
      <c r="K153" s="18">
        <v>5481960000</v>
      </c>
      <c r="L153" s="29">
        <v>82.681780000000003</v>
      </c>
      <c r="M153" s="29">
        <v>12.146610000000001</v>
      </c>
      <c r="N153" s="29">
        <v>12.297000000000001</v>
      </c>
      <c r="O153" s="239"/>
      <c r="P153" s="158"/>
      <c r="Q153" s="199"/>
      <c r="R153" s="107"/>
    </row>
    <row r="154" spans="1:18">
      <c r="A154" s="19">
        <v>45474</v>
      </c>
      <c r="B154" s="17">
        <v>30000000</v>
      </c>
      <c r="C154" s="15">
        <v>45498</v>
      </c>
      <c r="D154" s="15">
        <v>53158</v>
      </c>
      <c r="E154" s="17">
        <v>44820000</v>
      </c>
      <c r="F154" s="17">
        <v>14820000</v>
      </c>
      <c r="G154" s="17">
        <v>24610000</v>
      </c>
      <c r="H154" s="117">
        <v>49.4</v>
      </c>
      <c r="I154" s="17">
        <v>0</v>
      </c>
      <c r="J154" s="17">
        <v>24610000</v>
      </c>
      <c r="K154" s="18">
        <v>5506570000</v>
      </c>
      <c r="L154" s="29">
        <v>83.618470000000002</v>
      </c>
      <c r="M154" s="29">
        <v>12.001609999999999</v>
      </c>
      <c r="N154" s="29">
        <v>12.068</v>
      </c>
      <c r="O154" s="239"/>
      <c r="P154" s="158"/>
      <c r="Q154" s="199"/>
      <c r="R154" s="107"/>
    </row>
    <row r="155" spans="1:18">
      <c r="A155" s="19">
        <v>45505</v>
      </c>
      <c r="B155" s="17">
        <v>25000000</v>
      </c>
      <c r="C155" s="15">
        <v>45512</v>
      </c>
      <c r="D155" s="15">
        <v>53158</v>
      </c>
      <c r="E155" s="17">
        <v>75450000</v>
      </c>
      <c r="F155" s="17">
        <v>50450000</v>
      </c>
      <c r="G155" s="17">
        <v>25000000</v>
      </c>
      <c r="H155" s="117">
        <f>F155/B155*100</f>
        <v>201.79999999999998</v>
      </c>
      <c r="I155" s="209">
        <v>0</v>
      </c>
      <c r="J155" s="17">
        <v>25000000</v>
      </c>
      <c r="K155" s="18">
        <v>5531570000</v>
      </c>
      <c r="L155" s="29">
        <v>83.01773</v>
      </c>
      <c r="M155" s="104">
        <v>12.09308</v>
      </c>
      <c r="N155" s="198">
        <v>12.125</v>
      </c>
      <c r="O155" s="239"/>
      <c r="P155" s="243"/>
      <c r="Q155" s="243"/>
      <c r="R155" s="107"/>
    </row>
    <row r="156" spans="1:18">
      <c r="A156" s="19">
        <v>45519</v>
      </c>
      <c r="B156" s="17"/>
      <c r="C156" s="15">
        <v>45519</v>
      </c>
      <c r="D156" s="15">
        <v>53158</v>
      </c>
      <c r="E156" s="17"/>
      <c r="F156" s="17">
        <v>0</v>
      </c>
      <c r="G156" s="17"/>
      <c r="H156" s="117"/>
      <c r="I156" s="209"/>
      <c r="J156" s="17">
        <v>0</v>
      </c>
      <c r="K156" s="18">
        <v>5587980000</v>
      </c>
      <c r="L156" s="29"/>
      <c r="M156" s="104"/>
      <c r="N156" s="198"/>
      <c r="O156" s="239">
        <v>56410000</v>
      </c>
      <c r="P156" s="243">
        <v>84.655090000000001</v>
      </c>
      <c r="Q156" s="243">
        <v>11.970090000000001</v>
      </c>
      <c r="R156" s="107">
        <v>11.99</v>
      </c>
    </row>
    <row r="157" spans="1:18">
      <c r="A157" s="19">
        <v>45505</v>
      </c>
      <c r="B157" s="17">
        <v>30000000</v>
      </c>
      <c r="C157" s="15">
        <v>45526</v>
      </c>
      <c r="D157" s="15">
        <v>53158</v>
      </c>
      <c r="E157" s="17">
        <v>83850000</v>
      </c>
      <c r="F157" s="17">
        <v>53850000</v>
      </c>
      <c r="G157" s="17">
        <v>41100000</v>
      </c>
      <c r="H157" s="117">
        <v>179.5</v>
      </c>
      <c r="I157" s="209">
        <v>0</v>
      </c>
      <c r="J157" s="17">
        <v>41100000</v>
      </c>
      <c r="K157" s="18">
        <v>5629080000</v>
      </c>
      <c r="L157" s="29">
        <v>84.338509999999999</v>
      </c>
      <c r="M157" s="104">
        <v>11.89123</v>
      </c>
      <c r="N157" s="198">
        <v>11.93</v>
      </c>
      <c r="O157" s="239"/>
      <c r="P157" s="243"/>
      <c r="Q157" s="243"/>
      <c r="R157" s="107"/>
    </row>
    <row r="158" spans="1:18">
      <c r="A158" s="19">
        <v>45536</v>
      </c>
      <c r="B158" s="17">
        <v>50000000</v>
      </c>
      <c r="C158" s="15">
        <v>45540</v>
      </c>
      <c r="D158" s="15">
        <v>53158</v>
      </c>
      <c r="E158" s="17">
        <v>85830000</v>
      </c>
      <c r="F158" s="17">
        <v>35830000</v>
      </c>
      <c r="G158" s="17">
        <v>60140000</v>
      </c>
      <c r="H158" s="117">
        <v>71.66</v>
      </c>
      <c r="I158" s="209">
        <v>0</v>
      </c>
      <c r="J158" s="17">
        <v>60140000</v>
      </c>
      <c r="K158" s="18">
        <v>5689220000</v>
      </c>
      <c r="L158" s="29">
        <v>84.7864</v>
      </c>
      <c r="M158" s="104">
        <v>11.82386</v>
      </c>
      <c r="N158" s="198">
        <v>11.8931</v>
      </c>
      <c r="O158" s="239"/>
      <c r="P158" s="243"/>
      <c r="Q158" s="243"/>
      <c r="R158" s="107"/>
    </row>
    <row r="159" spans="1:18">
      <c r="A159" s="19">
        <v>45536</v>
      </c>
      <c r="B159" s="17">
        <v>55000000</v>
      </c>
      <c r="C159" s="15">
        <v>45554</v>
      </c>
      <c r="D159" s="15">
        <v>53158</v>
      </c>
      <c r="E159" s="17">
        <v>102800000</v>
      </c>
      <c r="F159" s="17">
        <v>47800000</v>
      </c>
      <c r="G159" s="17">
        <v>62450000</v>
      </c>
      <c r="H159" s="117">
        <v>86.909090909090907</v>
      </c>
      <c r="I159" s="209">
        <v>0</v>
      </c>
      <c r="J159" s="17">
        <v>62450000</v>
      </c>
      <c r="K159" s="18">
        <v>5751670000</v>
      </c>
      <c r="L159" s="29">
        <v>88.388220000000004</v>
      </c>
      <c r="M159" s="104">
        <v>11.30494</v>
      </c>
      <c r="N159" s="198">
        <v>11.42</v>
      </c>
      <c r="O159" s="239"/>
      <c r="P159" s="243"/>
      <c r="Q159" s="243"/>
      <c r="R159" s="107"/>
    </row>
    <row r="160" spans="1:18">
      <c r="A160" s="19">
        <v>45536</v>
      </c>
      <c r="B160" s="17"/>
      <c r="C160" s="15">
        <v>45561</v>
      </c>
      <c r="D160" s="15">
        <v>53158</v>
      </c>
      <c r="E160" s="17"/>
      <c r="F160" s="17">
        <v>0</v>
      </c>
      <c r="G160" s="17"/>
      <c r="H160" s="117"/>
      <c r="I160" s="209"/>
      <c r="J160" s="17">
        <v>0</v>
      </c>
      <c r="K160" s="18">
        <v>5927460000</v>
      </c>
      <c r="L160" s="29"/>
      <c r="M160" s="104"/>
      <c r="N160" s="198"/>
      <c r="O160" s="239">
        <v>175790000</v>
      </c>
      <c r="P160" s="243">
        <v>90.560199999999995</v>
      </c>
      <c r="Q160" s="243">
        <v>11.276870000000001</v>
      </c>
      <c r="R160" s="107">
        <v>11.3797</v>
      </c>
    </row>
    <row r="161" spans="1:18">
      <c r="A161" s="19">
        <v>45566</v>
      </c>
      <c r="B161" s="17">
        <v>55000000</v>
      </c>
      <c r="C161" s="15">
        <v>45568</v>
      </c>
      <c r="D161" s="15">
        <v>53158</v>
      </c>
      <c r="E161" s="17">
        <v>82160000</v>
      </c>
      <c r="F161" s="17">
        <v>27160000</v>
      </c>
      <c r="G161" s="17">
        <v>76110000</v>
      </c>
      <c r="H161" s="117">
        <v>49.381818181818183</v>
      </c>
      <c r="I161" s="209">
        <v>0</v>
      </c>
      <c r="J161" s="17">
        <v>76110000</v>
      </c>
      <c r="K161" s="18">
        <v>6003570000</v>
      </c>
      <c r="L161" s="29">
        <v>88.114019999999996</v>
      </c>
      <c r="M161" s="104">
        <v>11.34324</v>
      </c>
      <c r="N161" s="198">
        <v>11.57</v>
      </c>
      <c r="O161" s="239"/>
      <c r="P161" s="243"/>
      <c r="Q161" s="243"/>
      <c r="R161" s="107"/>
    </row>
    <row r="162" spans="1:18">
      <c r="A162" s="19">
        <v>45566</v>
      </c>
      <c r="B162" s="17">
        <v>95000000</v>
      </c>
      <c r="C162" s="15">
        <v>45580</v>
      </c>
      <c r="D162" s="15">
        <v>53159</v>
      </c>
      <c r="E162" s="17">
        <v>45980000</v>
      </c>
      <c r="F162" s="17">
        <v>-49020000</v>
      </c>
      <c r="G162" s="17">
        <v>24110000</v>
      </c>
      <c r="H162" s="117">
        <v>-51.6</v>
      </c>
      <c r="I162" s="209">
        <v>0</v>
      </c>
      <c r="J162" s="17">
        <v>24110000</v>
      </c>
      <c r="K162" s="18">
        <v>6027680000</v>
      </c>
      <c r="L162" s="29">
        <v>88.434650000000005</v>
      </c>
      <c r="M162" s="104">
        <v>11.29871</v>
      </c>
      <c r="N162" s="198">
        <v>11.352</v>
      </c>
      <c r="O162" s="239"/>
      <c r="P162" s="243"/>
      <c r="Q162" s="243"/>
      <c r="R162" s="107"/>
    </row>
    <row r="163" spans="1:18">
      <c r="A163" s="19">
        <v>45566</v>
      </c>
      <c r="B163" s="17">
        <v>65000000</v>
      </c>
      <c r="C163" s="15">
        <v>45596</v>
      </c>
      <c r="D163" s="15">
        <v>53159</v>
      </c>
      <c r="E163" s="17">
        <v>116640000</v>
      </c>
      <c r="F163" s="17">
        <v>51640000</v>
      </c>
      <c r="G163" s="17">
        <v>65000000</v>
      </c>
      <c r="H163" s="117">
        <v>79.446153846153848</v>
      </c>
      <c r="I163" s="209">
        <v>0</v>
      </c>
      <c r="J163" s="17">
        <v>65000000</v>
      </c>
      <c r="K163" s="18">
        <v>6092680000</v>
      </c>
      <c r="L163" s="29">
        <v>88.435860000000005</v>
      </c>
      <c r="M163" s="104">
        <v>11.299060000000001</v>
      </c>
      <c r="N163" s="198">
        <v>11.365</v>
      </c>
      <c r="O163" s="239"/>
      <c r="P163" s="243"/>
      <c r="Q163" s="243"/>
      <c r="R163" s="107"/>
    </row>
    <row r="164" spans="1:18">
      <c r="A164" s="19">
        <v>45597</v>
      </c>
      <c r="B164" s="17"/>
      <c r="C164" s="15">
        <v>45603</v>
      </c>
      <c r="D164" s="15">
        <v>53159</v>
      </c>
      <c r="E164" s="17"/>
      <c r="F164" s="17">
        <v>0</v>
      </c>
      <c r="G164" s="17"/>
      <c r="H164" s="117"/>
      <c r="I164" s="209"/>
      <c r="J164" s="17">
        <v>0</v>
      </c>
      <c r="K164" s="18">
        <v>6145140000</v>
      </c>
      <c r="L164" s="29"/>
      <c r="M164" s="104"/>
      <c r="N164" s="198"/>
      <c r="O164" s="239">
        <v>52460000</v>
      </c>
      <c r="P164" s="243">
        <v>89.097279999999998</v>
      </c>
      <c r="Q164" s="243">
        <v>11.64738</v>
      </c>
      <c r="R164" s="107">
        <v>11.68</v>
      </c>
    </row>
    <row r="165" spans="1:18">
      <c r="A165" s="19">
        <v>45597</v>
      </c>
      <c r="B165" s="17">
        <v>45000000</v>
      </c>
      <c r="C165" s="15">
        <v>45610</v>
      </c>
      <c r="D165" s="15">
        <v>53159</v>
      </c>
      <c r="E165" s="17">
        <v>68090000</v>
      </c>
      <c r="F165" s="17">
        <v>23090000</v>
      </c>
      <c r="G165" s="17">
        <v>46790000</v>
      </c>
      <c r="H165" s="117">
        <v>51.31111111111111</v>
      </c>
      <c r="I165" s="209"/>
      <c r="J165" s="17">
        <v>46790000</v>
      </c>
      <c r="K165" s="18">
        <v>6191930000</v>
      </c>
      <c r="L165" s="29">
        <v>86.485770000000002</v>
      </c>
      <c r="M165" s="104">
        <v>11.576409999999999</v>
      </c>
      <c r="N165" s="198">
        <v>11.696</v>
      </c>
      <c r="O165" s="239"/>
      <c r="P165" s="243"/>
      <c r="Q165" s="243"/>
      <c r="R165" s="107"/>
    </row>
    <row r="166" spans="1:18">
      <c r="A166" s="319">
        <v>45627</v>
      </c>
      <c r="B166" s="17">
        <v>45000000</v>
      </c>
      <c r="C166" s="15">
        <v>45631</v>
      </c>
      <c r="D166" s="15">
        <v>53159</v>
      </c>
      <c r="E166" s="17">
        <v>21700000</v>
      </c>
      <c r="F166" s="17">
        <v>-23300000</v>
      </c>
      <c r="G166" s="17">
        <v>16700000</v>
      </c>
      <c r="H166" s="117">
        <f>-0.517777777777778*100</f>
        <v>-51.7777777777778</v>
      </c>
      <c r="I166" s="209"/>
      <c r="J166" s="17">
        <v>16700000</v>
      </c>
      <c r="K166" s="18">
        <v>6208630000</v>
      </c>
      <c r="L166" s="29">
        <v>88.240459999999999</v>
      </c>
      <c r="M166" s="104">
        <v>11.3285</v>
      </c>
      <c r="N166" s="198">
        <v>11.385999999999999</v>
      </c>
      <c r="O166" s="239"/>
      <c r="P166" s="243"/>
      <c r="Q166" s="243"/>
      <c r="R166" s="107"/>
    </row>
    <row r="167" spans="1:18">
      <c r="A167" s="319">
        <v>45658</v>
      </c>
      <c r="B167" s="17">
        <v>65000000</v>
      </c>
      <c r="C167" s="15">
        <v>45672</v>
      </c>
      <c r="D167" s="15">
        <v>53158</v>
      </c>
      <c r="E167" s="17">
        <v>173930000</v>
      </c>
      <c r="F167" s="17">
        <v>108930000</v>
      </c>
      <c r="G167" s="17">
        <v>65000000</v>
      </c>
      <c r="H167" s="117">
        <v>167.58461538461538</v>
      </c>
      <c r="I167" s="209">
        <v>0</v>
      </c>
      <c r="J167" s="17">
        <v>65000000</v>
      </c>
      <c r="K167" s="18">
        <v>6273630000</v>
      </c>
      <c r="L167" s="29">
        <v>87.423959999999994</v>
      </c>
      <c r="M167" s="104">
        <v>11.45398</v>
      </c>
      <c r="N167" s="198">
        <v>11.625</v>
      </c>
      <c r="O167" s="239"/>
      <c r="P167" s="243"/>
      <c r="Q167" s="243"/>
      <c r="R167" s="107"/>
    </row>
    <row r="168" spans="1:18">
      <c r="A168" s="319">
        <v>45658</v>
      </c>
      <c r="B168" s="17">
        <v>30000000</v>
      </c>
      <c r="C168" s="15">
        <v>45314</v>
      </c>
      <c r="D168" s="15">
        <v>53158</v>
      </c>
      <c r="E168" s="17">
        <v>89030000</v>
      </c>
      <c r="F168" s="17">
        <v>59030000</v>
      </c>
      <c r="G168" s="17">
        <v>31750000</v>
      </c>
      <c r="H168" s="117">
        <v>196.76666666666668</v>
      </c>
      <c r="I168" s="209">
        <v>0</v>
      </c>
      <c r="J168" s="17">
        <v>31750000</v>
      </c>
      <c r="K168" s="18">
        <v>6305380000</v>
      </c>
      <c r="L168" s="29">
        <v>89.087320000000005</v>
      </c>
      <c r="M168" s="104">
        <v>11.22059</v>
      </c>
      <c r="N168" s="198">
        <v>11.205</v>
      </c>
      <c r="O168" s="239"/>
      <c r="P168" s="243"/>
      <c r="Q168" s="243"/>
      <c r="R168" s="107"/>
    </row>
    <row r="169" spans="1:18">
      <c r="A169" s="319">
        <v>45689</v>
      </c>
      <c r="B169" s="17">
        <v>45000000</v>
      </c>
      <c r="C169" s="15">
        <v>45328</v>
      </c>
      <c r="D169" s="15">
        <v>16633</v>
      </c>
      <c r="E169" s="17">
        <v>24570000</v>
      </c>
      <c r="F169" s="17">
        <v>-20430000</v>
      </c>
      <c r="G169" s="17">
        <v>24570000</v>
      </c>
      <c r="H169" s="117">
        <v>-45.4</v>
      </c>
      <c r="I169" s="209">
        <v>0</v>
      </c>
      <c r="J169" s="17">
        <v>24570000</v>
      </c>
      <c r="K169" s="18">
        <v>6329950000</v>
      </c>
      <c r="L169" s="29">
        <v>85.716999999999999</v>
      </c>
      <c r="M169" s="104">
        <v>11.7</v>
      </c>
      <c r="N169" s="198">
        <v>11.9</v>
      </c>
      <c r="O169" s="239"/>
      <c r="P169" s="243"/>
      <c r="Q169" s="243"/>
      <c r="R169" s="107"/>
    </row>
    <row r="170" spans="1:18">
      <c r="A170" s="319">
        <v>45689</v>
      </c>
      <c r="B170" s="17">
        <v>30000000</v>
      </c>
      <c r="C170" s="15">
        <v>45342</v>
      </c>
      <c r="D170" s="15">
        <v>16633</v>
      </c>
      <c r="E170" s="17">
        <v>104150000</v>
      </c>
      <c r="F170" s="17">
        <v>74150000</v>
      </c>
      <c r="G170" s="17">
        <v>30000000</v>
      </c>
      <c r="H170" s="117">
        <v>247.16666666666666</v>
      </c>
      <c r="I170" s="209">
        <v>0</v>
      </c>
      <c r="J170" s="17">
        <v>30000000</v>
      </c>
      <c r="K170" s="18">
        <v>6359950000</v>
      </c>
      <c r="L170" s="29">
        <v>86.769000000000005</v>
      </c>
      <c r="M170" s="104">
        <v>11.55</v>
      </c>
      <c r="N170" s="198">
        <v>11.7</v>
      </c>
      <c r="O170" s="239"/>
      <c r="P170" s="243"/>
      <c r="Q170" s="243"/>
      <c r="R170" s="107"/>
    </row>
    <row r="171" spans="1:18">
      <c r="A171" s="319">
        <v>45689</v>
      </c>
      <c r="B171" s="17"/>
      <c r="C171" s="15">
        <v>45349</v>
      </c>
      <c r="D171" s="15">
        <v>16633</v>
      </c>
      <c r="E171" s="17"/>
      <c r="F171" s="17"/>
      <c r="G171" s="17"/>
      <c r="H171" s="117"/>
      <c r="I171" s="209"/>
      <c r="J171" s="17">
        <v>0</v>
      </c>
      <c r="K171" s="18">
        <v>6437890000</v>
      </c>
      <c r="L171" s="29"/>
      <c r="M171" s="104"/>
      <c r="N171" s="198"/>
      <c r="O171" s="239">
        <v>77940000</v>
      </c>
      <c r="P171" s="243">
        <v>88.137720000000002</v>
      </c>
      <c r="Q171" s="243">
        <v>11.5185</v>
      </c>
      <c r="R171" s="107">
        <v>11.56</v>
      </c>
    </row>
    <row r="172" spans="1:18">
      <c r="A172" s="319">
        <v>45717</v>
      </c>
      <c r="B172" s="17">
        <v>40000000</v>
      </c>
      <c r="C172" s="15">
        <v>45357</v>
      </c>
      <c r="D172" s="15">
        <v>53158</v>
      </c>
      <c r="E172" s="17">
        <v>54330000</v>
      </c>
      <c r="F172" s="17">
        <v>14330000</v>
      </c>
      <c r="G172" s="17">
        <v>31280000</v>
      </c>
      <c r="H172" s="117">
        <v>35.825000000000003</v>
      </c>
      <c r="I172" s="209">
        <v>0</v>
      </c>
      <c r="J172" s="17">
        <v>31280000</v>
      </c>
      <c r="K172" s="18">
        <v>6469170000</v>
      </c>
      <c r="L172" s="29">
        <v>86.752340000000004</v>
      </c>
      <c r="M172" s="104">
        <v>11.55124</v>
      </c>
      <c r="N172" s="198">
        <v>11.597</v>
      </c>
      <c r="O172" s="239"/>
      <c r="P172" s="243"/>
      <c r="Q172" s="243"/>
      <c r="R172" s="107"/>
    </row>
    <row r="173" spans="1:18">
      <c r="A173" s="319">
        <v>45717</v>
      </c>
      <c r="B173" s="17">
        <v>30000000</v>
      </c>
      <c r="C173" s="15">
        <v>45378</v>
      </c>
      <c r="D173" s="15">
        <v>53158</v>
      </c>
      <c r="E173" s="17">
        <v>84570000</v>
      </c>
      <c r="F173" s="17">
        <v>54570000</v>
      </c>
      <c r="G173" s="17">
        <v>30000000</v>
      </c>
      <c r="H173" s="117">
        <v>181.9</v>
      </c>
      <c r="I173" s="209">
        <v>0</v>
      </c>
      <c r="J173" s="17">
        <v>30000000</v>
      </c>
      <c r="K173" s="18">
        <v>6499170000</v>
      </c>
      <c r="L173" s="29">
        <v>84.678910000000002</v>
      </c>
      <c r="M173" s="104">
        <v>11.858359999999999</v>
      </c>
      <c r="N173" s="198">
        <v>11.5</v>
      </c>
      <c r="O173" s="239"/>
      <c r="P173" s="243"/>
      <c r="Q173" s="243"/>
      <c r="R173" s="107"/>
    </row>
    <row r="174" spans="1:18">
      <c r="A174" s="319">
        <v>45748</v>
      </c>
      <c r="B174" s="17">
        <v>330000000</v>
      </c>
      <c r="C174" s="15">
        <v>45397</v>
      </c>
      <c r="D174" s="15">
        <v>53158</v>
      </c>
      <c r="E174" s="17">
        <v>78120000</v>
      </c>
      <c r="F174" s="17">
        <v>-251880000</v>
      </c>
      <c r="G174" s="17">
        <v>72670000</v>
      </c>
      <c r="H174" s="117">
        <v>-76.327272727272728</v>
      </c>
      <c r="I174" s="209">
        <v>0</v>
      </c>
      <c r="J174" s="17">
        <v>72670000</v>
      </c>
      <c r="K174" s="18">
        <v>6571840000</v>
      </c>
      <c r="L174" s="29">
        <v>80.948139999999995</v>
      </c>
      <c r="M174" s="104">
        <v>12.443619999999999</v>
      </c>
      <c r="N174" s="198">
        <v>12.59</v>
      </c>
      <c r="O174" s="239"/>
      <c r="P174" s="243"/>
      <c r="Q174" s="243"/>
      <c r="R174" s="107"/>
    </row>
    <row r="175" spans="1:18">
      <c r="A175" s="319">
        <v>45748</v>
      </c>
      <c r="B175" s="17">
        <v>80000000</v>
      </c>
      <c r="C175" s="15">
        <v>45406</v>
      </c>
      <c r="D175" s="15">
        <v>53158</v>
      </c>
      <c r="E175" s="17">
        <v>38540000</v>
      </c>
      <c r="F175" s="17">
        <v>-41460000</v>
      </c>
      <c r="G175" s="17">
        <v>23550000</v>
      </c>
      <c r="H175" s="117">
        <v>-51.824999999999996</v>
      </c>
      <c r="I175" s="209">
        <v>0</v>
      </c>
      <c r="J175" s="17">
        <v>23550000</v>
      </c>
      <c r="K175" s="18">
        <v>6595390000</v>
      </c>
      <c r="L175" s="29">
        <v>81.307820000000007</v>
      </c>
      <c r="M175" s="104">
        <v>12.386659999999999</v>
      </c>
      <c r="N175" s="198">
        <v>12.436999999999999</v>
      </c>
      <c r="O175" s="239"/>
      <c r="P175" s="243"/>
      <c r="Q175" s="243"/>
      <c r="R175" s="107"/>
    </row>
    <row r="176" spans="1:18">
      <c r="A176" s="319">
        <v>45748</v>
      </c>
      <c r="B176" s="17"/>
      <c r="C176" s="15">
        <v>45777</v>
      </c>
      <c r="D176" s="15">
        <v>53158</v>
      </c>
      <c r="E176" s="17"/>
      <c r="F176" s="17"/>
      <c r="G176" s="17"/>
      <c r="H176" s="117"/>
      <c r="I176" s="209"/>
      <c r="J176" s="17"/>
      <c r="K176" s="18">
        <v>6625050000</v>
      </c>
      <c r="L176" s="29"/>
      <c r="M176" s="104"/>
      <c r="N176" s="198"/>
      <c r="O176" s="239">
        <v>29660000</v>
      </c>
      <c r="P176" s="243">
        <v>84.236530000000002</v>
      </c>
      <c r="Q176" s="243">
        <v>12.37222</v>
      </c>
      <c r="R176" s="107">
        <v>12.423</v>
      </c>
    </row>
    <row r="177" spans="1:18">
      <c r="A177" s="319">
        <v>45778</v>
      </c>
      <c r="B177" s="17">
        <v>70000000</v>
      </c>
      <c r="C177" s="15">
        <v>45785</v>
      </c>
      <c r="D177" s="15">
        <v>53158</v>
      </c>
      <c r="E177" s="17">
        <v>31850000</v>
      </c>
      <c r="F177" s="17">
        <v>-38150000</v>
      </c>
      <c r="G177" s="17">
        <v>14740000</v>
      </c>
      <c r="H177" s="117">
        <v>-54.500000000000007</v>
      </c>
      <c r="I177" s="209">
        <v>0</v>
      </c>
      <c r="J177" s="17">
        <v>14740000</v>
      </c>
      <c r="K177" s="18">
        <v>6639790000</v>
      </c>
      <c r="L177" s="29">
        <v>80.913570000000007</v>
      </c>
      <c r="M177" s="104">
        <v>12.4527</v>
      </c>
      <c r="N177" s="198">
        <v>12.59</v>
      </c>
      <c r="O177" s="239"/>
      <c r="P177" s="243"/>
      <c r="Q177" s="243"/>
      <c r="R177" s="107"/>
    </row>
    <row r="178" spans="1:18">
      <c r="A178" s="319">
        <v>45778</v>
      </c>
      <c r="B178" s="17">
        <v>70000000</v>
      </c>
      <c r="C178" s="15">
        <v>45792</v>
      </c>
      <c r="D178" s="15">
        <v>53158</v>
      </c>
      <c r="E178" s="17">
        <v>58240000</v>
      </c>
      <c r="F178" s="17">
        <v>-11760000</v>
      </c>
      <c r="G178" s="17">
        <v>33190000</v>
      </c>
      <c r="H178" s="117">
        <v>-16.8</v>
      </c>
      <c r="I178" s="209">
        <v>0</v>
      </c>
      <c r="J178" s="17">
        <v>33190000</v>
      </c>
      <c r="K178" s="18">
        <v>6672980000</v>
      </c>
      <c r="L178" s="29">
        <v>83.015709999999999</v>
      </c>
      <c r="M178" s="104">
        <v>12.11914</v>
      </c>
      <c r="N178" s="198">
        <v>12.36</v>
      </c>
      <c r="O178" s="239"/>
      <c r="P178" s="243"/>
      <c r="Q178" s="243"/>
      <c r="R178" s="107"/>
    </row>
    <row r="179" spans="1:18">
      <c r="A179" s="319">
        <v>45809</v>
      </c>
      <c r="B179" s="17"/>
      <c r="C179" s="15">
        <v>45813</v>
      </c>
      <c r="D179" s="15">
        <v>53158</v>
      </c>
      <c r="E179" s="17"/>
      <c r="F179" s="17">
        <v>0</v>
      </c>
      <c r="G179" s="17"/>
      <c r="H179" s="117"/>
      <c r="I179" s="209"/>
      <c r="J179" s="17">
        <v>0</v>
      </c>
      <c r="K179" s="18">
        <v>6704000000</v>
      </c>
      <c r="L179" s="29"/>
      <c r="M179" s="104"/>
      <c r="N179" s="198"/>
      <c r="O179" s="239">
        <v>31020000</v>
      </c>
      <c r="P179" s="243">
        <v>88.502849999999995</v>
      </c>
      <c r="Q179" s="243">
        <v>11.86481</v>
      </c>
      <c r="R179" s="107">
        <v>11.89</v>
      </c>
    </row>
    <row r="180" spans="1:18">
      <c r="A180" s="319">
        <v>45809</v>
      </c>
      <c r="B180" s="17">
        <v>50000000</v>
      </c>
      <c r="C180" s="15">
        <v>45827</v>
      </c>
      <c r="D180" s="15">
        <v>53158</v>
      </c>
      <c r="E180" s="17">
        <v>97000000</v>
      </c>
      <c r="F180" s="17">
        <v>47000000</v>
      </c>
      <c r="G180" s="17">
        <v>50000000</v>
      </c>
      <c r="H180" s="117">
        <f>F180/B180*100</f>
        <v>94</v>
      </c>
      <c r="I180" s="209">
        <v>0</v>
      </c>
      <c r="J180" s="17">
        <v>50000000</v>
      </c>
      <c r="K180" s="18">
        <v>6754000000</v>
      </c>
      <c r="L180" s="29">
        <v>85.723939999999999</v>
      </c>
      <c r="M180" s="104">
        <v>11.714</v>
      </c>
      <c r="N180" s="198">
        <v>11.75</v>
      </c>
      <c r="O180" s="239"/>
      <c r="P180" s="243"/>
      <c r="Q180" s="243"/>
      <c r="R180" s="107"/>
    </row>
    <row r="181" spans="1:18">
      <c r="A181" s="319">
        <v>45809</v>
      </c>
      <c r="B181" s="17">
        <v>50000000</v>
      </c>
      <c r="C181" s="15">
        <v>45834</v>
      </c>
      <c r="D181" s="15">
        <v>53158</v>
      </c>
      <c r="E181" s="17">
        <v>25330000</v>
      </c>
      <c r="F181" s="17">
        <v>-24670000</v>
      </c>
      <c r="G181" s="17">
        <v>10000000</v>
      </c>
      <c r="H181" s="117">
        <f>F181/B181*100</f>
        <v>-49.34</v>
      </c>
      <c r="I181" s="209">
        <v>0</v>
      </c>
      <c r="J181" s="17">
        <v>10000000</v>
      </c>
      <c r="K181" s="18">
        <v>6764000000</v>
      </c>
      <c r="L181" s="29">
        <v>85.823790000000002</v>
      </c>
      <c r="M181" s="104">
        <v>11.699</v>
      </c>
      <c r="N181" s="198">
        <v>11.699</v>
      </c>
      <c r="O181" s="239"/>
      <c r="P181" s="243"/>
      <c r="Q181" s="243"/>
      <c r="R181" s="107"/>
    </row>
    <row r="182" spans="1:18">
      <c r="A182" s="319">
        <v>45839</v>
      </c>
      <c r="B182" s="17"/>
      <c r="C182" s="15">
        <v>45841</v>
      </c>
      <c r="D182" s="15">
        <v>53158</v>
      </c>
      <c r="E182" s="17"/>
      <c r="F182" s="17">
        <v>0</v>
      </c>
      <c r="G182" s="17"/>
      <c r="H182" s="117"/>
      <c r="I182" s="209">
        <v>0</v>
      </c>
      <c r="J182" s="17">
        <v>0</v>
      </c>
      <c r="K182" s="18">
        <v>6881980000</v>
      </c>
      <c r="L182" s="29"/>
      <c r="M182" s="104"/>
      <c r="N182" s="198"/>
      <c r="O182" s="239">
        <v>117980000</v>
      </c>
      <c r="P182" s="243">
        <v>85.168869999999998</v>
      </c>
      <c r="Q182" s="243">
        <v>11.74793</v>
      </c>
      <c r="R182" s="107">
        <v>11.785</v>
      </c>
    </row>
    <row r="183" spans="1:18">
      <c r="A183" s="319">
        <v>45839</v>
      </c>
      <c r="B183" s="17">
        <v>75000000</v>
      </c>
      <c r="C183" s="15">
        <v>45848</v>
      </c>
      <c r="D183" s="15">
        <v>53158</v>
      </c>
      <c r="E183" s="17">
        <v>24360000</v>
      </c>
      <c r="F183" s="17">
        <v>-50640000</v>
      </c>
      <c r="G183" s="17">
        <v>24360000</v>
      </c>
      <c r="H183" s="117">
        <v>-67.52</v>
      </c>
      <c r="I183" s="209">
        <v>0</v>
      </c>
      <c r="J183" s="17">
        <v>24360000</v>
      </c>
      <c r="K183" s="18">
        <v>6906340000</v>
      </c>
      <c r="L183" s="29">
        <v>84.358802549261085</v>
      </c>
      <c r="M183" s="104">
        <v>11.91860016420361</v>
      </c>
      <c r="N183" s="198">
        <v>12.009</v>
      </c>
      <c r="O183" s="239"/>
      <c r="P183" s="243"/>
      <c r="Q183" s="243"/>
      <c r="R183" s="107"/>
    </row>
    <row r="184" spans="1:18">
      <c r="A184" s="319">
        <v>45839</v>
      </c>
      <c r="B184" s="17">
        <v>145000000</v>
      </c>
      <c r="C184" s="15">
        <v>45853</v>
      </c>
      <c r="D184" s="15">
        <v>53158</v>
      </c>
      <c r="E184" s="17">
        <v>126980000</v>
      </c>
      <c r="F184" s="17">
        <v>-18020000</v>
      </c>
      <c r="G184" s="17">
        <v>105100000</v>
      </c>
      <c r="H184" s="117">
        <v>-12.427586206896551</v>
      </c>
      <c r="I184" s="209">
        <v>0</v>
      </c>
      <c r="J184" s="17">
        <v>105100000</v>
      </c>
      <c r="K184" s="18">
        <v>7011440000</v>
      </c>
      <c r="L184" s="29">
        <v>83.942605951474789</v>
      </c>
      <c r="M184" s="104">
        <v>11.982031398667941</v>
      </c>
      <c r="N184" s="198">
        <v>12.051</v>
      </c>
      <c r="O184" s="239"/>
      <c r="P184" s="243"/>
      <c r="Q184" s="243"/>
      <c r="R184" s="107"/>
    </row>
    <row r="185" spans="1:18">
      <c r="A185" s="319">
        <v>45870</v>
      </c>
      <c r="B185" s="17">
        <v>35000000</v>
      </c>
      <c r="C185" s="15">
        <v>45876</v>
      </c>
      <c r="D185" s="15">
        <v>53158</v>
      </c>
      <c r="E185" s="17">
        <v>99560000</v>
      </c>
      <c r="F185" s="17">
        <v>64560000</v>
      </c>
      <c r="G185" s="17">
        <v>35000000</v>
      </c>
      <c r="H185" s="117">
        <v>184.45714285714286</v>
      </c>
      <c r="I185" s="209">
        <v>0</v>
      </c>
      <c r="J185" s="17">
        <v>35000000</v>
      </c>
      <c r="K185" s="18">
        <v>7046440000</v>
      </c>
      <c r="L185" s="29">
        <v>86.077340000000007</v>
      </c>
      <c r="M185" s="104">
        <v>11.66</v>
      </c>
      <c r="N185" s="198">
        <v>11.66</v>
      </c>
      <c r="O185" s="239"/>
      <c r="P185" s="243"/>
      <c r="Q185" s="243"/>
      <c r="R185" s="107"/>
    </row>
    <row r="186" spans="1:18">
      <c r="A186" s="319">
        <v>45870</v>
      </c>
      <c r="B186" s="17"/>
      <c r="C186" s="15">
        <v>45883</v>
      </c>
      <c r="D186" s="15">
        <v>53158</v>
      </c>
      <c r="E186" s="17"/>
      <c r="F186" s="17">
        <v>0</v>
      </c>
      <c r="G186" s="17"/>
      <c r="H186" s="117"/>
      <c r="I186" s="209"/>
      <c r="J186" s="17">
        <v>0</v>
      </c>
      <c r="K186" s="18">
        <v>7082220000</v>
      </c>
      <c r="L186" s="29"/>
      <c r="M186" s="104"/>
      <c r="N186" s="198"/>
      <c r="O186" s="239">
        <v>35780000</v>
      </c>
      <c r="P186" s="243">
        <v>85.830310070635718</v>
      </c>
      <c r="Q186" s="243">
        <v>11.816922300706359</v>
      </c>
      <c r="R186" s="107">
        <v>11.861000000000001</v>
      </c>
    </row>
    <row r="187" spans="1:18">
      <c r="A187" s="319">
        <v>45870</v>
      </c>
      <c r="B187" s="17">
        <v>130000000</v>
      </c>
      <c r="C187" s="15">
        <v>45897</v>
      </c>
      <c r="D187" s="15">
        <v>53158</v>
      </c>
      <c r="E187" s="17">
        <v>223190000</v>
      </c>
      <c r="F187" s="17">
        <v>93190000</v>
      </c>
      <c r="G187" s="17">
        <v>180830000</v>
      </c>
      <c r="H187" s="117">
        <v>71.684615384615384</v>
      </c>
      <c r="I187" s="209">
        <v>0</v>
      </c>
      <c r="J187" s="17">
        <v>180830000</v>
      </c>
      <c r="K187" s="18">
        <v>7263050000</v>
      </c>
      <c r="L187" s="29">
        <v>84.637490150417534</v>
      </c>
      <c r="M187" s="104">
        <v>11.87447298567715</v>
      </c>
      <c r="N187" s="198">
        <v>11.930999999999999</v>
      </c>
      <c r="O187" s="239"/>
      <c r="P187" s="243"/>
      <c r="Q187" s="243"/>
      <c r="R187" s="107"/>
    </row>
    <row r="188" spans="1:18">
      <c r="A188" s="319">
        <v>45901</v>
      </c>
      <c r="B188" s="17">
        <v>35000000</v>
      </c>
      <c r="C188" s="15">
        <v>45904</v>
      </c>
      <c r="D188" s="15">
        <v>53158</v>
      </c>
      <c r="E188" s="17">
        <v>52600000</v>
      </c>
      <c r="F188" s="17">
        <v>17600000</v>
      </c>
      <c r="G188" s="17">
        <v>7050000</v>
      </c>
      <c r="H188" s="117">
        <v>50.285714285714292</v>
      </c>
      <c r="I188" s="209">
        <v>0</v>
      </c>
      <c r="J188" s="17">
        <v>7050000</v>
      </c>
      <c r="K188" s="18">
        <v>7270100000</v>
      </c>
      <c r="L188" s="29">
        <v>84.157199219858157</v>
      </c>
      <c r="M188" s="104">
        <v>11.947375886524821</v>
      </c>
      <c r="N188" s="198">
        <v>11.99</v>
      </c>
      <c r="O188" s="239"/>
      <c r="P188" s="243"/>
      <c r="Q188" s="243"/>
      <c r="R188" s="107"/>
    </row>
    <row r="189" spans="1:18">
      <c r="A189" s="319">
        <v>45901</v>
      </c>
      <c r="B189" s="17">
        <v>35000000</v>
      </c>
      <c r="C189" s="15">
        <v>45918</v>
      </c>
      <c r="D189" s="15">
        <v>53158</v>
      </c>
      <c r="E189" s="17">
        <v>20950000</v>
      </c>
      <c r="F189" s="17">
        <v>-14050000</v>
      </c>
      <c r="G189" s="17">
        <v>16000000</v>
      </c>
      <c r="H189" s="117">
        <v>-40.142857142857139</v>
      </c>
      <c r="I189" s="209">
        <v>0</v>
      </c>
      <c r="J189" s="17">
        <v>16000000</v>
      </c>
      <c r="K189" s="18">
        <v>7286100000</v>
      </c>
      <c r="L189" s="29">
        <v>86.713961249999997</v>
      </c>
      <c r="M189" s="104">
        <v>11.566125</v>
      </c>
      <c r="N189" s="198">
        <v>11.589</v>
      </c>
      <c r="O189" s="239"/>
      <c r="P189" s="243"/>
      <c r="Q189" s="243"/>
      <c r="R189" s="107"/>
    </row>
    <row r="190" spans="1:18">
      <c r="A190" s="319">
        <v>45901</v>
      </c>
      <c r="B190" s="17"/>
      <c r="C190" s="15">
        <v>45925</v>
      </c>
      <c r="D190" s="15">
        <v>53158</v>
      </c>
      <c r="E190" s="17"/>
      <c r="F190" s="17">
        <v>0</v>
      </c>
      <c r="G190" s="17"/>
      <c r="H190" s="117"/>
      <c r="I190" s="209">
        <v>0</v>
      </c>
      <c r="J190" s="17">
        <v>0</v>
      </c>
      <c r="K190" s="18">
        <v>7309880000</v>
      </c>
      <c r="L190" s="29"/>
      <c r="M190" s="104"/>
      <c r="N190" s="198"/>
      <c r="O190" s="239">
        <v>23780000</v>
      </c>
      <c r="P190" s="243">
        <v>88.411379999999994</v>
      </c>
      <c r="Q190" s="243">
        <v>11.602</v>
      </c>
      <c r="R190" s="107">
        <v>11.602</v>
      </c>
    </row>
    <row r="191" spans="1:18">
      <c r="A191" s="319">
        <v>45931</v>
      </c>
      <c r="B191" s="17">
        <v>50000000</v>
      </c>
      <c r="C191" s="15">
        <v>45932</v>
      </c>
      <c r="D191" s="15">
        <v>53158</v>
      </c>
      <c r="E191" s="17">
        <v>64440000</v>
      </c>
      <c r="F191" s="17">
        <v>14440000</v>
      </c>
      <c r="G191" s="17">
        <v>57500000</v>
      </c>
      <c r="H191" s="117">
        <v>28.88</v>
      </c>
      <c r="I191" s="209">
        <v>0</v>
      </c>
      <c r="J191" s="17">
        <v>57500000</v>
      </c>
      <c r="K191" s="18">
        <v>7367380000</v>
      </c>
      <c r="L191" s="29">
        <v>86.352682608695659</v>
      </c>
      <c r="M191" s="104">
        <v>11.61913043478261</v>
      </c>
      <c r="N191" s="198">
        <v>11.65</v>
      </c>
      <c r="O191" s="239"/>
      <c r="P191" s="243"/>
      <c r="Q191" s="243"/>
      <c r="R191" s="107"/>
    </row>
    <row r="192" spans="1:18">
      <c r="A192" s="319">
        <v>45931</v>
      </c>
      <c r="B192" s="17">
        <v>75000000</v>
      </c>
      <c r="C192" s="15">
        <v>45945</v>
      </c>
      <c r="D192" s="15">
        <v>53158</v>
      </c>
      <c r="E192" s="17">
        <v>142670000</v>
      </c>
      <c r="F192" s="17">
        <v>67670000</v>
      </c>
      <c r="G192" s="17">
        <v>98510000</v>
      </c>
      <c r="H192" s="117">
        <v>90.226666666666659</v>
      </c>
      <c r="I192" s="209">
        <v>0</v>
      </c>
      <c r="J192" s="17">
        <v>98510000</v>
      </c>
      <c r="K192" s="18">
        <v>7465890000</v>
      </c>
      <c r="L192" s="29">
        <v>87.019906844990359</v>
      </c>
      <c r="M192" s="104">
        <v>11.52239346259263</v>
      </c>
      <c r="N192" s="198">
        <v>11.567</v>
      </c>
      <c r="O192" s="239"/>
      <c r="P192" s="243"/>
      <c r="Q192" s="243"/>
      <c r="R192" s="107"/>
    </row>
    <row r="193" spans="1:18">
      <c r="A193" s="319">
        <v>45962</v>
      </c>
      <c r="B193" s="17">
        <v>55000000</v>
      </c>
      <c r="C193" s="15">
        <v>45974</v>
      </c>
      <c r="D193" s="15">
        <v>53158</v>
      </c>
      <c r="E193" s="17">
        <v>43100000</v>
      </c>
      <c r="F193" s="17">
        <v>-11900000</v>
      </c>
      <c r="G193" s="17">
        <v>5000000</v>
      </c>
      <c r="H193" s="117">
        <v>-21.636363636363637</v>
      </c>
      <c r="I193" s="209">
        <v>0</v>
      </c>
      <c r="J193" s="17">
        <v>5000000</v>
      </c>
      <c r="K193" s="18">
        <v>7470890000</v>
      </c>
      <c r="L193" s="29">
        <v>90.319460000000007</v>
      </c>
      <c r="M193" s="104">
        <v>11.06</v>
      </c>
      <c r="N193" s="198">
        <v>11.06</v>
      </c>
      <c r="O193" s="239"/>
      <c r="P193" s="243"/>
      <c r="Q193" s="243"/>
      <c r="R193" s="107"/>
    </row>
    <row r="194" spans="1:18">
      <c r="A194" s="319">
        <v>45962</v>
      </c>
      <c r="B194" s="17"/>
      <c r="C194" s="15">
        <v>45986</v>
      </c>
      <c r="D194" s="15">
        <v>53158</v>
      </c>
      <c r="E194" s="17"/>
      <c r="F194" s="17">
        <v>0</v>
      </c>
      <c r="G194" s="17"/>
      <c r="H194" s="117"/>
      <c r="I194" s="209">
        <v>0</v>
      </c>
      <c r="J194" s="17">
        <v>0</v>
      </c>
      <c r="K194" s="18">
        <v>7488360000</v>
      </c>
      <c r="L194" s="29"/>
      <c r="M194" s="104"/>
      <c r="N194" s="198"/>
      <c r="O194" s="239">
        <v>17470000</v>
      </c>
      <c r="P194" s="243">
        <v>92.909513750000002</v>
      </c>
      <c r="Q194" s="243">
        <v>11.206250000000001</v>
      </c>
      <c r="R194" s="107">
        <v>11.257999999999999</v>
      </c>
    </row>
    <row r="195" spans="1:18">
      <c r="A195" s="319">
        <v>45992</v>
      </c>
      <c r="B195" s="17">
        <v>60000000</v>
      </c>
      <c r="C195" s="15">
        <v>45995</v>
      </c>
      <c r="D195" s="15">
        <v>53158</v>
      </c>
      <c r="E195" s="17">
        <v>234590000</v>
      </c>
      <c r="F195" s="17">
        <v>174590000</v>
      </c>
      <c r="G195" s="17">
        <v>92170000</v>
      </c>
      <c r="H195" s="117">
        <v>2.9098333333333333</v>
      </c>
      <c r="I195">
        <v>0</v>
      </c>
      <c r="J195" s="17">
        <v>92170000</v>
      </c>
      <c r="K195" s="18">
        <v>7580530000</v>
      </c>
      <c r="L195" s="29">
        <v>90.787488446349144</v>
      </c>
      <c r="M195" s="104">
        <v>10.99800694369101</v>
      </c>
      <c r="N195" s="198">
        <v>11.058999999999999</v>
      </c>
      <c r="O195" s="239"/>
      <c r="P195" s="243"/>
      <c r="Q195" s="243"/>
      <c r="R195" s="107"/>
    </row>
    <row r="196" spans="1:18">
      <c r="A196" s="319">
        <v>46023</v>
      </c>
      <c r="B196" s="17">
        <v>150000000</v>
      </c>
      <c r="C196" s="15">
        <v>46037</v>
      </c>
      <c r="D196" s="15">
        <v>53158</v>
      </c>
      <c r="E196" s="17">
        <v>148590000</v>
      </c>
      <c r="F196" s="17">
        <v>-1410000</v>
      </c>
      <c r="G196" s="17">
        <v>138000000</v>
      </c>
      <c r="H196" s="117">
        <v>-9.4000000000000004E-3</v>
      </c>
      <c r="I196">
        <v>0</v>
      </c>
      <c r="J196" s="17">
        <v>138000000</v>
      </c>
      <c r="K196" s="18">
        <v>7718530000</v>
      </c>
      <c r="L196" s="29">
        <v>90.914625881159409</v>
      </c>
      <c r="M196" s="104">
        <v>10.99015833333333</v>
      </c>
      <c r="N196" s="198">
        <v>11.05</v>
      </c>
      <c r="O196" s="239"/>
      <c r="P196" s="243"/>
      <c r="Q196" s="243"/>
      <c r="R196" s="107"/>
    </row>
  </sheetData>
  <conditionalFormatting sqref="L4:N34">
    <cfRule type="cellIs" dxfId="29" priority="7597" stopIfTrue="1" operator="lessThan">
      <formula>0</formula>
    </cfRule>
  </conditionalFormatting>
  <conditionalFormatting sqref="L86:N89">
    <cfRule type="cellIs" dxfId="28" priority="8711" stopIfTrue="1" operator="lessThan">
      <formula>0</formula>
    </cfRule>
  </conditionalFormatting>
  <conditionalFormatting sqref="L97:N196">
    <cfRule type="cellIs" dxfId="27" priority="1" stopIfTrue="1" operator="lessThan">
      <formula>0</formula>
    </cfRule>
  </conditionalFormatting>
  <conditionalFormatting sqref="O32:O34">
    <cfRule type="cellIs" dxfId="26" priority="53495" stopIfTrue="1" operator="lessThan">
      <formula>0</formula>
    </cfRule>
  </conditionalFormatting>
  <conditionalFormatting sqref="O33:Q34">
    <cfRule type="cellIs" dxfId="25" priority="53608" stopIfTrue="1" operator="lessThan">
      <formula>0</formula>
    </cfRule>
  </conditionalFormatting>
  <conditionalFormatting sqref="O23:R31">
    <cfRule type="cellIs" dxfId="24" priority="52934" stopIfTrue="1" operator="lessThan">
      <formula>0</formula>
    </cfRule>
  </conditionalFormatting>
  <conditionalFormatting sqref="O33:R85">
    <cfRule type="cellIs" dxfId="23" priority="11386" stopIfTrue="1" operator="lessThan">
      <formula>0</formula>
    </cfRule>
  </conditionalFormatting>
  <conditionalFormatting sqref="O88:R88 R88:R89">
    <cfRule type="cellIs" dxfId="22" priority="7601" stopIfTrue="1" operator="lessThan">
      <formula>0</formula>
    </cfRule>
  </conditionalFormatting>
  <conditionalFormatting sqref="O93:R96">
    <cfRule type="cellIs" dxfId="21" priority="5625" stopIfTrue="1" operator="lessThan">
      <formula>0</formula>
    </cfRule>
  </conditionalFormatting>
  <conditionalFormatting sqref="P104:P137">
    <cfRule type="cellIs" dxfId="20" priority="2203" stopIfTrue="1" operator="lessThan">
      <formula>0</formula>
    </cfRule>
  </conditionalFormatting>
  <conditionalFormatting sqref="P32:Q32">
    <cfRule type="cellIs" dxfId="19" priority="53775" stopIfTrue="1" operator="lessThan">
      <formula>0</formula>
    </cfRule>
  </conditionalFormatting>
  <conditionalFormatting sqref="P100:R100">
    <cfRule type="cellIs" dxfId="18" priority="4567" stopIfTrue="1" operator="lessThan">
      <formula>0</formula>
    </cfRule>
  </conditionalFormatting>
  <conditionalFormatting sqref="P104:R116">
    <cfRule type="cellIs" dxfId="17" priority="2897" stopIfTrue="1" operator="lessThan">
      <formula>0</formula>
    </cfRule>
  </conditionalFormatting>
  <conditionalFormatting sqref="P141:R154 R155:R196">
    <cfRule type="cellIs" dxfId="16" priority="17" stopIfTrue="1" operator="lessThan">
      <formula>0</formula>
    </cfRule>
  </conditionalFormatting>
  <conditionalFormatting sqref="Q32:Q34">
    <cfRule type="cellIs" dxfId="15" priority="53592" stopIfTrue="1" operator="lessThan">
      <formula>0</formula>
    </cfRule>
  </conditionalFormatting>
  <conditionalFormatting sqref="Q89:R89">
    <cfRule type="cellIs" dxfId="14" priority="9127" stopIfTrue="1" operator="lessThan">
      <formula>0</formula>
    </cfRule>
  </conditionalFormatting>
  <conditionalFormatting sqref="Q117:R137">
    <cfRule type="cellIs" dxfId="13" priority="1403" stopIfTrue="1" operator="lessThan">
      <formula>0</formula>
    </cfRule>
  </conditionalFormatting>
  <conditionalFormatting sqref="R104:R137">
    <cfRule type="cellIs" dxfId="12" priority="3533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A25-71D9-4D54-A69A-B60B4CF5EFCF}">
  <sheetPr>
    <pageSetUpPr fitToPage="1"/>
  </sheetPr>
  <dimension ref="A1:S121"/>
  <sheetViews>
    <sheetView zoomScale="98" zoomScaleNormal="98" workbookViewId="0">
      <pane xSplit="1" ySplit="3" topLeftCell="B103" activePane="bottomRight" state="frozen"/>
      <selection activeCell="A92" sqref="A92:N92"/>
      <selection pane="topRight" activeCell="A92" sqref="A92:N92"/>
      <selection pane="bottomLeft" activeCell="A92" sqref="A92:N92"/>
      <selection pane="bottomRight" activeCell="A121" sqref="A121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109375" customWidth="1"/>
    <col min="10" max="10" width="10.77734375" customWidth="1"/>
    <col min="11" max="11" width="10.21875" customWidth="1"/>
    <col min="13" max="13" width="8.77734375" customWidth="1"/>
    <col min="15" max="15" width="10.77734375" bestFit="1" customWidth="1"/>
    <col min="16" max="16" width="10.77734375" customWidth="1"/>
  </cols>
  <sheetData>
    <row r="1" spans="1:18" ht="16.5" thickBot="1">
      <c r="A1" s="9"/>
      <c r="B1" s="9" t="s">
        <v>73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102">
        <v>44377</v>
      </c>
      <c r="B4" s="38">
        <v>100000000</v>
      </c>
      <c r="C4" s="15">
        <v>44350</v>
      </c>
      <c r="D4" s="15">
        <v>54346</v>
      </c>
      <c r="E4" s="98">
        <v>62000000</v>
      </c>
      <c r="F4" s="17">
        <v>-38000000</v>
      </c>
      <c r="G4" s="17">
        <v>50000000</v>
      </c>
      <c r="H4" s="136">
        <v>-0.38</v>
      </c>
      <c r="I4" s="17">
        <v>0</v>
      </c>
      <c r="J4" s="17">
        <v>50000000</v>
      </c>
      <c r="K4" s="18">
        <v>50000000</v>
      </c>
      <c r="L4" s="90">
        <v>78.249880000000005</v>
      </c>
      <c r="M4" s="90">
        <v>12.895</v>
      </c>
      <c r="N4" s="90">
        <v>12.91</v>
      </c>
      <c r="O4" s="257"/>
      <c r="P4" s="135"/>
      <c r="Q4" s="156"/>
      <c r="R4" s="135"/>
    </row>
    <row r="5" spans="1:18">
      <c r="A5" s="102">
        <v>44380</v>
      </c>
      <c r="B5" s="38">
        <v>50000000</v>
      </c>
      <c r="C5" s="15">
        <v>44399</v>
      </c>
      <c r="D5" s="15">
        <v>54348</v>
      </c>
      <c r="E5" s="98">
        <v>128360000</v>
      </c>
      <c r="F5" s="17">
        <v>78360000</v>
      </c>
      <c r="G5" s="17">
        <v>100000000</v>
      </c>
      <c r="H5" s="136">
        <v>156.72</v>
      </c>
      <c r="I5" s="17">
        <v>0</v>
      </c>
      <c r="J5" s="17">
        <v>100000000</v>
      </c>
      <c r="K5" s="18">
        <v>162930000</v>
      </c>
      <c r="L5" s="90">
        <v>78.249880000000005</v>
      </c>
      <c r="M5" s="90">
        <v>12.895</v>
      </c>
      <c r="N5" s="90">
        <v>13.2</v>
      </c>
      <c r="O5" s="257">
        <v>12930000</v>
      </c>
      <c r="P5" s="135">
        <v>78.71875</v>
      </c>
      <c r="Q5" s="156">
        <v>13.139900000000001</v>
      </c>
      <c r="R5" s="135">
        <v>12.958</v>
      </c>
    </row>
    <row r="6" spans="1:18">
      <c r="A6" s="102">
        <v>44411</v>
      </c>
      <c r="B6" s="38">
        <v>50000000</v>
      </c>
      <c r="C6" s="15">
        <v>44427</v>
      </c>
      <c r="D6" s="15">
        <v>54346</v>
      </c>
      <c r="E6" s="98">
        <v>72550000</v>
      </c>
      <c r="F6" s="17">
        <v>22550000</v>
      </c>
      <c r="G6" s="17">
        <v>50000000</v>
      </c>
      <c r="H6" s="136">
        <v>45.1</v>
      </c>
      <c r="I6" s="17">
        <v>0</v>
      </c>
      <c r="J6" s="17">
        <v>50000000</v>
      </c>
      <c r="K6" s="18">
        <v>212930000</v>
      </c>
      <c r="L6" s="90">
        <v>76.838790000000003</v>
      </c>
      <c r="M6" s="90">
        <v>13.135719999999999</v>
      </c>
      <c r="N6" s="90">
        <v>13.11</v>
      </c>
      <c r="O6" s="257"/>
      <c r="P6" s="135"/>
      <c r="Q6" s="156"/>
      <c r="R6" s="135"/>
    </row>
    <row r="7" spans="1:18" ht="13.5" customHeight="1">
      <c r="A7" s="26">
        <v>44442</v>
      </c>
      <c r="B7" s="121">
        <v>60000000</v>
      </c>
      <c r="C7" s="15">
        <v>44441</v>
      </c>
      <c r="D7" s="15">
        <v>54346</v>
      </c>
      <c r="E7" s="98">
        <v>156500000</v>
      </c>
      <c r="F7" s="208">
        <v>96500000</v>
      </c>
      <c r="G7" s="98">
        <v>60000000</v>
      </c>
      <c r="H7" s="117">
        <v>160.83333333333334</v>
      </c>
      <c r="I7" s="209">
        <v>0</v>
      </c>
      <c r="J7" s="208">
        <v>60000000</v>
      </c>
      <c r="K7" s="207">
        <v>296270000</v>
      </c>
      <c r="L7" s="158">
        <v>77.460440000000006</v>
      </c>
      <c r="M7" s="158">
        <v>13.03083</v>
      </c>
      <c r="N7" s="158">
        <v>13.08</v>
      </c>
      <c r="O7" s="98">
        <v>23340000</v>
      </c>
      <c r="P7" s="158">
        <v>75.154030000000006</v>
      </c>
      <c r="Q7" s="199">
        <v>13.33806</v>
      </c>
      <c r="R7" s="107">
        <v>13.27</v>
      </c>
    </row>
    <row r="8" spans="1:18" ht="13.5" customHeight="1">
      <c r="A8" s="19">
        <v>44472</v>
      </c>
      <c r="B8" s="17">
        <v>60000000</v>
      </c>
      <c r="C8" s="15">
        <v>44490</v>
      </c>
      <c r="D8" s="15">
        <v>54346</v>
      </c>
      <c r="E8" s="17">
        <v>164570000</v>
      </c>
      <c r="F8" s="17">
        <v>104570000</v>
      </c>
      <c r="G8" s="17">
        <v>60000000</v>
      </c>
      <c r="H8" s="128">
        <v>174.28333333333333</v>
      </c>
      <c r="I8" s="17">
        <v>0</v>
      </c>
      <c r="J8" s="17">
        <v>60000000</v>
      </c>
      <c r="K8" s="18">
        <v>356270000</v>
      </c>
      <c r="L8" s="29">
        <v>75.190129999999996</v>
      </c>
      <c r="M8" s="29">
        <v>13.435549999999999</v>
      </c>
      <c r="N8" s="29">
        <v>13.3</v>
      </c>
      <c r="O8" s="19"/>
      <c r="P8" s="17"/>
      <c r="Q8" s="15"/>
      <c r="R8" s="15"/>
    </row>
    <row r="9" spans="1:18">
      <c r="A9" s="19">
        <v>44503</v>
      </c>
      <c r="B9" s="17">
        <v>50000000</v>
      </c>
      <c r="C9" s="15">
        <v>44511</v>
      </c>
      <c r="D9" s="15">
        <v>54346</v>
      </c>
      <c r="E9" s="17">
        <v>71050000</v>
      </c>
      <c r="F9" s="17">
        <v>21050000</v>
      </c>
      <c r="G9" s="17">
        <v>50000000</v>
      </c>
      <c r="H9" s="128">
        <v>42.1</v>
      </c>
      <c r="I9" s="17">
        <v>0</v>
      </c>
      <c r="J9" s="17">
        <v>50000000</v>
      </c>
      <c r="K9" s="18">
        <v>406270000</v>
      </c>
      <c r="L9" s="29">
        <v>76.000919999999994</v>
      </c>
      <c r="M9" s="29">
        <v>13.29</v>
      </c>
      <c r="N9" s="29">
        <v>13.29</v>
      </c>
      <c r="O9" s="274"/>
      <c r="P9" s="17"/>
      <c r="Q9" s="15"/>
      <c r="R9" s="15"/>
    </row>
    <row r="10" spans="1:18">
      <c r="A10" s="21">
        <v>44533</v>
      </c>
      <c r="B10" s="24">
        <v>50000000</v>
      </c>
      <c r="C10" s="22">
        <v>44538</v>
      </c>
      <c r="D10" s="22">
        <v>54346</v>
      </c>
      <c r="E10" s="24">
        <v>43280000</v>
      </c>
      <c r="F10" s="24">
        <v>-6720000</v>
      </c>
      <c r="G10" s="24">
        <v>42120000</v>
      </c>
      <c r="H10" s="129">
        <v>-13.44</v>
      </c>
      <c r="I10" s="24">
        <v>0</v>
      </c>
      <c r="J10" s="24">
        <v>42120000</v>
      </c>
      <c r="K10" s="25">
        <v>448390000</v>
      </c>
      <c r="L10" s="30">
        <v>73.926559999999995</v>
      </c>
      <c r="M10" s="30">
        <v>13.66384</v>
      </c>
      <c r="N10" s="30">
        <v>13.95</v>
      </c>
      <c r="O10" s="264"/>
      <c r="P10" s="24"/>
      <c r="Q10" s="22"/>
      <c r="R10" s="22"/>
    </row>
    <row r="11" spans="1:18">
      <c r="A11" s="19">
        <v>44564</v>
      </c>
      <c r="B11" s="17">
        <v>100000000</v>
      </c>
      <c r="C11" s="15">
        <v>44578</v>
      </c>
      <c r="D11" s="15">
        <v>54346</v>
      </c>
      <c r="E11" s="17">
        <v>94290000</v>
      </c>
      <c r="F11" s="17">
        <v>-5710000</v>
      </c>
      <c r="G11" s="17">
        <v>94290000</v>
      </c>
      <c r="H11" s="144">
        <v>-5.71</v>
      </c>
      <c r="I11" s="17">
        <v>0</v>
      </c>
      <c r="J11" s="17">
        <v>94290000</v>
      </c>
      <c r="K11" s="18">
        <v>542680000</v>
      </c>
      <c r="L11" s="29">
        <v>72.819500000000005</v>
      </c>
      <c r="M11" s="29">
        <v>13.873200000000001</v>
      </c>
      <c r="N11" s="29">
        <v>13.583</v>
      </c>
      <c r="O11" s="274"/>
      <c r="P11" s="17"/>
      <c r="Q11" s="15"/>
      <c r="R11" s="15"/>
    </row>
    <row r="12" spans="1:18">
      <c r="A12" s="19">
        <v>44595</v>
      </c>
      <c r="B12" s="17">
        <v>80000000</v>
      </c>
      <c r="C12" s="15">
        <v>44602</v>
      </c>
      <c r="D12" s="15">
        <v>54346</v>
      </c>
      <c r="E12" s="17">
        <v>76680000</v>
      </c>
      <c r="F12" s="17">
        <v>-3320000</v>
      </c>
      <c r="G12" s="17">
        <v>76680000</v>
      </c>
      <c r="H12" s="144">
        <v>-4.1500000000000004</v>
      </c>
      <c r="I12" s="17">
        <v>0</v>
      </c>
      <c r="J12" s="17">
        <v>76680000</v>
      </c>
      <c r="K12" s="18">
        <v>619360000</v>
      </c>
      <c r="L12" s="29">
        <v>71.958119999999994</v>
      </c>
      <c r="M12" s="29">
        <v>14.041550000000001</v>
      </c>
      <c r="N12" s="29">
        <v>14.87</v>
      </c>
      <c r="O12" s="274"/>
      <c r="P12" s="17"/>
      <c r="Q12" s="15"/>
      <c r="R12" s="15"/>
    </row>
    <row r="13" spans="1:18">
      <c r="A13" s="19">
        <v>44623</v>
      </c>
      <c r="B13" s="17">
        <v>50000000</v>
      </c>
      <c r="C13" s="15">
        <v>44623</v>
      </c>
      <c r="D13" s="15">
        <v>54346</v>
      </c>
      <c r="E13" s="17">
        <v>79220000</v>
      </c>
      <c r="F13" s="17">
        <v>29220000</v>
      </c>
      <c r="G13" s="17">
        <v>50000000</v>
      </c>
      <c r="H13" s="144">
        <v>58.440000000000005</v>
      </c>
      <c r="I13" s="17">
        <v>0</v>
      </c>
      <c r="J13" s="17">
        <v>50000000</v>
      </c>
      <c r="K13" s="18">
        <v>669360000</v>
      </c>
      <c r="L13" s="29">
        <v>70.477670000000003</v>
      </c>
      <c r="M13" s="29">
        <v>14.33896</v>
      </c>
      <c r="N13" s="29">
        <v>14.384</v>
      </c>
      <c r="O13" s="274"/>
      <c r="P13" s="17"/>
      <c r="Q13" s="15"/>
      <c r="R13" s="15"/>
    </row>
    <row r="14" spans="1:18">
      <c r="A14" s="19">
        <v>44654</v>
      </c>
      <c r="B14" s="17">
        <v>60000000</v>
      </c>
      <c r="C14" s="15">
        <v>44672</v>
      </c>
      <c r="D14" s="15">
        <v>54346</v>
      </c>
      <c r="E14" s="17">
        <v>118850000</v>
      </c>
      <c r="F14" s="17">
        <v>58850000</v>
      </c>
      <c r="G14" s="17">
        <v>41570000</v>
      </c>
      <c r="H14" s="144">
        <v>98.083333333333329</v>
      </c>
      <c r="I14" s="17">
        <v>0</v>
      </c>
      <c r="J14" s="17">
        <v>41570000</v>
      </c>
      <c r="K14" s="18">
        <v>710930000</v>
      </c>
      <c r="L14" s="29">
        <v>71.141300000000001</v>
      </c>
      <c r="M14" s="29">
        <v>14.211399999999999</v>
      </c>
      <c r="N14" s="29">
        <v>14.36</v>
      </c>
      <c r="O14" s="274"/>
      <c r="P14" s="17"/>
      <c r="Q14" s="15"/>
      <c r="R14" s="15"/>
    </row>
    <row r="15" spans="1:18">
      <c r="A15" s="19">
        <v>44654</v>
      </c>
      <c r="B15" s="17">
        <v>40000000</v>
      </c>
      <c r="C15" s="15">
        <v>44678</v>
      </c>
      <c r="D15" s="15">
        <v>54346</v>
      </c>
      <c r="E15" s="17">
        <v>61240000</v>
      </c>
      <c r="F15" s="17">
        <v>21240000</v>
      </c>
      <c r="G15" s="17">
        <v>40000000</v>
      </c>
      <c r="H15" s="144">
        <v>53.1</v>
      </c>
      <c r="I15" s="17">
        <v>0</v>
      </c>
      <c r="J15" s="17">
        <v>40000000</v>
      </c>
      <c r="K15" s="18">
        <v>750930000</v>
      </c>
      <c r="L15" s="29">
        <v>71.224689999999995</v>
      </c>
      <c r="M15" s="29">
        <v>14.194050000000001</v>
      </c>
      <c r="N15" s="29">
        <v>14.3499</v>
      </c>
      <c r="O15" s="274"/>
      <c r="P15" s="17"/>
      <c r="Q15" s="15"/>
      <c r="R15" s="15"/>
    </row>
    <row r="16" spans="1:18">
      <c r="A16" s="319">
        <v>44684</v>
      </c>
      <c r="B16" s="17">
        <v>15000000</v>
      </c>
      <c r="C16" s="15">
        <v>44693</v>
      </c>
      <c r="D16" s="15">
        <v>54346</v>
      </c>
      <c r="E16" s="17">
        <v>20440000</v>
      </c>
      <c r="F16" s="17">
        <v>5440000</v>
      </c>
      <c r="G16" s="17">
        <v>15000000</v>
      </c>
      <c r="H16" s="297">
        <v>36.266666666666666</v>
      </c>
      <c r="I16" s="17">
        <v>0</v>
      </c>
      <c r="J16" s="17">
        <v>15000000</v>
      </c>
      <c r="K16" s="18">
        <v>765930000</v>
      </c>
      <c r="L16" s="29">
        <v>70.612070000000003</v>
      </c>
      <c r="M16" s="29">
        <v>14.31535</v>
      </c>
      <c r="N16" s="29">
        <v>14.349</v>
      </c>
      <c r="O16" s="320"/>
      <c r="P16" s="17"/>
      <c r="Q16" s="15"/>
      <c r="R16" s="15"/>
    </row>
    <row r="17" spans="1:18">
      <c r="A17" s="319">
        <v>44684</v>
      </c>
      <c r="B17" s="17">
        <v>15000000</v>
      </c>
      <c r="C17" s="15">
        <v>44705</v>
      </c>
      <c r="D17" s="15">
        <v>54346</v>
      </c>
      <c r="E17" s="17">
        <v>20400000</v>
      </c>
      <c r="F17" s="17">
        <v>5400000</v>
      </c>
      <c r="G17" s="17">
        <v>15000000</v>
      </c>
      <c r="H17" s="297">
        <v>36</v>
      </c>
      <c r="I17" s="17">
        <v>0</v>
      </c>
      <c r="J17" s="17">
        <v>15000000</v>
      </c>
      <c r="K17" s="18">
        <v>780930000</v>
      </c>
      <c r="L17" s="29">
        <v>71.417910000000006</v>
      </c>
      <c r="M17" s="29">
        <v>14.1533</v>
      </c>
      <c r="N17" s="29">
        <v>14.16</v>
      </c>
      <c r="O17" s="320"/>
      <c r="P17" s="17"/>
      <c r="Q17" s="15"/>
      <c r="R17" s="15"/>
    </row>
    <row r="18" spans="1:18">
      <c r="A18" s="19">
        <v>44715</v>
      </c>
      <c r="B18" s="17">
        <v>15000000</v>
      </c>
      <c r="C18" s="15">
        <v>44721</v>
      </c>
      <c r="D18" s="15">
        <v>54346</v>
      </c>
      <c r="E18" s="17">
        <v>34650000</v>
      </c>
      <c r="F18" s="17">
        <v>19650000</v>
      </c>
      <c r="G18" s="17">
        <v>15000000</v>
      </c>
      <c r="H18" s="128">
        <v>131</v>
      </c>
      <c r="I18" s="17">
        <v>0</v>
      </c>
      <c r="J18" s="17">
        <v>15000000</v>
      </c>
      <c r="K18" s="18">
        <v>795930000</v>
      </c>
      <c r="L18" s="29">
        <v>70.311760000000007</v>
      </c>
      <c r="M18" s="29">
        <v>14.37457</v>
      </c>
      <c r="N18" s="29">
        <v>14.38</v>
      </c>
      <c r="O18" s="274"/>
      <c r="P18" s="17"/>
      <c r="Q18" s="15"/>
      <c r="R18" s="15"/>
    </row>
    <row r="19" spans="1:18">
      <c r="A19" s="19">
        <v>44715</v>
      </c>
      <c r="B19" s="17">
        <v>15000000</v>
      </c>
      <c r="C19" s="15">
        <v>44735</v>
      </c>
      <c r="D19" s="15">
        <v>54346</v>
      </c>
      <c r="E19" s="17">
        <v>48570000</v>
      </c>
      <c r="F19" s="17">
        <v>33570000</v>
      </c>
      <c r="G19" s="17">
        <v>15000000</v>
      </c>
      <c r="H19" s="128">
        <v>223.8</v>
      </c>
      <c r="I19" s="17">
        <v>0</v>
      </c>
      <c r="J19" s="17">
        <v>15000000</v>
      </c>
      <c r="K19" s="18">
        <v>810930000</v>
      </c>
      <c r="L19" s="29">
        <v>69.835890000000006</v>
      </c>
      <c r="M19" s="29">
        <v>14.47185</v>
      </c>
      <c r="N19" s="29">
        <v>14.5</v>
      </c>
      <c r="O19" s="274"/>
      <c r="P19" s="17"/>
      <c r="Q19" s="15"/>
      <c r="R19" s="15"/>
    </row>
    <row r="20" spans="1:18">
      <c r="A20" s="19">
        <v>44745</v>
      </c>
      <c r="B20" s="17">
        <v>80000000</v>
      </c>
      <c r="C20" s="15">
        <v>44761</v>
      </c>
      <c r="D20" s="15">
        <v>54346</v>
      </c>
      <c r="E20" s="17">
        <v>141730000</v>
      </c>
      <c r="F20" s="17">
        <v>61730000</v>
      </c>
      <c r="G20" s="17">
        <v>84550000</v>
      </c>
      <c r="H20" s="128">
        <v>77.162499999999994</v>
      </c>
      <c r="I20" s="17">
        <v>0</v>
      </c>
      <c r="J20" s="17">
        <v>84550000</v>
      </c>
      <c r="K20" s="18">
        <v>895480000</v>
      </c>
      <c r="L20" s="29">
        <v>68.339780000000005</v>
      </c>
      <c r="M20" s="29">
        <v>14.787409999999999</v>
      </c>
      <c r="N20" s="29">
        <v>14.8</v>
      </c>
      <c r="O20" s="274"/>
      <c r="P20" s="17"/>
      <c r="Q20" s="15"/>
      <c r="R20" s="15"/>
    </row>
    <row r="21" spans="1:18">
      <c r="A21" s="19">
        <v>44745</v>
      </c>
      <c r="B21" s="17"/>
      <c r="C21" s="15">
        <v>44770</v>
      </c>
      <c r="D21" s="15"/>
      <c r="E21" s="17"/>
      <c r="F21" s="17"/>
      <c r="G21" s="17"/>
      <c r="H21" s="128"/>
      <c r="I21" s="17"/>
      <c r="J21" s="17"/>
      <c r="K21" s="18">
        <v>938000000</v>
      </c>
      <c r="L21" s="29"/>
      <c r="M21" s="29"/>
      <c r="N21" s="29"/>
      <c r="O21" s="239">
        <v>42520000</v>
      </c>
      <c r="P21" s="158">
        <v>73.532409999999999</v>
      </c>
      <c r="Q21" s="199">
        <v>14.300280000000001</v>
      </c>
      <c r="R21" s="107">
        <v>14.78</v>
      </c>
    </row>
    <row r="22" spans="1:18">
      <c r="A22" s="19">
        <v>44776</v>
      </c>
      <c r="B22" s="17">
        <v>15000000</v>
      </c>
      <c r="C22" s="15">
        <v>44784</v>
      </c>
      <c r="D22" s="15">
        <f>D21</f>
        <v>0</v>
      </c>
      <c r="E22" s="17">
        <v>70510000</v>
      </c>
      <c r="F22" s="17">
        <f>E22-B22</f>
        <v>55510000</v>
      </c>
      <c r="G22" s="17">
        <v>49430000</v>
      </c>
      <c r="H22" s="128">
        <v>370.06666666666666</v>
      </c>
      <c r="I22" s="17">
        <v>0</v>
      </c>
      <c r="J22" s="17">
        <f>F22-I22</f>
        <v>55510000</v>
      </c>
      <c r="K22" s="18">
        <f>K21+I22+R22</f>
        <v>938000000</v>
      </c>
      <c r="L22" s="29">
        <v>73.344250000000002</v>
      </c>
      <c r="M22" s="29">
        <v>13.78293</v>
      </c>
      <c r="N22" s="29">
        <v>13.96</v>
      </c>
      <c r="O22" s="239"/>
      <c r="P22" s="158"/>
      <c r="Q22" s="199"/>
      <c r="R22" s="107"/>
    </row>
    <row r="23" spans="1:18">
      <c r="A23" s="19">
        <v>44776</v>
      </c>
      <c r="B23" s="17">
        <v>15000000</v>
      </c>
      <c r="C23" s="15">
        <v>44797</v>
      </c>
      <c r="D23" s="15">
        <f>D22</f>
        <v>0</v>
      </c>
      <c r="E23" s="17">
        <v>18010000</v>
      </c>
      <c r="F23" s="17">
        <f>E23-B23</f>
        <v>3010000</v>
      </c>
      <c r="G23" s="17">
        <v>15000000</v>
      </c>
      <c r="H23" s="128">
        <v>20.066666666666666</v>
      </c>
      <c r="I23" s="17">
        <v>0</v>
      </c>
      <c r="J23" s="17">
        <f>F23-I23</f>
        <v>3010000</v>
      </c>
      <c r="K23" s="18">
        <f>K22+I23+R23</f>
        <v>938000000</v>
      </c>
      <c r="L23" s="29">
        <v>70.696889999999996</v>
      </c>
      <c r="M23" s="29">
        <v>14.300190000000001</v>
      </c>
      <c r="N23" s="29">
        <v>14.49</v>
      </c>
      <c r="O23" s="239"/>
      <c r="P23" s="158"/>
      <c r="Q23" s="199"/>
      <c r="R23" s="107"/>
    </row>
    <row r="24" spans="1:18">
      <c r="A24" s="19">
        <v>44807</v>
      </c>
      <c r="B24" s="17">
        <v>15000000</v>
      </c>
      <c r="C24" s="15">
        <v>44812</v>
      </c>
      <c r="D24" s="15">
        <v>54346</v>
      </c>
      <c r="E24" s="17">
        <v>33280000</v>
      </c>
      <c r="F24" s="17">
        <v>18280000</v>
      </c>
      <c r="G24" s="17">
        <v>20630000</v>
      </c>
      <c r="H24" s="128">
        <v>121.86666666666666</v>
      </c>
      <c r="I24" s="17">
        <v>0</v>
      </c>
      <c r="J24" s="17">
        <v>20630000</v>
      </c>
      <c r="K24" s="18">
        <v>1023060000</v>
      </c>
      <c r="L24" s="29">
        <v>69.981219999999993</v>
      </c>
      <c r="M24" s="29">
        <v>14.448119999999999</v>
      </c>
      <c r="N24" s="29">
        <v>14.9</v>
      </c>
      <c r="O24" s="239"/>
      <c r="P24" s="158"/>
      <c r="Q24" s="199"/>
      <c r="R24" s="107"/>
    </row>
    <row r="25" spans="1:18" ht="15" customHeight="1">
      <c r="A25" s="19">
        <v>44807</v>
      </c>
      <c r="B25" s="17"/>
      <c r="C25" s="15" t="s">
        <v>127</v>
      </c>
      <c r="D25" s="15">
        <v>54346</v>
      </c>
      <c r="E25" s="17"/>
      <c r="F25" s="17">
        <v>0</v>
      </c>
      <c r="G25" s="17"/>
      <c r="H25" s="128"/>
      <c r="I25" s="17">
        <v>0</v>
      </c>
      <c r="J25" s="17">
        <v>0</v>
      </c>
      <c r="K25" s="18">
        <v>1191970000</v>
      </c>
      <c r="L25" s="29"/>
      <c r="M25" s="29"/>
      <c r="N25" s="29"/>
      <c r="O25" s="239">
        <v>168910000</v>
      </c>
      <c r="P25" s="158">
        <v>67.92353</v>
      </c>
      <c r="Q25" s="199">
        <v>14.762510000000001</v>
      </c>
      <c r="R25" s="107">
        <v>14.78</v>
      </c>
    </row>
    <row r="26" spans="1:18" ht="15" customHeight="1">
      <c r="A26" s="19">
        <v>44807</v>
      </c>
      <c r="B26" s="17">
        <v>15000000</v>
      </c>
      <c r="C26" s="15">
        <v>44833</v>
      </c>
      <c r="D26" s="15">
        <v>54346</v>
      </c>
      <c r="E26" s="17">
        <v>63040000</v>
      </c>
      <c r="F26" s="17">
        <v>48040000</v>
      </c>
      <c r="G26" s="17">
        <v>1980000</v>
      </c>
      <c r="H26" s="128">
        <v>320.26666666666665</v>
      </c>
      <c r="I26" s="17">
        <v>0</v>
      </c>
      <c r="J26" s="17">
        <v>1980000</v>
      </c>
      <c r="K26" s="18">
        <v>1193950000</v>
      </c>
      <c r="L26" s="29">
        <v>68.129019999999997</v>
      </c>
      <c r="M26" s="29">
        <v>14.85263</v>
      </c>
      <c r="N26" s="29">
        <v>14.94</v>
      </c>
      <c r="O26" s="239"/>
      <c r="P26" s="158"/>
      <c r="Q26" s="199"/>
      <c r="R26" s="107"/>
    </row>
    <row r="27" spans="1:18" ht="15" customHeight="1">
      <c r="A27" s="19">
        <v>44837</v>
      </c>
      <c r="B27" s="17"/>
      <c r="C27" s="15">
        <v>44840</v>
      </c>
      <c r="D27" s="15">
        <v>54346</v>
      </c>
      <c r="E27" s="17"/>
      <c r="F27" s="17">
        <v>0</v>
      </c>
      <c r="G27" s="17"/>
      <c r="H27" s="128"/>
      <c r="I27" s="17">
        <v>0</v>
      </c>
      <c r="J27" s="17">
        <v>0</v>
      </c>
      <c r="K27" s="18">
        <v>1270040000</v>
      </c>
      <c r="L27" s="29"/>
      <c r="M27" s="29"/>
      <c r="N27" s="29"/>
      <c r="O27" s="239">
        <v>76090000</v>
      </c>
      <c r="P27" s="158">
        <v>67.431849999999997</v>
      </c>
      <c r="Q27" s="199">
        <v>14.949579999999999</v>
      </c>
      <c r="R27" s="107">
        <v>14.964</v>
      </c>
    </row>
    <row r="28" spans="1:18" ht="15" customHeight="1">
      <c r="A28" s="19">
        <v>44837</v>
      </c>
      <c r="B28" s="17">
        <v>250000000</v>
      </c>
      <c r="C28" s="15">
        <v>44851</v>
      </c>
      <c r="D28" s="15">
        <v>54346</v>
      </c>
      <c r="E28" s="17">
        <v>228310000</v>
      </c>
      <c r="F28" s="17">
        <v>-21690000</v>
      </c>
      <c r="G28" s="17">
        <v>202410000</v>
      </c>
      <c r="H28" s="128">
        <v>-8.6760000000000002</v>
      </c>
      <c r="I28" s="17">
        <v>0</v>
      </c>
      <c r="J28" s="17">
        <v>202410000</v>
      </c>
      <c r="K28" s="18">
        <v>1472450000</v>
      </c>
      <c r="L28" s="29">
        <v>67.458269999999999</v>
      </c>
      <c r="M28" s="29">
        <v>14.99621</v>
      </c>
      <c r="N28" s="29">
        <v>15.3</v>
      </c>
      <c r="O28" s="239"/>
      <c r="P28" s="158"/>
      <c r="Q28" s="199"/>
      <c r="R28" s="107"/>
    </row>
    <row r="29" spans="1:18" ht="15" customHeight="1">
      <c r="A29" s="19">
        <v>44837</v>
      </c>
      <c r="B29" s="17">
        <v>15000000</v>
      </c>
      <c r="C29" s="15">
        <v>44861</v>
      </c>
      <c r="D29" s="15">
        <v>54346</v>
      </c>
      <c r="E29" s="17">
        <v>41600000</v>
      </c>
      <c r="F29" s="17">
        <v>26600000</v>
      </c>
      <c r="G29" s="17">
        <v>24150000</v>
      </c>
      <c r="H29" s="128">
        <v>177.33333333333334</v>
      </c>
      <c r="I29" s="17">
        <v>0</v>
      </c>
      <c r="J29" s="17">
        <v>24150000</v>
      </c>
      <c r="K29" s="18">
        <v>1496600000</v>
      </c>
      <c r="L29" s="29">
        <v>68.637789999999995</v>
      </c>
      <c r="M29" s="29">
        <v>14.73903</v>
      </c>
      <c r="N29" s="29">
        <v>14.74</v>
      </c>
      <c r="O29" s="239"/>
      <c r="P29" s="158"/>
      <c r="Q29" s="199"/>
      <c r="R29" s="107"/>
    </row>
    <row r="30" spans="1:18" ht="15" customHeight="1">
      <c r="A30" s="19">
        <v>44868</v>
      </c>
      <c r="B30" s="17">
        <v>15000000</v>
      </c>
      <c r="C30" s="15">
        <v>44868</v>
      </c>
      <c r="D30" s="15">
        <v>54346</v>
      </c>
      <c r="E30" s="17">
        <v>35440000</v>
      </c>
      <c r="F30" s="17">
        <v>20440000</v>
      </c>
      <c r="G30" s="17">
        <v>27190000</v>
      </c>
      <c r="H30" s="128">
        <v>136.26666666666668</v>
      </c>
      <c r="I30" s="17">
        <v>0</v>
      </c>
      <c r="J30" s="17">
        <v>27190000</v>
      </c>
      <c r="K30" s="18">
        <v>1523790000</v>
      </c>
      <c r="L30" s="29">
        <v>69.158990000000003</v>
      </c>
      <c r="M30" s="29">
        <v>14.62792</v>
      </c>
      <c r="N30" s="29">
        <v>14.682</v>
      </c>
      <c r="O30" s="239"/>
      <c r="P30" s="158"/>
      <c r="Q30" s="199"/>
      <c r="R30" s="107"/>
    </row>
    <row r="31" spans="1:18" ht="15" customHeight="1">
      <c r="A31" s="26">
        <v>44868</v>
      </c>
      <c r="B31" s="17"/>
      <c r="C31" s="15">
        <v>44882</v>
      </c>
      <c r="D31" s="15">
        <v>54346</v>
      </c>
      <c r="E31" s="17"/>
      <c r="F31" s="17">
        <v>0</v>
      </c>
      <c r="G31" s="17"/>
      <c r="H31" s="128"/>
      <c r="I31" s="17">
        <v>0</v>
      </c>
      <c r="J31" s="17">
        <v>0</v>
      </c>
      <c r="K31" s="18">
        <v>1531080000</v>
      </c>
      <c r="L31" s="29"/>
      <c r="M31" s="29"/>
      <c r="N31" s="29"/>
      <c r="O31" s="239">
        <v>7290000</v>
      </c>
      <c r="P31" s="158">
        <v>69.143510000000006</v>
      </c>
      <c r="Q31" s="199">
        <v>14.823</v>
      </c>
      <c r="R31" s="107">
        <v>14.823</v>
      </c>
    </row>
    <row r="32" spans="1:18" ht="15" customHeight="1">
      <c r="A32" s="26">
        <v>44868</v>
      </c>
      <c r="B32" s="17">
        <v>15000000</v>
      </c>
      <c r="C32" s="15">
        <v>44889</v>
      </c>
      <c r="D32" s="15">
        <v>54346</v>
      </c>
      <c r="E32" s="17">
        <v>26660000</v>
      </c>
      <c r="F32" s="17">
        <v>11660000</v>
      </c>
      <c r="G32" s="17">
        <v>6410000</v>
      </c>
      <c r="H32" s="128">
        <v>77.733333333333334</v>
      </c>
      <c r="I32" s="17">
        <v>0</v>
      </c>
      <c r="J32" s="17">
        <v>6410000</v>
      </c>
      <c r="K32" s="18">
        <v>1537490000</v>
      </c>
      <c r="L32" s="29">
        <v>68.923699999999997</v>
      </c>
      <c r="M32" s="29">
        <v>14.67643</v>
      </c>
      <c r="N32" s="29">
        <v>14.728999999999999</v>
      </c>
      <c r="O32" s="239"/>
      <c r="P32" s="158"/>
      <c r="Q32" s="199"/>
      <c r="R32" s="107"/>
    </row>
    <row r="33" spans="1:18" ht="15" customHeight="1">
      <c r="A33" s="26">
        <v>44898</v>
      </c>
      <c r="B33" s="17">
        <v>15000000</v>
      </c>
      <c r="C33" s="15">
        <v>44896</v>
      </c>
      <c r="D33" s="15">
        <v>54346</v>
      </c>
      <c r="E33" s="17">
        <v>61670000</v>
      </c>
      <c r="F33" s="17">
        <v>46670000</v>
      </c>
      <c r="G33" s="17">
        <v>15000000</v>
      </c>
      <c r="H33" s="128">
        <v>311.13333333333333</v>
      </c>
      <c r="I33" s="17">
        <v>0</v>
      </c>
      <c r="J33" s="17">
        <v>15000000</v>
      </c>
      <c r="K33" s="18">
        <v>1552490000</v>
      </c>
      <c r="L33" s="29">
        <v>72.796999999999997</v>
      </c>
      <c r="M33" s="29">
        <v>13.897</v>
      </c>
      <c r="N33" s="29">
        <v>13.897</v>
      </c>
      <c r="O33" s="239"/>
      <c r="P33" s="158"/>
      <c r="Q33" s="199"/>
      <c r="R33" s="107"/>
    </row>
    <row r="34" spans="1:18" ht="15" customHeight="1">
      <c r="A34" s="123">
        <v>44898</v>
      </c>
      <c r="B34" s="24">
        <v>15000000</v>
      </c>
      <c r="C34" s="22">
        <v>44903</v>
      </c>
      <c r="D34" s="22">
        <v>54346</v>
      </c>
      <c r="E34" s="24">
        <v>26440000</v>
      </c>
      <c r="F34" s="24">
        <v>11440000</v>
      </c>
      <c r="G34" s="24">
        <v>16000000</v>
      </c>
      <c r="H34" s="129">
        <v>76.266666666666666</v>
      </c>
      <c r="I34" s="24">
        <v>0</v>
      </c>
      <c r="J34" s="24">
        <v>16000000</v>
      </c>
      <c r="K34" s="25">
        <v>1568490000</v>
      </c>
      <c r="L34" s="30">
        <v>71.721530000000001</v>
      </c>
      <c r="M34" s="30">
        <v>14.10547</v>
      </c>
      <c r="N34" s="30">
        <v>14.195</v>
      </c>
      <c r="O34" s="244"/>
      <c r="P34" s="212"/>
      <c r="Q34" s="223"/>
      <c r="R34" s="140"/>
    </row>
    <row r="35" spans="1:18" ht="15" customHeight="1">
      <c r="A35" s="26">
        <v>44929</v>
      </c>
      <c r="B35" s="17">
        <v>90000000</v>
      </c>
      <c r="C35" s="15">
        <v>44942</v>
      </c>
      <c r="D35" s="15">
        <v>54346</v>
      </c>
      <c r="E35" s="17">
        <v>238170000</v>
      </c>
      <c r="F35" s="17">
        <v>148170000</v>
      </c>
      <c r="G35" s="17">
        <v>90000000</v>
      </c>
      <c r="H35" s="128">
        <v>164.63333333333335</v>
      </c>
      <c r="I35" s="17">
        <v>0</v>
      </c>
      <c r="J35" s="17">
        <v>90000000</v>
      </c>
      <c r="K35" s="18">
        <v>1658490000</v>
      </c>
      <c r="L35" s="29">
        <v>75.383449999999996</v>
      </c>
      <c r="M35" s="29">
        <v>13.41967</v>
      </c>
      <c r="N35" s="29">
        <v>13.45</v>
      </c>
      <c r="O35" s="239"/>
      <c r="P35" s="158"/>
      <c r="Q35" s="199"/>
      <c r="R35" s="107"/>
    </row>
    <row r="36" spans="1:18" ht="15" customHeight="1">
      <c r="A36" s="26">
        <v>44960</v>
      </c>
      <c r="B36" s="17">
        <v>15000000</v>
      </c>
      <c r="C36" s="15">
        <v>44959</v>
      </c>
      <c r="D36" s="15">
        <v>54346</v>
      </c>
      <c r="E36" s="17">
        <v>39270000</v>
      </c>
      <c r="F36" s="17">
        <v>24270000</v>
      </c>
      <c r="G36" s="17">
        <v>15000000</v>
      </c>
      <c r="H36" s="128">
        <v>161.80000000000001</v>
      </c>
      <c r="I36" s="17">
        <v>0</v>
      </c>
      <c r="J36" s="17">
        <v>15000000</v>
      </c>
      <c r="K36" s="18">
        <v>1673490000</v>
      </c>
      <c r="L36" s="29">
        <v>74.12867</v>
      </c>
      <c r="M36" s="29">
        <v>13.64974</v>
      </c>
      <c r="N36" s="29">
        <v>13.68</v>
      </c>
      <c r="O36" s="239"/>
      <c r="P36" s="158"/>
      <c r="Q36" s="199"/>
      <c r="R36" s="107"/>
    </row>
    <row r="37" spans="1:18">
      <c r="A37" s="26">
        <v>44958</v>
      </c>
      <c r="B37" s="17">
        <v>15000000</v>
      </c>
      <c r="C37" s="15">
        <v>44973</v>
      </c>
      <c r="D37" s="15">
        <v>54346</v>
      </c>
      <c r="E37" s="17">
        <v>83400000</v>
      </c>
      <c r="F37" s="17">
        <v>68400000</v>
      </c>
      <c r="G37" s="17">
        <v>15000000</v>
      </c>
      <c r="H37" s="128">
        <v>455.99999999999994</v>
      </c>
      <c r="I37" s="17">
        <v>0</v>
      </c>
      <c r="J37" s="17">
        <v>15000000</v>
      </c>
      <c r="K37" s="18">
        <v>1688490000</v>
      </c>
      <c r="L37" s="29">
        <v>74.300629999999998</v>
      </c>
      <c r="M37" s="29">
        <v>13.61969</v>
      </c>
      <c r="N37" s="29">
        <v>13.64974</v>
      </c>
      <c r="O37" s="239"/>
      <c r="P37" s="158"/>
      <c r="Q37" s="199"/>
      <c r="R37" s="107"/>
    </row>
    <row r="38" spans="1:18">
      <c r="A38" s="26">
        <v>44958</v>
      </c>
      <c r="B38" s="17"/>
      <c r="C38" s="15"/>
      <c r="D38" s="15">
        <v>54346</v>
      </c>
      <c r="E38" s="17"/>
      <c r="F38" s="17">
        <v>0</v>
      </c>
      <c r="G38" s="17"/>
      <c r="H38" s="128"/>
      <c r="I38" s="17">
        <v>0</v>
      </c>
      <c r="J38" s="17">
        <v>0</v>
      </c>
      <c r="K38" s="18">
        <v>1700900000</v>
      </c>
      <c r="L38" s="29"/>
      <c r="M38" s="29"/>
      <c r="N38" s="29"/>
      <c r="O38" s="239">
        <v>12410000</v>
      </c>
      <c r="P38" s="158">
        <v>74.965010000000007</v>
      </c>
      <c r="Q38" s="199">
        <v>14.18</v>
      </c>
      <c r="R38" s="107">
        <v>14.18</v>
      </c>
    </row>
    <row r="39" spans="1:18">
      <c r="A39" s="26">
        <v>44986</v>
      </c>
      <c r="B39" s="17">
        <v>15000000</v>
      </c>
      <c r="C39" s="15">
        <v>45008</v>
      </c>
      <c r="D39" s="15">
        <v>54346</v>
      </c>
      <c r="E39" s="17">
        <v>42420000</v>
      </c>
      <c r="F39" s="17">
        <v>27420000</v>
      </c>
      <c r="G39" s="17">
        <v>15000000</v>
      </c>
      <c r="H39" s="128">
        <v>182.8</v>
      </c>
      <c r="I39" s="17">
        <v>0</v>
      </c>
      <c r="J39" s="17">
        <v>15000000</v>
      </c>
      <c r="K39" s="18">
        <v>1715900000</v>
      </c>
      <c r="L39" s="29">
        <v>73.331339999999997</v>
      </c>
      <c r="M39" s="29">
        <v>13.811859999999999</v>
      </c>
      <c r="N39" s="29">
        <v>13.91</v>
      </c>
      <c r="O39" s="239"/>
      <c r="P39" s="158"/>
      <c r="Q39" s="199"/>
      <c r="R39" s="107"/>
    </row>
    <row r="40" spans="1:18">
      <c r="A40" s="26">
        <v>45017</v>
      </c>
      <c r="B40" s="17">
        <v>40000000</v>
      </c>
      <c r="C40" s="15">
        <v>45033</v>
      </c>
      <c r="D40" s="15">
        <v>54346</v>
      </c>
      <c r="E40" s="17">
        <v>88160000</v>
      </c>
      <c r="F40" s="17">
        <v>48160000</v>
      </c>
      <c r="G40" s="17">
        <v>40000000</v>
      </c>
      <c r="H40" s="128">
        <v>120.39999999999999</v>
      </c>
      <c r="I40" s="17">
        <v>0</v>
      </c>
      <c r="J40" s="17">
        <v>40000000</v>
      </c>
      <c r="K40" s="18">
        <v>1755900000</v>
      </c>
      <c r="L40" s="29">
        <v>72.692279999999997</v>
      </c>
      <c r="M40" s="29">
        <v>13.93079</v>
      </c>
      <c r="N40" s="29">
        <v>13.99</v>
      </c>
      <c r="O40" s="239"/>
      <c r="P40" s="158"/>
      <c r="Q40" s="199"/>
      <c r="R40" s="107"/>
    </row>
    <row r="41" spans="1:18">
      <c r="A41" s="26">
        <v>45017</v>
      </c>
      <c r="B41" s="17">
        <v>20000000</v>
      </c>
      <c r="C41" s="15">
        <v>45043</v>
      </c>
      <c r="D41" s="15">
        <v>54346</v>
      </c>
      <c r="E41" s="17">
        <v>109320000</v>
      </c>
      <c r="F41" s="17">
        <v>89320000</v>
      </c>
      <c r="G41" s="17">
        <v>36200000</v>
      </c>
      <c r="H41" s="128">
        <v>446.6</v>
      </c>
      <c r="I41" s="17">
        <v>0</v>
      </c>
      <c r="J41" s="17">
        <v>36200000</v>
      </c>
      <c r="K41" s="18">
        <v>1792100000</v>
      </c>
      <c r="L41" s="29">
        <v>73.084360000000004</v>
      </c>
      <c r="M41" s="29">
        <v>13.85472</v>
      </c>
      <c r="N41" s="29">
        <v>13.89</v>
      </c>
      <c r="O41" s="239"/>
      <c r="P41" s="158"/>
      <c r="Q41" s="199"/>
      <c r="R41" s="107"/>
    </row>
    <row r="42" spans="1:18">
      <c r="A42" s="26">
        <v>45047</v>
      </c>
      <c r="B42" s="17">
        <v>15000000</v>
      </c>
      <c r="C42" s="15">
        <v>45057</v>
      </c>
      <c r="D42" s="15">
        <v>54346</v>
      </c>
      <c r="E42" s="17">
        <v>82860000</v>
      </c>
      <c r="F42" s="17">
        <v>67860000</v>
      </c>
      <c r="G42" s="17">
        <v>15000000</v>
      </c>
      <c r="H42" s="128">
        <v>452.4</v>
      </c>
      <c r="I42" s="17">
        <v>0</v>
      </c>
      <c r="J42" s="17">
        <v>15000000</v>
      </c>
      <c r="K42" s="18">
        <v>1807100000</v>
      </c>
      <c r="L42" s="29">
        <v>74.44314</v>
      </c>
      <c r="M42" s="29">
        <v>13.5</v>
      </c>
      <c r="N42" s="29">
        <v>13.85</v>
      </c>
      <c r="O42" s="239"/>
      <c r="P42" s="158"/>
      <c r="Q42" s="199"/>
      <c r="R42" s="107"/>
    </row>
    <row r="43" spans="1:18">
      <c r="A43" s="26">
        <v>45047</v>
      </c>
      <c r="B43" s="17">
        <v>20000000</v>
      </c>
      <c r="C43" s="15">
        <v>45070</v>
      </c>
      <c r="D43" s="15">
        <v>54346</v>
      </c>
      <c r="E43" s="17">
        <v>124290000</v>
      </c>
      <c r="F43" s="17">
        <v>104290000</v>
      </c>
      <c r="G43" s="17">
        <v>20000000</v>
      </c>
      <c r="H43" s="128">
        <v>521.45000000000005</v>
      </c>
      <c r="I43" s="17">
        <v>0</v>
      </c>
      <c r="J43" s="17">
        <v>20000000</v>
      </c>
      <c r="K43" s="18">
        <v>1827100000</v>
      </c>
      <c r="L43" s="29">
        <v>72.658990000000003</v>
      </c>
      <c r="M43" s="29">
        <v>13.934010000000001</v>
      </c>
      <c r="N43" s="29">
        <v>13.97</v>
      </c>
      <c r="O43" s="239"/>
      <c r="P43" s="158"/>
      <c r="Q43" s="199"/>
      <c r="R43" s="107"/>
    </row>
    <row r="44" spans="1:18">
      <c r="A44" s="26">
        <v>45078</v>
      </c>
      <c r="B44" s="17"/>
      <c r="C44" s="15">
        <v>45085</v>
      </c>
      <c r="D44" s="15">
        <v>54346</v>
      </c>
      <c r="E44" s="17"/>
      <c r="F44" s="17">
        <v>0</v>
      </c>
      <c r="G44" s="17"/>
      <c r="H44" s="128"/>
      <c r="I44" s="17">
        <v>0</v>
      </c>
      <c r="J44" s="17">
        <v>0</v>
      </c>
      <c r="K44" s="18">
        <v>1827160000</v>
      </c>
      <c r="L44" s="29"/>
      <c r="M44" s="29"/>
      <c r="N44" s="29"/>
      <c r="O44" s="239">
        <v>60000</v>
      </c>
      <c r="P44" s="158">
        <v>74.156490000000005</v>
      </c>
      <c r="Q44" s="199">
        <v>13.93</v>
      </c>
      <c r="R44" s="107">
        <v>13.93</v>
      </c>
    </row>
    <row r="45" spans="1:18">
      <c r="A45" s="26">
        <v>45078</v>
      </c>
      <c r="B45" s="17">
        <v>15000000</v>
      </c>
      <c r="C45" s="15">
        <v>45099</v>
      </c>
      <c r="D45" s="15">
        <v>54346</v>
      </c>
      <c r="E45" s="17">
        <v>181390000</v>
      </c>
      <c r="F45" s="17">
        <v>166390000</v>
      </c>
      <c r="G45" s="17">
        <v>15000000</v>
      </c>
      <c r="H45" s="128">
        <v>1109.2666666666667</v>
      </c>
      <c r="I45" s="17">
        <v>0</v>
      </c>
      <c r="J45" s="17">
        <v>15000000</v>
      </c>
      <c r="K45" s="18">
        <v>1842160000</v>
      </c>
      <c r="L45" s="29">
        <v>74.362309999999994</v>
      </c>
      <c r="M45" s="29">
        <v>13.612970000000001</v>
      </c>
      <c r="N45" s="29">
        <v>13.691000000000001</v>
      </c>
      <c r="O45" s="239"/>
      <c r="P45" s="158"/>
      <c r="Q45" s="199"/>
      <c r="R45" s="107"/>
    </row>
    <row r="46" spans="1:18">
      <c r="A46" s="26">
        <v>45078</v>
      </c>
      <c r="B46" s="17">
        <v>20000000</v>
      </c>
      <c r="C46" s="15">
        <v>45106</v>
      </c>
      <c r="D46" s="15">
        <v>54346</v>
      </c>
      <c r="E46" s="17">
        <v>129460000</v>
      </c>
      <c r="F46" s="17">
        <v>109460000</v>
      </c>
      <c r="G46" s="17">
        <v>20000000</v>
      </c>
      <c r="H46" s="128">
        <v>547.29999999999995</v>
      </c>
      <c r="I46" s="17">
        <v>0</v>
      </c>
      <c r="J46" s="17">
        <v>20000000</v>
      </c>
      <c r="K46" s="18">
        <v>1862160000</v>
      </c>
      <c r="L46" s="29">
        <v>75.944670000000002</v>
      </c>
      <c r="M46" s="29">
        <v>13.327249999999999</v>
      </c>
      <c r="N46" s="29">
        <v>13.436999999999999</v>
      </c>
      <c r="O46" s="239"/>
      <c r="P46" s="158"/>
      <c r="Q46" s="199"/>
      <c r="R46" s="107"/>
    </row>
    <row r="47" spans="1:18">
      <c r="A47" s="26">
        <v>45108</v>
      </c>
      <c r="B47" s="17"/>
      <c r="C47" s="15">
        <v>45113</v>
      </c>
      <c r="D47" s="15">
        <v>54346</v>
      </c>
      <c r="E47" s="17"/>
      <c r="F47" s="17">
        <v>0</v>
      </c>
      <c r="G47" s="17"/>
      <c r="H47" s="128"/>
      <c r="I47" s="17">
        <v>0</v>
      </c>
      <c r="J47" s="17">
        <v>0</v>
      </c>
      <c r="K47" s="18">
        <v>1939140000</v>
      </c>
      <c r="L47" s="29"/>
      <c r="M47" s="29"/>
      <c r="N47" s="29"/>
      <c r="O47" s="239">
        <v>76980000</v>
      </c>
      <c r="P47" s="158">
        <v>77.594229999999996</v>
      </c>
      <c r="Q47" s="199">
        <v>13.433960000000001</v>
      </c>
      <c r="R47" s="107">
        <v>13.52</v>
      </c>
    </row>
    <row r="48" spans="1:18">
      <c r="A48" s="26">
        <v>45108</v>
      </c>
      <c r="B48" s="17">
        <v>50000000</v>
      </c>
      <c r="C48" s="15">
        <v>45124</v>
      </c>
      <c r="D48" s="15">
        <v>54346</v>
      </c>
      <c r="E48" s="17">
        <v>107320000</v>
      </c>
      <c r="F48" s="17">
        <v>57320000</v>
      </c>
      <c r="G48" s="17">
        <v>50000000</v>
      </c>
      <c r="H48" s="128">
        <v>114.64000000000001</v>
      </c>
      <c r="I48" s="17">
        <v>0</v>
      </c>
      <c r="J48" s="17">
        <v>50000000</v>
      </c>
      <c r="K48" s="18">
        <v>1989140000</v>
      </c>
      <c r="L48" s="29">
        <v>75.570859999999996</v>
      </c>
      <c r="M48" s="29">
        <v>13.39438</v>
      </c>
      <c r="N48" s="29">
        <v>13.2</v>
      </c>
      <c r="O48" s="239"/>
      <c r="P48" s="158"/>
      <c r="Q48" s="199"/>
      <c r="R48" s="107"/>
    </row>
    <row r="49" spans="1:18">
      <c r="A49" s="26">
        <v>45108</v>
      </c>
      <c r="B49" s="17">
        <v>20000000</v>
      </c>
      <c r="C49" s="15">
        <v>45134</v>
      </c>
      <c r="D49" s="15">
        <v>54346</v>
      </c>
      <c r="E49" s="17">
        <v>153460000</v>
      </c>
      <c r="F49" s="17">
        <v>133460000</v>
      </c>
      <c r="G49" s="17">
        <v>20000000</v>
      </c>
      <c r="H49" s="128">
        <v>667.3</v>
      </c>
      <c r="I49" s="17">
        <v>0</v>
      </c>
      <c r="J49" s="17">
        <v>20000000</v>
      </c>
      <c r="K49" s="18">
        <v>2009140000</v>
      </c>
      <c r="L49" s="29">
        <v>77.021900000000002</v>
      </c>
      <c r="M49" s="29">
        <v>13.139939999999999</v>
      </c>
      <c r="N49" s="29">
        <v>13.15</v>
      </c>
      <c r="O49" s="239"/>
      <c r="P49" s="158"/>
      <c r="Q49" s="199"/>
      <c r="R49" s="107"/>
    </row>
    <row r="50" spans="1:18">
      <c r="A50" s="26">
        <v>45139</v>
      </c>
      <c r="B50" s="17">
        <v>20000000</v>
      </c>
      <c r="C50" s="15">
        <v>45141</v>
      </c>
      <c r="D50" s="15">
        <v>54346</v>
      </c>
      <c r="E50" s="17">
        <v>105170000</v>
      </c>
      <c r="F50" s="17">
        <v>85170000</v>
      </c>
      <c r="G50" s="17">
        <v>20000000</v>
      </c>
      <c r="H50" s="117">
        <v>425.84999999999997</v>
      </c>
      <c r="I50" s="17">
        <v>0</v>
      </c>
      <c r="J50" s="17">
        <v>20000000</v>
      </c>
      <c r="K50" s="18">
        <v>2029140000</v>
      </c>
      <c r="L50" s="29">
        <v>78.479249999999993</v>
      </c>
      <c r="M50" s="29">
        <v>12.892899999999999</v>
      </c>
      <c r="N50" s="29">
        <v>12.97</v>
      </c>
      <c r="O50" s="239"/>
      <c r="P50" s="158"/>
      <c r="Q50" s="199"/>
      <c r="R50" s="107"/>
    </row>
    <row r="51" spans="1:18">
      <c r="A51" s="26">
        <v>45139</v>
      </c>
      <c r="B51" s="17">
        <v>20000000</v>
      </c>
      <c r="C51" s="15">
        <v>45155</v>
      </c>
      <c r="D51" s="15">
        <v>54346</v>
      </c>
      <c r="E51" s="17">
        <v>180100000</v>
      </c>
      <c r="F51" s="17">
        <v>160100000</v>
      </c>
      <c r="G51" s="17">
        <v>20000000</v>
      </c>
      <c r="H51" s="117">
        <v>800.50000000000011</v>
      </c>
      <c r="I51" s="17">
        <v>0</v>
      </c>
      <c r="J51" s="17">
        <v>20000000</v>
      </c>
      <c r="K51" s="18">
        <v>2049140000</v>
      </c>
      <c r="L51" s="29">
        <v>78.707610000000003</v>
      </c>
      <c r="M51" s="29">
        <v>12.856</v>
      </c>
      <c r="N51" s="29">
        <v>12.86</v>
      </c>
      <c r="O51" s="239"/>
      <c r="P51" s="158"/>
      <c r="Q51" s="199"/>
      <c r="R51" s="107"/>
    </row>
    <row r="52" spans="1:18">
      <c r="A52" s="26">
        <v>45139</v>
      </c>
      <c r="B52" s="17"/>
      <c r="C52" s="15"/>
      <c r="D52" s="15">
        <v>54346</v>
      </c>
      <c r="E52" s="17"/>
      <c r="F52" s="17">
        <v>0</v>
      </c>
      <c r="G52" s="17"/>
      <c r="H52" s="128"/>
      <c r="I52" s="17"/>
      <c r="J52" s="17">
        <v>0</v>
      </c>
      <c r="K52" s="18">
        <v>2049500000</v>
      </c>
      <c r="L52" s="29"/>
      <c r="M52" s="29"/>
      <c r="N52" s="29"/>
      <c r="O52" s="239">
        <v>360000</v>
      </c>
      <c r="P52" s="158">
        <v>82.042760000000001</v>
      </c>
      <c r="Q52" s="199">
        <v>12.898999999999999</v>
      </c>
      <c r="R52" s="107">
        <v>12.898999999999999</v>
      </c>
    </row>
    <row r="53" spans="1:18">
      <c r="A53" s="26">
        <v>45170</v>
      </c>
      <c r="B53" s="17">
        <v>20000000</v>
      </c>
      <c r="C53" s="15">
        <v>45176</v>
      </c>
      <c r="D53" s="15">
        <v>54346</v>
      </c>
      <c r="E53" s="17">
        <v>105300000</v>
      </c>
      <c r="F53" s="17">
        <v>85300000</v>
      </c>
      <c r="G53" s="17">
        <v>20000000</v>
      </c>
      <c r="H53" s="128">
        <v>426.49999999999994</v>
      </c>
      <c r="I53" s="17"/>
      <c r="J53" s="17">
        <v>20000000</v>
      </c>
      <c r="K53" s="18">
        <v>2069500000</v>
      </c>
      <c r="L53" s="29">
        <v>78.972970000000004</v>
      </c>
      <c r="M53" s="29">
        <v>12.814310000000001</v>
      </c>
      <c r="N53" s="29">
        <v>12.84</v>
      </c>
      <c r="O53" s="239"/>
      <c r="P53" s="158"/>
      <c r="Q53" s="199"/>
      <c r="R53" s="107"/>
    </row>
    <row r="54" spans="1:18">
      <c r="A54" s="26">
        <v>45170</v>
      </c>
      <c r="B54" s="17">
        <v>45000000</v>
      </c>
      <c r="C54" s="15">
        <v>45190</v>
      </c>
      <c r="D54" s="15">
        <v>54346</v>
      </c>
      <c r="E54" s="17">
        <v>122750000</v>
      </c>
      <c r="F54" s="17">
        <v>77750000</v>
      </c>
      <c r="G54" s="17">
        <v>56070000</v>
      </c>
      <c r="H54" s="128">
        <v>172.77777777777777</v>
      </c>
      <c r="I54" s="17"/>
      <c r="J54" s="17">
        <v>56070000</v>
      </c>
      <c r="K54" s="18">
        <v>2125570000</v>
      </c>
      <c r="L54" s="29">
        <v>79.634749999999997</v>
      </c>
      <c r="M54" s="29">
        <v>12.7164</v>
      </c>
      <c r="N54" s="29">
        <v>12.81</v>
      </c>
      <c r="O54" s="239"/>
      <c r="P54" s="158"/>
      <c r="Q54" s="199"/>
      <c r="R54" s="107"/>
    </row>
    <row r="55" spans="1:18">
      <c r="A55" s="26">
        <v>45170</v>
      </c>
      <c r="B55" s="17"/>
      <c r="C55" s="15">
        <v>45197</v>
      </c>
      <c r="D55" s="15">
        <v>54346</v>
      </c>
      <c r="E55" s="17"/>
      <c r="F55" s="17"/>
      <c r="G55" s="17"/>
      <c r="H55" s="128"/>
      <c r="I55" s="17"/>
      <c r="J55" s="17"/>
      <c r="K55" s="18">
        <v>2539160000</v>
      </c>
      <c r="L55" s="29"/>
      <c r="M55" s="29"/>
      <c r="N55" s="29"/>
      <c r="O55" s="239">
        <v>413590000</v>
      </c>
      <c r="P55" s="158">
        <v>77.652190000000004</v>
      </c>
      <c r="Q55" s="199">
        <v>12.96726</v>
      </c>
      <c r="R55" s="107">
        <v>13.06</v>
      </c>
    </row>
    <row r="56" spans="1:18">
      <c r="A56" s="26">
        <v>45200</v>
      </c>
      <c r="B56" s="17">
        <v>50000000</v>
      </c>
      <c r="C56" s="15">
        <v>45204</v>
      </c>
      <c r="D56" s="15">
        <v>54346</v>
      </c>
      <c r="E56" s="17">
        <v>73300000</v>
      </c>
      <c r="F56" s="17">
        <v>23300000</v>
      </c>
      <c r="G56" s="17">
        <v>48300000</v>
      </c>
      <c r="H56" s="117">
        <v>46.6</v>
      </c>
      <c r="I56" s="17">
        <v>0</v>
      </c>
      <c r="J56" s="17">
        <v>48300000</v>
      </c>
      <c r="K56" s="18">
        <v>2587460000</v>
      </c>
      <c r="L56" s="29">
        <v>77.020269999999996</v>
      </c>
      <c r="M56" s="29">
        <v>13.15415</v>
      </c>
      <c r="N56" s="29">
        <v>13.209</v>
      </c>
      <c r="O56" s="239"/>
      <c r="P56" s="158"/>
      <c r="Q56" s="199"/>
      <c r="R56" s="107"/>
    </row>
    <row r="57" spans="1:18">
      <c r="A57" s="26">
        <v>45227</v>
      </c>
      <c r="B57" s="17">
        <v>130000000</v>
      </c>
      <c r="C57" s="15">
        <v>45215</v>
      </c>
      <c r="D57" s="15">
        <v>54346</v>
      </c>
      <c r="E57" s="17">
        <v>161480000</v>
      </c>
      <c r="F57" s="17">
        <v>31480000</v>
      </c>
      <c r="G57" s="17">
        <v>119130000</v>
      </c>
      <c r="H57" s="117">
        <v>24.215384615384615</v>
      </c>
      <c r="I57" s="17">
        <v>0</v>
      </c>
      <c r="J57" s="17">
        <v>119130000</v>
      </c>
      <c r="K57" s="18">
        <v>2706590000</v>
      </c>
      <c r="L57" s="29">
        <v>79.486400000000003</v>
      </c>
      <c r="M57" s="29">
        <v>12.73785</v>
      </c>
      <c r="N57" s="29">
        <v>13.05</v>
      </c>
      <c r="O57" s="239"/>
      <c r="P57" s="158"/>
      <c r="Q57" s="199"/>
      <c r="R57" s="107"/>
    </row>
    <row r="58" spans="1:18">
      <c r="A58" s="26">
        <v>45227</v>
      </c>
      <c r="B58" s="17">
        <v>130000000</v>
      </c>
      <c r="C58" s="15">
        <v>45218</v>
      </c>
      <c r="D58" s="15">
        <v>54346</v>
      </c>
      <c r="E58" s="17">
        <v>36230000</v>
      </c>
      <c r="F58" s="17">
        <v>-93770000</v>
      </c>
      <c r="G58" s="17">
        <v>100000</v>
      </c>
      <c r="H58" s="117">
        <v>-72.130769230769232</v>
      </c>
      <c r="I58" s="17">
        <v>0</v>
      </c>
      <c r="J58" s="17">
        <v>100000</v>
      </c>
      <c r="K58" s="18">
        <v>2706690000</v>
      </c>
      <c r="L58" s="29">
        <v>79.106459999999998</v>
      </c>
      <c r="M58" s="29">
        <v>12.8</v>
      </c>
      <c r="N58" s="29">
        <v>12.96</v>
      </c>
      <c r="O58" s="239"/>
      <c r="P58" s="158"/>
      <c r="Q58" s="199"/>
      <c r="R58" s="107"/>
    </row>
    <row r="59" spans="1:18">
      <c r="A59" s="26">
        <v>45231</v>
      </c>
      <c r="B59" s="17">
        <v>20000000</v>
      </c>
      <c r="C59" s="15">
        <v>45253</v>
      </c>
      <c r="D59" s="15">
        <v>54346</v>
      </c>
      <c r="E59" s="17">
        <v>6560000</v>
      </c>
      <c r="F59" s="17">
        <v>-13440000</v>
      </c>
      <c r="G59" s="17">
        <v>6360000</v>
      </c>
      <c r="H59" s="295">
        <v>-67.2</v>
      </c>
      <c r="I59" s="17">
        <v>0</v>
      </c>
      <c r="J59" s="17">
        <v>6360000</v>
      </c>
      <c r="K59" s="18">
        <v>2713050000</v>
      </c>
      <c r="L59" s="29">
        <v>82.083190000000002</v>
      </c>
      <c r="M59" s="29">
        <v>12.32278</v>
      </c>
      <c r="N59" s="29">
        <v>12.39</v>
      </c>
      <c r="O59" s="239"/>
      <c r="P59" s="158"/>
      <c r="Q59" s="107"/>
      <c r="R59" s="158"/>
    </row>
    <row r="60" spans="1:18">
      <c r="A60" s="26">
        <v>45261</v>
      </c>
      <c r="B60" s="17">
        <v>50000000</v>
      </c>
      <c r="C60" s="15">
        <v>45267</v>
      </c>
      <c r="D60" s="15">
        <f t="shared" ref="D60" si="0">D59</f>
        <v>54346</v>
      </c>
      <c r="E60" s="17">
        <v>12360000</v>
      </c>
      <c r="F60" s="17">
        <f t="shared" ref="F60" si="1">E60-B60</f>
        <v>-37640000</v>
      </c>
      <c r="G60" s="17">
        <v>7200000</v>
      </c>
      <c r="H60" s="295">
        <v>-75.28</v>
      </c>
      <c r="I60" s="17">
        <v>0</v>
      </c>
      <c r="J60" s="17">
        <v>7200000</v>
      </c>
      <c r="K60" s="18">
        <v>2720250000</v>
      </c>
      <c r="L60" s="29">
        <v>81.175920000000005</v>
      </c>
      <c r="M60" s="29">
        <v>12.463889999999999</v>
      </c>
      <c r="N60" s="29">
        <v>12.54</v>
      </c>
      <c r="O60" s="239"/>
      <c r="P60" s="159"/>
      <c r="Q60" s="160"/>
      <c r="R60" s="159"/>
    </row>
    <row r="61" spans="1:18">
      <c r="A61" s="19">
        <v>45292</v>
      </c>
      <c r="B61" s="17">
        <v>80000000</v>
      </c>
      <c r="C61" s="15">
        <v>45306</v>
      </c>
      <c r="D61" s="15">
        <v>54346</v>
      </c>
      <c r="E61" s="17">
        <v>83610000</v>
      </c>
      <c r="F61" s="17">
        <v>3610000</v>
      </c>
      <c r="G61" s="17">
        <v>58460000</v>
      </c>
      <c r="H61" s="128">
        <v>4.5125000000000002</v>
      </c>
      <c r="I61" s="17">
        <v>0</v>
      </c>
      <c r="J61" s="17">
        <v>58460000</v>
      </c>
      <c r="K61" s="18">
        <v>2778710000</v>
      </c>
      <c r="L61" s="29">
        <v>82.272549999999995</v>
      </c>
      <c r="M61" s="29">
        <v>12.29365</v>
      </c>
      <c r="N61" s="29">
        <v>12.42</v>
      </c>
      <c r="O61" s="19"/>
      <c r="P61" s="98"/>
      <c r="Q61" s="15"/>
      <c r="R61" s="103"/>
    </row>
    <row r="62" spans="1:18">
      <c r="A62" s="19">
        <v>45292</v>
      </c>
      <c r="B62" s="17">
        <v>25000000</v>
      </c>
      <c r="C62" s="15">
        <v>45316</v>
      </c>
      <c r="D62" s="15">
        <v>54346</v>
      </c>
      <c r="E62" s="17">
        <v>40210000</v>
      </c>
      <c r="F62" s="17">
        <v>15210000</v>
      </c>
      <c r="G62" s="17">
        <v>20110000</v>
      </c>
      <c r="H62" s="128">
        <v>60.84</v>
      </c>
      <c r="I62" s="17">
        <v>0</v>
      </c>
      <c r="J62" s="17">
        <v>20110000</v>
      </c>
      <c r="K62" s="18">
        <v>2798820000</v>
      </c>
      <c r="L62" s="29">
        <v>80.667900000000003</v>
      </c>
      <c r="M62" s="29">
        <v>12.54532</v>
      </c>
      <c r="N62" s="29">
        <v>12.62</v>
      </c>
      <c r="O62" s="19"/>
      <c r="P62" s="98"/>
      <c r="Q62" s="15"/>
      <c r="R62" s="103"/>
    </row>
    <row r="63" spans="1:18">
      <c r="A63" s="19">
        <v>45323</v>
      </c>
      <c r="B63" s="17">
        <v>25000000</v>
      </c>
      <c r="C63" s="15">
        <v>45323</v>
      </c>
      <c r="D63" s="15">
        <v>54346</v>
      </c>
      <c r="E63" s="17">
        <v>21000000</v>
      </c>
      <c r="F63" s="17">
        <v>-4000000</v>
      </c>
      <c r="G63" s="17">
        <v>20000000</v>
      </c>
      <c r="H63" s="128">
        <v>-16</v>
      </c>
      <c r="I63" s="17">
        <v>0</v>
      </c>
      <c r="J63" s="17">
        <v>20000000</v>
      </c>
      <c r="K63" s="18">
        <v>2818820000</v>
      </c>
      <c r="L63" s="29">
        <v>77.625810000000001</v>
      </c>
      <c r="M63" s="29">
        <v>13.047499999999999</v>
      </c>
      <c r="N63" s="29">
        <v>13.07</v>
      </c>
      <c r="O63" s="19"/>
      <c r="P63" s="98"/>
      <c r="Q63" s="15"/>
      <c r="R63" s="103"/>
    </row>
    <row r="64" spans="1:18">
      <c r="A64" s="19">
        <v>45323</v>
      </c>
      <c r="B64" s="17">
        <v>25000000</v>
      </c>
      <c r="C64" s="15">
        <v>45337</v>
      </c>
      <c r="D64" s="15">
        <v>54346</v>
      </c>
      <c r="E64" s="17">
        <v>26000000</v>
      </c>
      <c r="F64" s="17">
        <v>1000000</v>
      </c>
      <c r="G64" s="17">
        <v>20000000</v>
      </c>
      <c r="H64" s="128">
        <v>4</v>
      </c>
      <c r="I64" s="17">
        <v>0</v>
      </c>
      <c r="J64" s="17">
        <v>20000000</v>
      </c>
      <c r="K64" s="18">
        <v>2838820000</v>
      </c>
      <c r="L64" s="29">
        <v>75.131410000000002</v>
      </c>
      <c r="M64" s="29">
        <v>13.487500000000001</v>
      </c>
      <c r="N64" s="29">
        <v>13.52</v>
      </c>
      <c r="O64" s="19"/>
      <c r="P64" s="98"/>
      <c r="Q64" s="15"/>
      <c r="R64" s="103"/>
    </row>
    <row r="65" spans="1:19">
      <c r="A65" s="19">
        <v>45323</v>
      </c>
      <c r="B65" s="17"/>
      <c r="C65" s="15">
        <v>45344</v>
      </c>
      <c r="D65" s="15">
        <v>54346</v>
      </c>
      <c r="E65" s="17"/>
      <c r="F65" s="17">
        <v>0</v>
      </c>
      <c r="G65" s="17"/>
      <c r="H65" s="128"/>
      <c r="I65" s="17">
        <v>0</v>
      </c>
      <c r="J65" s="17">
        <v>0</v>
      </c>
      <c r="K65" s="18">
        <v>2915500000</v>
      </c>
      <c r="L65" s="29"/>
      <c r="M65" s="29"/>
      <c r="N65" s="29"/>
      <c r="O65" s="239">
        <v>76680000</v>
      </c>
      <c r="P65" s="158">
        <v>79.311689999999999</v>
      </c>
      <c r="Q65" s="199">
        <v>13.37702</v>
      </c>
      <c r="R65" s="107">
        <v>13.49</v>
      </c>
    </row>
    <row r="66" spans="1:19">
      <c r="A66" s="19">
        <v>45352</v>
      </c>
      <c r="B66" s="17">
        <v>25000000</v>
      </c>
      <c r="C66" s="15">
        <v>45358</v>
      </c>
      <c r="D66" s="15">
        <v>54346</v>
      </c>
      <c r="E66" s="17">
        <v>99900000</v>
      </c>
      <c r="F66" s="17">
        <v>74900000</v>
      </c>
      <c r="G66" s="17">
        <v>25000000</v>
      </c>
      <c r="H66" s="128">
        <v>299.60000000000002</v>
      </c>
      <c r="I66" s="17">
        <v>0</v>
      </c>
      <c r="J66" s="17">
        <v>25000000</v>
      </c>
      <c r="K66" s="18">
        <v>2940500000</v>
      </c>
      <c r="L66" s="29">
        <v>80.568029999999993</v>
      </c>
      <c r="M66" s="29">
        <v>12.564909999999999</v>
      </c>
      <c r="N66" s="29">
        <v>13.5</v>
      </c>
      <c r="O66" s="239"/>
      <c r="P66" s="158"/>
      <c r="Q66" s="199"/>
      <c r="R66" s="107"/>
    </row>
    <row r="67" spans="1:19">
      <c r="A67" s="19">
        <v>45352</v>
      </c>
      <c r="B67" s="17">
        <v>25000000</v>
      </c>
      <c r="C67" s="15">
        <v>45371</v>
      </c>
      <c r="D67" s="15">
        <v>54346</v>
      </c>
      <c r="E67" s="17">
        <v>137830000</v>
      </c>
      <c r="F67" s="17">
        <v>112830000</v>
      </c>
      <c r="G67" s="17">
        <v>25000000</v>
      </c>
      <c r="H67" s="128">
        <v>451.32000000000005</v>
      </c>
      <c r="I67" s="17">
        <v>0</v>
      </c>
      <c r="J67" s="17">
        <v>25000000</v>
      </c>
      <c r="K67" s="18">
        <v>2965500000</v>
      </c>
      <c r="L67" s="29">
        <v>75.474220000000003</v>
      </c>
      <c r="M67" s="29">
        <v>13.44106</v>
      </c>
      <c r="N67" s="29">
        <v>13.699</v>
      </c>
      <c r="O67" s="239"/>
      <c r="P67" s="158"/>
      <c r="Q67" s="199"/>
      <c r="R67" s="107"/>
    </row>
    <row r="68" spans="1:19">
      <c r="A68" s="19">
        <v>45383</v>
      </c>
      <c r="B68" s="17">
        <v>50000000</v>
      </c>
      <c r="C68" s="15">
        <v>45397</v>
      </c>
      <c r="D68" s="15">
        <v>54346</v>
      </c>
      <c r="E68" s="17">
        <v>264670000</v>
      </c>
      <c r="F68" s="17">
        <v>214670000</v>
      </c>
      <c r="G68" s="17">
        <v>50000000</v>
      </c>
      <c r="H68" s="128">
        <v>429.34000000000003</v>
      </c>
      <c r="I68" s="17">
        <v>0</v>
      </c>
      <c r="J68" s="17">
        <v>50000000</v>
      </c>
      <c r="K68" s="18">
        <v>3015500000</v>
      </c>
      <c r="L68" s="29">
        <v>74.666889999999995</v>
      </c>
      <c r="M68" s="29">
        <v>13.584619999999999</v>
      </c>
      <c r="N68" s="29">
        <v>13.662000000000001</v>
      </c>
      <c r="O68" s="239"/>
      <c r="P68" s="158"/>
      <c r="Q68" s="199"/>
      <c r="R68" s="107"/>
    </row>
    <row r="69" spans="1:19">
      <c r="A69" s="19">
        <v>45383</v>
      </c>
      <c r="B69" s="17">
        <v>35000000</v>
      </c>
      <c r="C69" s="15">
        <v>45400</v>
      </c>
      <c r="D69" s="15">
        <v>54346</v>
      </c>
      <c r="E69" s="17">
        <v>186330000</v>
      </c>
      <c r="F69" s="17">
        <v>151330000</v>
      </c>
      <c r="G69" s="17">
        <v>35000000</v>
      </c>
      <c r="H69" s="128">
        <v>432.37142857142857</v>
      </c>
      <c r="I69" s="17">
        <v>0</v>
      </c>
      <c r="J69" s="17">
        <v>35000000</v>
      </c>
      <c r="K69" s="18">
        <v>3050500000</v>
      </c>
      <c r="L69" s="29">
        <v>75.160709999999995</v>
      </c>
      <c r="M69" s="29">
        <v>13.494149999999999</v>
      </c>
      <c r="N69" s="29">
        <v>13.534000000000001</v>
      </c>
      <c r="O69" s="239"/>
      <c r="P69" s="158"/>
      <c r="Q69" s="199"/>
      <c r="R69" s="107"/>
    </row>
    <row r="70" spans="1:19">
      <c r="A70" s="19">
        <v>45383</v>
      </c>
      <c r="B70" s="17"/>
      <c r="C70" s="15">
        <v>45407</v>
      </c>
      <c r="D70" s="15">
        <v>54346</v>
      </c>
      <c r="E70" s="17"/>
      <c r="F70" s="17">
        <v>0</v>
      </c>
      <c r="G70" s="17"/>
      <c r="H70" s="128"/>
      <c r="I70" s="17">
        <v>0</v>
      </c>
      <c r="J70" s="17">
        <v>0</v>
      </c>
      <c r="K70" s="18">
        <v>3078320000</v>
      </c>
      <c r="L70" s="29"/>
      <c r="M70" s="29"/>
      <c r="N70" s="29"/>
      <c r="O70" s="239">
        <v>27820000</v>
      </c>
      <c r="P70" s="158">
        <v>73.808890000000005</v>
      </c>
      <c r="Q70" s="199">
        <v>13.79443</v>
      </c>
      <c r="R70" s="107">
        <v>13.56</v>
      </c>
    </row>
    <row r="71" spans="1:19">
      <c r="A71" s="19">
        <v>45413</v>
      </c>
      <c r="B71" s="17">
        <v>35000000</v>
      </c>
      <c r="C71" s="15">
        <v>45420</v>
      </c>
      <c r="D71" s="15">
        <v>54346</v>
      </c>
      <c r="E71" s="17">
        <v>97080000</v>
      </c>
      <c r="F71" s="17">
        <v>62080000</v>
      </c>
      <c r="G71" s="17">
        <v>35000000</v>
      </c>
      <c r="H71" s="128">
        <v>177.37142857142857</v>
      </c>
      <c r="I71" s="17">
        <v>0</v>
      </c>
      <c r="J71" s="17">
        <v>35000000</v>
      </c>
      <c r="K71" s="18">
        <v>3113320000</v>
      </c>
      <c r="L71" s="29">
        <v>76.119630000000001</v>
      </c>
      <c r="M71" s="29">
        <v>13.32052</v>
      </c>
      <c r="N71" s="29">
        <v>13.1</v>
      </c>
      <c r="O71" s="239"/>
      <c r="P71" s="158"/>
      <c r="Q71" s="199"/>
      <c r="R71" s="107"/>
    </row>
    <row r="72" spans="1:19">
      <c r="A72" s="19">
        <v>45413</v>
      </c>
      <c r="B72" s="17">
        <v>30000000</v>
      </c>
      <c r="C72" s="15">
        <v>45435</v>
      </c>
      <c r="D72" s="15">
        <v>54346</v>
      </c>
      <c r="E72" s="17">
        <v>120120000</v>
      </c>
      <c r="F72" s="17">
        <v>90120000</v>
      </c>
      <c r="G72" s="17">
        <v>30000000</v>
      </c>
      <c r="H72" s="128">
        <v>300.39999999999998</v>
      </c>
      <c r="I72" s="17">
        <v>0</v>
      </c>
      <c r="J72" s="17">
        <v>30000000</v>
      </c>
      <c r="K72" s="18">
        <v>3143320000</v>
      </c>
      <c r="L72" s="29">
        <v>76.689700000000002</v>
      </c>
      <c r="M72" s="29">
        <v>13.219390000000001</v>
      </c>
      <c r="N72" s="29">
        <v>13.132</v>
      </c>
      <c r="O72" s="239"/>
      <c r="P72" s="158"/>
      <c r="Q72" s="199"/>
      <c r="R72" s="107"/>
    </row>
    <row r="73" spans="1:19">
      <c r="A73" s="19">
        <v>45444</v>
      </c>
      <c r="B73" s="17"/>
      <c r="C73" s="15">
        <v>45449</v>
      </c>
      <c r="D73" s="15">
        <v>54346</v>
      </c>
      <c r="E73" s="17"/>
      <c r="F73" s="17">
        <v>0</v>
      </c>
      <c r="G73" s="17"/>
      <c r="H73" s="128"/>
      <c r="I73" s="17">
        <v>0</v>
      </c>
      <c r="J73" s="17"/>
      <c r="K73" s="18">
        <v>3278210000</v>
      </c>
      <c r="L73" s="29"/>
      <c r="M73" s="29"/>
      <c r="N73" s="29"/>
      <c r="O73" s="239">
        <v>134890000</v>
      </c>
      <c r="P73" s="158">
        <v>76.917140000000003</v>
      </c>
      <c r="Q73" s="199">
        <v>13.43141</v>
      </c>
      <c r="R73" s="107">
        <v>13.48</v>
      </c>
    </row>
    <row r="74" spans="1:19">
      <c r="A74" s="19">
        <v>45444</v>
      </c>
      <c r="B74" s="17">
        <v>35000000</v>
      </c>
      <c r="C74" s="15">
        <v>45463</v>
      </c>
      <c r="D74" s="15">
        <v>54346</v>
      </c>
      <c r="E74" s="17">
        <v>124970000</v>
      </c>
      <c r="F74" s="17">
        <v>89970000</v>
      </c>
      <c r="G74" s="17">
        <v>35000000</v>
      </c>
      <c r="H74" s="117">
        <v>257.05714285714288</v>
      </c>
      <c r="I74" s="17">
        <v>0</v>
      </c>
      <c r="J74" s="17">
        <v>35000000</v>
      </c>
      <c r="K74" s="18">
        <v>3313210000</v>
      </c>
      <c r="L74" s="29">
        <v>81.414990000000003</v>
      </c>
      <c r="M74" s="29">
        <v>12.43581</v>
      </c>
      <c r="N74" s="29">
        <v>12.557</v>
      </c>
      <c r="O74" s="239"/>
      <c r="P74" s="158"/>
      <c r="Q74" s="199"/>
      <c r="R74" s="107"/>
    </row>
    <row r="75" spans="1:19">
      <c r="A75" s="19">
        <v>45444</v>
      </c>
      <c r="B75" s="17">
        <v>30000000</v>
      </c>
      <c r="C75" s="15">
        <v>45470</v>
      </c>
      <c r="D75" s="15">
        <v>54346</v>
      </c>
      <c r="E75" s="17">
        <v>129900000</v>
      </c>
      <c r="F75" s="17">
        <v>99900000</v>
      </c>
      <c r="G75" s="17">
        <v>29900000</v>
      </c>
      <c r="H75" s="117">
        <v>333</v>
      </c>
      <c r="I75" s="17">
        <v>0</v>
      </c>
      <c r="J75" s="17">
        <v>29900000</v>
      </c>
      <c r="K75" s="18">
        <v>3343110000</v>
      </c>
      <c r="L75" s="29">
        <v>82.033450000000002</v>
      </c>
      <c r="M75" s="29">
        <v>12.33934</v>
      </c>
      <c r="N75" s="29">
        <v>12.372</v>
      </c>
      <c r="O75" s="239"/>
      <c r="P75" s="158"/>
      <c r="Q75" s="199"/>
      <c r="R75" s="107"/>
    </row>
    <row r="76" spans="1:19">
      <c r="A76" s="19">
        <v>45474</v>
      </c>
      <c r="B76" s="17"/>
      <c r="C76" s="15">
        <v>45477</v>
      </c>
      <c r="D76" s="15">
        <v>54346</v>
      </c>
      <c r="E76" s="17"/>
      <c r="F76" s="17">
        <v>0</v>
      </c>
      <c r="G76" s="17"/>
      <c r="H76" s="117"/>
      <c r="I76" s="17">
        <v>0</v>
      </c>
      <c r="J76" s="17">
        <v>0</v>
      </c>
      <c r="K76" s="18">
        <v>3401940000</v>
      </c>
      <c r="L76" s="29"/>
      <c r="M76" s="29"/>
      <c r="N76" s="29"/>
      <c r="O76" s="239">
        <v>58830000</v>
      </c>
      <c r="P76" s="158">
        <v>83.405690000000007</v>
      </c>
      <c r="Q76" s="199">
        <v>12.467700000000001</v>
      </c>
      <c r="R76" s="107">
        <v>12.5</v>
      </c>
      <c r="S76">
        <v>11.89546</v>
      </c>
    </row>
    <row r="77" spans="1:19">
      <c r="A77" s="19">
        <v>45474</v>
      </c>
      <c r="B77" s="17">
        <v>60000000</v>
      </c>
      <c r="C77" s="15">
        <v>45488</v>
      </c>
      <c r="D77" s="15">
        <v>54346</v>
      </c>
      <c r="E77" s="17">
        <v>110700000</v>
      </c>
      <c r="F77" s="17">
        <v>50700000</v>
      </c>
      <c r="G77" s="17">
        <v>60000000</v>
      </c>
      <c r="H77" s="117">
        <v>84.5</v>
      </c>
      <c r="I77" s="17">
        <v>0</v>
      </c>
      <c r="J77" s="17">
        <v>60000000</v>
      </c>
      <c r="K77" s="18">
        <v>3461940000</v>
      </c>
      <c r="L77" s="29">
        <v>83.265140000000002</v>
      </c>
      <c r="M77" s="29">
        <v>12.151300000000001</v>
      </c>
      <c r="N77" s="29">
        <v>12.23</v>
      </c>
      <c r="O77" s="239"/>
      <c r="P77" s="158"/>
      <c r="Q77" s="199"/>
      <c r="R77" s="107"/>
    </row>
    <row r="78" spans="1:19">
      <c r="A78" s="19">
        <v>45474</v>
      </c>
      <c r="B78" s="17">
        <v>35000000</v>
      </c>
      <c r="C78" s="15">
        <v>45498</v>
      </c>
      <c r="D78" s="15">
        <v>54346</v>
      </c>
      <c r="E78" s="17">
        <v>67290000</v>
      </c>
      <c r="F78" s="17">
        <v>32290000</v>
      </c>
      <c r="G78" s="17">
        <v>34220000</v>
      </c>
      <c r="H78" s="117">
        <v>92.257142857142867</v>
      </c>
      <c r="I78" s="17">
        <v>0</v>
      </c>
      <c r="J78" s="17">
        <v>34220000</v>
      </c>
      <c r="K78" s="18">
        <v>3496160000</v>
      </c>
      <c r="L78" s="29">
        <v>84.681200000000004</v>
      </c>
      <c r="M78" s="29">
        <v>11.94093</v>
      </c>
      <c r="N78" s="29">
        <v>12.122999999999999</v>
      </c>
      <c r="O78" s="239"/>
      <c r="P78" s="158"/>
      <c r="Q78" s="199"/>
      <c r="R78" s="107"/>
    </row>
    <row r="79" spans="1:19">
      <c r="A79" s="19">
        <v>45505</v>
      </c>
      <c r="B79" s="17">
        <v>35000000</v>
      </c>
      <c r="C79" s="15">
        <v>45512</v>
      </c>
      <c r="D79" s="15">
        <v>54346</v>
      </c>
      <c r="E79" s="17">
        <v>93660000</v>
      </c>
      <c r="F79" s="17">
        <v>58660000</v>
      </c>
      <c r="G79" s="17">
        <v>35030000</v>
      </c>
      <c r="H79" s="117">
        <v>167.6</v>
      </c>
      <c r="I79" s="17">
        <v>0</v>
      </c>
      <c r="J79" s="17">
        <v>35030000</v>
      </c>
      <c r="K79" s="18">
        <v>3531190000</v>
      </c>
      <c r="L79" s="29">
        <v>84.367490000000004</v>
      </c>
      <c r="M79" s="29">
        <v>11.987880000000001</v>
      </c>
      <c r="N79" s="29">
        <v>12.05</v>
      </c>
      <c r="O79" s="239"/>
      <c r="P79" s="158"/>
      <c r="Q79" s="199"/>
      <c r="R79" s="107"/>
    </row>
    <row r="80" spans="1:19">
      <c r="A80" s="19">
        <v>45505</v>
      </c>
      <c r="B80" s="17"/>
      <c r="C80" s="15">
        <v>45519</v>
      </c>
      <c r="D80" s="15">
        <v>54346</v>
      </c>
      <c r="E80" s="17"/>
      <c r="F80" s="17">
        <v>0</v>
      </c>
      <c r="G80" s="17"/>
      <c r="H80" s="117"/>
      <c r="I80" s="17"/>
      <c r="J80" s="17">
        <v>0</v>
      </c>
      <c r="K80" s="18">
        <v>3622000000</v>
      </c>
      <c r="L80" s="29"/>
      <c r="M80" s="29"/>
      <c r="N80" s="29"/>
      <c r="O80" s="239">
        <v>90810000</v>
      </c>
      <c r="P80" s="158">
        <v>87.774370000000005</v>
      </c>
      <c r="Q80" s="199">
        <v>11.978859999999999</v>
      </c>
      <c r="R80" s="107">
        <v>12.02</v>
      </c>
    </row>
    <row r="81" spans="1:18">
      <c r="A81" s="19">
        <v>45505</v>
      </c>
      <c r="B81" s="17">
        <v>30000000</v>
      </c>
      <c r="C81" s="15">
        <v>45526</v>
      </c>
      <c r="D81" s="15">
        <v>54346</v>
      </c>
      <c r="E81" s="17">
        <v>81000000</v>
      </c>
      <c r="F81" s="17">
        <v>51000000</v>
      </c>
      <c r="G81" s="17">
        <v>36670000</v>
      </c>
      <c r="H81" s="117">
        <v>170</v>
      </c>
      <c r="I81" s="17">
        <v>0</v>
      </c>
      <c r="J81" s="17">
        <v>36670000</v>
      </c>
      <c r="K81" s="18">
        <v>3658670000</v>
      </c>
      <c r="L81" s="29">
        <v>85.041759999999996</v>
      </c>
      <c r="M81" s="29">
        <v>11.89</v>
      </c>
      <c r="N81" s="29">
        <v>11.94</v>
      </c>
      <c r="O81" s="239"/>
      <c r="P81" s="158"/>
      <c r="Q81" s="199"/>
      <c r="R81" s="107"/>
    </row>
    <row r="82" spans="1:18">
      <c r="A82" s="19">
        <v>45536</v>
      </c>
      <c r="B82" s="17">
        <v>70000000</v>
      </c>
      <c r="C82" s="15">
        <v>45540</v>
      </c>
      <c r="D82" s="15">
        <v>54346</v>
      </c>
      <c r="E82" s="17">
        <v>133800000</v>
      </c>
      <c r="F82" s="17">
        <v>63800000</v>
      </c>
      <c r="G82" s="17">
        <v>90550000</v>
      </c>
      <c r="H82" s="117">
        <v>91.142857142857153</v>
      </c>
      <c r="I82" s="17">
        <v>0</v>
      </c>
      <c r="J82" s="17">
        <v>90550000</v>
      </c>
      <c r="K82" s="18">
        <v>3749220000</v>
      </c>
      <c r="L82" s="29">
        <v>85.983029999999999</v>
      </c>
      <c r="M82" s="29">
        <v>11.755380000000001</v>
      </c>
      <c r="N82" s="29">
        <v>11.8</v>
      </c>
      <c r="O82" s="239"/>
      <c r="P82" s="158"/>
      <c r="Q82" s="199"/>
      <c r="R82" s="107"/>
    </row>
    <row r="83" spans="1:18">
      <c r="A83" s="19">
        <v>45536</v>
      </c>
      <c r="B83" s="17">
        <v>65000000</v>
      </c>
      <c r="C83" s="15">
        <v>45554</v>
      </c>
      <c r="D83" s="15">
        <v>54346</v>
      </c>
      <c r="E83" s="17">
        <v>107600000</v>
      </c>
      <c r="F83" s="17">
        <v>42600000</v>
      </c>
      <c r="G83" s="17">
        <v>72020000</v>
      </c>
      <c r="H83" s="117">
        <v>65.538461538461533</v>
      </c>
      <c r="I83" s="17">
        <v>0</v>
      </c>
      <c r="J83" s="17">
        <v>72020000</v>
      </c>
      <c r="K83" s="18">
        <v>3821240000</v>
      </c>
      <c r="L83" s="29">
        <v>89.934330000000003</v>
      </c>
      <c r="M83" s="29">
        <v>11.22021</v>
      </c>
      <c r="N83" s="29">
        <v>11.305</v>
      </c>
      <c r="O83" s="239"/>
      <c r="P83" s="158"/>
      <c r="Q83" s="199"/>
      <c r="R83" s="107"/>
    </row>
    <row r="84" spans="1:18">
      <c r="A84" s="19">
        <v>45536</v>
      </c>
      <c r="B84" s="17"/>
      <c r="C84" s="15">
        <v>45561</v>
      </c>
      <c r="D84" s="15">
        <v>54346</v>
      </c>
      <c r="E84" s="17"/>
      <c r="F84" s="17">
        <v>0</v>
      </c>
      <c r="G84" s="17"/>
      <c r="H84" s="117"/>
      <c r="I84" s="17"/>
      <c r="J84" s="17">
        <v>0</v>
      </c>
      <c r="K84" s="18">
        <v>3932940000</v>
      </c>
      <c r="L84" s="29"/>
      <c r="M84" s="29"/>
      <c r="N84" s="29"/>
      <c r="O84" s="239">
        <v>111700000</v>
      </c>
      <c r="P84" s="158">
        <v>89.319580000000002</v>
      </c>
      <c r="Q84" s="199">
        <v>11.231999999999999</v>
      </c>
      <c r="R84" s="107">
        <v>11.25</v>
      </c>
    </row>
    <row r="85" spans="1:18">
      <c r="A85" s="19">
        <v>45566</v>
      </c>
      <c r="B85" s="17">
        <v>70000000</v>
      </c>
      <c r="C85" s="15">
        <v>45568</v>
      </c>
      <c r="D85" s="15">
        <v>54346</v>
      </c>
      <c r="E85" s="17">
        <v>96920000</v>
      </c>
      <c r="F85" s="17">
        <v>26920000</v>
      </c>
      <c r="G85" s="17">
        <v>70850000</v>
      </c>
      <c r="H85" s="117">
        <v>38.457142857142856</v>
      </c>
      <c r="I85" s="17">
        <v>0</v>
      </c>
      <c r="J85" s="17">
        <v>70850000</v>
      </c>
      <c r="K85" s="18">
        <v>4003790000</v>
      </c>
      <c r="L85" s="29">
        <v>89.675929999999994</v>
      </c>
      <c r="M85" s="29">
        <v>11.25318</v>
      </c>
      <c r="N85" s="29">
        <v>11.375</v>
      </c>
      <c r="O85" s="239"/>
      <c r="P85" s="158"/>
      <c r="Q85" s="199"/>
      <c r="R85" s="107"/>
    </row>
    <row r="86" spans="1:18">
      <c r="A86" s="19">
        <v>45566</v>
      </c>
      <c r="B86" s="17">
        <v>95000000</v>
      </c>
      <c r="C86" s="15">
        <v>45580</v>
      </c>
      <c r="D86" s="15">
        <v>54346</v>
      </c>
      <c r="E86" s="17">
        <v>76220000</v>
      </c>
      <c r="F86" s="17">
        <v>-18780000</v>
      </c>
      <c r="G86" s="17">
        <v>52920000</v>
      </c>
      <c r="H86" s="117">
        <v>-19.768421052631581</v>
      </c>
      <c r="I86" s="17">
        <v>0</v>
      </c>
      <c r="J86" s="17">
        <v>52920000</v>
      </c>
      <c r="K86" s="18">
        <v>4056710000</v>
      </c>
      <c r="L86" s="29">
        <v>90.084149999999994</v>
      </c>
      <c r="M86" s="29">
        <v>11.198040000000001</v>
      </c>
      <c r="N86" s="29">
        <v>11.5</v>
      </c>
      <c r="O86" s="239"/>
      <c r="P86" s="158"/>
      <c r="Q86" s="199"/>
      <c r="R86" s="107"/>
    </row>
    <row r="87" spans="1:18">
      <c r="A87" s="19">
        <v>45566</v>
      </c>
      <c r="B87" s="17">
        <v>55000000</v>
      </c>
      <c r="C87" s="15">
        <v>45596</v>
      </c>
      <c r="D87" s="15">
        <v>54346</v>
      </c>
      <c r="E87" s="17">
        <v>117050000</v>
      </c>
      <c r="F87" s="17">
        <v>62050000</v>
      </c>
      <c r="G87" s="17">
        <v>60550000</v>
      </c>
      <c r="H87" s="117">
        <v>112.81818181818181</v>
      </c>
      <c r="I87" s="17">
        <v>0</v>
      </c>
      <c r="J87" s="17">
        <v>60550000</v>
      </c>
      <c r="K87" s="18">
        <v>4117260000</v>
      </c>
      <c r="L87" s="29">
        <v>89.457409999999996</v>
      </c>
      <c r="M87" s="29">
        <v>11.280570000000001</v>
      </c>
      <c r="N87" s="29">
        <v>11.428699999999999</v>
      </c>
      <c r="O87" s="239"/>
      <c r="P87" s="158"/>
      <c r="Q87" s="199"/>
      <c r="R87" s="107"/>
    </row>
    <row r="88" spans="1:18">
      <c r="A88" s="19">
        <v>45597</v>
      </c>
      <c r="B88" s="17"/>
      <c r="C88" s="15">
        <v>45603</v>
      </c>
      <c r="D88" s="15">
        <v>54346</v>
      </c>
      <c r="E88" s="17"/>
      <c r="F88" s="17">
        <v>0</v>
      </c>
      <c r="G88" s="17"/>
      <c r="H88" s="117"/>
      <c r="I88" s="17"/>
      <c r="J88" s="17">
        <v>0</v>
      </c>
      <c r="K88" s="18">
        <v>4172460000</v>
      </c>
      <c r="L88" s="29"/>
      <c r="M88" s="29"/>
      <c r="N88" s="29"/>
      <c r="O88" s="239">
        <v>55200000</v>
      </c>
      <c r="P88" s="158">
        <v>87.757090000000005</v>
      </c>
      <c r="Q88" s="199">
        <v>11.599159999999999</v>
      </c>
      <c r="R88" s="107">
        <v>11.68</v>
      </c>
    </row>
    <row r="89" spans="1:18">
      <c r="A89" s="19">
        <v>45597</v>
      </c>
      <c r="B89" s="17">
        <v>55000000</v>
      </c>
      <c r="C89" s="15">
        <v>45610</v>
      </c>
      <c r="D89" s="15">
        <v>54346</v>
      </c>
      <c r="E89" s="17">
        <v>81250000</v>
      </c>
      <c r="F89" s="17">
        <v>26250000</v>
      </c>
      <c r="G89" s="17">
        <v>50750000</v>
      </c>
      <c r="H89" s="117">
        <v>47.727272727272727</v>
      </c>
      <c r="I89" s="17"/>
      <c r="J89" s="17">
        <v>50750000</v>
      </c>
      <c r="K89" s="18">
        <v>4223210000</v>
      </c>
      <c r="L89" s="29">
        <v>87.816209999999998</v>
      </c>
      <c r="M89" s="29">
        <v>11.50315</v>
      </c>
      <c r="N89" s="29">
        <v>11.634779999999999</v>
      </c>
      <c r="O89" s="239"/>
      <c r="P89" s="158"/>
      <c r="Q89" s="199"/>
      <c r="R89" s="107"/>
    </row>
    <row r="90" spans="1:18">
      <c r="A90" s="319">
        <v>45627</v>
      </c>
      <c r="B90" s="17">
        <v>55000001</v>
      </c>
      <c r="C90" s="15">
        <v>45631</v>
      </c>
      <c r="D90" s="15">
        <v>54347</v>
      </c>
      <c r="E90" s="17">
        <v>52320000</v>
      </c>
      <c r="F90" s="17">
        <v>-2680001</v>
      </c>
      <c r="G90" s="17">
        <v>22050000</v>
      </c>
      <c r="H90" s="117">
        <v>-4.8727290023140197</v>
      </c>
      <c r="I90" s="17"/>
      <c r="J90" s="17">
        <v>22050000</v>
      </c>
      <c r="K90" s="18">
        <v>4245260000</v>
      </c>
      <c r="L90" s="29">
        <v>90.27852</v>
      </c>
      <c r="M90" s="29">
        <v>11.17088</v>
      </c>
      <c r="N90" s="29">
        <v>11.2</v>
      </c>
      <c r="O90" s="239"/>
      <c r="P90" s="158"/>
      <c r="Q90" s="199"/>
      <c r="R90" s="107"/>
    </row>
    <row r="91" spans="1:18">
      <c r="A91" s="319">
        <v>45658</v>
      </c>
      <c r="B91" s="17">
        <v>70000000</v>
      </c>
      <c r="C91" s="15">
        <v>45672</v>
      </c>
      <c r="D91" s="15">
        <v>54346</v>
      </c>
      <c r="E91" s="17">
        <v>167370000</v>
      </c>
      <c r="F91" s="17">
        <v>97370000</v>
      </c>
      <c r="G91" s="17">
        <v>70000000</v>
      </c>
      <c r="H91" s="117">
        <v>139.1</v>
      </c>
      <c r="I91" s="17">
        <v>0</v>
      </c>
      <c r="J91" s="17">
        <v>70000000</v>
      </c>
      <c r="K91" s="18">
        <v>4315260000</v>
      </c>
      <c r="L91" s="29">
        <v>87.842849999999999</v>
      </c>
      <c r="M91" s="29">
        <v>11.50032</v>
      </c>
      <c r="N91" s="29">
        <v>11.66</v>
      </c>
      <c r="O91" s="239"/>
      <c r="P91" s="158"/>
      <c r="Q91" s="199"/>
      <c r="R91" s="107"/>
    </row>
    <row r="92" spans="1:18">
      <c r="A92" s="319">
        <v>45658</v>
      </c>
      <c r="B92" s="17">
        <v>30000000</v>
      </c>
      <c r="C92" s="15">
        <v>45680</v>
      </c>
      <c r="D92" s="15">
        <v>54346</v>
      </c>
      <c r="E92" s="17">
        <v>71910000</v>
      </c>
      <c r="F92" s="17">
        <v>41910000</v>
      </c>
      <c r="G92" s="17">
        <v>30000000</v>
      </c>
      <c r="H92" s="117">
        <v>139.69999999999999</v>
      </c>
      <c r="I92" s="17">
        <v>0</v>
      </c>
      <c r="J92" s="17">
        <v>30000000</v>
      </c>
      <c r="K92" s="18">
        <v>4345260000</v>
      </c>
      <c r="L92" s="29">
        <v>89.664829999999995</v>
      </c>
      <c r="M92" s="29">
        <v>11.25342</v>
      </c>
      <c r="N92" s="29">
        <v>11.225</v>
      </c>
      <c r="O92" s="239"/>
      <c r="P92" s="158"/>
      <c r="Q92" s="199"/>
      <c r="R92" s="107"/>
    </row>
    <row r="93" spans="1:18">
      <c r="A93" s="319">
        <v>45689</v>
      </c>
      <c r="B93" s="17">
        <v>55000000</v>
      </c>
      <c r="C93" s="15">
        <v>45694</v>
      </c>
      <c r="D93" s="15">
        <v>17821</v>
      </c>
      <c r="E93" s="17">
        <v>25940000</v>
      </c>
      <c r="F93" s="17">
        <v>-29060000</v>
      </c>
      <c r="G93" s="17">
        <v>25940000</v>
      </c>
      <c r="H93" s="117">
        <v>-52.836363636363636</v>
      </c>
      <c r="I93" s="17">
        <v>0</v>
      </c>
      <c r="J93" s="17">
        <v>25940000</v>
      </c>
      <c r="K93" s="18">
        <v>4371200000</v>
      </c>
      <c r="L93" s="29">
        <v>86.231700000000004</v>
      </c>
      <c r="M93" s="29">
        <v>11.728</v>
      </c>
      <c r="N93" s="29">
        <v>12.05</v>
      </c>
      <c r="O93" s="239"/>
      <c r="P93" s="158"/>
      <c r="Q93" s="199"/>
      <c r="R93" s="107"/>
    </row>
    <row r="94" spans="1:18">
      <c r="A94" s="319">
        <v>45689</v>
      </c>
      <c r="B94" s="17">
        <v>30000000</v>
      </c>
      <c r="C94" s="15">
        <v>45708</v>
      </c>
      <c r="D94" s="15">
        <v>17821</v>
      </c>
      <c r="E94" s="17">
        <v>115700000</v>
      </c>
      <c r="F94" s="17">
        <v>85700000</v>
      </c>
      <c r="G94" s="17">
        <v>30000000</v>
      </c>
      <c r="H94" s="117">
        <v>285.66666666666663</v>
      </c>
      <c r="I94" s="17">
        <v>0</v>
      </c>
      <c r="J94" s="17">
        <v>30000000</v>
      </c>
      <c r="K94" s="18">
        <v>4401200000</v>
      </c>
      <c r="L94" s="29">
        <v>87.195099999999996</v>
      </c>
      <c r="M94" s="29">
        <v>11.593</v>
      </c>
      <c r="N94" s="29">
        <v>11.715</v>
      </c>
      <c r="O94" s="239"/>
      <c r="P94" s="158"/>
      <c r="Q94" s="199"/>
      <c r="R94" s="107"/>
    </row>
    <row r="95" spans="1:18">
      <c r="A95" s="319">
        <v>45689</v>
      </c>
      <c r="B95" s="17"/>
      <c r="C95" s="15">
        <v>45715</v>
      </c>
      <c r="D95" s="15">
        <v>17821</v>
      </c>
      <c r="E95" s="17"/>
      <c r="F95" s="17"/>
      <c r="G95" s="17"/>
      <c r="H95" s="117"/>
      <c r="I95" s="17"/>
      <c r="J95" s="17"/>
      <c r="K95" s="18">
        <v>4513050000</v>
      </c>
      <c r="L95" s="29"/>
      <c r="M95" s="29"/>
      <c r="N95" s="29"/>
      <c r="O95" s="239">
        <v>111850000</v>
      </c>
      <c r="P95" s="158">
        <v>90.787199999999999</v>
      </c>
      <c r="Q95" s="199">
        <v>11.532360000000001</v>
      </c>
      <c r="R95" s="107">
        <v>11.59</v>
      </c>
    </row>
    <row r="96" spans="1:18">
      <c r="A96" s="319">
        <v>45717</v>
      </c>
      <c r="B96" s="17">
        <v>50000000</v>
      </c>
      <c r="C96" s="15">
        <v>45722</v>
      </c>
      <c r="D96" s="15">
        <v>54346</v>
      </c>
      <c r="E96" s="17">
        <v>76770000</v>
      </c>
      <c r="F96" s="17">
        <v>26770000</v>
      </c>
      <c r="G96" s="17">
        <v>50000000</v>
      </c>
      <c r="H96" s="117">
        <v>53.54</v>
      </c>
      <c r="I96" s="17">
        <v>0</v>
      </c>
      <c r="J96" s="17">
        <v>50000000</v>
      </c>
      <c r="K96" s="18">
        <v>4563050000</v>
      </c>
      <c r="L96" s="29">
        <v>87.427719999999994</v>
      </c>
      <c r="M96" s="29">
        <v>11.56198</v>
      </c>
      <c r="N96" s="29">
        <v>11.62</v>
      </c>
      <c r="O96" s="239"/>
      <c r="P96" s="158"/>
      <c r="Q96" s="199"/>
      <c r="R96" s="107"/>
    </row>
    <row r="97" spans="1:18">
      <c r="A97" s="319">
        <v>45717</v>
      </c>
      <c r="B97" s="17">
        <v>30000000</v>
      </c>
      <c r="C97" s="15">
        <v>45743</v>
      </c>
      <c r="D97" s="15">
        <v>54346</v>
      </c>
      <c r="E97" s="17">
        <v>57290000</v>
      </c>
      <c r="F97" s="17">
        <v>27290000</v>
      </c>
      <c r="G97" s="17">
        <v>15030000</v>
      </c>
      <c r="H97" s="117">
        <v>90.966666666666669</v>
      </c>
      <c r="I97" s="17">
        <v>0</v>
      </c>
      <c r="J97" s="17">
        <v>15030000</v>
      </c>
      <c r="K97" s="18">
        <v>4578080000</v>
      </c>
      <c r="L97" s="29">
        <v>85.193579999999997</v>
      </c>
      <c r="M97" s="29">
        <v>11.88599</v>
      </c>
      <c r="N97" s="29">
        <v>11.6</v>
      </c>
      <c r="O97" s="239"/>
      <c r="P97" s="158"/>
      <c r="Q97" s="199"/>
      <c r="R97" s="107"/>
    </row>
    <row r="98" spans="1:18">
      <c r="A98" s="319">
        <v>45748</v>
      </c>
      <c r="B98" s="17">
        <v>330000000</v>
      </c>
      <c r="C98" s="15">
        <v>45762</v>
      </c>
      <c r="D98" s="15">
        <v>54346</v>
      </c>
      <c r="E98" s="17">
        <v>196700000</v>
      </c>
      <c r="F98" s="17">
        <v>-133300000</v>
      </c>
      <c r="G98" s="17">
        <v>174940000</v>
      </c>
      <c r="H98" s="117">
        <v>-40.393939393939391</v>
      </c>
      <c r="I98" s="17">
        <v>0</v>
      </c>
      <c r="J98" s="17">
        <v>174940000</v>
      </c>
      <c r="K98" s="18">
        <v>4753020000</v>
      </c>
      <c r="L98" s="29">
        <v>83.349649999999997</v>
      </c>
      <c r="M98" s="29">
        <v>12.15935</v>
      </c>
      <c r="N98" s="29">
        <v>12.535</v>
      </c>
      <c r="O98" s="239"/>
      <c r="P98" s="158"/>
      <c r="Q98" s="199"/>
      <c r="R98" s="107"/>
    </row>
    <row r="99" spans="1:18">
      <c r="A99" s="319">
        <v>45748</v>
      </c>
      <c r="B99" s="17">
        <v>80000000</v>
      </c>
      <c r="C99" s="15">
        <v>45406</v>
      </c>
      <c r="D99" s="15">
        <v>54346</v>
      </c>
      <c r="E99" s="17">
        <v>49840000</v>
      </c>
      <c r="F99" s="17">
        <v>-30160000</v>
      </c>
      <c r="G99" s="17">
        <v>31090000</v>
      </c>
      <c r="H99" s="117">
        <v>-37.700000000000003</v>
      </c>
      <c r="I99" s="17">
        <v>0</v>
      </c>
      <c r="J99" s="17">
        <v>31090000</v>
      </c>
      <c r="K99" s="18">
        <v>4784110000</v>
      </c>
      <c r="L99" s="29">
        <v>82.890680000000003</v>
      </c>
      <c r="M99" s="29">
        <v>12.22871</v>
      </c>
      <c r="N99" s="29">
        <v>12.33</v>
      </c>
      <c r="O99" s="239"/>
      <c r="P99" s="158"/>
      <c r="Q99" s="199"/>
      <c r="R99" s="107"/>
    </row>
    <row r="100" spans="1:18">
      <c r="A100" s="319">
        <v>45748</v>
      </c>
      <c r="B100" s="17"/>
      <c r="C100" s="15">
        <v>45777</v>
      </c>
      <c r="D100" s="15">
        <v>54347</v>
      </c>
      <c r="E100" s="17"/>
      <c r="F100" s="17"/>
      <c r="G100" s="17"/>
      <c r="H100" s="117"/>
      <c r="I100" s="17"/>
      <c r="J100" s="17"/>
      <c r="K100" s="18">
        <v>4796280000</v>
      </c>
      <c r="L100" s="29"/>
      <c r="M100" s="29"/>
      <c r="N100" s="29"/>
      <c r="O100" s="239">
        <v>12170000</v>
      </c>
      <c r="P100" s="158">
        <v>82.758920000000003</v>
      </c>
      <c r="Q100" s="199">
        <v>12.311999999999999</v>
      </c>
      <c r="R100" s="107">
        <v>12.311999999999999</v>
      </c>
    </row>
    <row r="101" spans="1:18">
      <c r="A101" s="319">
        <v>45778</v>
      </c>
      <c r="B101" s="17">
        <v>70000000</v>
      </c>
      <c r="C101" s="15">
        <v>45785</v>
      </c>
      <c r="D101" s="15">
        <v>54346</v>
      </c>
      <c r="E101" s="17">
        <v>30190000</v>
      </c>
      <c r="F101" s="17">
        <v>-39810000</v>
      </c>
      <c r="G101" s="17">
        <v>8090000</v>
      </c>
      <c r="H101" s="117">
        <v>-56.871428571428574</v>
      </c>
      <c r="I101" s="17">
        <v>0</v>
      </c>
      <c r="J101" s="17">
        <v>8090000</v>
      </c>
      <c r="K101" s="18">
        <v>4804370000</v>
      </c>
      <c r="L101" s="29">
        <v>80.936459999999997</v>
      </c>
      <c r="M101" s="29">
        <v>12.533770000000001</v>
      </c>
      <c r="N101" s="29">
        <v>12.54</v>
      </c>
      <c r="O101" s="239"/>
      <c r="P101" s="158"/>
      <c r="Q101" s="199"/>
      <c r="R101" s="107"/>
    </row>
    <row r="102" spans="1:18">
      <c r="A102" s="319">
        <v>45778</v>
      </c>
      <c r="B102" s="17">
        <v>70000000</v>
      </c>
      <c r="C102" s="15">
        <v>45792</v>
      </c>
      <c r="D102" s="15">
        <v>54346</v>
      </c>
      <c r="E102" s="17">
        <v>35190000</v>
      </c>
      <c r="F102" s="17">
        <v>-34810000</v>
      </c>
      <c r="G102" s="17">
        <v>4810000</v>
      </c>
      <c r="H102" s="117">
        <v>-49.728571428571428</v>
      </c>
      <c r="I102" s="17">
        <v>0</v>
      </c>
      <c r="J102" s="17">
        <v>4810000</v>
      </c>
      <c r="K102" s="18">
        <v>4809180000</v>
      </c>
      <c r="L102" s="29">
        <v>81.6066</v>
      </c>
      <c r="M102" s="29">
        <v>12.42713</v>
      </c>
      <c r="N102" s="29">
        <v>12.43</v>
      </c>
      <c r="O102" s="239"/>
      <c r="P102" s="158"/>
      <c r="Q102" s="199"/>
      <c r="R102" s="107"/>
    </row>
    <row r="103" spans="1:18">
      <c r="A103" s="319">
        <v>45809</v>
      </c>
      <c r="B103" s="17"/>
      <c r="C103" s="15">
        <v>45813</v>
      </c>
      <c r="D103" s="15">
        <v>54346</v>
      </c>
      <c r="E103" s="17"/>
      <c r="F103" s="17">
        <v>0</v>
      </c>
      <c r="G103" s="17"/>
      <c r="H103" s="117"/>
      <c r="I103" s="17"/>
      <c r="J103" s="17">
        <v>0</v>
      </c>
      <c r="K103" s="18">
        <v>4837910000</v>
      </c>
      <c r="L103" s="29"/>
      <c r="M103" s="29"/>
      <c r="N103" s="29"/>
      <c r="O103" s="239">
        <v>28730000</v>
      </c>
      <c r="P103" s="158">
        <v>84.958669999999998</v>
      </c>
      <c r="Q103" s="199">
        <v>12.125</v>
      </c>
      <c r="R103" s="107">
        <v>12.15</v>
      </c>
    </row>
    <row r="104" spans="1:18">
      <c r="A104" s="319">
        <v>45809</v>
      </c>
      <c r="B104" s="17">
        <v>50000000</v>
      </c>
      <c r="C104" s="15">
        <v>45827</v>
      </c>
      <c r="D104" s="15">
        <v>54346</v>
      </c>
      <c r="E104" s="17">
        <v>128620000</v>
      </c>
      <c r="F104" s="17">
        <v>78620000</v>
      </c>
      <c r="G104" s="17">
        <v>50000000</v>
      </c>
      <c r="H104" s="117">
        <f>F104/B104*100</f>
        <v>157.24</v>
      </c>
      <c r="I104" s="17">
        <v>0</v>
      </c>
      <c r="J104" s="17">
        <v>50000000</v>
      </c>
      <c r="K104" s="18">
        <v>4887910000</v>
      </c>
      <c r="L104" s="29">
        <v>85.025400000000005</v>
      </c>
      <c r="M104" s="29">
        <v>11.907</v>
      </c>
      <c r="N104" s="29">
        <v>11.96</v>
      </c>
      <c r="O104" s="239"/>
      <c r="P104" s="158"/>
      <c r="Q104" s="199"/>
      <c r="R104" s="107"/>
    </row>
    <row r="105" spans="1:18">
      <c r="A105" s="319">
        <v>45809</v>
      </c>
      <c r="B105" s="17">
        <v>50000000</v>
      </c>
      <c r="C105" s="15">
        <v>45834</v>
      </c>
      <c r="D105" s="15">
        <v>54346</v>
      </c>
      <c r="E105" s="17">
        <v>58190000</v>
      </c>
      <c r="F105" s="17">
        <v>8190000</v>
      </c>
      <c r="G105" s="17">
        <v>39500000</v>
      </c>
      <c r="H105" s="117">
        <f>F105/B105*100</f>
        <v>16.38</v>
      </c>
      <c r="I105" s="17">
        <v>0</v>
      </c>
      <c r="J105" s="17">
        <v>39500000</v>
      </c>
      <c r="K105" s="18">
        <v>4927410000</v>
      </c>
      <c r="L105" s="29">
        <v>85.66216632911393</v>
      </c>
      <c r="M105" s="29">
        <v>11.81449367088608</v>
      </c>
      <c r="N105" s="29">
        <v>11.9</v>
      </c>
      <c r="O105" s="239"/>
      <c r="P105" s="158"/>
      <c r="Q105" s="199"/>
      <c r="R105" s="107"/>
    </row>
    <row r="106" spans="1:18">
      <c r="A106" s="319">
        <v>45839</v>
      </c>
      <c r="B106" s="17"/>
      <c r="C106" s="15">
        <v>45841</v>
      </c>
      <c r="D106" s="15">
        <v>54346</v>
      </c>
      <c r="E106" s="17"/>
      <c r="F106" s="17">
        <v>0</v>
      </c>
      <c r="G106" s="17"/>
      <c r="H106" s="117"/>
      <c r="I106" s="17">
        <v>0</v>
      </c>
      <c r="J106" s="17">
        <v>0</v>
      </c>
      <c r="K106" s="18">
        <v>4981860000</v>
      </c>
      <c r="L106" s="29"/>
      <c r="M106" s="29"/>
      <c r="N106" s="29"/>
      <c r="O106" s="239">
        <v>54450000</v>
      </c>
      <c r="P106" s="158">
        <v>87.56523</v>
      </c>
      <c r="Q106" s="199">
        <v>11.85233</v>
      </c>
      <c r="R106" s="107">
        <v>11.871</v>
      </c>
    </row>
    <row r="107" spans="1:18">
      <c r="A107" s="319">
        <v>45839</v>
      </c>
      <c r="B107" s="17">
        <v>75000000</v>
      </c>
      <c r="C107" s="15">
        <v>45848</v>
      </c>
      <c r="D107" s="15">
        <v>54346</v>
      </c>
      <c r="E107" s="17">
        <v>80270000</v>
      </c>
      <c r="F107" s="17">
        <v>5270000</v>
      </c>
      <c r="G107" s="17">
        <v>80270000</v>
      </c>
      <c r="H107" s="117">
        <v>7.0266666666666673</v>
      </c>
      <c r="I107" s="17">
        <v>0</v>
      </c>
      <c r="J107" s="17">
        <v>80270000</v>
      </c>
      <c r="K107" s="18">
        <v>5062130000</v>
      </c>
      <c r="L107" s="29">
        <v>83.988205445371875</v>
      </c>
      <c r="M107" s="29">
        <v>12.06136165441634</v>
      </c>
      <c r="N107" s="29">
        <v>12.15</v>
      </c>
      <c r="O107" s="239"/>
      <c r="P107" s="158"/>
      <c r="Q107" s="199"/>
      <c r="R107" s="107"/>
    </row>
    <row r="108" spans="1:18">
      <c r="A108" s="319">
        <v>45839</v>
      </c>
      <c r="B108" s="17">
        <v>130000000</v>
      </c>
      <c r="C108" s="15">
        <v>45853</v>
      </c>
      <c r="D108" s="15">
        <v>54346</v>
      </c>
      <c r="E108" s="17">
        <v>199370000</v>
      </c>
      <c r="F108" s="17">
        <v>69370000</v>
      </c>
      <c r="G108" s="17">
        <v>155000000</v>
      </c>
      <c r="H108" s="117">
        <v>53.361538461538458</v>
      </c>
      <c r="I108" s="17">
        <v>0</v>
      </c>
      <c r="J108" s="17">
        <v>155000000</v>
      </c>
      <c r="K108" s="18">
        <v>5217130000</v>
      </c>
      <c r="L108" s="29">
        <v>84.083521612903226</v>
      </c>
      <c r="M108" s="29">
        <v>12.047677419354841</v>
      </c>
      <c r="N108" s="29">
        <v>12.154</v>
      </c>
      <c r="O108" s="239"/>
      <c r="P108" s="158"/>
      <c r="Q108" s="199"/>
      <c r="R108" s="107"/>
    </row>
    <row r="109" spans="1:18">
      <c r="A109" s="319">
        <v>45870</v>
      </c>
      <c r="B109" s="17">
        <v>35000000</v>
      </c>
      <c r="C109" s="15">
        <v>45876</v>
      </c>
      <c r="D109" s="15">
        <v>54346</v>
      </c>
      <c r="E109" s="17">
        <v>140900000</v>
      </c>
      <c r="F109" s="17">
        <v>105900000</v>
      </c>
      <c r="G109" s="17">
        <v>62440000</v>
      </c>
      <c r="H109" s="117">
        <v>302.57142857142856</v>
      </c>
      <c r="I109" s="17">
        <v>0</v>
      </c>
      <c r="J109" s="17">
        <v>62440000</v>
      </c>
      <c r="K109" s="18">
        <v>5279570000</v>
      </c>
      <c r="L109" s="29">
        <v>86.490869910313904</v>
      </c>
      <c r="M109" s="29">
        <v>11.69681614349776</v>
      </c>
      <c r="N109" s="29">
        <v>11.71</v>
      </c>
      <c r="O109" s="239"/>
      <c r="P109" s="199"/>
      <c r="Q109" s="107"/>
      <c r="R109" s="107"/>
    </row>
    <row r="110" spans="1:18">
      <c r="A110" s="319">
        <v>45870</v>
      </c>
      <c r="B110" s="17"/>
      <c r="C110" s="15">
        <v>45883</v>
      </c>
      <c r="D110" s="15">
        <v>54346</v>
      </c>
      <c r="E110" s="17"/>
      <c r="F110" s="17">
        <v>0</v>
      </c>
      <c r="G110" s="17"/>
      <c r="H110" s="117"/>
      <c r="I110" s="17">
        <v>0</v>
      </c>
      <c r="J110" s="17">
        <v>0</v>
      </c>
      <c r="K110" s="18">
        <v>5329770000</v>
      </c>
      <c r="L110" s="29"/>
      <c r="M110" s="29"/>
      <c r="N110" s="29"/>
      <c r="O110" s="239">
        <v>50200000</v>
      </c>
      <c r="P110" s="199">
        <v>88.807264226135317</v>
      </c>
      <c r="Q110" s="107">
        <v>11.84122798887859</v>
      </c>
      <c r="R110" s="107">
        <v>11.898</v>
      </c>
    </row>
    <row r="111" spans="1:18">
      <c r="A111" s="319">
        <v>45870</v>
      </c>
      <c r="B111" s="17">
        <v>130000000</v>
      </c>
      <c r="C111" s="15">
        <v>45897</v>
      </c>
      <c r="D111" s="15">
        <v>54346</v>
      </c>
      <c r="E111" s="17">
        <v>254930000</v>
      </c>
      <c r="F111" s="17">
        <v>124930000</v>
      </c>
      <c r="G111" s="17">
        <v>182350000</v>
      </c>
      <c r="H111" s="117">
        <v>96.1</v>
      </c>
      <c r="I111" s="17">
        <v>0</v>
      </c>
      <c r="J111" s="17">
        <v>182350000</v>
      </c>
      <c r="K111" s="18">
        <v>5512120000</v>
      </c>
      <c r="L111" s="29">
        <v>85.183602661913895</v>
      </c>
      <c r="M111" s="29">
        <v>11.88742363586509</v>
      </c>
      <c r="N111" s="29">
        <v>11.927</v>
      </c>
      <c r="O111" s="239"/>
      <c r="P111" s="199"/>
      <c r="Q111" s="107"/>
      <c r="R111" s="107"/>
    </row>
    <row r="112" spans="1:18">
      <c r="A112" s="319">
        <v>45901</v>
      </c>
      <c r="B112" s="17">
        <v>35000000</v>
      </c>
      <c r="C112" s="15">
        <v>45904</v>
      </c>
      <c r="D112" s="15">
        <v>54346</v>
      </c>
      <c r="E112" s="17">
        <v>50190000</v>
      </c>
      <c r="F112" s="17">
        <v>15190000</v>
      </c>
      <c r="G112" s="17">
        <v>13190000</v>
      </c>
      <c r="H112" s="117">
        <v>43.4</v>
      </c>
      <c r="I112" s="17">
        <v>0</v>
      </c>
      <c r="J112" s="17">
        <v>13190000</v>
      </c>
      <c r="K112" s="18">
        <v>5525310000</v>
      </c>
      <c r="L112" s="29">
        <v>84.250228923426832</v>
      </c>
      <c r="M112" s="29">
        <v>12.02620166793025</v>
      </c>
      <c r="N112" s="29">
        <v>12.049099999999999</v>
      </c>
      <c r="O112" s="239"/>
      <c r="P112" s="199"/>
      <c r="Q112" s="107"/>
      <c r="R112" s="107"/>
    </row>
    <row r="113" spans="1:18">
      <c r="A113" s="319">
        <v>45901</v>
      </c>
      <c r="B113" s="17">
        <v>35000000</v>
      </c>
      <c r="C113" s="15">
        <v>45918</v>
      </c>
      <c r="D113" s="15">
        <v>54346</v>
      </c>
      <c r="E113" s="17">
        <v>10000000</v>
      </c>
      <c r="F113" s="17">
        <v>-25000000</v>
      </c>
      <c r="G113" s="17">
        <v>10000000</v>
      </c>
      <c r="H113" s="117">
        <v>-71.428571428571431</v>
      </c>
      <c r="I113" s="17">
        <v>0</v>
      </c>
      <c r="J113" s="17">
        <v>10000000</v>
      </c>
      <c r="K113" s="18">
        <v>5535310000</v>
      </c>
      <c r="L113" s="29">
        <v>86.704179999999994</v>
      </c>
      <c r="M113" s="29">
        <v>11.678000000000001</v>
      </c>
      <c r="N113" s="29">
        <v>11.678000000000001</v>
      </c>
      <c r="O113" s="239"/>
      <c r="P113" s="199"/>
      <c r="Q113" s="107"/>
      <c r="R113" s="107"/>
    </row>
    <row r="114" spans="1:18">
      <c r="A114" s="319">
        <v>45901</v>
      </c>
      <c r="B114" s="17"/>
      <c r="C114" s="15">
        <v>45925</v>
      </c>
      <c r="D114" s="15">
        <v>54346</v>
      </c>
      <c r="E114" s="17"/>
      <c r="F114" s="17">
        <v>0</v>
      </c>
      <c r="G114" s="17"/>
      <c r="H114" s="117"/>
      <c r="I114" s="17">
        <v>0</v>
      </c>
      <c r="J114" s="17">
        <v>0</v>
      </c>
      <c r="K114" s="18">
        <v>5558590000</v>
      </c>
      <c r="L114" s="29"/>
      <c r="M114" s="29"/>
      <c r="N114" s="29"/>
      <c r="O114" s="239">
        <v>23280000</v>
      </c>
      <c r="P114" s="199">
        <v>86.003969999999995</v>
      </c>
      <c r="Q114" s="107">
        <v>11.699</v>
      </c>
      <c r="R114" s="107">
        <v>11.699</v>
      </c>
    </row>
    <row r="115" spans="1:18">
      <c r="A115" s="319">
        <v>45931</v>
      </c>
      <c r="B115" s="17">
        <v>50000000</v>
      </c>
      <c r="C115" s="15">
        <v>45932</v>
      </c>
      <c r="D115" s="15">
        <v>54346</v>
      </c>
      <c r="E115" s="17">
        <v>55150000</v>
      </c>
      <c r="F115" s="17">
        <v>5150000</v>
      </c>
      <c r="G115" s="17">
        <v>50150000</v>
      </c>
      <c r="H115" s="117">
        <v>10.299999999999999</v>
      </c>
      <c r="I115" s="17">
        <v>0</v>
      </c>
      <c r="J115" s="17">
        <v>50150000</v>
      </c>
      <c r="K115" s="18">
        <v>5608740000</v>
      </c>
      <c r="L115" s="29">
        <v>86.578861495513465</v>
      </c>
      <c r="M115" s="29">
        <v>11.69455633100698</v>
      </c>
      <c r="N115" s="29">
        <v>11.72</v>
      </c>
      <c r="O115" s="239"/>
      <c r="P115" s="199"/>
      <c r="Q115" s="107"/>
      <c r="R115" s="107"/>
    </row>
    <row r="116" spans="1:18">
      <c r="A116" s="319">
        <v>45931</v>
      </c>
      <c r="B116" s="17">
        <v>70000000</v>
      </c>
      <c r="C116" s="15">
        <v>45945</v>
      </c>
      <c r="D116" s="15">
        <v>54346</v>
      </c>
      <c r="E116" s="17">
        <v>101320000</v>
      </c>
      <c r="F116" s="17">
        <v>31320000</v>
      </c>
      <c r="G116" s="17">
        <v>38030000</v>
      </c>
      <c r="H116" s="117">
        <v>44.742857142857147</v>
      </c>
      <c r="I116" s="17">
        <v>0</v>
      </c>
      <c r="J116" s="17">
        <v>38030000</v>
      </c>
      <c r="K116" s="18">
        <v>5646770000</v>
      </c>
      <c r="L116" s="29">
        <v>87.275754312384962</v>
      </c>
      <c r="M116" s="29">
        <v>11.59475308966605</v>
      </c>
      <c r="N116" s="29">
        <v>11.63</v>
      </c>
      <c r="O116" s="239"/>
      <c r="P116" s="199"/>
      <c r="Q116" s="107"/>
      <c r="R116" s="107"/>
    </row>
    <row r="117" spans="1:18">
      <c r="A117" s="319">
        <v>45962</v>
      </c>
      <c r="B117" s="17">
        <v>55000000</v>
      </c>
      <c r="C117" s="15">
        <v>45974</v>
      </c>
      <c r="D117" s="15">
        <v>54346</v>
      </c>
      <c r="E117" s="17">
        <v>113690000</v>
      </c>
      <c r="F117" s="17">
        <v>58690000</v>
      </c>
      <c r="G117" s="17">
        <v>85520000</v>
      </c>
      <c r="H117" s="117">
        <v>106.7090909090909</v>
      </c>
      <c r="I117" s="17">
        <v>0</v>
      </c>
      <c r="J117" s="17">
        <v>85520000</v>
      </c>
      <c r="K117" s="18">
        <v>5732290000</v>
      </c>
      <c r="L117" s="29">
        <v>90.646503026192704</v>
      </c>
      <c r="M117" s="29">
        <v>11.134609448082321</v>
      </c>
      <c r="N117" s="29">
        <v>11.215</v>
      </c>
      <c r="O117" s="239"/>
      <c r="P117" s="199"/>
      <c r="Q117" s="107"/>
      <c r="R117" s="107"/>
    </row>
    <row r="118" spans="1:18">
      <c r="A118" s="319">
        <v>45962</v>
      </c>
      <c r="B118" s="17"/>
      <c r="C118" s="15">
        <v>45986</v>
      </c>
      <c r="D118" s="15">
        <v>54346</v>
      </c>
      <c r="E118" s="17"/>
      <c r="F118" s="17">
        <v>0</v>
      </c>
      <c r="G118" s="17"/>
      <c r="H118" s="117">
        <v>106.7090909090909</v>
      </c>
      <c r="I118" s="17">
        <v>0</v>
      </c>
      <c r="J118" s="17">
        <v>0</v>
      </c>
      <c r="K118" s="18">
        <v>5743310000</v>
      </c>
      <c r="L118" s="29"/>
      <c r="M118" s="29"/>
      <c r="N118" s="29"/>
      <c r="O118" s="239">
        <v>11020000</v>
      </c>
      <c r="P118" s="199">
        <v>92.068560000000005</v>
      </c>
      <c r="Q118" s="107">
        <v>11.102</v>
      </c>
      <c r="R118" s="107">
        <v>11.102</v>
      </c>
    </row>
    <row r="119" spans="1:18">
      <c r="A119" s="319">
        <v>45992</v>
      </c>
      <c r="B119" s="17">
        <v>60000000</v>
      </c>
      <c r="C119" s="15">
        <v>45995</v>
      </c>
      <c r="D119" s="15">
        <v>54346</v>
      </c>
      <c r="E119" s="17">
        <v>177260000</v>
      </c>
      <c r="F119" s="17">
        <v>117260000</v>
      </c>
      <c r="G119" s="17">
        <v>95050000</v>
      </c>
      <c r="H119" s="117">
        <v>195.43333333333334</v>
      </c>
      <c r="I119" s="17">
        <v>0</v>
      </c>
      <c r="J119" s="17">
        <v>95050000</v>
      </c>
      <c r="K119" s="18">
        <v>5838360000</v>
      </c>
      <c r="L119" s="29">
        <v>92.576800799579175</v>
      </c>
      <c r="M119" s="29">
        <v>10.88421883219358</v>
      </c>
      <c r="N119" s="29">
        <v>10.96</v>
      </c>
      <c r="O119" s="239"/>
      <c r="P119" s="199"/>
      <c r="Q119" s="107"/>
      <c r="R119" s="107"/>
    </row>
    <row r="120" spans="1:18">
      <c r="A120" s="319">
        <v>46023</v>
      </c>
      <c r="B120" s="17">
        <v>150000000</v>
      </c>
      <c r="C120" s="15">
        <v>46037</v>
      </c>
      <c r="D120" s="15">
        <v>54346</v>
      </c>
      <c r="E120" s="17">
        <v>239640000</v>
      </c>
      <c r="F120" s="17">
        <v>89640000</v>
      </c>
      <c r="G120" s="17">
        <v>224640000</v>
      </c>
      <c r="H120" s="117">
        <v>59.760000000000005</v>
      </c>
      <c r="I120" s="17">
        <v>0</v>
      </c>
      <c r="J120" s="17">
        <v>224640000</v>
      </c>
      <c r="K120" s="18">
        <v>6063000000</v>
      </c>
      <c r="L120" s="29">
        <v>93.241277593482906</v>
      </c>
      <c r="M120" s="29">
        <v>10.80093571937322</v>
      </c>
      <c r="N120" s="29">
        <v>11</v>
      </c>
      <c r="O120" s="239"/>
      <c r="P120" s="199"/>
      <c r="Q120" s="107"/>
      <c r="R120" s="107"/>
    </row>
    <row r="121" spans="1:18">
      <c r="A121" s="319">
        <v>46023</v>
      </c>
      <c r="B121" s="17"/>
      <c r="C121" s="15"/>
      <c r="D121" s="15"/>
      <c r="E121" s="17"/>
      <c r="F121" s="17"/>
      <c r="G121" s="17"/>
      <c r="H121" s="117"/>
      <c r="I121" s="17">
        <v>0</v>
      </c>
      <c r="J121" s="17">
        <v>0</v>
      </c>
      <c r="K121" s="18">
        <v>6064610000</v>
      </c>
      <c r="L121" s="29"/>
      <c r="M121" s="29"/>
      <c r="N121" s="29"/>
      <c r="O121" s="239">
        <v>1610000</v>
      </c>
      <c r="P121" s="199">
        <v>95.334500000000006</v>
      </c>
      <c r="Q121" s="107">
        <v>10.879</v>
      </c>
      <c r="R121" s="107">
        <v>10.879</v>
      </c>
    </row>
  </sheetData>
  <conditionalFormatting sqref="L4:N6">
    <cfRule type="cellIs" dxfId="11" priority="8812" stopIfTrue="1" operator="lessThan">
      <formula>0</formula>
    </cfRule>
  </conditionalFormatting>
  <conditionalFormatting sqref="L8:N356">
    <cfRule type="cellIs" dxfId="10" priority="21" stopIfTrue="1" operator="lessThan">
      <formula>0</formula>
    </cfRule>
  </conditionalFormatting>
  <conditionalFormatting sqref="O7:R7">
    <cfRule type="cellIs" dxfId="9" priority="7806" stopIfTrue="1" operator="lessThan">
      <formula>0</formula>
    </cfRule>
  </conditionalFormatting>
  <conditionalFormatting sqref="P21:R59">
    <cfRule type="cellIs" dxfId="8" priority="1507" stopIfTrue="1" operator="lessThan">
      <formula>0</formula>
    </cfRule>
  </conditionalFormatting>
  <conditionalFormatting sqref="P65:R121">
    <cfRule type="cellIs" dxfId="7" priority="1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4F2C-B56E-4045-B4EE-CF9273E6A447}">
  <sheetPr>
    <pageSetUpPr fitToPage="1"/>
  </sheetPr>
  <dimension ref="A1:R151"/>
  <sheetViews>
    <sheetView zoomScaleNormal="100" workbookViewId="0">
      <pane xSplit="1" ySplit="3" topLeftCell="B132" activePane="bottomRight" state="frozen"/>
      <selection pane="topRight" activeCell="B1" sqref="B1"/>
      <selection pane="bottomLeft" activeCell="A4" sqref="A4"/>
      <selection pane="bottomRight" activeCell="A151" sqref="A151"/>
    </sheetView>
  </sheetViews>
  <sheetFormatPr defaultRowHeight="15"/>
  <cols>
    <col min="2" max="2" width="11" customWidth="1"/>
    <col min="5" max="5" width="10.77734375" customWidth="1"/>
    <col min="8" max="8" width="10" customWidth="1"/>
    <col min="9" max="9" width="7" customWidth="1"/>
    <col min="11" max="11" width="11.44140625" customWidth="1"/>
    <col min="13" max="13" width="8.77734375" customWidth="1"/>
    <col min="15" max="15" width="9.21875" customWidth="1"/>
  </cols>
  <sheetData>
    <row r="1" spans="1:18" ht="16.5" thickBot="1">
      <c r="A1" s="9"/>
      <c r="B1" s="9" t="s">
        <v>67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 ht="13.5" customHeight="1">
      <c r="A4" s="26">
        <v>43639</v>
      </c>
      <c r="B4" s="121">
        <v>20000000</v>
      </c>
      <c r="C4" s="103">
        <v>43622</v>
      </c>
      <c r="D4" s="103">
        <v>54984</v>
      </c>
      <c r="E4" s="98">
        <v>55750000</v>
      </c>
      <c r="F4" s="208">
        <v>35750000</v>
      </c>
      <c r="G4" s="98">
        <v>20000000</v>
      </c>
      <c r="H4" s="144">
        <v>178.75</v>
      </c>
      <c r="I4" s="209">
        <v>0</v>
      </c>
      <c r="J4" s="208">
        <v>20000000</v>
      </c>
      <c r="K4" s="207">
        <v>20000000</v>
      </c>
      <c r="L4" s="158">
        <v>87.000720000000001</v>
      </c>
      <c r="M4" s="158">
        <v>11.83456</v>
      </c>
      <c r="N4" s="158">
        <v>11.845000000000001</v>
      </c>
      <c r="O4" s="98"/>
      <c r="P4" s="158"/>
      <c r="Q4" s="199"/>
      <c r="R4" s="107"/>
    </row>
    <row r="5" spans="1:18" ht="13.5" customHeight="1">
      <c r="A5" s="26">
        <v>43669</v>
      </c>
      <c r="B5" s="121">
        <v>20000000</v>
      </c>
      <c r="C5" s="103">
        <v>43657</v>
      </c>
      <c r="D5" s="103">
        <v>54984</v>
      </c>
      <c r="E5" s="98">
        <v>62200000</v>
      </c>
      <c r="F5" s="208">
        <v>42200000</v>
      </c>
      <c r="G5" s="98">
        <v>20000000</v>
      </c>
      <c r="H5" s="144">
        <v>211</v>
      </c>
      <c r="I5" s="209">
        <v>0</v>
      </c>
      <c r="J5" s="208">
        <v>20000000</v>
      </c>
      <c r="K5" s="207">
        <v>40000000</v>
      </c>
      <c r="L5" s="158">
        <v>89.333290000000005</v>
      </c>
      <c r="M5" s="158">
        <v>11.518230000000001</v>
      </c>
      <c r="N5" s="158">
        <v>11.537000000000001</v>
      </c>
      <c r="O5" s="98"/>
      <c r="P5" s="158"/>
      <c r="Q5" s="199"/>
      <c r="R5" s="107"/>
    </row>
    <row r="6" spans="1:18" ht="13.5" customHeight="1">
      <c r="A6" s="26">
        <v>43696</v>
      </c>
      <c r="B6" s="121">
        <v>20000000</v>
      </c>
      <c r="C6" s="103">
        <v>43691</v>
      </c>
      <c r="D6" s="103">
        <v>54984</v>
      </c>
      <c r="E6" s="98">
        <v>125500000</v>
      </c>
      <c r="F6" s="208">
        <v>105500000</v>
      </c>
      <c r="G6" s="98">
        <v>20000000</v>
      </c>
      <c r="H6" s="144">
        <v>527.5</v>
      </c>
      <c r="I6" s="209">
        <v>0</v>
      </c>
      <c r="J6" s="208">
        <v>20000000</v>
      </c>
      <c r="K6" s="207">
        <v>60000000</v>
      </c>
      <c r="L6" s="158">
        <v>87.158199999999994</v>
      </c>
      <c r="M6" s="158">
        <v>11.808</v>
      </c>
      <c r="N6" s="158">
        <v>11.84</v>
      </c>
      <c r="O6" s="98"/>
      <c r="P6" s="158"/>
      <c r="Q6" s="199"/>
      <c r="R6" s="107"/>
    </row>
    <row r="7" spans="1:18" ht="13.5" customHeight="1">
      <c r="A7" s="26">
        <v>43696</v>
      </c>
      <c r="B7" s="121"/>
      <c r="C7" s="103">
        <v>43685</v>
      </c>
      <c r="D7" s="103">
        <v>54984</v>
      </c>
      <c r="E7" s="98"/>
      <c r="F7" s="208"/>
      <c r="G7" s="98"/>
      <c r="H7" s="144"/>
      <c r="I7" s="209"/>
      <c r="J7" s="208"/>
      <c r="K7" s="207">
        <v>83380000</v>
      </c>
      <c r="L7" s="158"/>
      <c r="M7" s="158"/>
      <c r="N7" s="158"/>
      <c r="O7" s="98">
        <v>23380000</v>
      </c>
      <c r="P7" s="158">
        <v>88.003960000000006</v>
      </c>
      <c r="Q7" s="199">
        <v>11.785</v>
      </c>
      <c r="R7" s="107">
        <v>11.8</v>
      </c>
    </row>
    <row r="8" spans="1:18" ht="13.5" customHeight="1">
      <c r="A8" s="26">
        <v>43727</v>
      </c>
      <c r="B8" s="121">
        <v>20000000</v>
      </c>
      <c r="C8" s="103">
        <v>43713</v>
      </c>
      <c r="D8" s="103">
        <v>54984</v>
      </c>
      <c r="E8" s="98">
        <v>92000000</v>
      </c>
      <c r="F8" s="208">
        <v>72000000</v>
      </c>
      <c r="G8" s="98">
        <v>20000000</v>
      </c>
      <c r="H8" s="117">
        <v>360</v>
      </c>
      <c r="I8" s="209">
        <v>0</v>
      </c>
      <c r="J8" s="208">
        <v>20000000</v>
      </c>
      <c r="K8" s="207">
        <v>103380000</v>
      </c>
      <c r="L8" s="158">
        <v>89.904640000000001</v>
      </c>
      <c r="M8" s="158">
        <v>11.438499999999999</v>
      </c>
      <c r="N8" s="158">
        <v>11.53</v>
      </c>
      <c r="O8" s="98"/>
      <c r="P8" s="158"/>
      <c r="Q8" s="199"/>
      <c r="R8" s="107"/>
    </row>
    <row r="9" spans="1:18" ht="13.5" customHeight="1">
      <c r="A9" s="26">
        <v>43757</v>
      </c>
      <c r="B9" s="121">
        <v>20000000</v>
      </c>
      <c r="C9" s="103">
        <v>43741</v>
      </c>
      <c r="D9" s="103">
        <v>54984</v>
      </c>
      <c r="E9" s="98">
        <v>41410000</v>
      </c>
      <c r="F9" s="208">
        <v>21410000</v>
      </c>
      <c r="G9" s="98">
        <v>20000000</v>
      </c>
      <c r="H9" s="117">
        <v>107.05</v>
      </c>
      <c r="I9" s="209">
        <v>0</v>
      </c>
      <c r="J9" s="208">
        <v>20000000</v>
      </c>
      <c r="K9" s="207">
        <v>123380000</v>
      </c>
      <c r="L9" s="158">
        <v>87.712130000000002</v>
      </c>
      <c r="M9" s="158">
        <v>11.729200000000001</v>
      </c>
      <c r="N9" s="158">
        <v>11.849</v>
      </c>
      <c r="O9" s="98"/>
      <c r="P9" s="158"/>
      <c r="Q9" s="199"/>
      <c r="R9" s="107"/>
    </row>
    <row r="10" spans="1:18" ht="13.5" customHeight="1">
      <c r="A10" s="26">
        <v>43788</v>
      </c>
      <c r="B10" s="121">
        <v>30000000</v>
      </c>
      <c r="C10" s="103">
        <v>43776</v>
      </c>
      <c r="D10" s="103">
        <v>54984</v>
      </c>
      <c r="E10" s="98">
        <v>118200000</v>
      </c>
      <c r="F10" s="208">
        <v>88200000</v>
      </c>
      <c r="G10" s="98">
        <v>30000000</v>
      </c>
      <c r="H10" s="117">
        <v>294</v>
      </c>
      <c r="I10" s="209">
        <v>0</v>
      </c>
      <c r="J10" s="208">
        <v>30000000</v>
      </c>
      <c r="K10" s="207">
        <v>195940000</v>
      </c>
      <c r="L10" s="158">
        <v>87.642889999999994</v>
      </c>
      <c r="M10" s="158">
        <v>11.73832</v>
      </c>
      <c r="N10" s="158">
        <v>11.77</v>
      </c>
      <c r="O10" s="98"/>
      <c r="P10" s="158"/>
      <c r="Q10" s="199"/>
      <c r="R10" s="107"/>
    </row>
    <row r="11" spans="1:18" ht="13.5" customHeight="1">
      <c r="A11" s="123">
        <v>43818</v>
      </c>
      <c r="B11" s="120">
        <v>100000000</v>
      </c>
      <c r="C11" s="146">
        <v>43804</v>
      </c>
      <c r="D11" s="146">
        <v>54984</v>
      </c>
      <c r="E11" s="99">
        <v>152700000</v>
      </c>
      <c r="F11" s="210">
        <v>52700000</v>
      </c>
      <c r="G11" s="99">
        <v>100000000</v>
      </c>
      <c r="H11" s="118">
        <v>52.7</v>
      </c>
      <c r="I11" s="126">
        <v>0</v>
      </c>
      <c r="J11" s="210">
        <v>100000000</v>
      </c>
      <c r="K11" s="211">
        <v>295940000</v>
      </c>
      <c r="L11" s="212">
        <v>84.685950000000005</v>
      </c>
      <c r="M11" s="212">
        <v>12.155799999999999</v>
      </c>
      <c r="N11" s="212">
        <v>12.2</v>
      </c>
      <c r="O11" s="99"/>
      <c r="P11" s="212"/>
      <c r="Q11" s="223"/>
      <c r="R11" s="140"/>
    </row>
    <row r="12" spans="1:18" ht="13.5" customHeight="1">
      <c r="A12" s="26">
        <v>43849</v>
      </c>
      <c r="B12" s="121">
        <v>30000000</v>
      </c>
      <c r="C12" s="103">
        <v>43846</v>
      </c>
      <c r="D12" s="103">
        <v>54984</v>
      </c>
      <c r="E12" s="98">
        <v>65000000</v>
      </c>
      <c r="F12" s="208">
        <v>35000000</v>
      </c>
      <c r="G12" s="98">
        <v>30000000</v>
      </c>
      <c r="H12" s="117">
        <v>116.66666666666667</v>
      </c>
      <c r="I12" s="209">
        <v>0</v>
      </c>
      <c r="J12" s="208">
        <v>30000000</v>
      </c>
      <c r="K12" s="207">
        <v>325940000</v>
      </c>
      <c r="L12" s="158">
        <v>85.337270000000004</v>
      </c>
      <c r="M12" s="158">
        <v>12.070869999999999</v>
      </c>
      <c r="N12" s="158">
        <v>12.071</v>
      </c>
      <c r="O12" s="98"/>
      <c r="P12" s="158"/>
      <c r="Q12" s="199"/>
      <c r="R12" s="107"/>
    </row>
    <row r="13" spans="1:18" ht="13.5" customHeight="1">
      <c r="A13" s="26">
        <v>43880</v>
      </c>
      <c r="B13" s="121">
        <v>30000000</v>
      </c>
      <c r="C13" s="103">
        <v>43867</v>
      </c>
      <c r="D13" s="103">
        <v>54984</v>
      </c>
      <c r="E13" s="98">
        <v>26060000</v>
      </c>
      <c r="F13" s="208">
        <v>-3940000</v>
      </c>
      <c r="G13" s="98">
        <v>25060000</v>
      </c>
      <c r="H13" s="117">
        <v>-13.133333333333333</v>
      </c>
      <c r="I13" s="209">
        <v>0</v>
      </c>
      <c r="J13" s="208">
        <v>25060000</v>
      </c>
      <c r="K13" s="207">
        <v>351000000</v>
      </c>
      <c r="L13" s="158">
        <v>85.807220000000001</v>
      </c>
      <c r="M13" s="158">
        <v>12.002190000000001</v>
      </c>
      <c r="N13" s="158">
        <v>12.08</v>
      </c>
      <c r="O13" s="98"/>
      <c r="P13" s="158"/>
      <c r="Q13" s="199"/>
      <c r="R13" s="107"/>
    </row>
    <row r="14" spans="1:18" ht="13.5" customHeight="1">
      <c r="A14" s="26">
        <v>43890</v>
      </c>
      <c r="B14" s="121"/>
      <c r="C14" s="103">
        <v>43888</v>
      </c>
      <c r="D14" s="103"/>
      <c r="E14" s="98"/>
      <c r="F14" s="208"/>
      <c r="G14" s="98"/>
      <c r="H14" s="117"/>
      <c r="I14" s="209"/>
      <c r="J14" s="208"/>
      <c r="K14" s="207">
        <v>411300000</v>
      </c>
      <c r="L14" s="158"/>
      <c r="M14" s="158"/>
      <c r="N14" s="158"/>
      <c r="O14" s="98">
        <v>60300000</v>
      </c>
      <c r="P14" s="158">
        <v>85.945840000000004</v>
      </c>
      <c r="Q14" s="199">
        <v>12.154999999999999</v>
      </c>
      <c r="R14" s="107">
        <v>12.18</v>
      </c>
    </row>
    <row r="15" spans="1:18" ht="13.5" customHeight="1">
      <c r="A15" s="26">
        <v>43921</v>
      </c>
      <c r="B15" s="121">
        <v>30000000</v>
      </c>
      <c r="C15" s="103">
        <v>43895</v>
      </c>
      <c r="D15" s="103">
        <v>54984</v>
      </c>
      <c r="E15" s="98">
        <v>27150000</v>
      </c>
      <c r="F15" s="208">
        <v>-2850000</v>
      </c>
      <c r="G15" s="98">
        <v>27150000</v>
      </c>
      <c r="H15" s="117">
        <v>-9.5</v>
      </c>
      <c r="I15" s="209">
        <v>0</v>
      </c>
      <c r="J15" s="208">
        <v>27150000</v>
      </c>
      <c r="K15" s="207">
        <v>438450000</v>
      </c>
      <c r="L15" s="158">
        <v>84.004660000000001</v>
      </c>
      <c r="M15" s="158">
        <v>12.26243</v>
      </c>
      <c r="N15" s="158">
        <v>12.33</v>
      </c>
      <c r="O15" s="98"/>
      <c r="P15" s="158"/>
      <c r="Q15" s="199"/>
      <c r="R15" s="107"/>
    </row>
    <row r="16" spans="1:18" ht="13.5" customHeight="1">
      <c r="A16" s="26">
        <v>43951</v>
      </c>
      <c r="B16" s="121">
        <v>50000000</v>
      </c>
      <c r="C16" s="103">
        <v>43936</v>
      </c>
      <c r="D16" s="103">
        <v>54984</v>
      </c>
      <c r="E16" s="98">
        <v>50000000</v>
      </c>
      <c r="F16" s="208">
        <v>0</v>
      </c>
      <c r="G16" s="98">
        <v>50000000</v>
      </c>
      <c r="H16" s="117">
        <v>0</v>
      </c>
      <c r="I16" s="209">
        <v>0</v>
      </c>
      <c r="J16" s="208">
        <v>50000000</v>
      </c>
      <c r="K16" s="207">
        <v>488450000</v>
      </c>
      <c r="L16" s="158">
        <v>74.419640000000001</v>
      </c>
      <c r="M16" s="158">
        <v>13.850770000000001</v>
      </c>
      <c r="N16" s="158">
        <v>13.93</v>
      </c>
      <c r="O16" s="98"/>
      <c r="P16" s="158"/>
      <c r="Q16" s="199"/>
      <c r="R16" s="107"/>
    </row>
    <row r="17" spans="1:18" ht="13.5" customHeight="1">
      <c r="A17" s="26">
        <v>43982</v>
      </c>
      <c r="B17" s="121">
        <v>30000000</v>
      </c>
      <c r="C17" s="103">
        <v>43958</v>
      </c>
      <c r="D17" s="103">
        <v>54984</v>
      </c>
      <c r="E17" s="98">
        <v>63100000</v>
      </c>
      <c r="F17" s="208">
        <v>33100000</v>
      </c>
      <c r="G17" s="98">
        <v>30000000</v>
      </c>
      <c r="H17" s="117">
        <v>110.33333333333333</v>
      </c>
      <c r="I17" s="209">
        <v>0</v>
      </c>
      <c r="J17" s="208">
        <v>30000000</v>
      </c>
      <c r="K17" s="207">
        <v>518450000</v>
      </c>
      <c r="L17" s="158">
        <v>76.707629999999995</v>
      </c>
      <c r="M17" s="158">
        <v>13.439</v>
      </c>
      <c r="N17" s="158">
        <v>13.47</v>
      </c>
      <c r="O17" s="98"/>
      <c r="P17" s="158"/>
      <c r="Q17" s="199"/>
      <c r="R17" s="107"/>
    </row>
    <row r="18" spans="1:18" ht="13.5" customHeight="1">
      <c r="A18" s="26">
        <v>44012</v>
      </c>
      <c r="B18" s="121">
        <v>45000000</v>
      </c>
      <c r="C18" s="103">
        <v>43986</v>
      </c>
      <c r="D18" s="103">
        <v>54984</v>
      </c>
      <c r="E18" s="98">
        <v>97870000</v>
      </c>
      <c r="F18" s="208">
        <v>52870000</v>
      </c>
      <c r="G18" s="98">
        <v>45000000</v>
      </c>
      <c r="H18" s="117">
        <v>117.48888888888888</v>
      </c>
      <c r="I18" s="209">
        <v>0</v>
      </c>
      <c r="J18" s="208">
        <v>45000000</v>
      </c>
      <c r="K18" s="207">
        <v>563450000</v>
      </c>
      <c r="L18" s="158">
        <v>80.368369999999999</v>
      </c>
      <c r="M18" s="158">
        <v>12.826930000000001</v>
      </c>
      <c r="N18" s="158">
        <v>12.871</v>
      </c>
      <c r="O18" s="98"/>
      <c r="P18" s="158"/>
      <c r="Q18" s="199"/>
      <c r="R18" s="107"/>
    </row>
    <row r="19" spans="1:18" ht="13.5" customHeight="1">
      <c r="A19" s="26">
        <v>44043</v>
      </c>
      <c r="B19" s="121">
        <v>80000000</v>
      </c>
      <c r="C19" s="103">
        <v>44035</v>
      </c>
      <c r="D19" s="103">
        <v>54984</v>
      </c>
      <c r="E19" s="98">
        <v>72600000</v>
      </c>
      <c r="F19" s="208">
        <v>-7400000</v>
      </c>
      <c r="G19" s="98">
        <v>72100000</v>
      </c>
      <c r="H19" s="117">
        <v>-9.25</v>
      </c>
      <c r="I19" s="209">
        <v>0</v>
      </c>
      <c r="J19" s="208">
        <v>72100000</v>
      </c>
      <c r="K19" s="207">
        <v>635550000</v>
      </c>
      <c r="L19" s="158">
        <v>75.101929999999996</v>
      </c>
      <c r="M19" s="158">
        <v>13.73301</v>
      </c>
      <c r="N19" s="158">
        <v>12</v>
      </c>
      <c r="O19" s="98"/>
      <c r="P19" s="158"/>
      <c r="Q19" s="199"/>
      <c r="R19" s="107"/>
    </row>
    <row r="20" spans="1:18" ht="13.5" customHeight="1">
      <c r="A20" s="26">
        <v>44074</v>
      </c>
      <c r="B20" s="121"/>
      <c r="C20" s="103">
        <v>44050</v>
      </c>
      <c r="D20" s="103">
        <v>54984</v>
      </c>
      <c r="E20" s="98"/>
      <c r="F20" s="208"/>
      <c r="G20" s="98"/>
      <c r="H20" s="117"/>
      <c r="I20" s="209">
        <v>0</v>
      </c>
      <c r="J20" s="208"/>
      <c r="K20" s="207">
        <v>657270000</v>
      </c>
      <c r="L20" s="158"/>
      <c r="M20" s="158"/>
      <c r="N20" s="158"/>
      <c r="O20" s="98">
        <v>21720000</v>
      </c>
      <c r="P20" s="158">
        <v>74.188689999999994</v>
      </c>
      <c r="Q20" s="199">
        <v>14.016389999999999</v>
      </c>
      <c r="R20" s="107">
        <v>14</v>
      </c>
    </row>
    <row r="21" spans="1:18" ht="13.5" customHeight="1">
      <c r="A21" s="26">
        <v>44073</v>
      </c>
      <c r="B21" s="121">
        <v>45000000</v>
      </c>
      <c r="C21" s="103">
        <v>44056</v>
      </c>
      <c r="D21" s="103">
        <v>54984</v>
      </c>
      <c r="E21" s="98">
        <v>85130000</v>
      </c>
      <c r="F21" s="208">
        <v>40130000</v>
      </c>
      <c r="G21" s="98">
        <v>45000000</v>
      </c>
      <c r="H21" s="117">
        <v>89.177777777777777</v>
      </c>
      <c r="I21" s="209">
        <v>0</v>
      </c>
      <c r="J21" s="208">
        <v>45000000</v>
      </c>
      <c r="K21" s="207">
        <v>702270000</v>
      </c>
      <c r="L21" s="158">
        <v>73.79665</v>
      </c>
      <c r="M21" s="158">
        <v>13.97261</v>
      </c>
      <c r="N21" s="158">
        <v>13.92</v>
      </c>
      <c r="O21" s="98"/>
      <c r="P21" s="158"/>
      <c r="Q21" s="199"/>
      <c r="R21" s="107"/>
    </row>
    <row r="22" spans="1:18" ht="13.5" customHeight="1">
      <c r="A22" s="26">
        <v>44104</v>
      </c>
      <c r="B22" s="121">
        <v>45000000</v>
      </c>
      <c r="C22" s="103">
        <v>44077</v>
      </c>
      <c r="D22" s="103">
        <v>54984</v>
      </c>
      <c r="E22" s="98">
        <v>72620000</v>
      </c>
      <c r="F22" s="208">
        <v>27620000</v>
      </c>
      <c r="G22" s="98">
        <v>45000000</v>
      </c>
      <c r="H22" s="117">
        <v>61.377777777777773</v>
      </c>
      <c r="I22" s="209">
        <v>0</v>
      </c>
      <c r="J22" s="208">
        <v>45000000</v>
      </c>
      <c r="K22" s="207">
        <v>747270000</v>
      </c>
      <c r="L22" s="158">
        <v>74.966610000000003</v>
      </c>
      <c r="M22" s="158">
        <v>13.7525</v>
      </c>
      <c r="N22" s="158">
        <v>13.79</v>
      </c>
      <c r="O22" s="98"/>
      <c r="P22" s="158"/>
      <c r="Q22" s="199"/>
      <c r="R22" s="107"/>
    </row>
    <row r="23" spans="1:18" ht="13.5" customHeight="1">
      <c r="A23" s="26">
        <v>44135</v>
      </c>
      <c r="B23" s="121">
        <v>50000000</v>
      </c>
      <c r="C23" s="103">
        <v>44126</v>
      </c>
      <c r="D23" s="103">
        <v>54984</v>
      </c>
      <c r="E23" s="98">
        <v>95700000</v>
      </c>
      <c r="F23" s="208">
        <v>45700000</v>
      </c>
      <c r="G23" s="98">
        <v>50000000</v>
      </c>
      <c r="H23" s="117">
        <v>91.4</v>
      </c>
      <c r="I23" s="209">
        <v>0</v>
      </c>
      <c r="J23" s="208">
        <v>50000000</v>
      </c>
      <c r="K23" s="207">
        <v>797270000</v>
      </c>
      <c r="L23" s="158">
        <v>73.252070000000003</v>
      </c>
      <c r="M23" s="158">
        <v>14.071630000000001</v>
      </c>
      <c r="N23" s="158">
        <v>13</v>
      </c>
      <c r="O23" s="98"/>
      <c r="P23" s="158"/>
      <c r="Q23" s="199"/>
      <c r="R23" s="107"/>
    </row>
    <row r="24" spans="1:18" ht="13.5" customHeight="1">
      <c r="A24" s="26">
        <v>44165</v>
      </c>
      <c r="B24" s="121">
        <v>45000000</v>
      </c>
      <c r="C24" s="103">
        <v>44140</v>
      </c>
      <c r="D24" s="103">
        <v>54984</v>
      </c>
      <c r="E24" s="98">
        <v>97500000</v>
      </c>
      <c r="F24" s="208">
        <v>52500000</v>
      </c>
      <c r="G24" s="98">
        <v>45000000</v>
      </c>
      <c r="H24" s="117">
        <v>116.7</v>
      </c>
      <c r="I24" s="209">
        <v>0</v>
      </c>
      <c r="J24" s="208">
        <v>45000000</v>
      </c>
      <c r="K24" s="207">
        <v>842270000</v>
      </c>
      <c r="L24" s="158">
        <v>73.471249999999998</v>
      </c>
      <c r="M24" s="158">
        <v>14.03</v>
      </c>
      <c r="N24" s="158">
        <v>14.03</v>
      </c>
      <c r="O24" s="98"/>
      <c r="P24" s="158"/>
      <c r="Q24" s="199"/>
      <c r="R24" s="107"/>
    </row>
    <row r="25" spans="1:18" ht="13.5" customHeight="1">
      <c r="A25" s="26">
        <v>44165</v>
      </c>
      <c r="B25" s="121"/>
      <c r="C25" s="103"/>
      <c r="D25" s="103"/>
      <c r="E25" s="98"/>
      <c r="F25" s="208"/>
      <c r="G25" s="98"/>
      <c r="H25" s="117"/>
      <c r="I25" s="209"/>
      <c r="J25" s="208"/>
      <c r="K25" s="207">
        <v>937690000</v>
      </c>
      <c r="L25" s="158"/>
      <c r="M25" s="158"/>
      <c r="N25" s="158"/>
      <c r="O25" s="98">
        <v>95420000</v>
      </c>
      <c r="P25" s="158">
        <v>79.247299999999996</v>
      </c>
      <c r="Q25" s="199">
        <v>13.62143</v>
      </c>
      <c r="R25" s="107">
        <v>79.247299999999996</v>
      </c>
    </row>
    <row r="26" spans="1:18" ht="13.5" customHeight="1">
      <c r="A26" s="123">
        <v>44196</v>
      </c>
      <c r="B26" s="120">
        <v>90000000</v>
      </c>
      <c r="C26" s="146">
        <v>44168</v>
      </c>
      <c r="D26" s="146">
        <v>54984</v>
      </c>
      <c r="E26" s="99">
        <v>80400000</v>
      </c>
      <c r="F26" s="210">
        <v>-9600000</v>
      </c>
      <c r="G26" s="99">
        <v>80400000</v>
      </c>
      <c r="H26" s="118">
        <v>-10.666666666666668</v>
      </c>
      <c r="I26" s="215">
        <v>0</v>
      </c>
      <c r="J26" s="210">
        <v>80400000</v>
      </c>
      <c r="K26" s="211">
        <v>1018090000</v>
      </c>
      <c r="L26" s="212">
        <v>75.79983</v>
      </c>
      <c r="M26" s="212">
        <v>13.600960000000001</v>
      </c>
      <c r="N26" s="212">
        <v>13.398999999999999</v>
      </c>
      <c r="O26" s="99"/>
      <c r="P26" s="212"/>
      <c r="Q26" s="223"/>
      <c r="R26" s="140"/>
    </row>
    <row r="27" spans="1:18" ht="13.5" customHeight="1">
      <c r="A27" s="26">
        <v>44227</v>
      </c>
      <c r="B27" s="121">
        <v>45000000</v>
      </c>
      <c r="C27" s="103">
        <v>44210</v>
      </c>
      <c r="D27" s="103">
        <v>54984</v>
      </c>
      <c r="E27" s="98">
        <v>102590000</v>
      </c>
      <c r="F27" s="208">
        <v>57590000</v>
      </c>
      <c r="G27" s="98">
        <v>45000000</v>
      </c>
      <c r="H27" s="117">
        <v>127.97777777777777</v>
      </c>
      <c r="I27" s="209">
        <v>0</v>
      </c>
      <c r="J27" s="208">
        <v>45000000</v>
      </c>
      <c r="K27" s="207">
        <v>1063090000</v>
      </c>
      <c r="L27" s="158">
        <v>76.973650000000006</v>
      </c>
      <c r="M27" s="158">
        <v>13.405609999999999</v>
      </c>
      <c r="N27" s="158">
        <v>13.2</v>
      </c>
      <c r="O27" s="98"/>
      <c r="P27" s="158"/>
      <c r="Q27" s="199"/>
      <c r="R27" s="107"/>
    </row>
    <row r="28" spans="1:18" ht="13.5" customHeight="1">
      <c r="A28" s="26">
        <v>44255</v>
      </c>
      <c r="B28" s="121">
        <v>45000000</v>
      </c>
      <c r="C28" s="103">
        <v>44231</v>
      </c>
      <c r="D28" s="103">
        <v>54984</v>
      </c>
      <c r="E28" s="98">
        <v>112310000</v>
      </c>
      <c r="F28" s="208">
        <v>67310000</v>
      </c>
      <c r="G28" s="98">
        <v>45000000</v>
      </c>
      <c r="H28" s="117">
        <v>149.57777777777778</v>
      </c>
      <c r="I28" s="209">
        <v>0</v>
      </c>
      <c r="J28" s="208">
        <v>45000000</v>
      </c>
      <c r="K28" s="207">
        <v>1221700000</v>
      </c>
      <c r="L28" s="158">
        <v>79.125259999999997</v>
      </c>
      <c r="M28" s="158">
        <v>13.03778</v>
      </c>
      <c r="N28" s="158">
        <v>13.02</v>
      </c>
      <c r="O28" s="98">
        <v>113610000</v>
      </c>
      <c r="P28" s="158">
        <v>78.306719999999999</v>
      </c>
      <c r="Q28" s="199">
        <v>13.37171</v>
      </c>
      <c r="R28" s="107">
        <v>13.4</v>
      </c>
    </row>
    <row r="29" spans="1:18" ht="13.5" customHeight="1">
      <c r="A29" s="26">
        <v>44286</v>
      </c>
      <c r="B29" s="121">
        <v>45000000</v>
      </c>
      <c r="C29" s="103">
        <v>44259</v>
      </c>
      <c r="D29" s="103">
        <v>54984</v>
      </c>
      <c r="E29" s="98">
        <v>166400000</v>
      </c>
      <c r="F29" s="208">
        <v>121400000</v>
      </c>
      <c r="G29" s="98">
        <v>45000000</v>
      </c>
      <c r="H29" s="117">
        <v>269.77777777777777</v>
      </c>
      <c r="I29" s="209">
        <v>0</v>
      </c>
      <c r="J29" s="208">
        <v>45000000</v>
      </c>
      <c r="K29" s="207">
        <v>1266700000</v>
      </c>
      <c r="L29" s="158">
        <v>77.99633</v>
      </c>
      <c r="M29" s="158">
        <v>13.226889999999999</v>
      </c>
      <c r="N29" s="158">
        <v>13</v>
      </c>
      <c r="O29" s="98"/>
      <c r="P29" s="158"/>
      <c r="Q29" s="199"/>
      <c r="R29" s="107"/>
    </row>
    <row r="30" spans="1:18" ht="13.5" customHeight="1">
      <c r="A30" s="26">
        <v>44285</v>
      </c>
      <c r="B30" s="121">
        <v>80000000</v>
      </c>
      <c r="C30" s="103">
        <v>44273</v>
      </c>
      <c r="D30" s="103">
        <v>54984</v>
      </c>
      <c r="E30" s="98">
        <v>314640000</v>
      </c>
      <c r="F30" s="208">
        <v>234640000</v>
      </c>
      <c r="G30" s="98">
        <v>170000000</v>
      </c>
      <c r="H30" s="117">
        <v>293.29999999999995</v>
      </c>
      <c r="I30" s="209">
        <v>0</v>
      </c>
      <c r="J30" s="208">
        <v>170000000</v>
      </c>
      <c r="K30" s="207">
        <v>1436700000</v>
      </c>
      <c r="L30" s="158">
        <v>75.809359999999998</v>
      </c>
      <c r="M30" s="158">
        <v>13.609769999999999</v>
      </c>
      <c r="N30" s="158">
        <v>13.69</v>
      </c>
      <c r="O30" s="98"/>
      <c r="P30" s="158"/>
      <c r="Q30" s="199"/>
      <c r="R30" s="107"/>
    </row>
    <row r="31" spans="1:18" ht="13.5" customHeight="1">
      <c r="A31" s="26">
        <v>44316</v>
      </c>
      <c r="B31" s="121">
        <v>50000000</v>
      </c>
      <c r="C31" s="15">
        <v>44308</v>
      </c>
      <c r="D31" s="15">
        <v>54984</v>
      </c>
      <c r="E31" s="17">
        <v>158970000</v>
      </c>
      <c r="F31" s="43">
        <v>108970000</v>
      </c>
      <c r="G31" s="17">
        <v>92000000</v>
      </c>
      <c r="H31" s="117">
        <v>217.93999999999997</v>
      </c>
      <c r="I31" s="108">
        <v>0</v>
      </c>
      <c r="J31" s="43">
        <v>92000000</v>
      </c>
      <c r="K31" s="44">
        <v>1528700000</v>
      </c>
      <c r="L31" s="107">
        <v>77.701279999999997</v>
      </c>
      <c r="M31" s="107">
        <v>13.27932</v>
      </c>
      <c r="N31" s="107">
        <v>13</v>
      </c>
      <c r="O31" s="17"/>
      <c r="P31" s="107"/>
      <c r="Q31" s="107"/>
      <c r="R31" s="107"/>
    </row>
    <row r="32" spans="1:18" ht="13.5" customHeight="1">
      <c r="A32" s="26">
        <v>44317</v>
      </c>
      <c r="B32" s="121">
        <v>50000000</v>
      </c>
      <c r="C32" s="15">
        <v>44322</v>
      </c>
      <c r="D32" s="15">
        <v>18459</v>
      </c>
      <c r="E32" s="17">
        <v>108100000</v>
      </c>
      <c r="F32" s="43">
        <v>58100000</v>
      </c>
      <c r="G32" s="17">
        <v>50000000</v>
      </c>
      <c r="H32" s="117">
        <v>116.2</v>
      </c>
      <c r="I32" s="108">
        <v>0</v>
      </c>
      <c r="J32" s="43">
        <v>50000000</v>
      </c>
      <c r="K32" s="44">
        <v>1578700000</v>
      </c>
      <c r="L32" s="107">
        <v>77.091999999999999</v>
      </c>
      <c r="M32" s="107">
        <v>13.39</v>
      </c>
      <c r="N32" s="107">
        <v>13.36</v>
      </c>
      <c r="O32" s="17"/>
      <c r="P32" s="107"/>
      <c r="Q32" s="107"/>
      <c r="R32" s="107"/>
    </row>
    <row r="33" spans="1:18" ht="13.5" customHeight="1">
      <c r="A33" s="26">
        <v>44377</v>
      </c>
      <c r="B33" s="121">
        <v>60000000</v>
      </c>
      <c r="C33" s="15">
        <v>44350</v>
      </c>
      <c r="D33" s="15">
        <v>54984</v>
      </c>
      <c r="E33" s="17">
        <v>67480000</v>
      </c>
      <c r="F33" s="43">
        <v>7480000</v>
      </c>
      <c r="G33" s="17">
        <v>50000000</v>
      </c>
      <c r="H33" s="117">
        <v>12.466666666666667</v>
      </c>
      <c r="I33" s="108">
        <v>0</v>
      </c>
      <c r="J33" s="43">
        <v>50000000</v>
      </c>
      <c r="K33" s="44">
        <v>1628700000</v>
      </c>
      <c r="L33" s="107">
        <v>79.433400000000006</v>
      </c>
      <c r="M33" s="107">
        <v>12.992850000000001</v>
      </c>
      <c r="N33" s="107">
        <v>12.95</v>
      </c>
      <c r="O33" s="17"/>
      <c r="P33" s="107"/>
      <c r="Q33" s="107"/>
      <c r="R33" s="107"/>
    </row>
    <row r="34" spans="1:18" ht="13.5" customHeight="1">
      <c r="A34" s="26">
        <v>44408</v>
      </c>
      <c r="B34" s="121">
        <v>50000000</v>
      </c>
      <c r="C34" s="15">
        <v>44399</v>
      </c>
      <c r="D34" s="15">
        <v>54984</v>
      </c>
      <c r="E34" s="17">
        <v>159960000</v>
      </c>
      <c r="F34" s="43">
        <v>109960000</v>
      </c>
      <c r="G34" s="17">
        <v>130000000</v>
      </c>
      <c r="H34" s="117">
        <v>219.92</v>
      </c>
      <c r="I34" s="108">
        <v>0</v>
      </c>
      <c r="J34" s="43">
        <v>130000000</v>
      </c>
      <c r="K34" s="44">
        <v>1758700000</v>
      </c>
      <c r="L34" s="107">
        <v>77.023759999999996</v>
      </c>
      <c r="M34" s="107">
        <v>13.401590000000001</v>
      </c>
      <c r="N34" s="107">
        <v>13</v>
      </c>
      <c r="O34" s="17"/>
      <c r="P34" s="107"/>
      <c r="Q34" s="107"/>
      <c r="R34" s="107"/>
    </row>
    <row r="35" spans="1:18" ht="13.5" customHeight="1">
      <c r="A35" s="26">
        <v>44439</v>
      </c>
      <c r="B35" s="121">
        <v>50000000</v>
      </c>
      <c r="C35" s="15">
        <v>44420</v>
      </c>
      <c r="D35" s="15">
        <v>54984</v>
      </c>
      <c r="E35" s="17">
        <v>125040000</v>
      </c>
      <c r="F35" s="43">
        <v>75040000</v>
      </c>
      <c r="G35" s="17">
        <v>50000000</v>
      </c>
      <c r="H35" s="117">
        <v>150.07999999999998</v>
      </c>
      <c r="I35" s="108">
        <v>0</v>
      </c>
      <c r="J35" s="43">
        <v>50000000</v>
      </c>
      <c r="K35" s="44">
        <v>1808700000</v>
      </c>
      <c r="L35" s="107">
        <v>77.890640000000005</v>
      </c>
      <c r="M35" s="107">
        <v>13.249000000000001</v>
      </c>
      <c r="N35" s="107">
        <v>13.2</v>
      </c>
      <c r="O35" s="17"/>
      <c r="P35" s="107"/>
      <c r="Q35" s="107"/>
      <c r="R35" s="107"/>
    </row>
    <row r="36" spans="1:18" ht="13.5" customHeight="1">
      <c r="A36" s="26">
        <v>44469</v>
      </c>
      <c r="B36" s="121">
        <v>60000000</v>
      </c>
      <c r="C36" s="103">
        <v>44441</v>
      </c>
      <c r="D36" s="103">
        <v>54984</v>
      </c>
      <c r="E36" s="98">
        <v>101000000</v>
      </c>
      <c r="F36" s="208">
        <v>41000000</v>
      </c>
      <c r="G36" s="98">
        <v>60000000</v>
      </c>
      <c r="H36" s="117">
        <v>68.333333333333329</v>
      </c>
      <c r="I36" s="209">
        <v>0</v>
      </c>
      <c r="J36" s="208">
        <v>60000000</v>
      </c>
      <c r="K36" s="207">
        <v>1875250000</v>
      </c>
      <c r="L36" s="158">
        <v>78.695040000000006</v>
      </c>
      <c r="M36" s="158">
        <v>13.11083</v>
      </c>
      <c r="N36" s="158">
        <v>13.2</v>
      </c>
      <c r="O36" s="98">
        <v>6550000</v>
      </c>
      <c r="P36" s="158">
        <v>78.394779999999997</v>
      </c>
      <c r="Q36" s="199">
        <v>13.5</v>
      </c>
      <c r="R36" s="107">
        <v>13.5</v>
      </c>
    </row>
    <row r="37" spans="1:18" ht="13.5" customHeight="1">
      <c r="A37" s="26">
        <v>44500</v>
      </c>
      <c r="B37" s="121">
        <v>60000000</v>
      </c>
      <c r="C37" s="103">
        <v>44490</v>
      </c>
      <c r="D37" s="103">
        <v>54984</v>
      </c>
      <c r="E37" s="98">
        <v>207480000</v>
      </c>
      <c r="F37" s="208">
        <v>147480000</v>
      </c>
      <c r="G37" s="98">
        <v>60000000</v>
      </c>
      <c r="H37" s="117">
        <v>245.8</v>
      </c>
      <c r="I37" s="209">
        <v>0</v>
      </c>
      <c r="J37" s="208">
        <v>60000000</v>
      </c>
      <c r="K37" s="207">
        <v>1935250000</v>
      </c>
      <c r="L37" s="158">
        <v>76.482370000000003</v>
      </c>
      <c r="M37" s="158">
        <v>13.49</v>
      </c>
      <c r="N37" s="158">
        <v>13.49</v>
      </c>
      <c r="O37" s="98"/>
      <c r="P37" s="158"/>
      <c r="Q37" s="199"/>
      <c r="R37" s="107"/>
    </row>
    <row r="38" spans="1:18" ht="13.5" customHeight="1">
      <c r="A38" s="19">
        <v>44530</v>
      </c>
      <c r="B38" s="17">
        <v>50000000</v>
      </c>
      <c r="C38" s="15">
        <v>44504</v>
      </c>
      <c r="D38" s="15">
        <v>54984</v>
      </c>
      <c r="E38" s="17">
        <v>72000000</v>
      </c>
      <c r="F38" s="17">
        <v>22000000</v>
      </c>
      <c r="G38" s="17">
        <v>32000000</v>
      </c>
      <c r="H38" s="128">
        <v>44</v>
      </c>
      <c r="I38" s="209">
        <v>0</v>
      </c>
      <c r="J38" s="17">
        <v>32000000</v>
      </c>
      <c r="K38" s="18">
        <v>1967250000</v>
      </c>
      <c r="L38" s="29">
        <v>75.02937</v>
      </c>
      <c r="M38" s="29">
        <v>13.75187</v>
      </c>
      <c r="N38" s="29">
        <v>13.62</v>
      </c>
      <c r="O38" s="19"/>
      <c r="P38" s="17"/>
      <c r="Q38" s="15"/>
      <c r="R38" s="15"/>
    </row>
    <row r="39" spans="1:18">
      <c r="A39" s="19">
        <v>44530</v>
      </c>
      <c r="B39" s="17"/>
      <c r="C39" s="15">
        <v>44518</v>
      </c>
      <c r="D39" s="15">
        <v>54984</v>
      </c>
      <c r="E39" s="17"/>
      <c r="F39" s="17"/>
      <c r="G39" s="17"/>
      <c r="H39" s="128"/>
      <c r="I39" s="209"/>
      <c r="J39" s="17"/>
      <c r="K39" s="18">
        <v>2022800000</v>
      </c>
      <c r="L39" s="29"/>
      <c r="M39" s="29"/>
      <c r="N39" s="29"/>
      <c r="O39" s="98">
        <v>55550000</v>
      </c>
      <c r="P39" s="158">
        <v>74.567840000000004</v>
      </c>
      <c r="Q39" s="199">
        <v>14.525</v>
      </c>
      <c r="R39" s="107">
        <v>14.55</v>
      </c>
    </row>
    <row r="40" spans="1:18">
      <c r="A40" s="21">
        <v>44561</v>
      </c>
      <c r="B40" s="24">
        <v>50000000</v>
      </c>
      <c r="C40" s="22">
        <v>44538</v>
      </c>
      <c r="D40" s="22">
        <v>54984</v>
      </c>
      <c r="E40" s="24">
        <v>132200000</v>
      </c>
      <c r="F40" s="24">
        <v>82200000</v>
      </c>
      <c r="G40" s="24">
        <v>80130000</v>
      </c>
      <c r="H40" s="129">
        <v>164.39999999999998</v>
      </c>
      <c r="I40" s="24"/>
      <c r="J40" s="24">
        <v>80130000</v>
      </c>
      <c r="K40" s="25">
        <v>2102930000</v>
      </c>
      <c r="L40" s="30"/>
      <c r="M40" s="30"/>
      <c r="N40" s="30"/>
      <c r="O40" s="264"/>
      <c r="P40" s="140">
        <v>75.762799999999999</v>
      </c>
      <c r="Q40" s="223">
        <v>13.620710000000001</v>
      </c>
      <c r="R40" s="140">
        <v>13.67</v>
      </c>
    </row>
    <row r="41" spans="1:18">
      <c r="A41" s="26">
        <v>44592</v>
      </c>
      <c r="B41" s="121">
        <v>100000000</v>
      </c>
      <c r="C41" s="103">
        <v>44213</v>
      </c>
      <c r="D41" s="103">
        <v>54984</v>
      </c>
      <c r="E41" s="98">
        <v>159210000</v>
      </c>
      <c r="F41" s="208">
        <v>59210000</v>
      </c>
      <c r="G41" s="98">
        <v>100000000</v>
      </c>
      <c r="H41" s="144">
        <v>59.209999999999994</v>
      </c>
      <c r="I41" s="209">
        <v>0</v>
      </c>
      <c r="J41" s="208">
        <v>100000000</v>
      </c>
      <c r="K41" s="207">
        <v>2202930000</v>
      </c>
      <c r="L41" s="158">
        <v>76.723330000000004</v>
      </c>
      <c r="M41" s="158">
        <v>13.461690000000001</v>
      </c>
      <c r="N41" s="158">
        <v>13.385</v>
      </c>
      <c r="O41" s="98"/>
      <c r="P41" s="158"/>
      <c r="Q41" s="199"/>
      <c r="R41" s="107"/>
    </row>
    <row r="42" spans="1:18">
      <c r="A42" s="26">
        <v>44620</v>
      </c>
      <c r="B42" s="121">
        <v>85000000</v>
      </c>
      <c r="C42" s="103">
        <v>44595</v>
      </c>
      <c r="D42" s="103">
        <v>54984</v>
      </c>
      <c r="E42" s="98">
        <v>134410000</v>
      </c>
      <c r="F42" s="208">
        <v>49410000</v>
      </c>
      <c r="G42" s="98">
        <v>85000000</v>
      </c>
      <c r="H42" s="144">
        <v>58.129411764705885</v>
      </c>
      <c r="I42" s="209">
        <v>0</v>
      </c>
      <c r="J42" s="208">
        <v>85000000</v>
      </c>
      <c r="K42" s="207">
        <v>2287930000</v>
      </c>
      <c r="L42" s="158">
        <v>77.678489999999996</v>
      </c>
      <c r="M42" s="158">
        <v>13.29424</v>
      </c>
      <c r="N42" s="158">
        <v>13.76</v>
      </c>
      <c r="O42" s="98"/>
      <c r="P42" s="158"/>
      <c r="Q42" s="199"/>
      <c r="R42" s="107"/>
    </row>
    <row r="43" spans="1:18">
      <c r="A43" s="26">
        <v>44651</v>
      </c>
      <c r="B43" s="121">
        <v>50000000</v>
      </c>
      <c r="C43" s="103">
        <v>44623</v>
      </c>
      <c r="D43" s="103">
        <v>54984</v>
      </c>
      <c r="E43" s="98">
        <v>36170000</v>
      </c>
      <c r="F43" s="208">
        <v>-13830000</v>
      </c>
      <c r="G43" s="98">
        <v>25070000</v>
      </c>
      <c r="H43" s="144">
        <v>-27.66</v>
      </c>
      <c r="I43" s="209">
        <v>0</v>
      </c>
      <c r="J43" s="208">
        <v>25070000</v>
      </c>
      <c r="K43" s="207">
        <v>2313000000</v>
      </c>
      <c r="L43" s="158">
        <v>71.850239999999999</v>
      </c>
      <c r="M43" s="158">
        <v>14.37302</v>
      </c>
      <c r="N43" s="158">
        <v>14.605</v>
      </c>
      <c r="O43" s="98"/>
      <c r="P43" s="158"/>
      <c r="Q43" s="199"/>
      <c r="R43" s="107"/>
    </row>
    <row r="44" spans="1:18" ht="13.5" customHeight="1">
      <c r="A44" s="19">
        <v>44681</v>
      </c>
      <c r="B44" s="17">
        <v>60000000</v>
      </c>
      <c r="C44" s="15">
        <v>44672</v>
      </c>
      <c r="D44" s="15">
        <v>0</v>
      </c>
      <c r="E44" s="17">
        <v>109210000</v>
      </c>
      <c r="F44" s="17">
        <v>49210000</v>
      </c>
      <c r="G44" s="17">
        <v>59800000</v>
      </c>
      <c r="H44" s="128">
        <v>82.016666666666666</v>
      </c>
      <c r="I44" s="209">
        <v>0</v>
      </c>
      <c r="J44" s="17">
        <v>59800000</v>
      </c>
      <c r="K44" s="18">
        <v>2372800000</v>
      </c>
      <c r="L44" s="29">
        <v>73.051320000000004</v>
      </c>
      <c r="M44" s="29">
        <v>14.139570000000001</v>
      </c>
      <c r="N44" s="29">
        <v>14.164</v>
      </c>
      <c r="O44" s="19"/>
      <c r="P44" s="17"/>
      <c r="Q44" s="15"/>
      <c r="R44" s="15"/>
    </row>
    <row r="45" spans="1:18" ht="13.5" customHeight="1">
      <c r="A45" s="19">
        <v>44654</v>
      </c>
      <c r="B45" s="17">
        <v>40000000</v>
      </c>
      <c r="C45" s="15">
        <v>44678</v>
      </c>
      <c r="D45" s="15">
        <v>54984</v>
      </c>
      <c r="E45" s="17">
        <v>32610000</v>
      </c>
      <c r="F45" s="17">
        <v>-7390000</v>
      </c>
      <c r="G45" s="17">
        <v>24610000</v>
      </c>
      <c r="H45" s="128">
        <v>-18.475000000000001</v>
      </c>
      <c r="I45" s="209">
        <v>0</v>
      </c>
      <c r="J45" s="17">
        <v>24610000</v>
      </c>
      <c r="K45" s="18">
        <v>2397410000</v>
      </c>
      <c r="L45" s="29">
        <v>72.887100000000004</v>
      </c>
      <c r="M45" s="29">
        <v>14.172000000000001</v>
      </c>
      <c r="N45" s="29">
        <v>14.337999999999999</v>
      </c>
      <c r="O45" s="19"/>
      <c r="P45" s="17"/>
      <c r="Q45" s="15"/>
      <c r="R45" s="15"/>
    </row>
    <row r="46" spans="1:18">
      <c r="A46" s="319">
        <v>44684</v>
      </c>
      <c r="B46" s="17">
        <v>15000000</v>
      </c>
      <c r="C46" s="15">
        <v>44693</v>
      </c>
      <c r="D46" s="15">
        <v>54984</v>
      </c>
      <c r="E46" s="17">
        <v>20810000</v>
      </c>
      <c r="F46" s="17">
        <v>5810000</v>
      </c>
      <c r="G46" s="17">
        <v>15000000</v>
      </c>
      <c r="H46" s="117">
        <v>38.733333333333334</v>
      </c>
      <c r="I46" s="294">
        <v>0</v>
      </c>
      <c r="J46" s="17">
        <v>15000000</v>
      </c>
      <c r="K46" s="18">
        <v>2412410000</v>
      </c>
      <c r="L46" s="29">
        <v>71.981939999999994</v>
      </c>
      <c r="M46" s="29">
        <v>14.35172</v>
      </c>
      <c r="N46" s="29">
        <v>14.398999999999999</v>
      </c>
      <c r="O46" s="319"/>
      <c r="P46" s="17"/>
      <c r="Q46" s="15"/>
      <c r="R46" s="15"/>
    </row>
    <row r="47" spans="1:18">
      <c r="A47" s="319">
        <v>44682</v>
      </c>
      <c r="B47" s="17">
        <v>15000000</v>
      </c>
      <c r="C47" s="15">
        <v>44705</v>
      </c>
      <c r="D47" s="15">
        <v>54984</v>
      </c>
      <c r="E47" s="17">
        <v>15100000</v>
      </c>
      <c r="F47" s="17">
        <v>100000</v>
      </c>
      <c r="G47" s="17">
        <v>15000000</v>
      </c>
      <c r="H47" s="117">
        <v>0.66666666666666674</v>
      </c>
      <c r="I47" s="294">
        <v>0</v>
      </c>
      <c r="J47" s="17">
        <v>15000000</v>
      </c>
      <c r="K47" s="18">
        <v>2427410000</v>
      </c>
      <c r="L47" s="29">
        <v>71.705340000000007</v>
      </c>
      <c r="M47" s="29">
        <v>14.40884</v>
      </c>
      <c r="N47" s="29">
        <v>14.41</v>
      </c>
      <c r="O47" s="319"/>
      <c r="P47" s="17"/>
      <c r="Q47" s="15"/>
      <c r="R47" s="15"/>
    </row>
    <row r="48" spans="1:18" ht="13.5" customHeight="1">
      <c r="A48" s="19">
        <v>44713</v>
      </c>
      <c r="B48" s="17">
        <v>15000000</v>
      </c>
      <c r="C48" s="15">
        <v>44721</v>
      </c>
      <c r="D48" s="15">
        <v>54984</v>
      </c>
      <c r="E48" s="17">
        <v>35940000</v>
      </c>
      <c r="F48" s="17">
        <v>20940000</v>
      </c>
      <c r="G48" s="17">
        <v>15000000</v>
      </c>
      <c r="H48" s="128">
        <v>139.6</v>
      </c>
      <c r="I48" s="209">
        <v>0</v>
      </c>
      <c r="J48" s="17">
        <v>15000000</v>
      </c>
      <c r="K48" s="18">
        <v>2442410000</v>
      </c>
      <c r="L48" s="29">
        <v>70.893799999999999</v>
      </c>
      <c r="M48" s="29">
        <v>14.57633</v>
      </c>
      <c r="N48" s="29">
        <v>14.58</v>
      </c>
      <c r="O48" s="19"/>
      <c r="P48" s="17"/>
      <c r="Q48" s="15"/>
      <c r="R48" s="15"/>
    </row>
    <row r="49" spans="1:18" ht="13.5" customHeight="1">
      <c r="A49" s="19">
        <v>44713</v>
      </c>
      <c r="B49" s="17">
        <v>15000000</v>
      </c>
      <c r="C49" s="15">
        <v>44735</v>
      </c>
      <c r="D49" s="15">
        <v>54984</v>
      </c>
      <c r="E49" s="17">
        <v>47160000</v>
      </c>
      <c r="F49" s="17">
        <v>32160000</v>
      </c>
      <c r="G49" s="17">
        <v>15000000</v>
      </c>
      <c r="H49" s="128">
        <v>214.4</v>
      </c>
      <c r="I49" s="209">
        <v>0</v>
      </c>
      <c r="J49" s="17">
        <v>15000000</v>
      </c>
      <c r="K49" s="18">
        <v>2457410000</v>
      </c>
      <c r="L49" s="29">
        <v>71.534030000000001</v>
      </c>
      <c r="M49" s="29">
        <v>14.44974</v>
      </c>
      <c r="N49" s="29">
        <v>14.692</v>
      </c>
      <c r="O49" s="19"/>
      <c r="P49" s="17"/>
      <c r="Q49" s="15"/>
      <c r="R49" s="15"/>
    </row>
    <row r="50" spans="1:18">
      <c r="A50" s="19">
        <v>44743</v>
      </c>
      <c r="B50" s="17">
        <v>80000000</v>
      </c>
      <c r="C50" s="15">
        <v>44761</v>
      </c>
      <c r="D50" s="15">
        <v>54984</v>
      </c>
      <c r="E50" s="17">
        <v>140900000</v>
      </c>
      <c r="F50" s="17">
        <v>60900000</v>
      </c>
      <c r="G50" s="17">
        <v>100400000</v>
      </c>
      <c r="H50" s="128">
        <v>76.125</v>
      </c>
      <c r="I50" s="209">
        <v>0</v>
      </c>
      <c r="J50" s="17">
        <v>100400000</v>
      </c>
      <c r="K50" s="18">
        <v>2557810000</v>
      </c>
      <c r="L50" s="29">
        <v>69.562330000000003</v>
      </c>
      <c r="M50" s="29">
        <v>14.85394</v>
      </c>
      <c r="N50" s="29">
        <v>14.89</v>
      </c>
      <c r="O50" s="19"/>
      <c r="P50" s="17"/>
      <c r="Q50" s="15"/>
      <c r="R50" s="15"/>
    </row>
    <row r="51" spans="1:18">
      <c r="A51" s="19">
        <v>44743</v>
      </c>
      <c r="B51" s="17"/>
      <c r="C51" s="15"/>
      <c r="D51" s="15">
        <v>54984</v>
      </c>
      <c r="E51" s="17"/>
      <c r="F51" s="17"/>
      <c r="G51" s="17"/>
      <c r="H51" s="128"/>
      <c r="I51" s="209"/>
      <c r="J51" s="17"/>
      <c r="K51" s="18">
        <v>2640490000</v>
      </c>
      <c r="L51" s="29"/>
      <c r="M51" s="29"/>
      <c r="N51" s="29"/>
      <c r="O51" s="239">
        <v>82680000</v>
      </c>
      <c r="P51" s="243">
        <v>70.459440000000001</v>
      </c>
      <c r="Q51" s="243">
        <v>14.74006</v>
      </c>
      <c r="R51" s="243">
        <v>14.98</v>
      </c>
    </row>
    <row r="52" spans="1:18">
      <c r="A52" s="19">
        <v>44774</v>
      </c>
      <c r="B52" s="17">
        <v>15000000</v>
      </c>
      <c r="C52" s="15">
        <v>44784</v>
      </c>
      <c r="D52" s="15">
        <v>54984</v>
      </c>
      <c r="E52" s="17">
        <v>80130000</v>
      </c>
      <c r="F52" s="17">
        <v>65130000</v>
      </c>
      <c r="G52" s="17">
        <v>78390000</v>
      </c>
      <c r="H52" s="128">
        <v>434.2</v>
      </c>
      <c r="I52" s="209">
        <v>0</v>
      </c>
      <c r="J52" s="17">
        <v>78390000</v>
      </c>
      <c r="K52" s="18">
        <v>2718880000</v>
      </c>
      <c r="L52" s="29">
        <v>72.922250000000005</v>
      </c>
      <c r="M52" s="29">
        <v>14.16812</v>
      </c>
      <c r="N52" s="29">
        <v>14.3</v>
      </c>
      <c r="O52" s="19"/>
      <c r="P52" s="17"/>
      <c r="Q52" s="15"/>
      <c r="R52" s="15"/>
    </row>
    <row r="53" spans="1:18">
      <c r="A53" s="19">
        <v>44774</v>
      </c>
      <c r="B53" s="17">
        <v>15000000</v>
      </c>
      <c r="C53" s="15">
        <v>44797</v>
      </c>
      <c r="D53" s="15">
        <v>54984</v>
      </c>
      <c r="E53" s="17">
        <v>27690000</v>
      </c>
      <c r="F53" s="17">
        <v>12690000</v>
      </c>
      <c r="G53" s="17">
        <v>9190000</v>
      </c>
      <c r="H53" s="128">
        <v>84.6</v>
      </c>
      <c r="I53" s="209">
        <v>0</v>
      </c>
      <c r="J53" s="17">
        <v>9190000</v>
      </c>
      <c r="K53" s="18">
        <v>2728070000</v>
      </c>
      <c r="L53" s="29">
        <v>71.716279999999998</v>
      </c>
      <c r="M53" s="29">
        <v>14.40423</v>
      </c>
      <c r="N53" s="29">
        <v>14.49</v>
      </c>
      <c r="O53" s="19"/>
      <c r="P53" s="17"/>
      <c r="Q53" s="15"/>
      <c r="R53" s="15"/>
    </row>
    <row r="54" spans="1:18">
      <c r="A54" s="19">
        <v>44805</v>
      </c>
      <c r="B54" s="17">
        <v>15000000</v>
      </c>
      <c r="C54" s="15">
        <v>44812</v>
      </c>
      <c r="D54" s="15">
        <v>54984</v>
      </c>
      <c r="E54" s="17">
        <v>34740000</v>
      </c>
      <c r="F54" s="17">
        <v>19740000</v>
      </c>
      <c r="G54" s="17">
        <v>20240000</v>
      </c>
      <c r="H54" s="128">
        <v>131.6</v>
      </c>
      <c r="I54" s="209">
        <v>0</v>
      </c>
      <c r="J54" s="17">
        <v>20240000</v>
      </c>
      <c r="K54" s="18">
        <v>2748310000</v>
      </c>
      <c r="L54" s="29">
        <v>71.453230000000005</v>
      </c>
      <c r="M54" s="29">
        <v>14.455640000000001</v>
      </c>
      <c r="N54" s="29">
        <v>14.471</v>
      </c>
      <c r="O54" s="19"/>
      <c r="P54" s="17"/>
      <c r="Q54" s="15"/>
      <c r="R54" s="15"/>
    </row>
    <row r="55" spans="1:18">
      <c r="A55" s="19">
        <v>44805</v>
      </c>
      <c r="B55" s="17"/>
      <c r="C55" s="15">
        <v>44826</v>
      </c>
      <c r="D55" s="15">
        <v>54984</v>
      </c>
      <c r="E55" s="17"/>
      <c r="F55" s="17">
        <v>0</v>
      </c>
      <c r="G55" s="17"/>
      <c r="H55" s="128"/>
      <c r="I55" s="209">
        <v>0</v>
      </c>
      <c r="J55" s="17">
        <v>0</v>
      </c>
      <c r="K55" s="18">
        <v>2825740000</v>
      </c>
      <c r="L55" s="29"/>
      <c r="M55" s="29"/>
      <c r="N55" s="29"/>
      <c r="O55" s="239">
        <v>77430000</v>
      </c>
      <c r="P55" s="243">
        <v>71.496970000000005</v>
      </c>
      <c r="Q55" s="243">
        <v>14.72335</v>
      </c>
      <c r="R55" s="243">
        <v>14.95</v>
      </c>
    </row>
    <row r="56" spans="1:18">
      <c r="A56" s="19">
        <v>44805</v>
      </c>
      <c r="B56" s="17">
        <v>15000000</v>
      </c>
      <c r="C56" s="15">
        <v>44833</v>
      </c>
      <c r="D56" s="15">
        <v>54984</v>
      </c>
      <c r="E56" s="17">
        <v>65070000</v>
      </c>
      <c r="F56" s="17">
        <v>50070000</v>
      </c>
      <c r="G56" s="17">
        <v>24070000</v>
      </c>
      <c r="H56" s="128">
        <v>333.8</v>
      </c>
      <c r="I56" s="209">
        <v>0</v>
      </c>
      <c r="J56" s="17">
        <v>24070000</v>
      </c>
      <c r="K56" s="18">
        <v>2849810000</v>
      </c>
      <c r="L56" s="29">
        <v>69.204310000000007</v>
      </c>
      <c r="M56" s="29">
        <v>14.92151</v>
      </c>
      <c r="N56" s="29">
        <v>14.96</v>
      </c>
      <c r="O56" s="239"/>
      <c r="P56" s="243"/>
      <c r="Q56" s="243"/>
      <c r="R56" s="243"/>
    </row>
    <row r="57" spans="1:18">
      <c r="A57" s="19">
        <v>44835</v>
      </c>
      <c r="B57" s="17"/>
      <c r="C57" s="15">
        <v>44840</v>
      </c>
      <c r="D57" s="15">
        <v>54984</v>
      </c>
      <c r="E57" s="17"/>
      <c r="F57" s="17">
        <v>0</v>
      </c>
      <c r="G57" s="17"/>
      <c r="H57" s="128"/>
      <c r="I57" s="209">
        <v>0</v>
      </c>
      <c r="J57" s="17">
        <v>0</v>
      </c>
      <c r="K57" s="18">
        <v>2903890000</v>
      </c>
      <c r="L57" s="29"/>
      <c r="M57" s="29"/>
      <c r="N57" s="29"/>
      <c r="O57" s="239">
        <v>54080000</v>
      </c>
      <c r="P57" s="243">
        <v>71.216830000000002</v>
      </c>
      <c r="Q57" s="243">
        <v>14.989739999999999</v>
      </c>
      <c r="R57" s="243">
        <v>14.99</v>
      </c>
    </row>
    <row r="58" spans="1:18">
      <c r="A58" s="19">
        <v>44835</v>
      </c>
      <c r="B58" s="17">
        <v>250000000</v>
      </c>
      <c r="C58" s="15">
        <v>44851</v>
      </c>
      <c r="D58" s="15">
        <v>54984</v>
      </c>
      <c r="E58" s="17">
        <v>386190000</v>
      </c>
      <c r="F58" s="17">
        <v>136190000</v>
      </c>
      <c r="G58" s="17">
        <v>360890000</v>
      </c>
      <c r="H58" s="128">
        <v>54.475999999999999</v>
      </c>
      <c r="I58" s="209">
        <v>0</v>
      </c>
      <c r="J58" s="17">
        <v>360890000</v>
      </c>
      <c r="K58" s="18">
        <v>3264780000</v>
      </c>
      <c r="L58" s="29">
        <v>68.186319999999995</v>
      </c>
      <c r="M58" s="29">
        <v>15.14222</v>
      </c>
      <c r="N58" s="29">
        <v>15.362</v>
      </c>
      <c r="O58" s="239"/>
      <c r="P58" s="243"/>
      <c r="Q58" s="243"/>
      <c r="R58" s="243"/>
    </row>
    <row r="59" spans="1:18">
      <c r="A59" s="19">
        <v>44835</v>
      </c>
      <c r="B59" s="17">
        <v>15000000</v>
      </c>
      <c r="C59" s="15">
        <v>44861</v>
      </c>
      <c r="D59" s="15">
        <v>54984</v>
      </c>
      <c r="E59" s="17">
        <v>44300000</v>
      </c>
      <c r="F59" s="17">
        <v>29300000</v>
      </c>
      <c r="G59" s="17">
        <v>30940000</v>
      </c>
      <c r="H59" s="128">
        <v>195.33333333333334</v>
      </c>
      <c r="I59" s="209">
        <v>0</v>
      </c>
      <c r="J59" s="17">
        <v>30940000</v>
      </c>
      <c r="K59" s="18">
        <v>3295720000</v>
      </c>
      <c r="L59" s="29">
        <v>68.186319999999995</v>
      </c>
      <c r="M59" s="29">
        <v>15.14222</v>
      </c>
      <c r="N59" s="29">
        <v>14.98</v>
      </c>
      <c r="O59" s="239"/>
      <c r="P59" s="243"/>
      <c r="Q59" s="243"/>
      <c r="R59" s="243"/>
    </row>
    <row r="60" spans="1:18">
      <c r="A60" s="19">
        <v>44866</v>
      </c>
      <c r="B60" s="17">
        <v>15000000</v>
      </c>
      <c r="C60" s="15">
        <v>44868</v>
      </c>
      <c r="D60" s="15">
        <v>54984</v>
      </c>
      <c r="E60" s="17">
        <v>47490000</v>
      </c>
      <c r="F60" s="17">
        <v>32490000</v>
      </c>
      <c r="G60" s="17">
        <v>32720000</v>
      </c>
      <c r="H60" s="128">
        <v>216.6</v>
      </c>
      <c r="I60" s="209">
        <v>0</v>
      </c>
      <c r="J60" s="17">
        <v>32720000</v>
      </c>
      <c r="K60" s="18">
        <v>3328440000</v>
      </c>
      <c r="L60" s="29">
        <v>69.725719999999995</v>
      </c>
      <c r="M60" s="29">
        <v>14.81073</v>
      </c>
      <c r="N60" s="29">
        <v>14.88</v>
      </c>
      <c r="O60" s="239"/>
      <c r="P60" s="243"/>
      <c r="Q60" s="243"/>
      <c r="R60" s="243"/>
    </row>
    <row r="61" spans="1:18">
      <c r="A61" s="26">
        <v>44866</v>
      </c>
      <c r="B61" s="17"/>
      <c r="C61" s="15">
        <v>44882</v>
      </c>
      <c r="D61" s="15">
        <v>54984</v>
      </c>
      <c r="E61" s="17"/>
      <c r="F61" s="17">
        <v>0</v>
      </c>
      <c r="G61" s="17"/>
      <c r="H61" s="128"/>
      <c r="I61" s="209">
        <v>0</v>
      </c>
      <c r="J61" s="17">
        <v>0</v>
      </c>
      <c r="K61" s="18">
        <v>3358930000</v>
      </c>
      <c r="L61" s="29"/>
      <c r="M61" s="29"/>
      <c r="N61" s="29"/>
      <c r="O61" s="239">
        <v>30490000</v>
      </c>
      <c r="P61" s="243">
        <v>72.954340000000002</v>
      </c>
      <c r="Q61" s="243">
        <v>14.871230000000001</v>
      </c>
      <c r="R61" s="243">
        <v>14.933</v>
      </c>
    </row>
    <row r="62" spans="1:18">
      <c r="A62" s="26">
        <v>44866</v>
      </c>
      <c r="B62" s="17">
        <v>15000000</v>
      </c>
      <c r="C62" s="15">
        <v>44889</v>
      </c>
      <c r="D62" s="15">
        <v>54984</v>
      </c>
      <c r="E62" s="17">
        <v>39820000</v>
      </c>
      <c r="F62" s="17">
        <v>24820000</v>
      </c>
      <c r="G62" s="17">
        <v>15140000</v>
      </c>
      <c r="H62" s="128">
        <v>165.46666666666667</v>
      </c>
      <c r="I62" s="209">
        <v>0</v>
      </c>
      <c r="J62" s="17">
        <v>15140000</v>
      </c>
      <c r="K62" s="18">
        <v>3374070000</v>
      </c>
      <c r="L62" s="29">
        <v>69.990840000000006</v>
      </c>
      <c r="M62" s="29">
        <v>14.756360000000001</v>
      </c>
      <c r="N62" s="29">
        <v>14.88</v>
      </c>
      <c r="O62" s="239"/>
      <c r="P62" s="243"/>
      <c r="Q62" s="243"/>
      <c r="R62" s="243"/>
    </row>
    <row r="63" spans="1:18">
      <c r="A63" s="26">
        <v>44896</v>
      </c>
      <c r="B63" s="17">
        <v>15000000</v>
      </c>
      <c r="C63" s="15">
        <v>44896</v>
      </c>
      <c r="D63" s="15">
        <v>54984</v>
      </c>
      <c r="E63" s="17">
        <v>71170000</v>
      </c>
      <c r="F63" s="17">
        <v>56170000</v>
      </c>
      <c r="G63" s="17">
        <v>15000000</v>
      </c>
      <c r="H63" s="128">
        <v>374.4666666666667</v>
      </c>
      <c r="I63" s="209">
        <v>0</v>
      </c>
      <c r="J63" s="17">
        <v>15000000</v>
      </c>
      <c r="K63" s="18">
        <v>3389070000</v>
      </c>
      <c r="L63" s="29">
        <v>72.917310000000001</v>
      </c>
      <c r="M63" s="29">
        <v>11.318</v>
      </c>
      <c r="N63" s="29">
        <v>14.167</v>
      </c>
      <c r="O63" s="239"/>
      <c r="P63" s="243"/>
      <c r="Q63" s="243"/>
      <c r="R63" s="243"/>
    </row>
    <row r="64" spans="1:18">
      <c r="A64" s="123">
        <v>44896</v>
      </c>
      <c r="B64" s="24">
        <v>15000000</v>
      </c>
      <c r="C64" s="22">
        <v>44903</v>
      </c>
      <c r="D64" s="22">
        <v>54984</v>
      </c>
      <c r="E64" s="24">
        <v>86450000</v>
      </c>
      <c r="F64" s="24">
        <v>71450000</v>
      </c>
      <c r="G64" s="24">
        <v>20160000</v>
      </c>
      <c r="H64" s="129">
        <v>476.33333333333337</v>
      </c>
      <c r="I64" s="215">
        <v>0</v>
      </c>
      <c r="J64" s="24">
        <v>20160000</v>
      </c>
      <c r="K64" s="25">
        <v>3409230000</v>
      </c>
      <c r="L64" s="30">
        <v>72.253900000000002</v>
      </c>
      <c r="M64" s="30">
        <v>14.29753</v>
      </c>
      <c r="N64" s="30">
        <v>14.375</v>
      </c>
      <c r="O64" s="244"/>
      <c r="P64" s="269"/>
      <c r="Q64" s="269"/>
      <c r="R64" s="269"/>
    </row>
    <row r="65" spans="1:18">
      <c r="A65" s="26">
        <v>44927</v>
      </c>
      <c r="B65" s="17">
        <v>90000000</v>
      </c>
      <c r="C65" s="15">
        <v>45276</v>
      </c>
      <c r="D65" s="15">
        <v>54984</v>
      </c>
      <c r="E65" s="17">
        <v>233560000</v>
      </c>
      <c r="F65" s="17">
        <v>143560000</v>
      </c>
      <c r="G65" s="17">
        <v>90000000</v>
      </c>
      <c r="H65" s="128">
        <v>159.51111111111112</v>
      </c>
      <c r="I65" s="209">
        <v>0</v>
      </c>
      <c r="J65" s="17">
        <v>90000000</v>
      </c>
      <c r="K65" s="18">
        <v>3499230000</v>
      </c>
      <c r="L65" s="29">
        <v>76.167349999999999</v>
      </c>
      <c r="M65" s="29">
        <v>13.574999999999999</v>
      </c>
      <c r="N65" s="29">
        <v>13.6</v>
      </c>
      <c r="O65" s="239"/>
      <c r="P65" s="243"/>
      <c r="Q65" s="243"/>
      <c r="R65" s="243"/>
    </row>
    <row r="66" spans="1:18">
      <c r="A66" s="26">
        <v>44958</v>
      </c>
      <c r="B66" s="17">
        <v>15000000</v>
      </c>
      <c r="C66" s="15">
        <v>44959</v>
      </c>
      <c r="D66" s="15">
        <v>54984</v>
      </c>
      <c r="E66" s="17">
        <v>75850000</v>
      </c>
      <c r="F66" s="17">
        <v>60850000</v>
      </c>
      <c r="G66" s="17">
        <v>15000000</v>
      </c>
      <c r="H66" s="128">
        <v>405.66666666666669</v>
      </c>
      <c r="I66" s="209">
        <v>0</v>
      </c>
      <c r="J66" s="17">
        <v>15000000</v>
      </c>
      <c r="K66" s="18">
        <v>3514230000</v>
      </c>
      <c r="L66" s="29">
        <v>75.499269999999996</v>
      </c>
      <c r="M66" s="29">
        <v>13.694559999999999</v>
      </c>
      <c r="N66" s="29">
        <v>13.785</v>
      </c>
      <c r="O66" s="239"/>
      <c r="P66" s="243"/>
      <c r="Q66" s="243"/>
      <c r="R66" s="243"/>
    </row>
    <row r="67" spans="1:18">
      <c r="A67" s="26">
        <v>44958</v>
      </c>
      <c r="B67" s="17">
        <v>15000000</v>
      </c>
      <c r="C67" s="15">
        <v>44973</v>
      </c>
      <c r="D67" s="15">
        <v>54984</v>
      </c>
      <c r="E67" s="17">
        <v>75970000</v>
      </c>
      <c r="F67" s="17">
        <v>60970000</v>
      </c>
      <c r="G67" s="17">
        <v>15000000</v>
      </c>
      <c r="H67" s="128">
        <v>406.46666666666664</v>
      </c>
      <c r="I67" s="209">
        <v>0</v>
      </c>
      <c r="J67" s="17">
        <v>15000000</v>
      </c>
      <c r="K67" s="18">
        <v>3529230000</v>
      </c>
      <c r="L67" s="29">
        <v>75.400459999999995</v>
      </c>
      <c r="M67" s="29">
        <v>13.712059999999999</v>
      </c>
      <c r="N67" s="29">
        <v>13.73</v>
      </c>
      <c r="O67" s="239"/>
      <c r="P67" s="243"/>
      <c r="Q67" s="243"/>
      <c r="R67" s="243"/>
    </row>
    <row r="68" spans="1:18">
      <c r="A68" s="26">
        <v>44958</v>
      </c>
      <c r="B68" s="17"/>
      <c r="C68" s="15"/>
      <c r="D68" s="15"/>
      <c r="E68" s="17"/>
      <c r="F68" s="17">
        <v>0</v>
      </c>
      <c r="G68" s="17"/>
      <c r="H68" s="128"/>
      <c r="I68" s="209">
        <v>0</v>
      </c>
      <c r="J68" s="17">
        <v>0</v>
      </c>
      <c r="K68" s="18">
        <v>3552330000</v>
      </c>
      <c r="L68" s="29"/>
      <c r="M68" s="29"/>
      <c r="N68" s="29"/>
      <c r="O68" s="239">
        <v>23100000</v>
      </c>
      <c r="P68" s="243">
        <v>73.353229999999996</v>
      </c>
      <c r="Q68" s="243">
        <v>14.30866</v>
      </c>
      <c r="R68" s="243">
        <v>14.27</v>
      </c>
    </row>
    <row r="69" spans="1:18">
      <c r="A69" s="26">
        <v>44986</v>
      </c>
      <c r="B69" s="17">
        <v>15000000</v>
      </c>
      <c r="C69" s="15">
        <v>45008</v>
      </c>
      <c r="D69" s="15">
        <v>54984</v>
      </c>
      <c r="E69" s="17">
        <v>62280000</v>
      </c>
      <c r="F69" s="17">
        <v>47280000</v>
      </c>
      <c r="G69" s="17">
        <v>15020000</v>
      </c>
      <c r="H69" s="128">
        <v>315.2</v>
      </c>
      <c r="I69" s="209">
        <v>0</v>
      </c>
      <c r="J69" s="17">
        <v>15020000</v>
      </c>
      <c r="K69" s="18">
        <v>3567350000</v>
      </c>
      <c r="L69" s="29">
        <v>74.498679999999993</v>
      </c>
      <c r="M69" s="29">
        <v>13.878780000000001</v>
      </c>
      <c r="N69" s="29">
        <v>13.93</v>
      </c>
      <c r="O69" s="239"/>
      <c r="P69" s="243"/>
      <c r="Q69" s="243"/>
      <c r="R69" s="243"/>
    </row>
    <row r="70" spans="1:18">
      <c r="A70" s="26">
        <v>45017</v>
      </c>
      <c r="B70" s="17">
        <v>40000000</v>
      </c>
      <c r="C70" s="15">
        <v>45033</v>
      </c>
      <c r="D70" s="15">
        <v>54984</v>
      </c>
      <c r="E70" s="17">
        <v>123290000</v>
      </c>
      <c r="F70" s="17">
        <v>83290000</v>
      </c>
      <c r="G70" s="17">
        <v>40000000</v>
      </c>
      <c r="H70" s="128">
        <v>208.22500000000002</v>
      </c>
      <c r="I70" s="209">
        <v>0</v>
      </c>
      <c r="J70" s="17">
        <v>40000000</v>
      </c>
      <c r="K70" s="18">
        <v>3607350000</v>
      </c>
      <c r="L70" s="29">
        <v>74.509870000000006</v>
      </c>
      <c r="M70" s="29">
        <v>13.87838</v>
      </c>
      <c r="N70" s="29">
        <v>13.95</v>
      </c>
      <c r="O70" s="239"/>
      <c r="P70" s="243"/>
      <c r="Q70" s="243"/>
      <c r="R70" s="243"/>
    </row>
    <row r="71" spans="1:18">
      <c r="A71" s="26">
        <v>45017</v>
      </c>
      <c r="B71" s="17"/>
      <c r="C71" s="15">
        <v>45036</v>
      </c>
      <c r="D71" s="15">
        <v>54984</v>
      </c>
      <c r="E71" s="17"/>
      <c r="F71" s="17">
        <v>0</v>
      </c>
      <c r="G71" s="17"/>
      <c r="H71" s="128"/>
      <c r="I71" s="209">
        <v>0</v>
      </c>
      <c r="J71" s="17">
        <v>0</v>
      </c>
      <c r="K71" s="18">
        <v>3627080000</v>
      </c>
      <c r="L71" s="29"/>
      <c r="M71" s="29"/>
      <c r="N71" s="29"/>
      <c r="O71" s="239">
        <v>19730000</v>
      </c>
      <c r="P71" s="243">
        <v>76.269970000000001</v>
      </c>
      <c r="Q71" s="243">
        <v>14.05</v>
      </c>
      <c r="R71" s="243">
        <v>14.05</v>
      </c>
    </row>
    <row r="72" spans="1:18">
      <c r="A72" s="26">
        <v>45017</v>
      </c>
      <c r="B72" s="17">
        <v>20000000</v>
      </c>
      <c r="C72" s="15">
        <v>45043</v>
      </c>
      <c r="D72" s="15">
        <v>54984</v>
      </c>
      <c r="E72" s="17">
        <v>85330000</v>
      </c>
      <c r="F72" s="17">
        <v>65330000</v>
      </c>
      <c r="G72" s="17">
        <v>20000000</v>
      </c>
      <c r="H72" s="128">
        <v>326.65000000000003</v>
      </c>
      <c r="I72" s="209">
        <v>0</v>
      </c>
      <c r="J72" s="17">
        <v>20000000</v>
      </c>
      <c r="K72" s="18">
        <v>3647080000</v>
      </c>
      <c r="L72" s="29">
        <v>74.859160000000003</v>
      </c>
      <c r="M72" s="29">
        <v>13.814500000000001</v>
      </c>
      <c r="N72" s="29">
        <v>13.85</v>
      </c>
      <c r="O72" s="239"/>
      <c r="P72" s="243"/>
      <c r="Q72" s="243"/>
      <c r="R72" s="243"/>
    </row>
    <row r="73" spans="1:18">
      <c r="A73" s="26">
        <v>45047</v>
      </c>
      <c r="B73" s="17">
        <v>15000000</v>
      </c>
      <c r="C73" s="15">
        <v>45057</v>
      </c>
      <c r="D73" s="15">
        <v>54984</v>
      </c>
      <c r="E73" s="17">
        <v>80230000</v>
      </c>
      <c r="F73" s="17">
        <v>65230000</v>
      </c>
      <c r="G73" s="17">
        <v>15000000</v>
      </c>
      <c r="H73" s="128">
        <v>434.86666666666667</v>
      </c>
      <c r="I73" s="209">
        <v>0</v>
      </c>
      <c r="J73" s="17">
        <v>15000000</v>
      </c>
      <c r="K73" s="18">
        <v>3662080000</v>
      </c>
      <c r="L73" s="29">
        <v>74.276359999999997</v>
      </c>
      <c r="M73" s="29">
        <v>13.92488</v>
      </c>
      <c r="N73" s="29">
        <v>14.01</v>
      </c>
      <c r="O73" s="239"/>
      <c r="P73" s="243"/>
      <c r="Q73" s="243"/>
      <c r="R73" s="243"/>
    </row>
    <row r="74" spans="1:18">
      <c r="A74" s="26">
        <v>45047</v>
      </c>
      <c r="B74" s="17">
        <v>20000000</v>
      </c>
      <c r="C74" s="15">
        <v>45070</v>
      </c>
      <c r="D74" s="15">
        <v>54984</v>
      </c>
      <c r="E74" s="17">
        <v>84820000</v>
      </c>
      <c r="F74" s="17">
        <v>64820000</v>
      </c>
      <c r="G74" s="17">
        <v>20000000</v>
      </c>
      <c r="H74" s="128">
        <v>324.10000000000002</v>
      </c>
      <c r="I74" s="209">
        <v>0</v>
      </c>
      <c r="J74" s="17">
        <v>20000000</v>
      </c>
      <c r="K74" s="18">
        <v>3682080000</v>
      </c>
      <c r="L74" s="29">
        <v>73.353729999999999</v>
      </c>
      <c r="M74" s="29">
        <v>14.10223</v>
      </c>
      <c r="N74" s="29">
        <v>14.2</v>
      </c>
      <c r="O74" s="239"/>
      <c r="P74" s="243"/>
      <c r="Q74" s="243"/>
      <c r="R74" s="243"/>
    </row>
    <row r="75" spans="1:18">
      <c r="A75" s="26">
        <v>45078</v>
      </c>
      <c r="B75" s="17"/>
      <c r="C75" s="15">
        <v>45085</v>
      </c>
      <c r="D75" s="15">
        <v>54984</v>
      </c>
      <c r="E75" s="17"/>
      <c r="F75" s="17">
        <v>0</v>
      </c>
      <c r="G75" s="17"/>
      <c r="H75" s="128"/>
      <c r="I75" s="209">
        <v>0</v>
      </c>
      <c r="J75" s="17">
        <v>0</v>
      </c>
      <c r="K75" s="18">
        <v>3684650000</v>
      </c>
      <c r="L75" s="29"/>
      <c r="M75" s="29"/>
      <c r="N75" s="29"/>
      <c r="O75" s="239">
        <v>2570000</v>
      </c>
      <c r="P75" s="243">
        <v>78.638710000000003</v>
      </c>
      <c r="Q75" s="243">
        <v>13.87</v>
      </c>
      <c r="R75" s="243">
        <v>13.87</v>
      </c>
    </row>
    <row r="76" spans="1:18">
      <c r="A76" s="26">
        <v>45078</v>
      </c>
      <c r="B76" s="17">
        <v>20000000</v>
      </c>
      <c r="C76" s="15">
        <v>45099</v>
      </c>
      <c r="D76" s="15">
        <v>54984</v>
      </c>
      <c r="E76" s="17">
        <v>121140000</v>
      </c>
      <c r="F76" s="17">
        <v>101140000</v>
      </c>
      <c r="G76" s="17">
        <v>20000000</v>
      </c>
      <c r="H76" s="128">
        <v>505.70000000000005</v>
      </c>
      <c r="I76" s="209">
        <v>0</v>
      </c>
      <c r="J76" s="17">
        <v>20000000</v>
      </c>
      <c r="K76" s="18">
        <v>3704650000</v>
      </c>
      <c r="L76" s="29">
        <v>76.532830000000004</v>
      </c>
      <c r="M76" s="29">
        <v>13.52007</v>
      </c>
      <c r="N76" s="29">
        <v>13.57</v>
      </c>
      <c r="O76" s="239"/>
      <c r="P76" s="243"/>
      <c r="Q76" s="243"/>
      <c r="R76" s="243"/>
    </row>
    <row r="77" spans="1:18">
      <c r="A77" s="26">
        <v>45078</v>
      </c>
      <c r="B77" s="17">
        <v>15000000</v>
      </c>
      <c r="C77" s="15">
        <v>45106</v>
      </c>
      <c r="D77" s="15">
        <v>54984</v>
      </c>
      <c r="E77" s="17">
        <v>97980000</v>
      </c>
      <c r="F77" s="17">
        <v>82980000</v>
      </c>
      <c r="G77" s="17">
        <v>15000000</v>
      </c>
      <c r="H77" s="128">
        <v>553.20000000000005</v>
      </c>
      <c r="I77" s="209">
        <v>0</v>
      </c>
      <c r="J77" s="17">
        <v>15000000</v>
      </c>
      <c r="K77" s="18">
        <v>3719650000</v>
      </c>
      <c r="L77" s="29">
        <v>86.241669999999999</v>
      </c>
      <c r="M77" s="29">
        <v>13.3789</v>
      </c>
      <c r="N77" s="29">
        <v>13.4</v>
      </c>
      <c r="O77" s="239"/>
      <c r="P77" s="243"/>
      <c r="Q77" s="243"/>
      <c r="R77" s="243"/>
    </row>
    <row r="78" spans="1:18">
      <c r="A78" s="26">
        <v>45108</v>
      </c>
      <c r="B78" s="17"/>
      <c r="C78" s="15">
        <v>45113</v>
      </c>
      <c r="D78" s="15">
        <v>54984</v>
      </c>
      <c r="E78" s="17"/>
      <c r="F78" s="17">
        <v>0</v>
      </c>
      <c r="G78" s="17"/>
      <c r="H78" s="128"/>
      <c r="I78" s="209">
        <v>0</v>
      </c>
      <c r="J78" s="17">
        <v>0</v>
      </c>
      <c r="K78" s="18">
        <v>3746980000</v>
      </c>
      <c r="L78" s="29"/>
      <c r="M78" s="29"/>
      <c r="N78" s="29"/>
      <c r="O78" s="239">
        <v>27330000</v>
      </c>
      <c r="P78" s="243">
        <v>76.952470000000005</v>
      </c>
      <c r="Q78" s="243">
        <v>13.4</v>
      </c>
      <c r="R78" s="243">
        <v>13.4</v>
      </c>
    </row>
    <row r="79" spans="1:18">
      <c r="A79" s="26">
        <v>45108</v>
      </c>
      <c r="B79" s="17">
        <v>45000000</v>
      </c>
      <c r="C79" s="15">
        <v>45124</v>
      </c>
      <c r="D79" s="15">
        <v>54984</v>
      </c>
      <c r="E79" s="17">
        <v>158690000</v>
      </c>
      <c r="F79" s="17">
        <v>113690000</v>
      </c>
      <c r="G79" s="17">
        <v>45000000</v>
      </c>
      <c r="H79" s="128">
        <v>252.64444444444445</v>
      </c>
      <c r="I79" s="209">
        <v>0</v>
      </c>
      <c r="J79" s="17">
        <v>45000000</v>
      </c>
      <c r="K79" s="18">
        <v>3791980000</v>
      </c>
      <c r="L79" s="29">
        <v>77.601960000000005</v>
      </c>
      <c r="M79" s="29">
        <v>13.329890000000001</v>
      </c>
      <c r="N79" s="29">
        <v>13.365</v>
      </c>
      <c r="O79" s="239"/>
      <c r="P79" s="243"/>
      <c r="Q79" s="243"/>
      <c r="R79" s="243"/>
    </row>
    <row r="80" spans="1:18">
      <c r="A80" s="26">
        <v>45108</v>
      </c>
      <c r="B80" s="17">
        <v>20000000</v>
      </c>
      <c r="C80" s="15">
        <v>45134</v>
      </c>
      <c r="D80" s="15">
        <v>54984</v>
      </c>
      <c r="E80" s="17">
        <v>130160000</v>
      </c>
      <c r="F80" s="17">
        <v>110160000</v>
      </c>
      <c r="G80" s="17">
        <v>20010000</v>
      </c>
      <c r="H80" s="128">
        <v>550.79999999999995</v>
      </c>
      <c r="I80" s="209">
        <v>0</v>
      </c>
      <c r="J80" s="17">
        <v>20010000</v>
      </c>
      <c r="K80" s="18">
        <v>3811990000</v>
      </c>
      <c r="L80" s="29">
        <v>79.001819999999995</v>
      </c>
      <c r="M80" s="29">
        <v>13.089980000000001</v>
      </c>
      <c r="N80" s="29">
        <v>13.1</v>
      </c>
      <c r="O80" s="239"/>
      <c r="P80" s="243"/>
      <c r="Q80" s="243"/>
      <c r="R80" s="243"/>
    </row>
    <row r="81" spans="1:18">
      <c r="A81" s="26">
        <v>45139</v>
      </c>
      <c r="B81" s="17">
        <v>20000000</v>
      </c>
      <c r="C81" s="15">
        <v>45141</v>
      </c>
      <c r="D81" s="15">
        <v>54984</v>
      </c>
      <c r="E81" s="17">
        <v>84430000</v>
      </c>
      <c r="F81" s="17">
        <v>64430000</v>
      </c>
      <c r="G81" s="17">
        <v>20000000</v>
      </c>
      <c r="H81" s="117">
        <v>322.14999999999998</v>
      </c>
      <c r="I81" s="209">
        <v>0</v>
      </c>
      <c r="J81" s="17">
        <v>20000000</v>
      </c>
      <c r="K81" s="18">
        <v>3831990000</v>
      </c>
      <c r="L81" s="29">
        <v>79.001819999999995</v>
      </c>
      <c r="M81" s="29">
        <v>13.089980000000001</v>
      </c>
      <c r="N81" s="29">
        <v>13.1</v>
      </c>
      <c r="O81" s="239"/>
      <c r="P81" s="243"/>
      <c r="Q81" s="243"/>
      <c r="R81" s="243"/>
    </row>
    <row r="82" spans="1:18">
      <c r="A82" s="26">
        <v>45139</v>
      </c>
      <c r="B82" s="17">
        <v>20000000</v>
      </c>
      <c r="C82" s="15">
        <v>45155</v>
      </c>
      <c r="D82" s="15">
        <v>54984</v>
      </c>
      <c r="E82" s="17">
        <v>106040000</v>
      </c>
      <c r="F82" s="17">
        <v>86040000</v>
      </c>
      <c r="G82" s="17">
        <v>20000000</v>
      </c>
      <c r="H82" s="117">
        <v>430.19999999999993</v>
      </c>
      <c r="I82" s="209">
        <v>0</v>
      </c>
      <c r="J82" s="17">
        <v>20000000</v>
      </c>
      <c r="K82" s="18">
        <v>3851990000</v>
      </c>
      <c r="L82" s="29">
        <v>79.843299999999999</v>
      </c>
      <c r="M82" s="29">
        <v>12.9481</v>
      </c>
      <c r="N82" s="29">
        <v>12.98</v>
      </c>
      <c r="O82" s="239"/>
      <c r="P82" s="243"/>
      <c r="Q82" s="243"/>
      <c r="R82" s="243"/>
    </row>
    <row r="83" spans="1:18">
      <c r="A83" s="26">
        <v>45139</v>
      </c>
      <c r="B83" s="17"/>
      <c r="C83" s="15"/>
      <c r="D83" s="15">
        <v>54984</v>
      </c>
      <c r="E83" s="17"/>
      <c r="F83" s="17">
        <v>0</v>
      </c>
      <c r="G83" s="17"/>
      <c r="H83" s="128"/>
      <c r="I83" s="209">
        <v>0</v>
      </c>
      <c r="J83" s="17">
        <v>0</v>
      </c>
      <c r="K83" s="18">
        <v>3854090000</v>
      </c>
      <c r="L83" s="29"/>
      <c r="M83" s="29"/>
      <c r="N83" s="29"/>
      <c r="O83" s="239">
        <v>2100000</v>
      </c>
      <c r="P83" s="243">
        <v>80.293189999999996</v>
      </c>
      <c r="Q83" s="243">
        <v>13.058999999999999</v>
      </c>
      <c r="R83" s="243">
        <v>13.058999999999999</v>
      </c>
    </row>
    <row r="84" spans="1:18">
      <c r="A84" s="26">
        <v>45170</v>
      </c>
      <c r="B84" s="17">
        <v>20000000</v>
      </c>
      <c r="C84" s="15">
        <v>45176</v>
      </c>
      <c r="D84" s="15">
        <v>54984</v>
      </c>
      <c r="E84" s="17">
        <v>117060000</v>
      </c>
      <c r="F84" s="17">
        <v>97060000</v>
      </c>
      <c r="G84" s="17">
        <v>20000000</v>
      </c>
      <c r="H84" s="128">
        <v>485.29999999999995</v>
      </c>
      <c r="I84" s="209">
        <v>0</v>
      </c>
      <c r="J84" s="17">
        <v>20000000</v>
      </c>
      <c r="K84" s="18">
        <v>3874090000</v>
      </c>
      <c r="L84" s="29">
        <v>80.008290000000002</v>
      </c>
      <c r="M84" s="29">
        <v>12.91952</v>
      </c>
      <c r="N84" s="29">
        <v>12.93</v>
      </c>
      <c r="O84" s="239"/>
      <c r="P84" s="243"/>
      <c r="Q84" s="243"/>
      <c r="R84" s="243"/>
    </row>
    <row r="85" spans="1:18">
      <c r="A85" s="26">
        <v>45170</v>
      </c>
      <c r="B85" s="17">
        <v>45000000</v>
      </c>
      <c r="C85" s="15">
        <v>45190</v>
      </c>
      <c r="D85" s="15">
        <v>54984</v>
      </c>
      <c r="E85" s="17">
        <v>133470000</v>
      </c>
      <c r="F85" s="17">
        <v>88470000</v>
      </c>
      <c r="G85" s="17">
        <v>47650000</v>
      </c>
      <c r="H85" s="128">
        <v>196.6</v>
      </c>
      <c r="I85" s="209">
        <v>0</v>
      </c>
      <c r="J85" s="17">
        <v>47650000</v>
      </c>
      <c r="K85" s="18">
        <v>3921740000</v>
      </c>
      <c r="L85" s="29">
        <v>81.847549999999998</v>
      </c>
      <c r="M85" s="29">
        <v>12.62412</v>
      </c>
      <c r="N85" s="29">
        <v>12.83</v>
      </c>
      <c r="O85" s="239"/>
      <c r="P85" s="243"/>
      <c r="Q85" s="243"/>
      <c r="R85" s="243"/>
    </row>
    <row r="86" spans="1:18">
      <c r="A86" s="26">
        <v>45170</v>
      </c>
      <c r="B86" s="17"/>
      <c r="C86" s="15">
        <v>45197</v>
      </c>
      <c r="D86" s="15">
        <v>54984</v>
      </c>
      <c r="E86" s="17"/>
      <c r="F86" s="17">
        <v>0</v>
      </c>
      <c r="G86" s="17"/>
      <c r="H86" s="128"/>
      <c r="I86" s="209">
        <v>0</v>
      </c>
      <c r="J86" s="17">
        <v>0</v>
      </c>
      <c r="K86" s="18">
        <v>4298660000</v>
      </c>
      <c r="L86" s="29"/>
      <c r="M86" s="29"/>
      <c r="N86" s="29"/>
      <c r="O86" s="239">
        <v>376920000</v>
      </c>
      <c r="P86" s="243">
        <v>81.957769999999996</v>
      </c>
      <c r="Q86" s="243">
        <v>12.94434</v>
      </c>
      <c r="R86" s="243">
        <v>12.99</v>
      </c>
    </row>
    <row r="87" spans="1:18">
      <c r="A87" s="26">
        <v>45200</v>
      </c>
      <c r="B87" s="17">
        <v>50000000</v>
      </c>
      <c r="C87" s="15">
        <v>45204</v>
      </c>
      <c r="D87" s="15">
        <v>54984</v>
      </c>
      <c r="E87" s="17">
        <v>60370000</v>
      </c>
      <c r="F87" s="17">
        <v>10370000</v>
      </c>
      <c r="G87" s="17">
        <v>30370000</v>
      </c>
      <c r="H87" s="117">
        <v>20.74</v>
      </c>
      <c r="I87" s="209">
        <v>0</v>
      </c>
      <c r="J87" s="17">
        <v>30370000</v>
      </c>
      <c r="K87" s="18">
        <v>4329030000</v>
      </c>
      <c r="L87" s="29">
        <v>79.883449999999996</v>
      </c>
      <c r="M87" s="29">
        <v>12.938980000000001</v>
      </c>
      <c r="N87" s="29">
        <v>12.95</v>
      </c>
      <c r="O87" s="239"/>
      <c r="P87" s="243"/>
      <c r="Q87" s="243"/>
      <c r="R87" s="243"/>
    </row>
    <row r="88" spans="1:18">
      <c r="A88" s="26">
        <v>45227</v>
      </c>
      <c r="B88" s="17">
        <v>130000000</v>
      </c>
      <c r="C88" s="15">
        <v>45215</v>
      </c>
      <c r="D88" s="15">
        <v>54984</v>
      </c>
      <c r="E88" s="17">
        <v>124680000</v>
      </c>
      <c r="F88" s="17">
        <v>-5320000</v>
      </c>
      <c r="G88" s="17">
        <v>70490000</v>
      </c>
      <c r="H88" s="117">
        <v>-4.092307692307692</v>
      </c>
      <c r="I88" s="209">
        <v>0</v>
      </c>
      <c r="J88" s="17">
        <v>70490000</v>
      </c>
      <c r="K88" s="18">
        <v>4399520000</v>
      </c>
      <c r="L88" s="29">
        <v>82.057779999999994</v>
      </c>
      <c r="M88" s="29">
        <v>12.59079</v>
      </c>
      <c r="N88" s="29">
        <v>12.55</v>
      </c>
      <c r="O88" s="239"/>
      <c r="P88" s="243"/>
      <c r="Q88" s="243"/>
      <c r="R88" s="243"/>
    </row>
    <row r="89" spans="1:18">
      <c r="A89" s="26">
        <v>45227</v>
      </c>
      <c r="B89" s="17">
        <v>100000000</v>
      </c>
      <c r="C89" s="15">
        <v>45218</v>
      </c>
      <c r="D89" s="15">
        <v>54984</v>
      </c>
      <c r="E89" s="17">
        <v>40350000</v>
      </c>
      <c r="F89" s="17">
        <v>-59650000</v>
      </c>
      <c r="G89" s="17">
        <v>300000</v>
      </c>
      <c r="H89" s="117">
        <v>-59.650000000000006</v>
      </c>
      <c r="I89" s="209">
        <v>0</v>
      </c>
      <c r="J89" s="17">
        <v>300000</v>
      </c>
      <c r="K89" s="18">
        <v>4399820000</v>
      </c>
      <c r="L89" s="29">
        <v>82.707599999999999</v>
      </c>
      <c r="M89" s="29">
        <v>12.49</v>
      </c>
      <c r="N89" s="29">
        <v>12.49</v>
      </c>
      <c r="O89" s="239"/>
      <c r="P89" s="243"/>
      <c r="Q89" s="243"/>
      <c r="R89" s="243"/>
    </row>
    <row r="90" spans="1:18">
      <c r="A90" s="26">
        <v>45231</v>
      </c>
      <c r="B90" s="17"/>
      <c r="C90" s="15">
        <v>45231</v>
      </c>
      <c r="D90" s="15">
        <v>54984</v>
      </c>
      <c r="E90" s="17"/>
      <c r="F90" s="17">
        <v>0</v>
      </c>
      <c r="G90" s="17"/>
      <c r="H90" s="128"/>
      <c r="I90" s="209">
        <v>0</v>
      </c>
      <c r="J90" s="17">
        <v>0</v>
      </c>
      <c r="K90" s="18">
        <v>4444230000</v>
      </c>
      <c r="L90" s="29"/>
      <c r="M90" s="29"/>
      <c r="N90" s="29"/>
      <c r="O90" s="239">
        <v>44410000</v>
      </c>
      <c r="P90" s="243">
        <v>87.316100000000006</v>
      </c>
      <c r="Q90" s="243">
        <v>12.26</v>
      </c>
      <c r="R90" s="243">
        <v>12.26</v>
      </c>
    </row>
    <row r="91" spans="1:18">
      <c r="A91" s="26">
        <v>45231</v>
      </c>
      <c r="B91" s="17">
        <v>20000000</v>
      </c>
      <c r="C91" s="15">
        <v>45253</v>
      </c>
      <c r="D91" s="15">
        <v>54984</v>
      </c>
      <c r="E91" s="17">
        <v>9720000</v>
      </c>
      <c r="F91" s="17">
        <v>-10280000</v>
      </c>
      <c r="G91" s="17">
        <v>2610000</v>
      </c>
      <c r="H91" s="128">
        <v>-51.4</v>
      </c>
      <c r="I91" s="209">
        <v>0</v>
      </c>
      <c r="J91" s="17">
        <v>2610000</v>
      </c>
      <c r="K91" s="18">
        <v>4446840000</v>
      </c>
      <c r="L91" s="29">
        <v>86.285820000000001</v>
      </c>
      <c r="M91" s="29">
        <v>11.960459999999999</v>
      </c>
      <c r="N91" s="29">
        <v>12.3</v>
      </c>
      <c r="O91" s="239"/>
      <c r="P91" s="243"/>
      <c r="Q91" s="243"/>
      <c r="R91" s="243"/>
    </row>
    <row r="92" spans="1:18">
      <c r="A92" s="26">
        <v>45261</v>
      </c>
      <c r="B92" s="17">
        <v>50000000</v>
      </c>
      <c r="C92" s="15">
        <v>45267</v>
      </c>
      <c r="D92" s="15">
        <f t="shared" ref="D92" si="0">D86</f>
        <v>54984</v>
      </c>
      <c r="E92" s="17">
        <v>7640000</v>
      </c>
      <c r="F92" s="17">
        <f t="shared" ref="F92" si="1">E92-B92</f>
        <v>-42360000</v>
      </c>
      <c r="G92" s="17">
        <v>2530000</v>
      </c>
      <c r="H92" s="128">
        <v>-84.72</v>
      </c>
      <c r="I92" s="209">
        <v>0</v>
      </c>
      <c r="J92" s="17">
        <v>2530000</v>
      </c>
      <c r="K92" s="18">
        <v>4449370000</v>
      </c>
      <c r="L92" s="29">
        <v>85.742530000000002</v>
      </c>
      <c r="M92" s="29">
        <v>12.03923</v>
      </c>
      <c r="N92" s="29">
        <v>12.2</v>
      </c>
      <c r="O92" s="19"/>
      <c r="P92" s="17"/>
      <c r="Q92" s="15"/>
      <c r="R92" s="15"/>
    </row>
    <row r="93" spans="1:18">
      <c r="A93" s="19">
        <v>45292</v>
      </c>
      <c r="B93" s="17">
        <v>80000000</v>
      </c>
      <c r="C93" s="15">
        <v>45306</v>
      </c>
      <c r="D93" s="15">
        <v>54346</v>
      </c>
      <c r="E93" s="17">
        <v>83610000</v>
      </c>
      <c r="F93" s="17">
        <v>3610000</v>
      </c>
      <c r="G93" s="17">
        <v>58460000</v>
      </c>
      <c r="H93" s="128">
        <v>4.5125000000000002</v>
      </c>
      <c r="I93" s="209">
        <v>0</v>
      </c>
      <c r="J93" s="17">
        <v>58460000</v>
      </c>
      <c r="K93" s="18">
        <v>2778710000</v>
      </c>
      <c r="L93" s="29">
        <v>82.272549999999995</v>
      </c>
      <c r="M93" s="29">
        <v>12.29365</v>
      </c>
      <c r="N93" s="29">
        <v>12.42</v>
      </c>
      <c r="O93" s="19"/>
      <c r="P93" s="17"/>
      <c r="Q93" s="15"/>
      <c r="R93" s="15"/>
    </row>
    <row r="94" spans="1:18">
      <c r="A94" s="19">
        <v>45292</v>
      </c>
      <c r="B94" s="17">
        <v>25000000</v>
      </c>
      <c r="C94" s="15">
        <v>45316</v>
      </c>
      <c r="D94" s="15">
        <v>54346</v>
      </c>
      <c r="E94" s="17">
        <v>40210000</v>
      </c>
      <c r="F94" s="17">
        <v>15210000</v>
      </c>
      <c r="G94" s="17">
        <v>20110000</v>
      </c>
      <c r="H94" s="128">
        <v>60.84</v>
      </c>
      <c r="I94" s="209">
        <v>0</v>
      </c>
      <c r="J94" s="17">
        <v>20110000</v>
      </c>
      <c r="K94" s="18">
        <v>2798820000</v>
      </c>
      <c r="L94" s="29">
        <v>80.667900000000003</v>
      </c>
      <c r="M94" s="29">
        <v>12.54532</v>
      </c>
      <c r="N94" s="29">
        <v>12.62</v>
      </c>
      <c r="O94" s="19"/>
      <c r="P94" s="17"/>
      <c r="Q94" s="15"/>
      <c r="R94" s="15"/>
    </row>
    <row r="95" spans="1:18">
      <c r="A95" s="19">
        <v>45323</v>
      </c>
      <c r="B95" s="17">
        <v>25000000</v>
      </c>
      <c r="C95" s="15">
        <v>45323</v>
      </c>
      <c r="D95" s="15">
        <v>54984</v>
      </c>
      <c r="E95" s="17">
        <v>35100000</v>
      </c>
      <c r="F95" s="17">
        <v>10100000</v>
      </c>
      <c r="G95" s="17">
        <v>5000000</v>
      </c>
      <c r="H95" s="128">
        <v>40.400000000000006</v>
      </c>
      <c r="I95" s="209">
        <v>0</v>
      </c>
      <c r="J95" s="17">
        <v>5000000</v>
      </c>
      <c r="K95" s="18">
        <v>4522340000</v>
      </c>
      <c r="L95" s="29">
        <v>79.109430000000003</v>
      </c>
      <c r="M95" s="29">
        <v>13.08</v>
      </c>
      <c r="N95" s="29">
        <v>13.08</v>
      </c>
      <c r="O95" s="19"/>
      <c r="P95" s="98"/>
      <c r="Q95" s="103"/>
      <c r="R95" s="103"/>
    </row>
    <row r="96" spans="1:18">
      <c r="A96" s="19">
        <v>45323</v>
      </c>
      <c r="B96" s="17">
        <v>25000000</v>
      </c>
      <c r="C96" s="15">
        <v>45337</v>
      </c>
      <c r="D96" s="15">
        <v>54984</v>
      </c>
      <c r="E96" s="17">
        <v>107320000</v>
      </c>
      <c r="F96" s="17">
        <v>82320000</v>
      </c>
      <c r="G96" s="17">
        <v>25000000</v>
      </c>
      <c r="H96" s="128">
        <v>329.28000000000003</v>
      </c>
      <c r="I96" s="209">
        <v>0</v>
      </c>
      <c r="J96" s="17">
        <v>25000000</v>
      </c>
      <c r="K96" s="18">
        <v>4547340000</v>
      </c>
      <c r="L96" s="29">
        <v>77.839060000000003</v>
      </c>
      <c r="M96" s="29">
        <v>13.295199999999999</v>
      </c>
      <c r="N96" s="104">
        <v>13.305</v>
      </c>
      <c r="O96" s="19"/>
      <c r="P96" s="98"/>
      <c r="Q96" s="103"/>
      <c r="R96" s="103"/>
    </row>
    <row r="97" spans="1:18">
      <c r="A97" s="19">
        <v>45323</v>
      </c>
      <c r="B97" s="17"/>
      <c r="C97" s="15">
        <v>45344</v>
      </c>
      <c r="D97" s="15">
        <v>54984</v>
      </c>
      <c r="E97" s="17"/>
      <c r="F97" s="17"/>
      <c r="G97" s="17">
        <v>96000000</v>
      </c>
      <c r="H97" s="128"/>
      <c r="I97" s="209">
        <v>0</v>
      </c>
      <c r="J97" s="17"/>
      <c r="K97" s="18">
        <v>4643340000</v>
      </c>
      <c r="L97" s="29"/>
      <c r="M97" s="104"/>
      <c r="N97" s="198"/>
      <c r="O97" s="239">
        <v>96000000</v>
      </c>
      <c r="P97" s="243">
        <v>78.354169999999996</v>
      </c>
      <c r="Q97" s="243">
        <v>13.3908</v>
      </c>
      <c r="R97" s="243">
        <v>13.52</v>
      </c>
    </row>
    <row r="98" spans="1:18">
      <c r="A98" s="19">
        <v>45352</v>
      </c>
      <c r="B98" s="17">
        <v>25000000</v>
      </c>
      <c r="C98" s="15">
        <v>45358</v>
      </c>
      <c r="D98" s="15">
        <v>54984</v>
      </c>
      <c r="E98" s="17">
        <v>123460000</v>
      </c>
      <c r="F98" s="17">
        <v>98460000</v>
      </c>
      <c r="G98" s="17">
        <v>25000000</v>
      </c>
      <c r="H98" s="128">
        <v>393.84000000000003</v>
      </c>
      <c r="I98" s="209">
        <v>0</v>
      </c>
      <c r="J98" s="17">
        <v>25000000</v>
      </c>
      <c r="K98" s="18">
        <v>4668340000</v>
      </c>
      <c r="L98" s="29">
        <v>81.311059999999998</v>
      </c>
      <c r="M98" s="104">
        <v>12.719250000000001</v>
      </c>
      <c r="N98" s="198">
        <v>13.834</v>
      </c>
      <c r="O98" s="239"/>
      <c r="P98" s="243"/>
      <c r="Q98" s="243"/>
      <c r="R98" s="243"/>
    </row>
    <row r="99" spans="1:18">
      <c r="A99" s="19">
        <v>45352</v>
      </c>
      <c r="B99" s="17">
        <v>25000000</v>
      </c>
      <c r="C99" s="15">
        <v>45371</v>
      </c>
      <c r="D99" s="15">
        <v>54984</v>
      </c>
      <c r="E99" s="17">
        <v>153190000</v>
      </c>
      <c r="F99" s="17">
        <v>128190000</v>
      </c>
      <c r="G99" s="17">
        <v>25000000</v>
      </c>
      <c r="H99" s="128">
        <v>512.76</v>
      </c>
      <c r="I99" s="209">
        <v>0</v>
      </c>
      <c r="J99" s="17">
        <v>25000000</v>
      </c>
      <c r="K99" s="18">
        <v>4693340000</v>
      </c>
      <c r="L99" s="29">
        <v>77.544610000000006</v>
      </c>
      <c r="M99" s="104">
        <v>13.345700000000001</v>
      </c>
      <c r="N99" s="198">
        <v>13.69</v>
      </c>
      <c r="O99" s="239"/>
      <c r="P99" s="243"/>
      <c r="Q99" s="243"/>
      <c r="R99" s="243"/>
    </row>
    <row r="100" spans="1:18">
      <c r="A100" s="19">
        <v>45383</v>
      </c>
      <c r="B100" s="17">
        <v>30000000</v>
      </c>
      <c r="C100" s="15">
        <v>45397</v>
      </c>
      <c r="D100" s="15">
        <v>54984</v>
      </c>
      <c r="E100" s="17">
        <v>261870000</v>
      </c>
      <c r="F100" s="17">
        <v>231870000</v>
      </c>
      <c r="G100" s="17">
        <v>30000000</v>
      </c>
      <c r="H100" s="128">
        <v>772.9</v>
      </c>
      <c r="I100" s="209">
        <v>0</v>
      </c>
      <c r="J100" s="17">
        <v>30000000</v>
      </c>
      <c r="K100" s="18">
        <v>4723340000</v>
      </c>
      <c r="L100" s="29">
        <v>75.742620000000002</v>
      </c>
      <c r="M100" s="104">
        <v>13.66663</v>
      </c>
      <c r="N100" s="198">
        <v>13.69</v>
      </c>
      <c r="O100" s="239"/>
      <c r="P100" s="243"/>
      <c r="Q100" s="243"/>
      <c r="R100" s="243"/>
    </row>
    <row r="101" spans="1:18">
      <c r="A101" s="19">
        <v>45383</v>
      </c>
      <c r="B101" s="17">
        <v>25000000</v>
      </c>
      <c r="C101" s="15">
        <v>45400</v>
      </c>
      <c r="D101" s="15">
        <v>54984</v>
      </c>
      <c r="E101" s="17">
        <v>205120000</v>
      </c>
      <c r="F101" s="17">
        <v>180120000</v>
      </c>
      <c r="G101" s="17">
        <v>25000000</v>
      </c>
      <c r="H101" s="128">
        <v>720.48</v>
      </c>
      <c r="I101" s="209">
        <v>0</v>
      </c>
      <c r="J101" s="17">
        <v>25000000</v>
      </c>
      <c r="K101" s="18">
        <v>4748340000</v>
      </c>
      <c r="L101" s="29">
        <v>76.276349999999994</v>
      </c>
      <c r="M101" s="104">
        <v>13.57061</v>
      </c>
      <c r="N101" s="198">
        <v>13.659000000000001</v>
      </c>
      <c r="O101" s="239"/>
      <c r="P101" s="243"/>
      <c r="Q101" s="243"/>
      <c r="R101" s="243"/>
    </row>
    <row r="102" spans="1:18">
      <c r="A102" s="19">
        <v>45383</v>
      </c>
      <c r="B102" s="17"/>
      <c r="C102" s="15">
        <v>45407</v>
      </c>
      <c r="D102" s="15">
        <v>54984</v>
      </c>
      <c r="E102" s="17"/>
      <c r="F102" s="17">
        <v>0</v>
      </c>
      <c r="G102" s="17"/>
      <c r="H102" s="128"/>
      <c r="I102" s="209">
        <v>0</v>
      </c>
      <c r="J102" s="17">
        <v>0</v>
      </c>
      <c r="K102" s="18">
        <v>4762060000</v>
      </c>
      <c r="L102" s="29"/>
      <c r="M102" s="104"/>
      <c r="N102" s="198"/>
      <c r="O102" s="239">
        <v>13720000</v>
      </c>
      <c r="P102" s="243">
        <v>77.470330000000004</v>
      </c>
      <c r="Q102" s="243">
        <v>13.871309999999999</v>
      </c>
      <c r="R102" s="243">
        <v>13.524900000000001</v>
      </c>
    </row>
    <row r="103" spans="1:18">
      <c r="A103" s="19">
        <v>45413</v>
      </c>
      <c r="B103" s="17">
        <v>20000000</v>
      </c>
      <c r="C103" s="15">
        <v>45420</v>
      </c>
      <c r="D103" s="15">
        <v>54984</v>
      </c>
      <c r="E103" s="17">
        <v>162350000</v>
      </c>
      <c r="F103" s="17">
        <v>142350000</v>
      </c>
      <c r="G103" s="17">
        <v>20000000</v>
      </c>
      <c r="H103" s="128">
        <v>711.75</v>
      </c>
      <c r="I103" s="209">
        <v>0</v>
      </c>
      <c r="J103" s="17">
        <v>20000000</v>
      </c>
      <c r="K103" s="18">
        <v>4782060000</v>
      </c>
      <c r="L103" s="29">
        <v>78.236859999999993</v>
      </c>
      <c r="M103" s="104">
        <v>13.22921</v>
      </c>
      <c r="N103" s="198">
        <v>13.27</v>
      </c>
      <c r="O103" s="239"/>
      <c r="P103" s="243"/>
      <c r="Q103" s="243"/>
      <c r="R103" s="243"/>
    </row>
    <row r="104" spans="1:18">
      <c r="A104" s="19">
        <v>45413</v>
      </c>
      <c r="B104" s="17">
        <v>25000000</v>
      </c>
      <c r="C104" s="15">
        <v>45435</v>
      </c>
      <c r="D104" s="15">
        <v>54984</v>
      </c>
      <c r="E104" s="17">
        <v>102480000</v>
      </c>
      <c r="F104" s="17">
        <v>77480000</v>
      </c>
      <c r="G104" s="17">
        <v>25000000</v>
      </c>
      <c r="H104" s="128">
        <v>309.92</v>
      </c>
      <c r="I104" s="209">
        <v>0</v>
      </c>
      <c r="J104" s="17">
        <v>25000000</v>
      </c>
      <c r="K104" s="18">
        <v>4807060000</v>
      </c>
      <c r="L104" s="29">
        <v>78.322280000000006</v>
      </c>
      <c r="M104" s="104">
        <v>13.216290000000001</v>
      </c>
      <c r="N104" s="198">
        <v>13.27</v>
      </c>
      <c r="O104" s="239"/>
      <c r="P104" s="243"/>
      <c r="Q104" s="243"/>
      <c r="R104" s="243"/>
    </row>
    <row r="105" spans="1:18">
      <c r="A105" s="19">
        <v>45444</v>
      </c>
      <c r="B105" s="17"/>
      <c r="C105" s="15">
        <v>45449</v>
      </c>
      <c r="D105" s="15">
        <v>54984</v>
      </c>
      <c r="E105" s="17"/>
      <c r="F105" s="17"/>
      <c r="G105" s="17"/>
      <c r="H105" s="128"/>
      <c r="I105" s="209">
        <v>0</v>
      </c>
      <c r="J105" s="17">
        <v>0</v>
      </c>
      <c r="K105" s="18">
        <v>4878070000</v>
      </c>
      <c r="L105" s="29"/>
      <c r="M105" s="104"/>
      <c r="N105" s="198"/>
      <c r="O105" s="239">
        <v>71010000</v>
      </c>
      <c r="P105" s="243">
        <v>80.523619999999994</v>
      </c>
      <c r="Q105" s="243">
        <v>13.53481</v>
      </c>
      <c r="R105" s="243">
        <v>13.58</v>
      </c>
    </row>
    <row r="106" spans="1:18">
      <c r="A106" s="19">
        <v>45444</v>
      </c>
      <c r="B106" s="17">
        <v>20000000</v>
      </c>
      <c r="C106" s="15">
        <v>45463</v>
      </c>
      <c r="D106" s="15">
        <v>54984</v>
      </c>
      <c r="E106" s="17">
        <v>60220000</v>
      </c>
      <c r="F106" s="17">
        <v>40220000</v>
      </c>
      <c r="G106" s="17">
        <v>20000000</v>
      </c>
      <c r="H106" s="117">
        <v>201.10000000000002</v>
      </c>
      <c r="I106" s="209">
        <v>0</v>
      </c>
      <c r="J106" s="17">
        <v>20000000</v>
      </c>
      <c r="K106" s="18">
        <v>4898070000</v>
      </c>
      <c r="L106" s="29">
        <v>82.090119999999999</v>
      </c>
      <c r="M106" s="104">
        <v>12.608280000000001</v>
      </c>
      <c r="N106" s="198">
        <v>12.82</v>
      </c>
      <c r="O106" s="239"/>
      <c r="P106" s="243"/>
      <c r="Q106" s="243"/>
      <c r="R106" s="243"/>
    </row>
    <row r="107" spans="1:18">
      <c r="A107" s="19">
        <v>45444</v>
      </c>
      <c r="B107" s="17">
        <v>25000000</v>
      </c>
      <c r="C107" s="15">
        <v>45470</v>
      </c>
      <c r="D107" s="15">
        <v>54984</v>
      </c>
      <c r="E107" s="17">
        <v>127710000</v>
      </c>
      <c r="F107" s="17">
        <v>102710000</v>
      </c>
      <c r="G107" s="17">
        <v>25000000</v>
      </c>
      <c r="H107" s="117">
        <v>410.84</v>
      </c>
      <c r="I107" s="209">
        <v>0</v>
      </c>
      <c r="J107" s="17">
        <v>25000000</v>
      </c>
      <c r="K107" s="18">
        <v>4923070000</v>
      </c>
      <c r="L107" s="29">
        <v>83.048919999999995</v>
      </c>
      <c r="M107" s="104">
        <v>12.45856</v>
      </c>
      <c r="N107" s="198">
        <v>12.46</v>
      </c>
      <c r="O107" s="239"/>
      <c r="P107" s="243"/>
      <c r="Q107" s="243"/>
      <c r="R107" s="243"/>
    </row>
    <row r="108" spans="1:18">
      <c r="A108" s="19">
        <v>45474</v>
      </c>
      <c r="B108" s="17"/>
      <c r="C108" s="15">
        <v>45477</v>
      </c>
      <c r="D108" s="15">
        <v>54984</v>
      </c>
      <c r="E108" s="17"/>
      <c r="F108" s="17">
        <v>0</v>
      </c>
      <c r="G108" s="17"/>
      <c r="H108" s="117"/>
      <c r="I108" s="209">
        <v>0</v>
      </c>
      <c r="J108" s="17">
        <v>0</v>
      </c>
      <c r="K108" s="18">
        <v>4948100000</v>
      </c>
      <c r="L108" s="29"/>
      <c r="M108" s="104"/>
      <c r="N108" s="198"/>
      <c r="O108" s="239">
        <v>25030000</v>
      </c>
      <c r="P108" s="243">
        <v>82.112359999999995</v>
      </c>
      <c r="Q108" s="243">
        <v>12.555</v>
      </c>
      <c r="R108" s="243">
        <v>12.555</v>
      </c>
    </row>
    <row r="109" spans="1:18">
      <c r="A109" s="19">
        <v>45474</v>
      </c>
      <c r="B109" s="17">
        <v>40000000</v>
      </c>
      <c r="C109" s="15">
        <v>45488</v>
      </c>
      <c r="D109" s="15">
        <v>54984</v>
      </c>
      <c r="E109" s="17">
        <v>103830000</v>
      </c>
      <c r="F109" s="17">
        <v>63830000</v>
      </c>
      <c r="G109" s="17">
        <v>40000000</v>
      </c>
      <c r="H109" s="117">
        <v>159.57499999999999</v>
      </c>
      <c r="I109" s="209">
        <v>0</v>
      </c>
      <c r="J109" s="17">
        <v>40000000</v>
      </c>
      <c r="K109" s="18">
        <v>4988100000</v>
      </c>
      <c r="L109" s="29">
        <v>84.653059999999996</v>
      </c>
      <c r="M109" s="104">
        <v>12.21463</v>
      </c>
      <c r="N109" s="198">
        <v>12.26</v>
      </c>
      <c r="O109" s="239"/>
      <c r="P109" s="243"/>
      <c r="Q109" s="243"/>
      <c r="R109" s="243"/>
    </row>
    <row r="110" spans="1:18">
      <c r="A110" s="19">
        <v>45474</v>
      </c>
      <c r="B110" s="17">
        <v>25000000</v>
      </c>
      <c r="C110" s="15">
        <v>45498</v>
      </c>
      <c r="D110" s="15">
        <v>54984</v>
      </c>
      <c r="E110" s="17">
        <v>54990000</v>
      </c>
      <c r="F110" s="17">
        <v>29990000</v>
      </c>
      <c r="G110" s="17">
        <v>19040000</v>
      </c>
      <c r="H110" s="117">
        <v>119.96</v>
      </c>
      <c r="I110" s="209">
        <v>0</v>
      </c>
      <c r="J110" s="17">
        <v>19040000</v>
      </c>
      <c r="K110" s="18">
        <v>5007140000</v>
      </c>
      <c r="L110" s="29">
        <v>86.343900000000005</v>
      </c>
      <c r="M110" s="104">
        <v>11.96693</v>
      </c>
      <c r="N110" s="198">
        <v>12.15</v>
      </c>
      <c r="O110" s="239"/>
      <c r="P110" s="243"/>
      <c r="Q110" s="243"/>
      <c r="R110" s="243"/>
    </row>
    <row r="111" spans="1:18">
      <c r="A111" s="19">
        <v>45505</v>
      </c>
      <c r="B111" s="17">
        <v>20000000</v>
      </c>
      <c r="C111" s="15">
        <v>45512</v>
      </c>
      <c r="D111" s="15">
        <v>54984</v>
      </c>
      <c r="E111" s="17">
        <v>85910000</v>
      </c>
      <c r="F111" s="17">
        <v>65910000</v>
      </c>
      <c r="G111" s="17">
        <v>20000000</v>
      </c>
      <c r="H111" s="117">
        <v>329.55</v>
      </c>
      <c r="I111" s="209">
        <v>0</v>
      </c>
      <c r="J111" s="17">
        <v>20000000</v>
      </c>
      <c r="K111" s="18">
        <v>5027140000</v>
      </c>
      <c r="L111" s="29">
        <v>85.830330000000004</v>
      </c>
      <c r="M111" s="104">
        <v>12.03956</v>
      </c>
      <c r="N111" s="198">
        <v>12.085000000000001</v>
      </c>
      <c r="O111" s="239"/>
      <c r="P111" s="243"/>
      <c r="Q111" s="243"/>
      <c r="R111" s="243"/>
    </row>
    <row r="112" spans="1:18">
      <c r="A112" s="19">
        <v>45505</v>
      </c>
      <c r="B112" s="17"/>
      <c r="C112" s="15">
        <v>45519</v>
      </c>
      <c r="D112" s="15">
        <v>54984</v>
      </c>
      <c r="E112" s="17"/>
      <c r="F112" s="17">
        <v>0</v>
      </c>
      <c r="G112" s="17"/>
      <c r="H112" s="117"/>
      <c r="I112" s="209"/>
      <c r="J112" s="17">
        <v>0</v>
      </c>
      <c r="K112" s="18">
        <v>5105110000</v>
      </c>
      <c r="L112" s="29"/>
      <c r="M112" s="104"/>
      <c r="N112" s="198"/>
      <c r="O112" s="239">
        <v>77970000</v>
      </c>
      <c r="P112" s="243">
        <v>87.53792</v>
      </c>
      <c r="Q112" s="243">
        <v>11.918850000000001</v>
      </c>
      <c r="R112" s="243"/>
    </row>
    <row r="113" spans="1:18">
      <c r="A113" s="19">
        <v>45505</v>
      </c>
      <c r="B113" s="17">
        <v>25000000</v>
      </c>
      <c r="C113" s="15">
        <v>45526</v>
      </c>
      <c r="D113" s="15">
        <v>54984</v>
      </c>
      <c r="E113" s="17">
        <v>46080000</v>
      </c>
      <c r="F113" s="17">
        <v>21080000</v>
      </c>
      <c r="G113" s="17">
        <v>39250000</v>
      </c>
      <c r="H113" s="117">
        <v>84.32</v>
      </c>
      <c r="I113" s="209">
        <v>0</v>
      </c>
      <c r="J113" s="17">
        <v>39250000</v>
      </c>
      <c r="K113" s="18">
        <v>5144360000</v>
      </c>
      <c r="L113" s="29">
        <v>86.946150000000003</v>
      </c>
      <c r="M113" s="104">
        <v>11.87879</v>
      </c>
      <c r="N113" s="198">
        <v>11.92</v>
      </c>
      <c r="O113" s="239"/>
      <c r="P113" s="243"/>
      <c r="Q113" s="243"/>
      <c r="R113" s="243"/>
    </row>
    <row r="114" spans="1:18">
      <c r="A114" s="19">
        <v>45536</v>
      </c>
      <c r="B114" s="17">
        <v>40000000</v>
      </c>
      <c r="C114" s="15">
        <v>45540</v>
      </c>
      <c r="D114" s="15">
        <v>54984</v>
      </c>
      <c r="E114" s="17">
        <v>84380000</v>
      </c>
      <c r="F114" s="17">
        <v>44380000</v>
      </c>
      <c r="G114" s="17">
        <v>40310000</v>
      </c>
      <c r="H114" s="117">
        <v>110.94999999999999</v>
      </c>
      <c r="I114" s="209">
        <v>0</v>
      </c>
      <c r="J114" s="17">
        <v>40310000</v>
      </c>
      <c r="K114" s="18">
        <v>5184670000</v>
      </c>
      <c r="L114" s="29">
        <v>87.751350000000002</v>
      </c>
      <c r="M114" s="104">
        <v>11.76498</v>
      </c>
      <c r="N114" s="198">
        <v>11.79</v>
      </c>
      <c r="O114" s="239"/>
      <c r="P114" s="243"/>
      <c r="Q114" s="243"/>
      <c r="R114" s="243"/>
    </row>
    <row r="115" spans="1:18">
      <c r="A115" s="19">
        <v>45536</v>
      </c>
      <c r="B115" s="17">
        <v>45000000</v>
      </c>
      <c r="C115" s="15">
        <v>45554</v>
      </c>
      <c r="D115" s="15">
        <v>54984</v>
      </c>
      <c r="E115" s="17">
        <v>138340000</v>
      </c>
      <c r="F115" s="17">
        <v>93340000</v>
      </c>
      <c r="G115" s="17">
        <v>49420000</v>
      </c>
      <c r="H115" s="117">
        <v>207.42222222222222</v>
      </c>
      <c r="I115" s="209">
        <v>0</v>
      </c>
      <c r="J115" s="17">
        <v>49420000</v>
      </c>
      <c r="K115" s="18">
        <v>5234090000</v>
      </c>
      <c r="L115" s="29">
        <v>91.799130000000005</v>
      </c>
      <c r="M115" s="104">
        <v>11.223129999999999</v>
      </c>
      <c r="N115" s="198">
        <v>11.244999999999999</v>
      </c>
      <c r="O115" s="239"/>
      <c r="P115" s="243"/>
      <c r="Q115" s="243"/>
      <c r="R115" s="243"/>
    </row>
    <row r="116" spans="1:18">
      <c r="A116" s="19">
        <v>45536</v>
      </c>
      <c r="B116" s="17"/>
      <c r="C116" s="15">
        <v>45561</v>
      </c>
      <c r="D116" s="15">
        <v>54984</v>
      </c>
      <c r="E116" s="17"/>
      <c r="F116" s="17">
        <v>0</v>
      </c>
      <c r="G116" s="17"/>
      <c r="H116" s="117"/>
      <c r="I116" s="209">
        <v>0</v>
      </c>
      <c r="J116" s="17">
        <v>0</v>
      </c>
      <c r="K116" s="18">
        <v>5398210000</v>
      </c>
      <c r="L116" s="29"/>
      <c r="M116" s="104"/>
      <c r="N116" s="198"/>
      <c r="O116" s="239">
        <v>164120000</v>
      </c>
      <c r="P116" s="243">
        <v>93.954999999999998</v>
      </c>
      <c r="Q116" s="243">
        <v>11.209300000000001</v>
      </c>
      <c r="R116" s="243">
        <v>11.26</v>
      </c>
    </row>
    <row r="117" spans="1:18">
      <c r="A117" s="19">
        <v>45566</v>
      </c>
      <c r="B117" s="17">
        <v>45000000</v>
      </c>
      <c r="C117" s="15">
        <v>45568</v>
      </c>
      <c r="D117" s="15">
        <v>54984</v>
      </c>
      <c r="E117" s="17">
        <v>50900000</v>
      </c>
      <c r="F117" s="17">
        <v>5900000</v>
      </c>
      <c r="G117" s="17">
        <v>25100000</v>
      </c>
      <c r="H117" s="117">
        <v>13.111111111111112</v>
      </c>
      <c r="I117" s="209">
        <v>0</v>
      </c>
      <c r="J117" s="17">
        <v>25100000</v>
      </c>
      <c r="K117" s="18">
        <v>5423310000</v>
      </c>
      <c r="L117" s="29">
        <v>91.205029999999994</v>
      </c>
      <c r="M117" s="104">
        <v>11.2995</v>
      </c>
      <c r="N117" s="198">
        <v>11.4</v>
      </c>
      <c r="O117" s="239"/>
      <c r="P117" s="243"/>
      <c r="Q117" s="243"/>
      <c r="R117" s="243"/>
    </row>
    <row r="118" spans="1:18">
      <c r="A118" s="19">
        <v>45566</v>
      </c>
      <c r="B118" s="17">
        <v>90000000</v>
      </c>
      <c r="C118" s="15">
        <v>45580</v>
      </c>
      <c r="D118" s="15">
        <v>54984</v>
      </c>
      <c r="E118" s="17">
        <v>29960000</v>
      </c>
      <c r="F118" s="17">
        <v>-60040000</v>
      </c>
      <c r="G118" s="17">
        <v>22290000</v>
      </c>
      <c r="H118" s="117">
        <v>-66.711111111111109</v>
      </c>
      <c r="I118" s="209">
        <v>0</v>
      </c>
      <c r="J118" s="17">
        <v>22290000</v>
      </c>
      <c r="K118" s="18">
        <v>5445600000</v>
      </c>
      <c r="L118" s="29">
        <v>92.346760000000003</v>
      </c>
      <c r="M118" s="104">
        <v>11.152480000000001</v>
      </c>
      <c r="N118" s="198">
        <v>11.295</v>
      </c>
      <c r="O118" s="239"/>
      <c r="P118" s="243"/>
      <c r="Q118" s="243"/>
      <c r="R118" s="243"/>
    </row>
    <row r="119" spans="1:18">
      <c r="A119" s="19">
        <v>45566</v>
      </c>
      <c r="B119" s="17">
        <v>40000000</v>
      </c>
      <c r="C119" s="15">
        <v>45596</v>
      </c>
      <c r="D119" s="15">
        <v>54984</v>
      </c>
      <c r="E119" s="17">
        <v>98400000</v>
      </c>
      <c r="F119" s="17">
        <v>58400000</v>
      </c>
      <c r="G119" s="17">
        <v>40000000</v>
      </c>
      <c r="H119" s="117">
        <v>146</v>
      </c>
      <c r="I119" s="209">
        <v>0</v>
      </c>
      <c r="J119" s="17">
        <v>40000000</v>
      </c>
      <c r="K119" s="18">
        <v>5485600000</v>
      </c>
      <c r="L119" s="29">
        <v>92.199129999999997</v>
      </c>
      <c r="M119" s="104">
        <v>11.171250000000001</v>
      </c>
      <c r="N119" s="198">
        <v>11.19</v>
      </c>
      <c r="O119" s="239"/>
      <c r="P119" s="243"/>
      <c r="Q119" s="243"/>
      <c r="R119" s="243"/>
    </row>
    <row r="120" spans="1:18">
      <c r="A120" s="19">
        <v>45597</v>
      </c>
      <c r="B120" s="17"/>
      <c r="C120" s="15">
        <v>45603</v>
      </c>
      <c r="D120" s="15">
        <v>54984</v>
      </c>
      <c r="E120" s="17"/>
      <c r="F120" s="17">
        <v>0</v>
      </c>
      <c r="G120" s="17"/>
      <c r="H120" s="117"/>
      <c r="I120" s="209"/>
      <c r="J120" s="17">
        <v>0</v>
      </c>
      <c r="K120" s="18">
        <v>5490090000</v>
      </c>
      <c r="L120" s="29"/>
      <c r="M120" s="104"/>
      <c r="N120" s="198"/>
      <c r="O120" s="239">
        <v>4490000</v>
      </c>
      <c r="P120" s="243">
        <v>92.576539999999994</v>
      </c>
      <c r="Q120" s="243">
        <v>11.54547</v>
      </c>
      <c r="R120" s="243">
        <v>11.57</v>
      </c>
    </row>
    <row r="121" spans="1:18">
      <c r="A121" s="19">
        <v>45597</v>
      </c>
      <c r="B121" s="17">
        <v>35000000</v>
      </c>
      <c r="C121" s="15">
        <v>45610</v>
      </c>
      <c r="D121" s="15">
        <v>54984</v>
      </c>
      <c r="E121" s="17">
        <v>77530000</v>
      </c>
      <c r="F121" s="17">
        <v>42530000</v>
      </c>
      <c r="G121" s="17">
        <v>35360000</v>
      </c>
      <c r="H121" s="117">
        <v>121.51428571428571</v>
      </c>
      <c r="I121" s="209"/>
      <c r="J121" s="17">
        <v>35360000</v>
      </c>
      <c r="K121" s="18">
        <v>5525450000</v>
      </c>
      <c r="L121" s="29">
        <v>90.248710000000003</v>
      </c>
      <c r="M121" s="104">
        <v>11.4251</v>
      </c>
      <c r="N121" s="198">
        <v>11.455</v>
      </c>
      <c r="O121" s="239"/>
      <c r="P121" s="243"/>
      <c r="Q121" s="243"/>
      <c r="R121" s="243"/>
    </row>
    <row r="122" spans="1:18">
      <c r="A122" s="319">
        <v>45627</v>
      </c>
      <c r="B122" s="17">
        <v>35000001</v>
      </c>
      <c r="C122" s="15">
        <v>45631</v>
      </c>
      <c r="D122" s="15">
        <v>54984</v>
      </c>
      <c r="E122" s="17">
        <v>53820000</v>
      </c>
      <c r="F122" s="17">
        <v>18819999</v>
      </c>
      <c r="G122" s="17">
        <v>10190000</v>
      </c>
      <c r="H122" s="117">
        <f>0.537714241779593*100</f>
        <v>53.771424177959304</v>
      </c>
      <c r="I122" s="209"/>
      <c r="J122" s="17">
        <v>10190000</v>
      </c>
      <c r="K122" s="18">
        <v>5535640000</v>
      </c>
      <c r="L122" s="29">
        <v>92.085790000000003</v>
      </c>
      <c r="M122" s="104">
        <v>11.18661</v>
      </c>
      <c r="N122" s="198">
        <v>11.195</v>
      </c>
      <c r="O122" s="239"/>
      <c r="P122" s="243"/>
      <c r="Q122" s="243"/>
      <c r="R122" s="243"/>
    </row>
    <row r="123" spans="1:18">
      <c r="A123" s="319">
        <v>45658</v>
      </c>
      <c r="B123" s="17">
        <v>45000000</v>
      </c>
      <c r="C123" s="15">
        <v>45672</v>
      </c>
      <c r="D123" s="15">
        <v>54984</v>
      </c>
      <c r="E123" s="17">
        <v>109380000</v>
      </c>
      <c r="F123" s="17">
        <v>64380000</v>
      </c>
      <c r="G123" s="17">
        <v>45000000</v>
      </c>
      <c r="H123" s="117">
        <v>143.06666666666666</v>
      </c>
      <c r="I123" s="209">
        <v>0</v>
      </c>
      <c r="J123" s="17">
        <v>45000000</v>
      </c>
      <c r="K123" s="18">
        <v>5580640000</v>
      </c>
      <c r="L123" s="29">
        <v>88.475579999999994</v>
      </c>
      <c r="M123" s="104">
        <v>11.674289999999999</v>
      </c>
      <c r="N123" s="198">
        <v>11.75</v>
      </c>
      <c r="O123" s="239"/>
      <c r="P123" s="243"/>
      <c r="Q123" s="243"/>
      <c r="R123" s="243"/>
    </row>
    <row r="124" spans="1:18">
      <c r="A124" s="319">
        <v>45658</v>
      </c>
      <c r="B124" s="17">
        <v>25000000</v>
      </c>
      <c r="C124" s="15">
        <v>45680</v>
      </c>
      <c r="D124" s="15">
        <v>54984</v>
      </c>
      <c r="E124" s="17">
        <v>64290000</v>
      </c>
      <c r="F124" s="17">
        <v>39290000</v>
      </c>
      <c r="G124" s="17">
        <v>25000000</v>
      </c>
      <c r="H124" s="117">
        <v>157.16000000000003</v>
      </c>
      <c r="I124" s="209">
        <v>0</v>
      </c>
      <c r="J124" s="17">
        <v>25000000</v>
      </c>
      <c r="K124" s="18">
        <v>5605640000</v>
      </c>
      <c r="L124" s="29">
        <v>90.717429999999993</v>
      </c>
      <c r="M124" s="104">
        <v>11.37219</v>
      </c>
      <c r="N124" s="198">
        <v>11.305</v>
      </c>
      <c r="O124" s="239"/>
      <c r="P124" s="243"/>
      <c r="Q124" s="243"/>
      <c r="R124" s="243"/>
    </row>
    <row r="125" spans="1:18">
      <c r="A125" s="319">
        <v>45689</v>
      </c>
      <c r="B125" s="17">
        <v>35000000</v>
      </c>
      <c r="C125" s="15">
        <v>45694</v>
      </c>
      <c r="D125" s="15">
        <v>18459</v>
      </c>
      <c r="E125" s="17">
        <v>44160000</v>
      </c>
      <c r="F125" s="17">
        <v>9160000</v>
      </c>
      <c r="G125" s="17">
        <v>29160000</v>
      </c>
      <c r="H125" s="117">
        <v>26.171428571428574</v>
      </c>
      <c r="I125" s="209">
        <v>0</v>
      </c>
      <c r="J125" s="17">
        <v>29160000</v>
      </c>
      <c r="K125" s="18">
        <v>5634800000</v>
      </c>
      <c r="L125" s="29">
        <v>89.6</v>
      </c>
      <c r="M125" s="104">
        <v>11.52</v>
      </c>
      <c r="N125" s="198">
        <v>11.693</v>
      </c>
      <c r="O125" s="239"/>
      <c r="P125" s="243"/>
      <c r="Q125" s="243"/>
      <c r="R125" s="243"/>
    </row>
    <row r="126" spans="1:18">
      <c r="A126" s="319">
        <v>45689</v>
      </c>
      <c r="B126" s="17">
        <v>25000000</v>
      </c>
      <c r="C126" s="15">
        <v>45708</v>
      </c>
      <c r="D126" s="15">
        <v>18459</v>
      </c>
      <c r="E126" s="17">
        <v>62010000</v>
      </c>
      <c r="F126" s="17">
        <v>37010000</v>
      </c>
      <c r="G126" s="17">
        <v>25000000</v>
      </c>
      <c r="H126" s="117">
        <v>148.04</v>
      </c>
      <c r="I126" s="209">
        <v>0</v>
      </c>
      <c r="J126" s="17">
        <v>25000000</v>
      </c>
      <c r="K126" s="18">
        <v>5659800000</v>
      </c>
      <c r="L126" s="29">
        <v>90.388000000000005</v>
      </c>
      <c r="M126" s="104">
        <v>11.42</v>
      </c>
      <c r="N126" s="198">
        <v>11.315</v>
      </c>
      <c r="O126" s="239"/>
      <c r="P126" s="243"/>
      <c r="Q126" s="243"/>
      <c r="R126" s="243"/>
    </row>
    <row r="127" spans="1:18">
      <c r="A127" s="319">
        <v>45689</v>
      </c>
      <c r="B127" s="17"/>
      <c r="C127" s="15">
        <v>45715</v>
      </c>
      <c r="D127" s="15">
        <v>18459</v>
      </c>
      <c r="E127" s="17"/>
      <c r="F127" s="17"/>
      <c r="G127" s="17"/>
      <c r="H127" s="117"/>
      <c r="I127" s="209"/>
      <c r="J127" s="17"/>
      <c r="K127" s="18">
        <v>5716850000</v>
      </c>
      <c r="L127" s="29"/>
      <c r="M127" s="104"/>
      <c r="N127" s="198"/>
      <c r="O127" s="239">
        <v>57050000</v>
      </c>
      <c r="P127" s="243">
        <v>91.421980000000005</v>
      </c>
      <c r="Q127" s="243">
        <v>11.438079999999999</v>
      </c>
      <c r="R127" s="243">
        <v>11.47</v>
      </c>
    </row>
    <row r="128" spans="1:18">
      <c r="A128" s="319">
        <v>45717</v>
      </c>
      <c r="B128" s="17">
        <v>30000000</v>
      </c>
      <c r="C128" s="15">
        <v>45722</v>
      </c>
      <c r="D128" s="15">
        <v>54984</v>
      </c>
      <c r="E128" s="17">
        <v>63900000</v>
      </c>
      <c r="F128" s="17">
        <v>33900000</v>
      </c>
      <c r="G128" s="17">
        <v>30000000</v>
      </c>
      <c r="H128" s="117">
        <v>112.99999999999999</v>
      </c>
      <c r="I128" s="209">
        <v>0</v>
      </c>
      <c r="J128" s="17">
        <v>30000000</v>
      </c>
      <c r="K128" s="18">
        <v>5746850000</v>
      </c>
      <c r="L128" s="29">
        <v>90.341719999999995</v>
      </c>
      <c r="M128" s="104">
        <v>11.42121</v>
      </c>
      <c r="N128" s="198">
        <v>11.52</v>
      </c>
      <c r="O128" s="239"/>
      <c r="P128" s="243"/>
      <c r="Q128" s="243"/>
      <c r="R128" s="243"/>
    </row>
    <row r="129" spans="1:18">
      <c r="A129" s="319">
        <v>45717</v>
      </c>
      <c r="B129" s="17">
        <v>25000000</v>
      </c>
      <c r="C129" s="15">
        <v>45743</v>
      </c>
      <c r="D129" s="15">
        <v>54984</v>
      </c>
      <c r="E129" s="17">
        <v>79870000</v>
      </c>
      <c r="F129" s="17">
        <v>54870000</v>
      </c>
      <c r="G129" s="17">
        <v>29590000</v>
      </c>
      <c r="H129" s="117">
        <v>219.48</v>
      </c>
      <c r="I129" s="209">
        <v>0</v>
      </c>
      <c r="J129" s="17">
        <v>29590000</v>
      </c>
      <c r="K129" s="18">
        <v>5776440000</v>
      </c>
      <c r="L129" s="29">
        <v>87.649190000000004</v>
      </c>
      <c r="M129" s="104">
        <v>11.78862</v>
      </c>
      <c r="N129" s="198">
        <v>11.3751</v>
      </c>
      <c r="O129" s="239"/>
      <c r="P129" s="243"/>
      <c r="Q129" s="243"/>
      <c r="R129" s="243"/>
    </row>
    <row r="130" spans="1:18">
      <c r="A130" s="319">
        <v>45748</v>
      </c>
      <c r="B130" s="17">
        <v>335000000</v>
      </c>
      <c r="C130" s="15">
        <v>45762</v>
      </c>
      <c r="D130" s="15">
        <v>54984</v>
      </c>
      <c r="E130" s="17">
        <v>142680000</v>
      </c>
      <c r="F130" s="17">
        <v>-192320000</v>
      </c>
      <c r="G130" s="17">
        <v>116600000</v>
      </c>
      <c r="H130" s="117">
        <f>F130/B130*100</f>
        <v>-57.408955223880596</v>
      </c>
      <c r="I130" s="209">
        <v>0</v>
      </c>
      <c r="J130" s="17">
        <v>116600000</v>
      </c>
      <c r="K130" s="18">
        <v>5893040000</v>
      </c>
      <c r="L130" s="29">
        <v>84.635090000000005</v>
      </c>
      <c r="M130" s="104">
        <v>12.224959999999999</v>
      </c>
      <c r="N130" s="198">
        <v>12.4678</v>
      </c>
      <c r="O130" s="239"/>
      <c r="P130" s="243"/>
      <c r="Q130" s="243"/>
      <c r="R130" s="243"/>
    </row>
    <row r="131" spans="1:18">
      <c r="A131" s="319">
        <v>45748</v>
      </c>
      <c r="B131" s="17">
        <v>80000000</v>
      </c>
      <c r="C131" s="15">
        <v>45771</v>
      </c>
      <c r="D131" s="15">
        <v>54984</v>
      </c>
      <c r="E131" s="17">
        <v>42120000</v>
      </c>
      <c r="F131" s="17">
        <v>-37880000</v>
      </c>
      <c r="G131" s="17">
        <v>26540000</v>
      </c>
      <c r="H131" s="117">
        <f>F131/B131*100</f>
        <v>-47.349999999999994</v>
      </c>
      <c r="I131" s="209">
        <v>0</v>
      </c>
      <c r="J131" s="17">
        <v>26540000</v>
      </c>
      <c r="K131" s="18">
        <v>5919580000</v>
      </c>
      <c r="L131" s="29">
        <v>84.297880000000006</v>
      </c>
      <c r="M131" s="104">
        <v>12.276109999999999</v>
      </c>
      <c r="N131" s="198">
        <v>12.4</v>
      </c>
      <c r="O131" s="239"/>
      <c r="P131" s="243"/>
      <c r="Q131" s="243"/>
      <c r="R131" s="243"/>
    </row>
    <row r="132" spans="1:18">
      <c r="A132" s="319">
        <v>45748</v>
      </c>
      <c r="B132" s="17"/>
      <c r="C132" s="15">
        <v>45777</v>
      </c>
      <c r="D132" s="15">
        <v>54985</v>
      </c>
      <c r="E132" s="17"/>
      <c r="F132" s="17"/>
      <c r="G132" s="17"/>
      <c r="H132" s="117"/>
      <c r="I132" s="209"/>
      <c r="J132" s="17"/>
      <c r="K132" s="18">
        <v>5936270000</v>
      </c>
      <c r="L132" s="29"/>
      <c r="M132" s="104"/>
      <c r="N132" s="198"/>
      <c r="O132" s="239">
        <v>16690000</v>
      </c>
      <c r="P132" s="243">
        <v>86.567719999999994</v>
      </c>
      <c r="Q132" s="243">
        <v>12.379300000000001</v>
      </c>
      <c r="R132" s="243">
        <v>12.38</v>
      </c>
    </row>
    <row r="133" spans="1:18">
      <c r="A133" s="319">
        <v>45778</v>
      </c>
      <c r="B133" s="17">
        <v>70000000</v>
      </c>
      <c r="C133" s="15">
        <v>45785</v>
      </c>
      <c r="D133" s="15">
        <v>54984</v>
      </c>
      <c r="E133" s="17">
        <v>50200000</v>
      </c>
      <c r="F133" s="17">
        <v>-19800000</v>
      </c>
      <c r="G133" s="17">
        <v>19320000</v>
      </c>
      <c r="H133" s="117">
        <v>-28.285714285714285</v>
      </c>
      <c r="I133" s="209">
        <v>0</v>
      </c>
      <c r="J133" s="17">
        <v>19320000</v>
      </c>
      <c r="K133" s="18">
        <v>5955590000</v>
      </c>
      <c r="L133" s="29">
        <v>82.260639999999995</v>
      </c>
      <c r="M133" s="104">
        <v>12.59014</v>
      </c>
      <c r="N133" s="198">
        <v>12.664999999999999</v>
      </c>
      <c r="O133" s="239"/>
      <c r="P133" s="243"/>
      <c r="Q133" s="243"/>
      <c r="R133" s="243"/>
    </row>
    <row r="134" spans="1:18">
      <c r="A134" s="319">
        <v>45778</v>
      </c>
      <c r="B134" s="17">
        <v>70000000</v>
      </c>
      <c r="C134" s="15">
        <v>45792</v>
      </c>
      <c r="D134" s="15">
        <v>54984</v>
      </c>
      <c r="E134" s="17">
        <v>55490000</v>
      </c>
      <c r="F134" s="17">
        <v>-14510000</v>
      </c>
      <c r="G134" s="17">
        <v>33620000</v>
      </c>
      <c r="H134" s="117">
        <v>-20.728571428571428</v>
      </c>
      <c r="I134" s="209">
        <v>0</v>
      </c>
      <c r="J134" s="17">
        <v>33620000</v>
      </c>
      <c r="K134" s="18">
        <v>5989210000</v>
      </c>
      <c r="L134" s="29">
        <v>84.494659999999996</v>
      </c>
      <c r="M134" s="104">
        <v>12.248749999999999</v>
      </c>
      <c r="N134" s="198">
        <v>12.5</v>
      </c>
      <c r="O134" s="239"/>
      <c r="P134" s="243"/>
      <c r="Q134" s="243"/>
      <c r="R134" s="243"/>
    </row>
    <row r="135" spans="1:18">
      <c r="A135" s="319">
        <v>45809</v>
      </c>
      <c r="B135" s="17"/>
      <c r="C135" s="15">
        <v>45813</v>
      </c>
      <c r="D135" s="15">
        <v>54984</v>
      </c>
      <c r="E135" s="17"/>
      <c r="F135" s="17">
        <v>0</v>
      </c>
      <c r="G135" s="17"/>
      <c r="H135" s="117"/>
      <c r="I135" s="209">
        <v>0</v>
      </c>
      <c r="J135" s="17">
        <v>0</v>
      </c>
      <c r="K135" s="18">
        <v>6016610000</v>
      </c>
      <c r="L135" s="29"/>
      <c r="M135" s="104"/>
      <c r="N135" s="198"/>
      <c r="O135" s="239">
        <v>27400000</v>
      </c>
      <c r="P135" s="243">
        <v>89.080799999999996</v>
      </c>
      <c r="Q135" s="243">
        <v>12.158329999999999</v>
      </c>
      <c r="R135" s="243">
        <v>12.19</v>
      </c>
    </row>
    <row r="136" spans="1:18">
      <c r="A136" s="319">
        <v>45809</v>
      </c>
      <c r="B136" s="17">
        <v>50000000</v>
      </c>
      <c r="C136" s="15">
        <v>45827</v>
      </c>
      <c r="D136" s="15">
        <v>54984</v>
      </c>
      <c r="E136" s="17">
        <v>151350000</v>
      </c>
      <c r="F136" s="17">
        <v>101350000</v>
      </c>
      <c r="G136" s="17">
        <v>50000000</v>
      </c>
      <c r="H136" s="117">
        <f>F136/B136*100</f>
        <v>202.70000000000002</v>
      </c>
      <c r="I136" s="209">
        <v>0</v>
      </c>
      <c r="J136" s="17">
        <v>50000000</v>
      </c>
      <c r="K136" s="18">
        <v>6066610000</v>
      </c>
      <c r="L136" s="29">
        <v>86.832629999999995</v>
      </c>
      <c r="M136" s="104">
        <v>11.912000000000001</v>
      </c>
      <c r="N136" s="198">
        <v>11.96</v>
      </c>
      <c r="O136" s="239"/>
      <c r="P136" s="243"/>
      <c r="Q136" s="243"/>
      <c r="R136" s="243"/>
    </row>
    <row r="137" spans="1:18">
      <c r="A137" s="319">
        <v>45809</v>
      </c>
      <c r="B137" s="17">
        <v>50000000</v>
      </c>
      <c r="C137" s="15">
        <v>45834</v>
      </c>
      <c r="D137" s="15">
        <v>54984</v>
      </c>
      <c r="E137" s="17">
        <v>139800000</v>
      </c>
      <c r="F137" s="17">
        <v>89800000</v>
      </c>
      <c r="G137" s="17">
        <v>95150000</v>
      </c>
      <c r="H137" s="117">
        <f>F137/B137*100</f>
        <v>179.6</v>
      </c>
      <c r="I137" s="209">
        <v>0</v>
      </c>
      <c r="J137" s="17">
        <v>95150000</v>
      </c>
      <c r="K137" s="18">
        <v>6161760000</v>
      </c>
      <c r="L137" s="29">
        <v>87.911436652653705</v>
      </c>
      <c r="M137" s="104">
        <v>11.759457698370991</v>
      </c>
      <c r="N137" s="198">
        <v>11.85</v>
      </c>
      <c r="O137" s="239"/>
      <c r="P137" s="243"/>
      <c r="Q137" s="243"/>
      <c r="R137" s="243"/>
    </row>
    <row r="138" spans="1:18">
      <c r="A138" s="319">
        <v>45839</v>
      </c>
      <c r="B138" s="17"/>
      <c r="C138" s="15">
        <v>45841</v>
      </c>
      <c r="D138" s="15">
        <v>54984</v>
      </c>
      <c r="E138" s="17"/>
      <c r="F138" s="17">
        <v>0</v>
      </c>
      <c r="G138" s="17"/>
      <c r="H138" s="117"/>
      <c r="I138" s="209">
        <v>0</v>
      </c>
      <c r="J138" s="17">
        <v>0</v>
      </c>
      <c r="K138" s="18">
        <v>6251130000</v>
      </c>
      <c r="L138" s="29"/>
      <c r="M138" s="104"/>
      <c r="N138" s="198"/>
      <c r="O138" s="239">
        <v>89370000</v>
      </c>
      <c r="P138" s="243">
        <v>86.584299999999999</v>
      </c>
      <c r="Q138" s="243">
        <v>11.89836</v>
      </c>
      <c r="R138" s="243">
        <v>12.04</v>
      </c>
    </row>
    <row r="139" spans="1:18">
      <c r="A139" s="319">
        <v>45839</v>
      </c>
      <c r="B139" s="17">
        <v>75000000</v>
      </c>
      <c r="C139" s="15">
        <v>45848</v>
      </c>
      <c r="D139" s="15">
        <v>54984</v>
      </c>
      <c r="E139" s="17">
        <v>80430000</v>
      </c>
      <c r="F139" s="17">
        <v>5430000</v>
      </c>
      <c r="G139" s="17">
        <v>80430000</v>
      </c>
      <c r="H139" s="117">
        <v>7.24</v>
      </c>
      <c r="I139" s="209">
        <v>0</v>
      </c>
      <c r="J139" s="17">
        <v>80430000</v>
      </c>
      <c r="K139" s="18">
        <v>6331560000</v>
      </c>
      <c r="L139" s="29">
        <v>85.915370043516091</v>
      </c>
      <c r="M139" s="104">
        <v>12.043491234613951</v>
      </c>
      <c r="N139" s="198">
        <v>12.24478</v>
      </c>
      <c r="O139" s="239"/>
      <c r="P139" s="243"/>
      <c r="Q139" s="243"/>
      <c r="R139" s="243"/>
    </row>
    <row r="140" spans="1:18">
      <c r="A140" s="319">
        <v>45839</v>
      </c>
      <c r="B140" s="17">
        <v>120000000</v>
      </c>
      <c r="C140" s="15">
        <v>45853</v>
      </c>
      <c r="D140" s="15">
        <v>54984</v>
      </c>
      <c r="E140" s="17">
        <v>256390000</v>
      </c>
      <c r="F140" s="17">
        <v>136390000</v>
      </c>
      <c r="G140" s="17">
        <v>205710000</v>
      </c>
      <c r="H140" s="117">
        <v>113.65833333333333</v>
      </c>
      <c r="I140" s="209">
        <v>0</v>
      </c>
      <c r="J140" s="17">
        <v>205710000</v>
      </c>
      <c r="K140" s="18">
        <v>6537270000</v>
      </c>
      <c r="L140" s="29">
        <v>85.828785750328137</v>
      </c>
      <c r="M140" s="104">
        <v>12.055903942443249</v>
      </c>
      <c r="N140" s="198">
        <v>12.199</v>
      </c>
      <c r="O140" s="239"/>
      <c r="P140" s="243"/>
      <c r="Q140" s="243"/>
      <c r="R140" s="243"/>
    </row>
    <row r="141" spans="1:18">
      <c r="A141" s="319">
        <v>45870</v>
      </c>
      <c r="B141" s="17">
        <v>35000000</v>
      </c>
      <c r="C141" s="15">
        <v>45876</v>
      </c>
      <c r="D141" s="15">
        <v>54984</v>
      </c>
      <c r="E141" s="17">
        <v>118190000</v>
      </c>
      <c r="F141" s="17">
        <v>83190000</v>
      </c>
      <c r="G141" s="17">
        <v>49750000</v>
      </c>
      <c r="H141" s="117">
        <v>237.68571428571428</v>
      </c>
      <c r="I141" s="209">
        <v>0</v>
      </c>
      <c r="J141" s="17">
        <v>49750000</v>
      </c>
      <c r="K141" s="18">
        <v>6587020000</v>
      </c>
      <c r="L141" s="29">
        <v>88.015281230150748</v>
      </c>
      <c r="M141" s="104">
        <v>11.741427135678389</v>
      </c>
      <c r="N141" s="198">
        <v>11.76</v>
      </c>
      <c r="O141" s="239"/>
      <c r="P141" s="243"/>
      <c r="Q141" s="243"/>
      <c r="R141" s="243"/>
    </row>
    <row r="142" spans="1:18">
      <c r="A142" s="319">
        <v>45870</v>
      </c>
      <c r="B142" s="17"/>
      <c r="C142" s="15">
        <v>45883</v>
      </c>
      <c r="D142" s="15">
        <v>54984</v>
      </c>
      <c r="E142" s="17"/>
      <c r="F142" s="17">
        <v>0</v>
      </c>
      <c r="G142" s="17"/>
      <c r="H142" s="117"/>
      <c r="I142" s="209">
        <v>0</v>
      </c>
      <c r="J142" s="17">
        <v>0</v>
      </c>
      <c r="K142" s="18">
        <v>6640830000</v>
      </c>
      <c r="L142" s="29"/>
      <c r="M142" s="104"/>
      <c r="N142" s="198"/>
      <c r="O142" s="239">
        <v>53810000</v>
      </c>
      <c r="P142" s="243">
        <v>86.830569960212202</v>
      </c>
      <c r="Q142" s="243">
        <v>12.02916003536693</v>
      </c>
      <c r="R142" s="243">
        <v>12.079000000000001</v>
      </c>
    </row>
    <row r="143" spans="1:18">
      <c r="A143" s="319">
        <v>45870</v>
      </c>
      <c r="B143" s="17">
        <v>125000000</v>
      </c>
      <c r="C143" s="15">
        <v>45897</v>
      </c>
      <c r="D143" s="15">
        <v>54984</v>
      </c>
      <c r="E143" s="17">
        <v>204860000</v>
      </c>
      <c r="F143" s="17">
        <v>79860000</v>
      </c>
      <c r="G143" s="17">
        <v>190560000</v>
      </c>
      <c r="H143" s="117">
        <v>63.887999999999998</v>
      </c>
      <c r="I143" s="209">
        <v>0</v>
      </c>
      <c r="J143" s="17">
        <v>190560000</v>
      </c>
      <c r="K143" s="18">
        <v>6831390000</v>
      </c>
      <c r="L143" s="29">
        <v>85.359725055100753</v>
      </c>
      <c r="M143" s="104">
        <v>12.1201157115869</v>
      </c>
      <c r="N143" s="198">
        <v>12.192</v>
      </c>
      <c r="O143" s="239"/>
      <c r="P143" s="243"/>
      <c r="Q143" s="243"/>
      <c r="R143" s="243"/>
    </row>
    <row r="144" spans="1:18">
      <c r="A144" s="319">
        <v>45901</v>
      </c>
      <c r="B144" s="17">
        <v>35000000</v>
      </c>
      <c r="C144" s="15">
        <v>45904</v>
      </c>
      <c r="D144" s="15">
        <v>54984</v>
      </c>
      <c r="E144" s="17">
        <v>120170000</v>
      </c>
      <c r="F144" s="17">
        <v>85170000</v>
      </c>
      <c r="G144" s="17">
        <v>36880000</v>
      </c>
      <c r="H144" s="117">
        <f>F144/B144*100</f>
        <v>243.34285714285713</v>
      </c>
      <c r="I144" s="209">
        <v>0</v>
      </c>
      <c r="J144" s="17">
        <v>36880000</v>
      </c>
      <c r="K144" s="18">
        <v>6868270000</v>
      </c>
      <c r="L144" s="29">
        <v>85.426401282537952</v>
      </c>
      <c r="M144" s="104">
        <v>12.11059419739696</v>
      </c>
      <c r="N144" s="198">
        <v>12.15</v>
      </c>
      <c r="O144" s="239"/>
      <c r="P144" s="243"/>
      <c r="Q144" s="243"/>
      <c r="R144" s="243"/>
    </row>
    <row r="145" spans="1:18">
      <c r="A145" s="319">
        <v>45901</v>
      </c>
      <c r="B145" s="17">
        <v>35000000</v>
      </c>
      <c r="C145" s="15">
        <v>45918</v>
      </c>
      <c r="D145" s="15">
        <v>54984</v>
      </c>
      <c r="E145" s="17">
        <v>38450000</v>
      </c>
      <c r="F145" s="17">
        <v>3450000</v>
      </c>
      <c r="G145" s="17">
        <v>32000000</v>
      </c>
      <c r="H145" s="117">
        <f>F145/B145*100</f>
        <v>9.8571428571428577</v>
      </c>
      <c r="I145" s="209">
        <v>0</v>
      </c>
      <c r="J145" s="17">
        <v>32000000</v>
      </c>
      <c r="K145" s="18">
        <v>6900270000</v>
      </c>
      <c r="L145" s="29">
        <v>88.765967500000002</v>
      </c>
      <c r="M145" s="104">
        <v>11.635624999999999</v>
      </c>
      <c r="N145" s="198">
        <v>11.757999999999999</v>
      </c>
      <c r="O145" s="239"/>
      <c r="P145" s="243"/>
      <c r="Q145" s="243"/>
      <c r="R145" s="243"/>
    </row>
    <row r="146" spans="1:18">
      <c r="A146" s="319">
        <v>45901</v>
      </c>
      <c r="B146" s="17"/>
      <c r="C146" s="15">
        <v>45925</v>
      </c>
      <c r="D146" s="15">
        <v>54984</v>
      </c>
      <c r="E146" s="17"/>
      <c r="F146" s="17">
        <v>0</v>
      </c>
      <c r="G146" s="17"/>
      <c r="H146" s="117"/>
      <c r="I146" s="209">
        <v>0</v>
      </c>
      <c r="J146" s="17">
        <v>0</v>
      </c>
      <c r="K146" s="18">
        <v>6927280000</v>
      </c>
      <c r="L146" s="29"/>
      <c r="M146" s="104"/>
      <c r="N146" s="198"/>
      <c r="O146" s="239">
        <v>27010000</v>
      </c>
      <c r="P146" s="243">
        <v>90.181631265406736</v>
      </c>
      <c r="Q146" s="243">
        <v>11.718672966310599</v>
      </c>
      <c r="R146" s="243">
        <v>11.75</v>
      </c>
    </row>
    <row r="147" spans="1:18">
      <c r="A147" s="319">
        <v>45931</v>
      </c>
      <c r="B147" s="17">
        <v>45000000</v>
      </c>
      <c r="C147" s="15">
        <v>45932</v>
      </c>
      <c r="D147" s="15">
        <v>54984</v>
      </c>
      <c r="E147" s="17">
        <v>59560000</v>
      </c>
      <c r="F147" s="17">
        <v>14560000</v>
      </c>
      <c r="G147" s="17">
        <v>45240000</v>
      </c>
      <c r="H147" s="117">
        <v>32.355555555555554</v>
      </c>
      <c r="I147" s="209">
        <v>0</v>
      </c>
      <c r="J147" s="17">
        <v>45240000</v>
      </c>
      <c r="K147" s="18">
        <v>6972520000</v>
      </c>
      <c r="L147" s="29">
        <v>88.35122822281167</v>
      </c>
      <c r="M147" s="104">
        <v>11.6919982316534</v>
      </c>
      <c r="N147" s="198">
        <v>11.72</v>
      </c>
      <c r="O147" s="239"/>
      <c r="P147" s="243"/>
      <c r="Q147" s="243"/>
      <c r="R147" s="243"/>
    </row>
    <row r="148" spans="1:18">
      <c r="A148" s="319">
        <v>45931</v>
      </c>
      <c r="B148" s="17">
        <v>75000000</v>
      </c>
      <c r="C148" s="15">
        <v>45945</v>
      </c>
      <c r="D148" s="15">
        <v>54984</v>
      </c>
      <c r="E148" s="17">
        <v>120520000</v>
      </c>
      <c r="F148" s="17">
        <v>45520000</v>
      </c>
      <c r="G148" s="17">
        <v>75000000</v>
      </c>
      <c r="H148" s="117">
        <v>60.693333333333335</v>
      </c>
      <c r="I148" s="209">
        <v>0</v>
      </c>
      <c r="J148" s="17">
        <v>75000000</v>
      </c>
      <c r="K148" s="18">
        <v>7047520000</v>
      </c>
      <c r="L148" s="29">
        <v>88.905082906666664</v>
      </c>
      <c r="M148" s="104">
        <v>11.6156752</v>
      </c>
      <c r="N148" s="198">
        <v>11.657999999999999</v>
      </c>
      <c r="O148" s="239"/>
      <c r="P148" s="243"/>
      <c r="Q148" s="243"/>
      <c r="R148" s="243"/>
    </row>
    <row r="149" spans="1:18">
      <c r="A149" s="319">
        <v>45962</v>
      </c>
      <c r="B149" s="17">
        <v>55000000</v>
      </c>
      <c r="C149" s="15">
        <v>45974</v>
      </c>
      <c r="D149" s="15">
        <v>54984</v>
      </c>
      <c r="E149" s="17">
        <v>150460000</v>
      </c>
      <c r="F149" s="17">
        <v>95460000</v>
      </c>
      <c r="G149" s="17">
        <v>72000000</v>
      </c>
      <c r="H149" s="117">
        <v>173.56363636363636</v>
      </c>
      <c r="I149" s="209">
        <v>0</v>
      </c>
      <c r="J149" s="17">
        <v>72000000</v>
      </c>
      <c r="K149" s="18">
        <v>7119520000</v>
      </c>
      <c r="L149" s="29">
        <v>92.659151666666673</v>
      </c>
      <c r="M149" s="104">
        <v>11.12</v>
      </c>
      <c r="N149" s="198">
        <v>11.14</v>
      </c>
      <c r="O149" s="239"/>
      <c r="P149" s="243"/>
      <c r="Q149" s="243"/>
      <c r="R149" s="243"/>
    </row>
    <row r="150" spans="1:18">
      <c r="A150" s="319">
        <v>45992</v>
      </c>
      <c r="B150" s="17">
        <v>60000000</v>
      </c>
      <c r="C150" s="15">
        <v>45995</v>
      </c>
      <c r="D150" s="15">
        <v>54984</v>
      </c>
      <c r="E150" s="17">
        <v>188880000</v>
      </c>
      <c r="F150" s="17">
        <v>128880000</v>
      </c>
      <c r="G150" s="17">
        <v>92780000</v>
      </c>
      <c r="H150" s="117">
        <v>2.1480000000000001</v>
      </c>
      <c r="I150">
        <v>0</v>
      </c>
      <c r="J150" s="17">
        <v>92780000</v>
      </c>
      <c r="K150" s="18">
        <v>7212300000</v>
      </c>
      <c r="L150" s="29">
        <v>95.028123712006902</v>
      </c>
      <c r="M150" s="104">
        <v>10.82514485880578</v>
      </c>
      <c r="N150" s="198">
        <v>10.88</v>
      </c>
      <c r="O150" s="239"/>
      <c r="P150" s="243"/>
      <c r="Q150" s="243"/>
      <c r="R150" s="243"/>
    </row>
    <row r="151" spans="1:18">
      <c r="A151" s="319">
        <v>46023</v>
      </c>
      <c r="B151" s="17">
        <v>150000000</v>
      </c>
      <c r="C151" s="15">
        <v>46037</v>
      </c>
      <c r="D151" s="15">
        <v>54984</v>
      </c>
      <c r="E151" s="17">
        <v>408200000</v>
      </c>
      <c r="F151" s="17">
        <v>258200000</v>
      </c>
      <c r="G151" s="17">
        <v>378200000</v>
      </c>
      <c r="H151" s="117">
        <v>1.7213333333333334</v>
      </c>
      <c r="I151">
        <v>0</v>
      </c>
      <c r="J151" s="17">
        <v>378200000</v>
      </c>
      <c r="K151" s="18">
        <v>7590500000</v>
      </c>
      <c r="L151" s="29">
        <v>95.296984925965091</v>
      </c>
      <c r="M151" s="104">
        <v>10.799951877313591</v>
      </c>
      <c r="N151" s="198">
        <v>10.929</v>
      </c>
      <c r="O151" s="239"/>
      <c r="P151" s="243"/>
      <c r="Q151" s="243"/>
      <c r="R151" s="243"/>
    </row>
  </sheetData>
  <conditionalFormatting sqref="L38:N40">
    <cfRule type="cellIs" dxfId="6" priority="5683" stopIfTrue="1" operator="lessThan">
      <formula>0</formula>
    </cfRule>
  </conditionalFormatting>
  <conditionalFormatting sqref="L44:N610">
    <cfRule type="cellIs" dxfId="5" priority="1" stopIfTrue="1" operator="lessThan">
      <formula>0</formula>
    </cfRule>
  </conditionalFormatting>
  <conditionalFormatting sqref="O41:O43">
    <cfRule type="cellIs" dxfId="4" priority="1551" stopIfTrue="1" operator="lessThan">
      <formula>0</formula>
    </cfRule>
  </conditionalFormatting>
  <conditionalFormatting sqref="O4:R37">
    <cfRule type="cellIs" dxfId="3" priority="8980" stopIfTrue="1" operator="lessThan">
      <formula>0</formula>
    </cfRule>
  </conditionalFormatting>
  <conditionalFormatting sqref="O39:R40">
    <cfRule type="cellIs" dxfId="2" priority="3727" stopIfTrue="1" operator="lessThan">
      <formula>0</formula>
    </cfRule>
  </conditionalFormatting>
  <conditionalFormatting sqref="P39:P43 R39:R43">
    <cfRule type="cellIs" dxfId="1" priority="1610" stopIfTrue="1" operator="lessThan">
      <formula>0</formula>
    </cfRule>
  </conditionalFormatting>
  <conditionalFormatting sqref="P40:R43">
    <cfRule type="cellIs" dxfId="0" priority="1491" stopIfTrue="1" operator="lessThan">
      <formula>0</formula>
    </cfRule>
  </conditionalFormatting>
  <pageMargins left="0.7" right="0.7" top="0.75" bottom="0.75" header="0.3" footer="0.3"/>
  <pageSetup scale="60" orientation="landscape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P332"/>
  <sheetViews>
    <sheetView zoomScale="106" zoomScaleNormal="106" workbookViewId="0">
      <pane xSplit="1" ySplit="3" topLeftCell="B311" activePane="bottomRight" state="frozen"/>
      <selection pane="topRight" activeCell="B1" sqref="B1"/>
      <selection pane="bottomLeft" activeCell="A5" sqref="A5"/>
      <selection pane="bottomRight" activeCell="A332" sqref="A332"/>
    </sheetView>
  </sheetViews>
  <sheetFormatPr defaultColWidth="8.77734375" defaultRowHeight="12.75"/>
  <cols>
    <col min="1" max="1" width="8.5546875" style="26" customWidth="1"/>
    <col min="2" max="2" width="9.77734375" style="7" customWidth="1"/>
    <col min="3" max="4" width="8.77734375" style="27" customWidth="1"/>
    <col min="5" max="5" width="10.77734375" style="8" customWidth="1"/>
    <col min="6" max="6" width="10.21875" style="8" customWidth="1"/>
    <col min="7" max="7" width="9.77734375" style="7" customWidth="1"/>
    <col min="8" max="8" width="9.5546875" style="7" customWidth="1"/>
    <col min="9" max="9" width="10.21875" style="8" customWidth="1"/>
    <col min="10" max="10" width="10.77734375" style="8" customWidth="1"/>
    <col min="11" max="11" width="11.77734375" style="6" customWidth="1"/>
    <col min="12" max="12" width="8.21875" style="8" customWidth="1"/>
    <col min="13" max="13" width="8.44140625" style="28" customWidth="1"/>
    <col min="14" max="14" width="8.5546875" style="8" customWidth="1"/>
    <col min="15" max="16" width="7.77734375" style="8" customWidth="1"/>
    <col min="17" max="16384" width="8.77734375" style="8"/>
  </cols>
  <sheetData>
    <row r="1" spans="1:16" s="1" customFormat="1" ht="16.5" thickBot="1">
      <c r="B1" s="31" t="s">
        <v>46</v>
      </c>
      <c r="C1" s="32"/>
      <c r="D1" s="32"/>
      <c r="G1" s="41"/>
      <c r="H1" s="41"/>
      <c r="K1" s="33"/>
      <c r="M1" s="34"/>
    </row>
    <row r="2" spans="1:16" s="71" customFormat="1" thickTop="1">
      <c r="A2" s="53" t="s">
        <v>5</v>
      </c>
      <c r="B2" s="77" t="s">
        <v>0</v>
      </c>
      <c r="C2" s="78" t="s">
        <v>8</v>
      </c>
      <c r="D2" s="78" t="s">
        <v>7</v>
      </c>
      <c r="E2" s="79" t="s">
        <v>1</v>
      </c>
      <c r="F2" s="77" t="s">
        <v>37</v>
      </c>
      <c r="G2" s="79" t="s">
        <v>0</v>
      </c>
      <c r="H2" s="79" t="s">
        <v>23</v>
      </c>
      <c r="I2" s="79" t="s">
        <v>0</v>
      </c>
      <c r="J2" s="79" t="s">
        <v>9</v>
      </c>
      <c r="K2" s="79" t="s">
        <v>10</v>
      </c>
      <c r="L2" s="79" t="s">
        <v>14</v>
      </c>
      <c r="M2" s="80" t="s">
        <v>31</v>
      </c>
      <c r="N2" s="79" t="s">
        <v>17</v>
      </c>
      <c r="O2" s="79" t="s">
        <v>19</v>
      </c>
      <c r="P2" s="79" t="s">
        <v>21</v>
      </c>
    </row>
    <row r="3" spans="1:16" s="71" customFormat="1" ht="12">
      <c r="A3" s="81"/>
      <c r="B3" s="68" t="s">
        <v>6</v>
      </c>
      <c r="C3" s="82" t="s">
        <v>5</v>
      </c>
      <c r="D3" s="82" t="s">
        <v>5</v>
      </c>
      <c r="E3" s="83" t="s">
        <v>4</v>
      </c>
      <c r="F3" s="68" t="s">
        <v>38</v>
      </c>
      <c r="G3" s="83" t="s">
        <v>3</v>
      </c>
      <c r="H3" s="83" t="s">
        <v>34</v>
      </c>
      <c r="I3" s="83" t="s">
        <v>7</v>
      </c>
      <c r="J3" s="83" t="s">
        <v>8</v>
      </c>
      <c r="K3" s="83" t="s">
        <v>0</v>
      </c>
      <c r="L3" s="83" t="s">
        <v>24</v>
      </c>
      <c r="M3" s="84" t="s">
        <v>32</v>
      </c>
      <c r="N3" s="83" t="s">
        <v>26</v>
      </c>
      <c r="O3" s="83" t="s">
        <v>20</v>
      </c>
      <c r="P3" s="83" t="s">
        <v>22</v>
      </c>
    </row>
    <row r="61" spans="1:16" ht="15" customHeight="1">
      <c r="A61" s="26">
        <v>43115</v>
      </c>
      <c r="B61" s="7">
        <v>400000000</v>
      </c>
      <c r="C61" s="116">
        <v>43119</v>
      </c>
      <c r="D61" s="116">
        <v>43392</v>
      </c>
      <c r="E61" s="42">
        <v>1080360000</v>
      </c>
      <c r="F61" s="176">
        <v>680360000</v>
      </c>
      <c r="G61" s="141">
        <v>400000000</v>
      </c>
      <c r="H61" s="177">
        <v>170.09</v>
      </c>
      <c r="I61" s="141">
        <v>400000000</v>
      </c>
      <c r="J61" s="141">
        <v>0</v>
      </c>
      <c r="K61" s="178">
        <v>5720000000</v>
      </c>
      <c r="L61" s="179">
        <v>7.7282516254578599</v>
      </c>
      <c r="M61" s="179">
        <v>94.219691250000011</v>
      </c>
      <c r="N61" s="180">
        <v>8.2023741777628203</v>
      </c>
      <c r="O61" s="20">
        <v>8.2860428719622803</v>
      </c>
      <c r="P61" s="20">
        <v>7.7705157509157496</v>
      </c>
    </row>
    <row r="62" spans="1:16" ht="15" customHeight="1">
      <c r="A62" s="26">
        <v>43146</v>
      </c>
      <c r="B62" s="7">
        <v>400000000</v>
      </c>
      <c r="C62" s="116">
        <v>43133</v>
      </c>
      <c r="D62" s="116">
        <v>43406</v>
      </c>
      <c r="E62" s="42">
        <v>505110000</v>
      </c>
      <c r="F62" s="176">
        <v>105110000</v>
      </c>
      <c r="G62" s="141">
        <v>400000000</v>
      </c>
      <c r="H62" s="177">
        <v>26.277499999999996</v>
      </c>
      <c r="I62" s="141">
        <v>350000000</v>
      </c>
      <c r="J62" s="141">
        <v>50000000</v>
      </c>
      <c r="K62" s="178">
        <v>5770000000</v>
      </c>
      <c r="L62" s="179">
        <v>7.7652253633699733</v>
      </c>
      <c r="M62" s="179">
        <v>94.192036919999993</v>
      </c>
      <c r="N62" s="180">
        <v>8.2440359262696497</v>
      </c>
      <c r="O62" s="20">
        <v>8.3285511131340595</v>
      </c>
      <c r="P62" s="20">
        <v>7.8591719780219798</v>
      </c>
    </row>
    <row r="63" spans="1:16" ht="15" customHeight="1">
      <c r="A63" s="26">
        <v>43146</v>
      </c>
      <c r="B63" s="7">
        <v>400000000</v>
      </c>
      <c r="C63" s="116">
        <v>43147</v>
      </c>
      <c r="D63" s="116">
        <v>43420</v>
      </c>
      <c r="E63" s="42">
        <v>738940000</v>
      </c>
      <c r="F63" s="176">
        <v>338940000</v>
      </c>
      <c r="G63" s="141">
        <v>400000000</v>
      </c>
      <c r="H63" s="177">
        <v>84.734999999999999</v>
      </c>
      <c r="I63" s="141">
        <v>400000000</v>
      </c>
      <c r="J63" s="141">
        <v>0</v>
      </c>
      <c r="K63" s="178">
        <v>5770000000</v>
      </c>
      <c r="L63" s="179">
        <v>7.7906561567765422</v>
      </c>
      <c r="M63" s="179">
        <v>94.173016080000011</v>
      </c>
      <c r="N63" s="180">
        <v>8.2727053683386096</v>
      </c>
      <c r="O63" s="20">
        <v>8.3578055096730406</v>
      </c>
      <c r="P63" s="20">
        <v>7.8503076923076902</v>
      </c>
    </row>
    <row r="64" spans="1:16" ht="15" customHeight="1">
      <c r="A64" s="26">
        <v>43174</v>
      </c>
      <c r="B64" s="7">
        <v>380000000</v>
      </c>
      <c r="C64" s="116">
        <v>43161</v>
      </c>
      <c r="D64" s="116">
        <v>43434</v>
      </c>
      <c r="E64" s="42">
        <v>520090000</v>
      </c>
      <c r="F64" s="176">
        <v>140090000</v>
      </c>
      <c r="G64" s="141">
        <v>380000000</v>
      </c>
      <c r="H64" s="177">
        <v>36.86578947368421</v>
      </c>
      <c r="I64" s="141">
        <v>350000000</v>
      </c>
      <c r="J64" s="141">
        <v>30000000</v>
      </c>
      <c r="K64" s="178">
        <v>5800000000</v>
      </c>
      <c r="L64" s="179">
        <v>7.8697526609311526</v>
      </c>
      <c r="M64" s="179">
        <v>94.113856228947384</v>
      </c>
      <c r="N64" s="180">
        <v>8.3619490012041293</v>
      </c>
      <c r="O64" s="20">
        <v>8.4488827603850893</v>
      </c>
      <c r="P64" s="20">
        <v>7.9742338827838903</v>
      </c>
    </row>
    <row r="65" spans="1:16" ht="15" customHeight="1">
      <c r="A65" s="26">
        <v>43174</v>
      </c>
      <c r="B65" s="7">
        <v>350000000</v>
      </c>
      <c r="C65" s="116">
        <v>43175</v>
      </c>
      <c r="D65" s="116">
        <v>43448</v>
      </c>
      <c r="E65" s="42">
        <v>847050000</v>
      </c>
      <c r="F65" s="176">
        <v>497050000</v>
      </c>
      <c r="G65" s="141">
        <v>350000000</v>
      </c>
      <c r="H65" s="177">
        <v>142.01428571428571</v>
      </c>
      <c r="I65" s="141">
        <v>350000000</v>
      </c>
      <c r="J65" s="141">
        <v>0</v>
      </c>
      <c r="K65" s="178">
        <v>5800000000</v>
      </c>
      <c r="L65" s="179">
        <v>7.8513935243328108</v>
      </c>
      <c r="M65" s="179">
        <v>94.127587857142856</v>
      </c>
      <c r="N65" s="180">
        <v>8.3412246112678901</v>
      </c>
      <c r="O65" s="20">
        <v>8.4277308435587504</v>
      </c>
      <c r="P65" s="20">
        <v>7.8768871794871798</v>
      </c>
    </row>
    <row r="66" spans="1:16" ht="15" customHeight="1">
      <c r="A66" s="26">
        <v>43174</v>
      </c>
      <c r="B66" s="7">
        <v>400000000</v>
      </c>
      <c r="C66" s="116">
        <v>43182</v>
      </c>
      <c r="D66" s="116">
        <v>43455</v>
      </c>
      <c r="E66" s="42">
        <v>732560000</v>
      </c>
      <c r="F66" s="176">
        <v>332560000</v>
      </c>
      <c r="G66" s="141">
        <v>400000000</v>
      </c>
      <c r="H66" s="177">
        <v>83.14</v>
      </c>
      <c r="I66" s="141">
        <v>350000000</v>
      </c>
      <c r="J66" s="141">
        <v>50000000</v>
      </c>
      <c r="K66" s="178">
        <v>5850000000</v>
      </c>
      <c r="L66" s="179">
        <v>7.8047383447802279</v>
      </c>
      <c r="M66" s="179">
        <v>94.162483374999994</v>
      </c>
      <c r="N66" s="180">
        <v>8.2885859261995396</v>
      </c>
      <c r="O66" s="20">
        <v>8.3740109419573301</v>
      </c>
      <c r="P66" s="20">
        <v>7.8589179487179504</v>
      </c>
    </row>
    <row r="67" spans="1:16" ht="15" customHeight="1">
      <c r="A67" s="26">
        <v>43205</v>
      </c>
      <c r="B67" s="7">
        <v>450000000</v>
      </c>
      <c r="C67" s="116">
        <v>43210</v>
      </c>
      <c r="D67" s="116">
        <v>43483</v>
      </c>
      <c r="E67" s="42">
        <v>657950000</v>
      </c>
      <c r="F67" s="176">
        <v>207950000</v>
      </c>
      <c r="G67" s="141">
        <v>450000000</v>
      </c>
      <c r="H67" s="177">
        <v>46.211111111111109</v>
      </c>
      <c r="I67" s="141">
        <v>350000000</v>
      </c>
      <c r="J67" s="141">
        <v>100000000</v>
      </c>
      <c r="K67" s="178">
        <v>5950000000</v>
      </c>
      <c r="L67" s="179">
        <v>7.7322390640211855</v>
      </c>
      <c r="M67" s="179">
        <v>94.216708864444428</v>
      </c>
      <c r="N67" s="180">
        <v>8.2068660190052398</v>
      </c>
      <c r="O67" s="20">
        <v>8.2906257771754301</v>
      </c>
      <c r="P67" s="20">
        <v>7.8098234432234372</v>
      </c>
    </row>
    <row r="68" spans="1:16" ht="15" customHeight="1">
      <c r="A68" s="26">
        <v>43235</v>
      </c>
      <c r="B68" s="7">
        <v>450000000</v>
      </c>
      <c r="C68" s="116">
        <v>43231</v>
      </c>
      <c r="D68" s="116">
        <v>43504</v>
      </c>
      <c r="E68" s="42">
        <v>674090000</v>
      </c>
      <c r="F68" s="176">
        <v>224090000</v>
      </c>
      <c r="G68" s="141">
        <v>450000000</v>
      </c>
      <c r="H68" s="177">
        <v>49.797777777777782</v>
      </c>
      <c r="I68" s="141">
        <v>400000000</v>
      </c>
      <c r="J68" s="141">
        <v>50000000</v>
      </c>
      <c r="K68" s="178">
        <v>6000000000</v>
      </c>
      <c r="L68" s="179">
        <v>7.6875982091982218</v>
      </c>
      <c r="M68" s="179">
        <v>94.250097777777768</v>
      </c>
      <c r="N68" s="180">
        <v>8.1565944125851093</v>
      </c>
      <c r="O68" s="20">
        <v>8.2393377930410701</v>
      </c>
      <c r="P68" s="20">
        <v>7.6906168498168537</v>
      </c>
    </row>
    <row r="69" spans="1:16" ht="15" customHeight="1">
      <c r="A69" s="26">
        <v>43235</v>
      </c>
      <c r="B69" s="7">
        <v>400000000</v>
      </c>
      <c r="C69" s="116">
        <v>43238</v>
      </c>
      <c r="D69" s="116">
        <v>43511</v>
      </c>
      <c r="E69" s="42">
        <v>957690000</v>
      </c>
      <c r="F69" s="176">
        <v>557690000</v>
      </c>
      <c r="G69" s="141">
        <v>400000000</v>
      </c>
      <c r="H69" s="177">
        <v>139.42250000000001</v>
      </c>
      <c r="I69" s="141">
        <v>370000000</v>
      </c>
      <c r="J69" s="141">
        <v>30000000</v>
      </c>
      <c r="K69" s="178">
        <v>6030000000</v>
      </c>
      <c r="L69" s="179">
        <v>7.6907476749084331</v>
      </c>
      <c r="M69" s="179">
        <v>94.247742149999993</v>
      </c>
      <c r="N69" s="180">
        <v>8.1601399667147696</v>
      </c>
      <c r="O69" s="20">
        <v>8.2429548294894008</v>
      </c>
      <c r="P69" s="20">
        <v>7.7213677655677646</v>
      </c>
    </row>
    <row r="70" spans="1:16" ht="15" customHeight="1">
      <c r="A70" s="26">
        <v>43266</v>
      </c>
      <c r="B70" s="7">
        <v>450000000</v>
      </c>
      <c r="C70" s="116">
        <v>43259</v>
      </c>
      <c r="D70" s="116">
        <v>43532</v>
      </c>
      <c r="E70" s="42">
        <v>1881950000</v>
      </c>
      <c r="F70" s="176">
        <v>1431950000</v>
      </c>
      <c r="G70" s="141">
        <v>450000000</v>
      </c>
      <c r="H70" s="177">
        <v>318.21111111111111</v>
      </c>
      <c r="I70" s="141">
        <v>400000000</v>
      </c>
      <c r="J70" s="141">
        <v>50000000</v>
      </c>
      <c r="K70" s="178">
        <v>6080000000</v>
      </c>
      <c r="L70" s="179">
        <v>7.6914037226699019</v>
      </c>
      <c r="M70" s="179">
        <v>94.247251462222238</v>
      </c>
      <c r="N70" s="180">
        <v>8.1608999999999998</v>
      </c>
      <c r="O70" s="20">
        <v>8.2437000000000005</v>
      </c>
      <c r="P70" s="20">
        <v>7.7438961538461601</v>
      </c>
    </row>
    <row r="71" spans="1:16" ht="15" customHeight="1">
      <c r="A71" s="26">
        <v>43266</v>
      </c>
      <c r="B71" s="7">
        <v>450000000</v>
      </c>
      <c r="C71" s="116">
        <v>43273</v>
      </c>
      <c r="D71" s="116">
        <v>43546</v>
      </c>
      <c r="E71" s="42">
        <v>1047600000</v>
      </c>
      <c r="F71" s="176">
        <v>597600000</v>
      </c>
      <c r="G71" s="141">
        <v>450000000</v>
      </c>
      <c r="H71" s="177">
        <v>132.80000000000001</v>
      </c>
      <c r="I71" s="141">
        <v>400000000</v>
      </c>
      <c r="J71" s="141">
        <v>50000000</v>
      </c>
      <c r="K71" s="178">
        <v>6130000000</v>
      </c>
      <c r="L71" s="179">
        <v>7.656082828652826</v>
      </c>
      <c r="M71" s="179">
        <v>94.273669555555557</v>
      </c>
      <c r="N71" s="180">
        <v>8.1211000000000002</v>
      </c>
      <c r="O71" s="20">
        <v>8.2032000000000007</v>
      </c>
      <c r="P71" s="20">
        <v>7.6817391941391922</v>
      </c>
    </row>
    <row r="72" spans="1:16" ht="15" customHeight="1">
      <c r="A72" s="26">
        <v>43296</v>
      </c>
      <c r="B72" s="7">
        <v>450000000</v>
      </c>
      <c r="C72" s="116">
        <v>43301</v>
      </c>
      <c r="D72" s="116">
        <v>43573</v>
      </c>
      <c r="E72" s="42">
        <v>761140000</v>
      </c>
      <c r="F72" s="176">
        <v>311140000</v>
      </c>
      <c r="G72" s="141">
        <v>450000000</v>
      </c>
      <c r="H72" s="177">
        <v>69.14222222222223</v>
      </c>
      <c r="I72" s="141">
        <v>400000000</v>
      </c>
      <c r="J72" s="141">
        <v>50000000</v>
      </c>
      <c r="K72" s="178">
        <v>6180000000</v>
      </c>
      <c r="L72" s="179">
        <v>7.5712935559640568</v>
      </c>
      <c r="M72" s="179">
        <v>94.357830555555552</v>
      </c>
      <c r="N72" s="180">
        <v>8.0240225017745299</v>
      </c>
      <c r="O72" s="20">
        <v>8.1049970890350895</v>
      </c>
      <c r="P72" s="20">
        <v>7.5942544117646991</v>
      </c>
    </row>
    <row r="73" spans="1:16" ht="15" customHeight="1">
      <c r="A73" s="26">
        <v>43327</v>
      </c>
      <c r="B73" s="7">
        <v>450000000</v>
      </c>
      <c r="C73" s="116">
        <v>43315</v>
      </c>
      <c r="D73" s="116">
        <v>43587</v>
      </c>
      <c r="E73" s="42">
        <v>527790000</v>
      </c>
      <c r="F73" s="176">
        <v>77790000</v>
      </c>
      <c r="G73" s="141">
        <v>450000000</v>
      </c>
      <c r="H73" s="177">
        <v>17.286666666666665</v>
      </c>
      <c r="I73" s="141">
        <v>400000000</v>
      </c>
      <c r="J73" s="141">
        <v>50000000</v>
      </c>
      <c r="K73" s="178">
        <v>6230000000</v>
      </c>
      <c r="L73" s="179">
        <v>7.545258117826612</v>
      </c>
      <c r="M73" s="179">
        <v>94.35656036666667</v>
      </c>
      <c r="N73" s="180">
        <v>7.9965379073865899</v>
      </c>
      <c r="O73" s="20">
        <v>8.0760861086588402</v>
      </c>
      <c r="P73" s="20">
        <v>7.6373108058607997</v>
      </c>
    </row>
    <row r="74" spans="1:16" ht="15" customHeight="1">
      <c r="A74" s="26">
        <v>43327</v>
      </c>
      <c r="B74" s="7">
        <v>450000000</v>
      </c>
      <c r="C74" s="116">
        <v>43329</v>
      </c>
      <c r="D74" s="116">
        <v>43601</v>
      </c>
      <c r="E74" s="42">
        <v>627570000</v>
      </c>
      <c r="F74" s="176">
        <v>177570000</v>
      </c>
      <c r="G74" s="141">
        <v>450000000</v>
      </c>
      <c r="H74" s="177">
        <v>39.46</v>
      </c>
      <c r="I74" s="141">
        <v>400000000</v>
      </c>
      <c r="J74" s="141">
        <v>50000000</v>
      </c>
      <c r="K74" s="178">
        <v>6280000000</v>
      </c>
      <c r="L74" s="179">
        <v>7.5627202882783839</v>
      </c>
      <c r="M74" s="179">
        <v>94.343499620000003</v>
      </c>
      <c r="N74" s="180">
        <v>8.0161540739317196</v>
      </c>
      <c r="O74" s="20">
        <v>8.0960905293829395</v>
      </c>
      <c r="P74" s="20">
        <v>7.7261408424908362</v>
      </c>
    </row>
    <row r="75" spans="1:16" ht="15" customHeight="1">
      <c r="A75" s="26">
        <v>43327</v>
      </c>
      <c r="B75" s="7">
        <v>450000000</v>
      </c>
      <c r="C75" s="116">
        <v>43343</v>
      </c>
      <c r="D75" s="116">
        <v>43615</v>
      </c>
      <c r="E75" s="42">
        <v>473600000</v>
      </c>
      <c r="F75" s="176">
        <v>23600000</v>
      </c>
      <c r="G75" s="141">
        <v>450000000</v>
      </c>
      <c r="H75" s="144">
        <v>5.2444444444444445</v>
      </c>
      <c r="I75" s="141">
        <v>400000000</v>
      </c>
      <c r="J75" s="141">
        <v>50000000</v>
      </c>
      <c r="K75" s="178">
        <v>6330000000</v>
      </c>
      <c r="L75" s="179">
        <v>7.6926579856735655</v>
      </c>
      <c r="M75" s="179">
        <v>94.246313342222237</v>
      </c>
      <c r="N75" s="180">
        <v>8.1622906115599392</v>
      </c>
      <c r="O75" s="20">
        <v>8.2451488485734394</v>
      </c>
      <c r="P75" s="20">
        <v>7.8094490842490929</v>
      </c>
    </row>
    <row r="76" spans="1:16" ht="15" customHeight="1">
      <c r="A76" s="26">
        <v>43358</v>
      </c>
      <c r="B76" s="7">
        <v>400000000</v>
      </c>
      <c r="C76" s="116">
        <v>43364</v>
      </c>
      <c r="D76" s="116">
        <v>43636</v>
      </c>
      <c r="E76" s="42">
        <v>582240000</v>
      </c>
      <c r="F76" s="176">
        <v>182240000</v>
      </c>
      <c r="G76" s="141">
        <v>400000000</v>
      </c>
      <c r="H76" s="144">
        <v>45.56</v>
      </c>
      <c r="I76" s="141">
        <v>0</v>
      </c>
      <c r="J76" s="141">
        <v>400000000</v>
      </c>
      <c r="K76" s="178">
        <v>6730000000</v>
      </c>
      <c r="L76" s="179">
        <v>7.725747464743578</v>
      </c>
      <c r="M76" s="179">
        <v>94.221564225000009</v>
      </c>
      <c r="N76" s="180">
        <v>8.1995533912964795</v>
      </c>
      <c r="O76" s="20">
        <v>8.2831649241333505</v>
      </c>
      <c r="P76" s="20">
        <v>7.7705157509157514</v>
      </c>
    </row>
    <row r="77" spans="1:16" ht="15" customHeight="1">
      <c r="A77" s="26">
        <v>43388</v>
      </c>
      <c r="B77" s="7">
        <v>400000000</v>
      </c>
      <c r="C77" s="116">
        <v>43392</v>
      </c>
      <c r="D77" s="116">
        <v>43664</v>
      </c>
      <c r="E77" s="42">
        <v>885040000</v>
      </c>
      <c r="F77" s="176">
        <v>485040000</v>
      </c>
      <c r="G77" s="141">
        <v>400000000</v>
      </c>
      <c r="H77" s="144">
        <v>121.25999999999999</v>
      </c>
      <c r="I77" s="141">
        <v>400000000</v>
      </c>
      <c r="J77" s="141">
        <v>0</v>
      </c>
      <c r="K77" s="178">
        <v>6730000000</v>
      </c>
      <c r="L77" s="179">
        <v>7.6912239497710795</v>
      </c>
      <c r="M77" s="179">
        <v>94.247385922499987</v>
      </c>
      <c r="N77" s="180">
        <v>8.1606761550878506</v>
      </c>
      <c r="O77" s="20">
        <v>8.2435018306690395</v>
      </c>
      <c r="P77" s="20">
        <v>7.7261408424908362</v>
      </c>
    </row>
    <row r="78" spans="1:16" ht="15" customHeight="1">
      <c r="A78" s="26">
        <v>43419</v>
      </c>
      <c r="B78" s="7">
        <v>400000000</v>
      </c>
      <c r="C78" s="116">
        <v>43406</v>
      </c>
      <c r="D78" s="116">
        <v>43679</v>
      </c>
      <c r="E78" s="42">
        <v>1222990000</v>
      </c>
      <c r="F78" s="176">
        <v>822990000</v>
      </c>
      <c r="G78" s="141">
        <v>400000000</v>
      </c>
      <c r="H78" s="144">
        <v>205.7475</v>
      </c>
      <c r="I78" s="141">
        <v>400000000</v>
      </c>
      <c r="J78" s="141">
        <v>0</v>
      </c>
      <c r="K78" s="178">
        <v>6730000000</v>
      </c>
      <c r="L78" s="179">
        <v>7.7008299999999998</v>
      </c>
      <c r="M78" s="179">
        <v>94.240200000000002</v>
      </c>
      <c r="N78" s="180">
        <v>8.17</v>
      </c>
      <c r="O78" s="20">
        <v>8.25</v>
      </c>
      <c r="P78" s="20">
        <v>7.72614</v>
      </c>
    </row>
    <row r="79" spans="1:16" ht="15" customHeight="1">
      <c r="A79" s="26">
        <v>43419</v>
      </c>
      <c r="B79" s="7">
        <v>400000000</v>
      </c>
      <c r="C79" s="116">
        <v>43420</v>
      </c>
      <c r="D79" s="116">
        <v>43693</v>
      </c>
      <c r="E79" s="42">
        <v>1292680000</v>
      </c>
      <c r="F79" s="176">
        <v>892680000</v>
      </c>
      <c r="G79" s="141">
        <v>400000000</v>
      </c>
      <c r="H79" s="144">
        <v>223.17000000000002</v>
      </c>
      <c r="I79" s="141">
        <v>400000000</v>
      </c>
      <c r="J79" s="141">
        <v>0</v>
      </c>
      <c r="K79" s="178">
        <v>6730000000</v>
      </c>
      <c r="L79" s="179">
        <v>7.6728565247252796</v>
      </c>
      <c r="M79" s="179">
        <v>94.261123749999996</v>
      </c>
      <c r="N79" s="180">
        <v>8.14</v>
      </c>
      <c r="O79" s="20">
        <v>8.22241</v>
      </c>
      <c r="P79" s="20">
        <v>7.6817258241758184</v>
      </c>
    </row>
    <row r="80" spans="1:16" ht="15" customHeight="1">
      <c r="A80" s="26">
        <v>43419</v>
      </c>
      <c r="B80" s="7">
        <v>450000000</v>
      </c>
      <c r="C80" s="116">
        <v>43434</v>
      </c>
      <c r="D80" s="116">
        <v>43707</v>
      </c>
      <c r="E80" s="42">
        <v>1013210000</v>
      </c>
      <c r="F80" s="176">
        <v>563210000</v>
      </c>
      <c r="G80" s="141">
        <v>450000000</v>
      </c>
      <c r="H80" s="144">
        <v>125.15777777777777</v>
      </c>
      <c r="I80" s="141">
        <v>380000000</v>
      </c>
      <c r="J80" s="141">
        <v>70000000</v>
      </c>
      <c r="K80" s="178">
        <v>6800000000</v>
      </c>
      <c r="L80" s="179">
        <v>7.7396198245421397</v>
      </c>
      <c r="M80" s="179">
        <v>94.211188459999988</v>
      </c>
      <c r="N80" s="180">
        <v>8.2151811807662494</v>
      </c>
      <c r="O80" s="20">
        <v>8.2991096428384594</v>
      </c>
      <c r="P80" s="20">
        <v>7.8148639194139173</v>
      </c>
    </row>
    <row r="81" spans="1:16" ht="15" customHeight="1">
      <c r="A81" s="26">
        <v>43449</v>
      </c>
      <c r="B81" s="7">
        <v>350000000</v>
      </c>
      <c r="C81" s="116">
        <v>43448</v>
      </c>
      <c r="D81" s="116">
        <v>43721</v>
      </c>
      <c r="E81" s="42">
        <v>584000000</v>
      </c>
      <c r="F81" s="176">
        <v>234000000</v>
      </c>
      <c r="G81" s="141">
        <v>350000000</v>
      </c>
      <c r="H81" s="144">
        <v>67</v>
      </c>
      <c r="I81" s="141">
        <v>350000000</v>
      </c>
      <c r="J81" s="141">
        <v>0</v>
      </c>
      <c r="K81" s="178">
        <v>6800000000</v>
      </c>
      <c r="L81" s="179">
        <v>7.8074779696493941</v>
      </c>
      <c r="M81" s="179">
        <v>94.160434285714288</v>
      </c>
      <c r="N81" s="180">
        <v>8.2916758284683496</v>
      </c>
      <c r="O81" s="20">
        <v>8.3771641264820804</v>
      </c>
      <c r="P81" s="20">
        <v>7.9211551282051209</v>
      </c>
    </row>
    <row r="82" spans="1:16" ht="15" customHeight="1">
      <c r="A82" s="123">
        <v>43449</v>
      </c>
      <c r="B82" s="175">
        <v>400000000</v>
      </c>
      <c r="C82" s="186">
        <v>43455</v>
      </c>
      <c r="D82" s="186">
        <v>43728</v>
      </c>
      <c r="E82" s="187">
        <v>927930000</v>
      </c>
      <c r="F82" s="188">
        <v>527930000</v>
      </c>
      <c r="G82" s="142">
        <v>400000000</v>
      </c>
      <c r="H82" s="139">
        <v>132</v>
      </c>
      <c r="I82" s="142">
        <v>400000000</v>
      </c>
      <c r="J82" s="142">
        <v>0</v>
      </c>
      <c r="K82" s="200">
        <v>6800000000</v>
      </c>
      <c r="L82" s="189">
        <v>7.8114965403846144</v>
      </c>
      <c r="M82" s="189">
        <v>94.157428615000001</v>
      </c>
      <c r="N82" s="190">
        <v>8.2962084407859304</v>
      </c>
      <c r="O82" s="97">
        <v>8.3817896100905305</v>
      </c>
      <c r="P82" s="97">
        <v>7.8281536630036612</v>
      </c>
    </row>
    <row r="83" spans="1:16" ht="15" customHeight="1">
      <c r="A83" s="26">
        <v>43483</v>
      </c>
      <c r="B83" s="7">
        <v>450000000</v>
      </c>
      <c r="C83" s="116">
        <v>43483</v>
      </c>
      <c r="D83" s="116">
        <v>43756</v>
      </c>
      <c r="E83" s="42">
        <v>1035480000</v>
      </c>
      <c r="F83" s="176">
        <v>585480000</v>
      </c>
      <c r="G83" s="141">
        <v>450000000</v>
      </c>
      <c r="H83" s="144">
        <v>130.10666666666665</v>
      </c>
      <c r="I83" s="141">
        <v>450000000</v>
      </c>
      <c r="J83" s="141">
        <v>0</v>
      </c>
      <c r="K83" s="178">
        <v>6800000000</v>
      </c>
      <c r="L83" s="179">
        <v>7.7729578519739304</v>
      </c>
      <c r="M83" s="179">
        <v>94.186253442222238</v>
      </c>
      <c r="N83" s="180">
        <v>8.2527500000000007</v>
      </c>
      <c r="O83" s="20">
        <v>8.3374400000000009</v>
      </c>
      <c r="P83" s="20">
        <v>7.81663</v>
      </c>
    </row>
    <row r="84" spans="1:16" ht="15" customHeight="1">
      <c r="A84" s="26">
        <v>43514</v>
      </c>
      <c r="B84" s="7">
        <v>450000000</v>
      </c>
      <c r="C84" s="116">
        <v>43504</v>
      </c>
      <c r="D84" s="116">
        <v>43777</v>
      </c>
      <c r="E84" s="42">
        <v>1025800000</v>
      </c>
      <c r="F84" s="176">
        <v>575800000</v>
      </c>
      <c r="G84" s="141">
        <v>450000000</v>
      </c>
      <c r="H84" s="144">
        <v>127.95555555555555</v>
      </c>
      <c r="I84" s="141">
        <v>450000000</v>
      </c>
      <c r="J84" s="141">
        <v>0</v>
      </c>
      <c r="K84" s="178">
        <v>6800000000</v>
      </c>
      <c r="L84" s="179">
        <v>7.7725288157916061</v>
      </c>
      <c r="M84" s="179">
        <v>94.186574337777785</v>
      </c>
      <c r="N84" s="180">
        <v>8.2522682987888203</v>
      </c>
      <c r="O84" s="20">
        <v>8.3369512503736996</v>
      </c>
      <c r="P84" s="20">
        <v>7.8052241758241729</v>
      </c>
    </row>
    <row r="85" spans="1:16" ht="15" customHeight="1">
      <c r="A85" s="26">
        <v>43514</v>
      </c>
      <c r="B85" s="7">
        <v>400000000</v>
      </c>
      <c r="C85" s="116">
        <v>43511</v>
      </c>
      <c r="D85" s="116">
        <v>43784</v>
      </c>
      <c r="E85" s="42">
        <v>680210000</v>
      </c>
      <c r="F85" s="176">
        <v>280210000</v>
      </c>
      <c r="G85" s="141">
        <v>400000000</v>
      </c>
      <c r="H85" s="144">
        <v>70.052499999999995</v>
      </c>
      <c r="I85" s="141">
        <v>400000000</v>
      </c>
      <c r="J85" s="141">
        <v>0</v>
      </c>
      <c r="K85" s="178">
        <v>6800000000</v>
      </c>
      <c r="L85" s="179">
        <v>7.7737341250457828</v>
      </c>
      <c r="M85" s="179">
        <v>94.185672832500003</v>
      </c>
      <c r="N85" s="180">
        <v>8.2536270021350298</v>
      </c>
      <c r="O85" s="20">
        <v>8.3383376580573607</v>
      </c>
      <c r="P85" s="20">
        <v>7.7926965201465119</v>
      </c>
    </row>
    <row r="86" spans="1:16" ht="15" customHeight="1">
      <c r="A86" s="26">
        <v>43542</v>
      </c>
      <c r="B86" s="7">
        <v>450000000</v>
      </c>
      <c r="C86" s="116">
        <v>43532</v>
      </c>
      <c r="D86" s="116">
        <v>43805</v>
      </c>
      <c r="E86" s="42">
        <v>740500000</v>
      </c>
      <c r="F86" s="176">
        <v>290500000</v>
      </c>
      <c r="G86" s="141">
        <v>450000000</v>
      </c>
      <c r="H86" s="144">
        <v>64.555555555555557</v>
      </c>
      <c r="I86" s="141">
        <v>450000000</v>
      </c>
      <c r="J86" s="141">
        <v>0</v>
      </c>
      <c r="K86" s="178">
        <v>6800000000</v>
      </c>
      <c r="L86" s="179">
        <v>7.7772899999999998</v>
      </c>
      <c r="M86" s="179">
        <v>94.183009999999996</v>
      </c>
      <c r="N86" s="180">
        <v>8.2576400000000003</v>
      </c>
      <c r="O86" s="20">
        <v>8.3424300000000002</v>
      </c>
      <c r="P86" s="20">
        <v>7.7953599999999996</v>
      </c>
    </row>
    <row r="87" spans="1:16" ht="15" customHeight="1">
      <c r="A87" s="26">
        <v>43542</v>
      </c>
      <c r="B87" s="7">
        <v>450000000</v>
      </c>
      <c r="C87" s="116">
        <v>43546</v>
      </c>
      <c r="D87" s="116">
        <v>43819</v>
      </c>
      <c r="E87" s="42">
        <v>1249560000</v>
      </c>
      <c r="F87" s="176">
        <v>799560000</v>
      </c>
      <c r="G87" s="141">
        <v>450000000</v>
      </c>
      <c r="H87" s="144">
        <v>177.68</v>
      </c>
      <c r="I87" s="141">
        <v>450000000</v>
      </c>
      <c r="J87" s="141">
        <v>0</v>
      </c>
      <c r="K87" s="178">
        <v>6800000000</v>
      </c>
      <c r="L87" s="179">
        <v>7.7182000000000004</v>
      </c>
      <c r="M87" s="179">
        <v>94.227209999999999</v>
      </c>
      <c r="N87" s="180">
        <v>8.1910600000000002</v>
      </c>
      <c r="O87" s="20">
        <v>8.2744999999999997</v>
      </c>
      <c r="P87" s="20">
        <v>7.7350199999999996</v>
      </c>
    </row>
    <row r="88" spans="1:16" ht="15" customHeight="1">
      <c r="A88" s="26">
        <v>43573</v>
      </c>
      <c r="B88" s="7">
        <v>450000000</v>
      </c>
      <c r="C88" s="116">
        <v>43573</v>
      </c>
      <c r="D88" s="116">
        <v>43847</v>
      </c>
      <c r="E88" s="42">
        <v>709070000</v>
      </c>
      <c r="F88" s="176">
        <v>259070000</v>
      </c>
      <c r="G88" s="141">
        <v>450000000</v>
      </c>
      <c r="H88" s="144">
        <v>57.571111111111108</v>
      </c>
      <c r="I88" s="141">
        <v>450000000</v>
      </c>
      <c r="J88" s="141">
        <v>0</v>
      </c>
      <c r="K88" s="178">
        <v>6800000000</v>
      </c>
      <c r="L88" s="179">
        <v>7.6110595954582303</v>
      </c>
      <c r="M88" s="179">
        <v>94.286492248888891</v>
      </c>
      <c r="N88" s="180">
        <v>8.0722693292770398</v>
      </c>
      <c r="O88" s="20">
        <v>8.1524290856397101</v>
      </c>
      <c r="P88" s="20">
        <v>7.6445919708029235</v>
      </c>
    </row>
    <row r="89" spans="1:16" ht="15" customHeight="1">
      <c r="A89" s="26">
        <v>43603</v>
      </c>
      <c r="B89" s="7">
        <v>450000000</v>
      </c>
      <c r="C89" s="116">
        <v>43587</v>
      </c>
      <c r="D89" s="116">
        <v>43860</v>
      </c>
      <c r="E89" s="42">
        <v>1087150000</v>
      </c>
      <c r="F89" s="176">
        <v>637150000</v>
      </c>
      <c r="G89" s="141">
        <v>450000000</v>
      </c>
      <c r="H89" s="144">
        <v>141.5888888888889</v>
      </c>
      <c r="I89" s="141">
        <v>450000000</v>
      </c>
      <c r="J89" s="141">
        <v>0</v>
      </c>
      <c r="K89" s="178">
        <v>6800000000</v>
      </c>
      <c r="L89" s="179">
        <v>7.5637538193025264</v>
      </c>
      <c r="M89" s="179">
        <v>94.322003982222213</v>
      </c>
      <c r="N89" s="180">
        <v>8.0484505807144693</v>
      </c>
      <c r="O89" s="20">
        <v>8.1290282996714804</v>
      </c>
      <c r="P89" s="20">
        <v>7.6106243589743565</v>
      </c>
    </row>
    <row r="90" spans="1:16" ht="15" customHeight="1">
      <c r="A90" s="26">
        <v>43586</v>
      </c>
      <c r="B90" s="7">
        <v>465000000</v>
      </c>
      <c r="C90" s="116">
        <v>43602</v>
      </c>
      <c r="D90" s="116">
        <v>43875</v>
      </c>
      <c r="E90" s="42">
        <v>956870000</v>
      </c>
      <c r="F90" s="176">
        <v>491870000</v>
      </c>
      <c r="G90" s="141">
        <v>465000000</v>
      </c>
      <c r="H90" s="144">
        <v>105.77849462365592</v>
      </c>
      <c r="I90" s="141">
        <v>450000000</v>
      </c>
      <c r="J90" s="141">
        <v>15000000</v>
      </c>
      <c r="K90" s="178">
        <v>6815000000</v>
      </c>
      <c r="L90" s="179">
        <v>7.5750500000000001</v>
      </c>
      <c r="M90" s="179">
        <v>94.347909999999999</v>
      </c>
      <c r="N90" s="180">
        <v>8.0095299999999998</v>
      </c>
      <c r="O90" s="20">
        <v>8.08934</v>
      </c>
      <c r="P90" s="20">
        <v>7.5750500000000001</v>
      </c>
    </row>
    <row r="91" spans="1:16" ht="15" customHeight="1">
      <c r="A91" s="26">
        <v>43586</v>
      </c>
      <c r="B91" s="7">
        <v>460000000</v>
      </c>
      <c r="C91" s="116">
        <v>43616</v>
      </c>
      <c r="D91" s="116">
        <v>43889</v>
      </c>
      <c r="E91" s="42">
        <v>1191710000</v>
      </c>
      <c r="F91" s="176">
        <v>731710000</v>
      </c>
      <c r="G91" s="141">
        <v>460000000</v>
      </c>
      <c r="H91" s="144">
        <v>159.06739130434781</v>
      </c>
      <c r="I91" s="141">
        <v>450000000</v>
      </c>
      <c r="J91" s="141">
        <v>10000000</v>
      </c>
      <c r="K91" s="178">
        <v>6825000000</v>
      </c>
      <c r="L91" s="179">
        <v>7.4707748327759278</v>
      </c>
      <c r="M91" s="179">
        <v>94.412269782608689</v>
      </c>
      <c r="N91" s="180">
        <v>7.9129278958952503</v>
      </c>
      <c r="O91" s="20">
        <v>7.9908317080828803</v>
      </c>
      <c r="P91" s="20">
        <v>7.4770717948717893</v>
      </c>
    </row>
    <row r="92" spans="1:16" ht="15" customHeight="1">
      <c r="A92" s="26">
        <v>43617</v>
      </c>
      <c r="B92" s="7">
        <v>450000000</v>
      </c>
      <c r="C92" s="116">
        <v>43637</v>
      </c>
      <c r="D92" s="116">
        <v>43910</v>
      </c>
      <c r="E92" s="42">
        <v>753990000</v>
      </c>
      <c r="F92" s="176">
        <v>303990000</v>
      </c>
      <c r="G92" s="141">
        <v>450000000</v>
      </c>
      <c r="H92" s="144">
        <v>67.553333333333327</v>
      </c>
      <c r="I92" s="141">
        <v>400000000</v>
      </c>
      <c r="J92" s="141">
        <v>50000000</v>
      </c>
      <c r="K92" s="178">
        <v>6875000000</v>
      </c>
      <c r="L92" s="179">
        <v>7.3726135783475844</v>
      </c>
      <c r="M92" s="179">
        <v>94.485689022222218</v>
      </c>
      <c r="N92" s="180">
        <v>7.8028891514074799</v>
      </c>
      <c r="O92" s="20">
        <v>7.8786546423978301</v>
      </c>
      <c r="P92" s="20">
        <v>7.3698162408759114</v>
      </c>
    </row>
    <row r="93" spans="1:16" ht="15" customHeight="1">
      <c r="A93" s="26">
        <v>43647</v>
      </c>
      <c r="B93" s="7">
        <v>450000000</v>
      </c>
      <c r="C93" s="116">
        <v>43665</v>
      </c>
      <c r="D93" s="116">
        <v>43938</v>
      </c>
      <c r="E93" s="42">
        <v>949260000</v>
      </c>
      <c r="F93" s="176">
        <v>499260000</v>
      </c>
      <c r="G93" s="141">
        <v>450000000</v>
      </c>
      <c r="H93" s="144">
        <v>110.94666666666666</v>
      </c>
      <c r="I93" s="141">
        <v>400000000</v>
      </c>
      <c r="J93" s="141">
        <v>50000000</v>
      </c>
      <c r="K93" s="178">
        <v>6925000000</v>
      </c>
      <c r="L93" s="179">
        <v>7.2532219089947247</v>
      </c>
      <c r="M93" s="179">
        <v>94.574987448888876</v>
      </c>
      <c r="N93" s="180">
        <v>7.6692813868091498</v>
      </c>
      <c r="O93" s="20">
        <v>7.7424900660970204</v>
      </c>
      <c r="P93" s="20">
        <v>7.2359712454212426</v>
      </c>
    </row>
    <row r="94" spans="1:16" ht="15" customHeight="1">
      <c r="A94" s="26">
        <v>43696</v>
      </c>
      <c r="B94" s="7">
        <v>450000000</v>
      </c>
      <c r="C94" s="116">
        <v>43679</v>
      </c>
      <c r="D94" s="116">
        <v>43951</v>
      </c>
      <c r="E94" s="42">
        <v>933790000</v>
      </c>
      <c r="F94" s="176">
        <v>483790000</v>
      </c>
      <c r="G94" s="141">
        <v>450000000</v>
      </c>
      <c r="H94" s="144">
        <v>107.5088888888889</v>
      </c>
      <c r="I94" s="141">
        <v>400000000</v>
      </c>
      <c r="J94" s="141">
        <v>50000000</v>
      </c>
      <c r="K94" s="178">
        <v>6975000000</v>
      </c>
      <c r="L94" s="179">
        <v>7.1887299999999996</v>
      </c>
      <c r="M94" s="179">
        <v>94.642920000000004</v>
      </c>
      <c r="N94" s="180">
        <v>7.5956299999999999</v>
      </c>
      <c r="O94" s="20">
        <v>7.6682399999999999</v>
      </c>
      <c r="P94" s="20">
        <v>7.2284600000000001</v>
      </c>
    </row>
    <row r="95" spans="1:16" ht="15" customHeight="1">
      <c r="A95" s="26">
        <v>43696</v>
      </c>
      <c r="B95" s="7">
        <v>450000000</v>
      </c>
      <c r="C95" s="116">
        <v>43693</v>
      </c>
      <c r="D95" s="116">
        <v>43966</v>
      </c>
      <c r="E95" s="42">
        <v>1228880000</v>
      </c>
      <c r="F95" s="176">
        <v>778880000</v>
      </c>
      <c r="G95" s="141">
        <v>450000000</v>
      </c>
      <c r="H95" s="144">
        <v>173.08444444444444</v>
      </c>
      <c r="I95" s="141">
        <v>400000000</v>
      </c>
      <c r="J95" s="141">
        <v>50000000</v>
      </c>
      <c r="K95" s="178">
        <v>7025000000</v>
      </c>
      <c r="L95" s="179">
        <v>7.0801699999999999</v>
      </c>
      <c r="M95" s="179">
        <v>94.704419999999999</v>
      </c>
      <c r="N95" s="180">
        <v>7.47607</v>
      </c>
      <c r="O95" s="20">
        <v>7.5456500000000002</v>
      </c>
      <c r="P95" s="20">
        <v>7.0989399999999998</v>
      </c>
    </row>
    <row r="96" spans="1:16" ht="15" customHeight="1">
      <c r="A96" s="26">
        <v>43696</v>
      </c>
      <c r="B96" s="7">
        <v>450000000</v>
      </c>
      <c r="C96" s="116">
        <v>43707</v>
      </c>
      <c r="D96" s="116">
        <v>43980</v>
      </c>
      <c r="E96" s="42">
        <v>992740000</v>
      </c>
      <c r="F96" s="176">
        <v>542740000</v>
      </c>
      <c r="G96" s="141">
        <v>450000000</v>
      </c>
      <c r="H96" s="117">
        <v>120.6088888888889</v>
      </c>
      <c r="I96" s="141">
        <v>450000000</v>
      </c>
      <c r="J96" s="141">
        <v>0</v>
      </c>
      <c r="K96" s="178">
        <v>7025000000</v>
      </c>
      <c r="L96" s="179">
        <v>7.0044000000000004</v>
      </c>
      <c r="M96" s="179">
        <v>94.761089999999996</v>
      </c>
      <c r="N96" s="180">
        <v>7.3916500000000003</v>
      </c>
      <c r="O96" s="20">
        <v>7.4596799999999996</v>
      </c>
      <c r="P96" s="20">
        <v>7.0164</v>
      </c>
    </row>
    <row r="97" spans="1:16" ht="15" customHeight="1">
      <c r="A97" s="26">
        <v>43727</v>
      </c>
      <c r="B97" s="7">
        <v>450000000</v>
      </c>
      <c r="C97" s="116">
        <v>43721</v>
      </c>
      <c r="D97" s="116">
        <v>43994</v>
      </c>
      <c r="E97" s="42">
        <v>662780000</v>
      </c>
      <c r="F97" s="176">
        <v>212780000</v>
      </c>
      <c r="G97" s="141">
        <v>450000000</v>
      </c>
      <c r="H97" s="117">
        <f>F97/B97*100</f>
        <v>47.284444444444446</v>
      </c>
      <c r="I97" s="141">
        <v>350000000</v>
      </c>
      <c r="J97" s="141">
        <v>100000000</v>
      </c>
      <c r="K97" s="178">
        <v>7125000000</v>
      </c>
      <c r="L97" s="179">
        <v>6.954711803459495</v>
      </c>
      <c r="M97" s="179">
        <v>94.798256651111117</v>
      </c>
      <c r="N97" s="180">
        <v>7.3363287988039003</v>
      </c>
      <c r="O97" s="20">
        <v>7.4033545896817499</v>
      </c>
      <c r="P97" s="20">
        <v>7.0101124542124476</v>
      </c>
    </row>
    <row r="98" spans="1:16" ht="15" customHeight="1">
      <c r="A98" s="26">
        <v>43727</v>
      </c>
      <c r="B98" s="7">
        <v>500000000</v>
      </c>
      <c r="C98" s="116">
        <v>43728</v>
      </c>
      <c r="D98" s="116">
        <v>44001</v>
      </c>
      <c r="E98" s="42">
        <v>1042860000</v>
      </c>
      <c r="F98" s="176">
        <v>542860000</v>
      </c>
      <c r="G98" s="141">
        <v>500000000</v>
      </c>
      <c r="H98" s="117">
        <v>108.572</v>
      </c>
      <c r="I98" s="141">
        <v>400000000</v>
      </c>
      <c r="J98" s="141">
        <v>100000000</v>
      </c>
      <c r="K98" s="178">
        <v>7225000000</v>
      </c>
      <c r="L98" s="179">
        <v>6.9298162753479904</v>
      </c>
      <c r="M98" s="179">
        <v>94.816877141999996</v>
      </c>
      <c r="N98" s="180">
        <v>7.3086316320771996</v>
      </c>
      <c r="O98" s="20">
        <v>7.3751552349752698</v>
      </c>
      <c r="P98" s="20">
        <v>6.9004787545787565</v>
      </c>
    </row>
    <row r="99" spans="1:16" ht="15" customHeight="1">
      <c r="A99" s="26">
        <v>43757</v>
      </c>
      <c r="B99" s="7">
        <v>450000000</v>
      </c>
      <c r="C99" s="116">
        <v>43756</v>
      </c>
      <c r="D99" s="116">
        <v>44029</v>
      </c>
      <c r="E99" s="42">
        <v>457720000</v>
      </c>
      <c r="F99" s="176">
        <v>7720000</v>
      </c>
      <c r="G99" s="141">
        <v>450000000</v>
      </c>
      <c r="H99" s="117">
        <v>1.7155555555555555</v>
      </c>
      <c r="I99" s="141">
        <v>450000000</v>
      </c>
      <c r="J99" s="141">
        <v>0</v>
      </c>
      <c r="K99" s="178">
        <v>7225000000</v>
      </c>
      <c r="L99" s="179">
        <v>6.9300899999999999</v>
      </c>
      <c r="M99" s="179">
        <v>94.786849015555546</v>
      </c>
      <c r="N99" s="180">
        <v>7.3533025338433147</v>
      </c>
      <c r="O99" s="20">
        <v>7.420637004381847</v>
      </c>
      <c r="P99" s="20">
        <v>6.9300932234432207</v>
      </c>
    </row>
    <row r="100" spans="1:16" ht="15" customHeight="1">
      <c r="A100" s="26">
        <v>43788</v>
      </c>
      <c r="B100" s="7">
        <v>460000000</v>
      </c>
      <c r="C100" s="116">
        <v>43778</v>
      </c>
      <c r="D100" s="116">
        <v>44050</v>
      </c>
      <c r="E100" s="42">
        <v>979600000</v>
      </c>
      <c r="F100" s="176">
        <v>519600000</v>
      </c>
      <c r="G100" s="141">
        <v>460000000</v>
      </c>
      <c r="H100" s="117">
        <v>112.95652173913044</v>
      </c>
      <c r="I100" s="141">
        <v>450000000</v>
      </c>
      <c r="J100" s="141">
        <v>10000000</v>
      </c>
      <c r="K100" s="178">
        <v>7235000000</v>
      </c>
      <c r="L100" s="179">
        <v>7.0357762645723865</v>
      </c>
      <c r="M100" s="179">
        <v>94.737624876086954</v>
      </c>
      <c r="N100" s="180">
        <v>7.4265913609032301</v>
      </c>
      <c r="O100" s="20">
        <v>7.4952666873772804</v>
      </c>
      <c r="P100" s="20">
        <v>7.0567869963370038</v>
      </c>
    </row>
    <row r="101" spans="1:16" ht="15" customHeight="1">
      <c r="A101" s="26">
        <v>43788</v>
      </c>
      <c r="B101" s="7">
        <v>500000000</v>
      </c>
      <c r="C101" s="116">
        <v>43784</v>
      </c>
      <c r="D101" s="116">
        <v>44057</v>
      </c>
      <c r="E101" s="42">
        <v>804440000</v>
      </c>
      <c r="F101" s="176">
        <v>304440000</v>
      </c>
      <c r="G101" s="141">
        <v>500000000</v>
      </c>
      <c r="H101" s="117">
        <v>60.887999999999998</v>
      </c>
      <c r="I101" s="141">
        <v>400000000</v>
      </c>
      <c r="J101" s="141">
        <v>100000000</v>
      </c>
      <c r="K101" s="178">
        <v>7335000000</v>
      </c>
      <c r="L101" s="179">
        <v>7.0388642556043699</v>
      </c>
      <c r="M101" s="179">
        <v>94.735315228000019</v>
      </c>
      <c r="N101" s="180">
        <v>7.4300320199113701</v>
      </c>
      <c r="O101" s="20">
        <v>7.4987706160054302</v>
      </c>
      <c r="P101" s="20">
        <v>7.101629853479845</v>
      </c>
    </row>
    <row r="102" spans="1:16" ht="15" customHeight="1">
      <c r="A102" s="26">
        <v>43788</v>
      </c>
      <c r="B102" s="7">
        <v>500000000</v>
      </c>
      <c r="C102" s="116">
        <v>43798</v>
      </c>
      <c r="D102" s="116">
        <v>44071</v>
      </c>
      <c r="E102" s="42">
        <v>583000000</v>
      </c>
      <c r="F102" s="176">
        <v>83000000</v>
      </c>
      <c r="G102" s="141">
        <v>500000000</v>
      </c>
      <c r="H102" s="117">
        <v>16.600000000000001</v>
      </c>
      <c r="I102" s="141">
        <v>0</v>
      </c>
      <c r="J102" s="141">
        <v>500000000</v>
      </c>
      <c r="K102" s="178">
        <v>7835000000</v>
      </c>
      <c r="L102" s="179">
        <v>7.2317381545787667</v>
      </c>
      <c r="M102" s="179">
        <v>94.59105611999999</v>
      </c>
      <c r="N102" s="180">
        <v>7.6452663192643202</v>
      </c>
      <c r="O102" s="20">
        <v>7.7180200259721898</v>
      </c>
      <c r="P102" s="20">
        <v>7.3736016483516504</v>
      </c>
    </row>
    <row r="103" spans="1:16" ht="15" customHeight="1">
      <c r="A103" s="26">
        <v>43818</v>
      </c>
      <c r="B103" s="7">
        <v>450000000</v>
      </c>
      <c r="C103" s="116">
        <v>43805</v>
      </c>
      <c r="D103" s="116">
        <v>44078</v>
      </c>
      <c r="E103" s="42">
        <v>537350000</v>
      </c>
      <c r="F103" s="176">
        <v>87350000</v>
      </c>
      <c r="G103" s="141">
        <v>450000000</v>
      </c>
      <c r="H103" s="117">
        <v>19.411111111111111</v>
      </c>
      <c r="I103" s="141">
        <v>450000000</v>
      </c>
      <c r="J103" s="141">
        <v>0</v>
      </c>
      <c r="K103" s="178">
        <v>7835000000</v>
      </c>
      <c r="L103" s="179">
        <v>7.3526708280830251</v>
      </c>
      <c r="M103" s="179">
        <v>94.500605106666669</v>
      </c>
      <c r="N103" s="180">
        <v>7.7805542300853698</v>
      </c>
      <c r="O103" s="20">
        <v>7.85588928713321</v>
      </c>
      <c r="P103" s="20">
        <v>7.5046941391941422</v>
      </c>
    </row>
    <row r="104" spans="1:16" ht="15" customHeight="1">
      <c r="A104" s="123">
        <v>43818</v>
      </c>
      <c r="B104" s="175">
        <v>450000000</v>
      </c>
      <c r="C104" s="186">
        <v>43819</v>
      </c>
      <c r="D104" s="186">
        <v>44092</v>
      </c>
      <c r="E104" s="187">
        <v>937300000</v>
      </c>
      <c r="F104" s="188">
        <v>487300000</v>
      </c>
      <c r="G104" s="142">
        <v>450000000</v>
      </c>
      <c r="H104" s="118">
        <v>108.28888888888888</v>
      </c>
      <c r="I104" s="142">
        <v>450000000</v>
      </c>
      <c r="J104" s="142">
        <v>0</v>
      </c>
      <c r="K104" s="200">
        <v>7835000000</v>
      </c>
      <c r="L104" s="189">
        <v>7.3849091700854697</v>
      </c>
      <c r="M104" s="189">
        <v>94.476492593333333</v>
      </c>
      <c r="N104" s="190">
        <v>7.8166631374359303</v>
      </c>
      <c r="O104" s="97">
        <v>7.8926946814981802</v>
      </c>
      <c r="P104" s="97">
        <v>7.4226827838827854</v>
      </c>
    </row>
    <row r="105" spans="1:16" ht="15" customHeight="1">
      <c r="A105" s="26">
        <v>43849</v>
      </c>
      <c r="B105" s="7">
        <v>500000000</v>
      </c>
      <c r="C105" s="116">
        <v>43847</v>
      </c>
      <c r="D105" s="116">
        <v>44120</v>
      </c>
      <c r="E105" s="42">
        <v>827040000</v>
      </c>
      <c r="F105" s="176">
        <v>327040000</v>
      </c>
      <c r="G105" s="141">
        <v>500000000</v>
      </c>
      <c r="H105" s="117">
        <v>65.408000000000001</v>
      </c>
      <c r="I105" s="141">
        <v>450000000</v>
      </c>
      <c r="J105" s="141">
        <v>50000000</v>
      </c>
      <c r="K105" s="178">
        <v>7885000000</v>
      </c>
      <c r="L105" s="179">
        <v>7.3565173433699558</v>
      </c>
      <c r="M105" s="179">
        <v>94.497728124000005</v>
      </c>
      <c r="N105" s="180">
        <v>7.7848615934096603</v>
      </c>
      <c r="O105" s="20">
        <v>7.8602795668086802</v>
      </c>
      <c r="P105" s="20">
        <v>7.827</v>
      </c>
    </row>
    <row r="106" spans="1:16" ht="15" customHeight="1">
      <c r="A106" s="26">
        <v>43831</v>
      </c>
      <c r="B106" s="7">
        <v>450000000</v>
      </c>
      <c r="C106" s="116">
        <v>43861</v>
      </c>
      <c r="D106" s="116">
        <v>44134</v>
      </c>
      <c r="E106" s="42">
        <v>569550000</v>
      </c>
      <c r="F106" s="176">
        <v>119550000</v>
      </c>
      <c r="G106" s="141">
        <v>450000000</v>
      </c>
      <c r="H106" s="117">
        <v>26.566666666666666</v>
      </c>
      <c r="I106" s="141">
        <v>450000000</v>
      </c>
      <c r="J106" s="141">
        <v>0</v>
      </c>
      <c r="K106" s="178">
        <v>7885000000</v>
      </c>
      <c r="L106" s="179">
        <v>7.3336899999999998</v>
      </c>
      <c r="M106" s="179">
        <v>94.514799999999994</v>
      </c>
      <c r="N106" s="180">
        <v>7.7593100000000002</v>
      </c>
      <c r="O106" s="20">
        <v>7.8342299999999998</v>
      </c>
      <c r="P106" s="20">
        <v>7.4057300000000001</v>
      </c>
    </row>
    <row r="107" spans="1:16" ht="15" customHeight="1">
      <c r="A107" s="26">
        <v>43862</v>
      </c>
      <c r="B107" s="7">
        <v>470000000</v>
      </c>
      <c r="C107" s="116">
        <v>43875</v>
      </c>
      <c r="D107" s="116">
        <v>44148</v>
      </c>
      <c r="E107" s="42">
        <v>787090000</v>
      </c>
      <c r="F107" s="176">
        <v>317090000</v>
      </c>
      <c r="G107" s="141">
        <v>470000000</v>
      </c>
      <c r="H107" s="117">
        <v>67.465957446808517</v>
      </c>
      <c r="I107" s="141">
        <v>465000000</v>
      </c>
      <c r="J107" s="141">
        <v>5000000</v>
      </c>
      <c r="K107" s="178">
        <v>7890000000</v>
      </c>
      <c r="L107" s="179">
        <v>7.2491211790195544</v>
      </c>
      <c r="M107" s="179">
        <v>94.578054570212771</v>
      </c>
      <c r="N107" s="180">
        <v>7.6646968601346703</v>
      </c>
      <c r="O107" s="20">
        <v>7.7378185760104099</v>
      </c>
      <c r="P107" s="20">
        <v>7.6599000000000004</v>
      </c>
    </row>
    <row r="108" spans="1:16" ht="15" customHeight="1">
      <c r="A108" s="26">
        <v>43862</v>
      </c>
      <c r="B108" s="7">
        <v>460000000</v>
      </c>
      <c r="C108" s="116">
        <v>43889</v>
      </c>
      <c r="D108" s="116">
        <v>44162</v>
      </c>
      <c r="E108" s="42">
        <v>629625000</v>
      </c>
      <c r="F108" s="176">
        <v>169625000</v>
      </c>
      <c r="G108" s="141">
        <v>460000000</v>
      </c>
      <c r="H108" s="117">
        <v>36.875</v>
      </c>
      <c r="I108" s="141">
        <v>460000000</v>
      </c>
      <c r="J108" s="141">
        <v>0</v>
      </c>
      <c r="K108" s="178">
        <v>7890000000</v>
      </c>
      <c r="L108" s="179">
        <v>7.1510783229415651</v>
      </c>
      <c r="M108" s="179">
        <v>94.651385254347815</v>
      </c>
      <c r="N108" s="180">
        <v>7.55518</v>
      </c>
      <c r="O108" s="20">
        <v>7.6262349551326398</v>
      </c>
      <c r="P108" s="20">
        <v>7.5449999999999999</v>
      </c>
    </row>
    <row r="109" spans="1:16" ht="15" customHeight="1">
      <c r="A109" s="26">
        <v>43891</v>
      </c>
      <c r="B109" s="7">
        <v>450000000</v>
      </c>
      <c r="C109" s="116">
        <v>43910</v>
      </c>
      <c r="D109" s="116">
        <v>44183</v>
      </c>
      <c r="E109" s="42">
        <v>663530000</v>
      </c>
      <c r="F109" s="176">
        <v>213530000</v>
      </c>
      <c r="G109" s="141">
        <v>450000000</v>
      </c>
      <c r="H109" s="117">
        <v>47.451111111111111</v>
      </c>
      <c r="I109" s="141">
        <v>450000000</v>
      </c>
      <c r="J109" s="141">
        <v>0</v>
      </c>
      <c r="K109" s="178">
        <v>7890000000</v>
      </c>
      <c r="L109" s="179">
        <v>7.0810133699633724</v>
      </c>
      <c r="M109" s="179">
        <v>94.703789999999998</v>
      </c>
      <c r="N109" s="180">
        <v>7.4770116063606</v>
      </c>
      <c r="O109" s="20">
        <v>7.5466169809753199</v>
      </c>
      <c r="P109" s="20">
        <v>7.6099384300673352</v>
      </c>
    </row>
    <row r="110" spans="1:16" ht="15" customHeight="1">
      <c r="A110" s="26">
        <v>43922</v>
      </c>
      <c r="B110" s="7">
        <v>450000000</v>
      </c>
      <c r="C110" s="116">
        <v>43938</v>
      </c>
      <c r="D110" s="116">
        <v>44211</v>
      </c>
      <c r="E110" s="42">
        <v>1153000000</v>
      </c>
      <c r="F110" s="176">
        <v>703000000</v>
      </c>
      <c r="G110" s="141">
        <v>450000000</v>
      </c>
      <c r="H110" s="117">
        <v>156.22222222222223</v>
      </c>
      <c r="I110" s="141">
        <v>450000000</v>
      </c>
      <c r="J110" s="141">
        <v>0</v>
      </c>
      <c r="K110" s="178">
        <v>7890000000</v>
      </c>
      <c r="L110" s="179">
        <v>5.4929399999999999</v>
      </c>
      <c r="M110" s="179">
        <v>95.891580000000005</v>
      </c>
      <c r="N110" s="180">
        <v>5.7282799999999998</v>
      </c>
      <c r="O110" s="20">
        <v>5.7692500000000004</v>
      </c>
      <c r="P110" s="20">
        <v>5.82</v>
      </c>
    </row>
    <row r="111" spans="1:16" ht="15" customHeight="1">
      <c r="A111" s="26">
        <v>43952</v>
      </c>
      <c r="B111" s="7">
        <v>500000000</v>
      </c>
      <c r="C111" s="116">
        <v>43966</v>
      </c>
      <c r="D111" s="116">
        <v>44239</v>
      </c>
      <c r="E111" s="42">
        <v>1118810000</v>
      </c>
      <c r="F111" s="176">
        <v>618810000</v>
      </c>
      <c r="G111" s="141">
        <v>500000000</v>
      </c>
      <c r="H111" s="117">
        <v>123.762</v>
      </c>
      <c r="I111" s="141">
        <v>450000000</v>
      </c>
      <c r="J111" s="141">
        <v>50000000</v>
      </c>
      <c r="K111" s="178">
        <v>7940000000</v>
      </c>
      <c r="L111" s="179">
        <v>4.9893635036496384</v>
      </c>
      <c r="M111" s="179">
        <v>96.254559999999998</v>
      </c>
      <c r="N111" s="180">
        <v>5.1835087123660797</v>
      </c>
      <c r="O111" s="20">
        <v>5.2167171085929898</v>
      </c>
      <c r="P111" s="20">
        <v>5.0332034671532897</v>
      </c>
    </row>
    <row r="112" spans="1:16" ht="15" customHeight="1">
      <c r="A112" s="26">
        <v>43952</v>
      </c>
      <c r="B112" s="7">
        <v>500000000</v>
      </c>
      <c r="C112" s="116">
        <v>43980</v>
      </c>
      <c r="D112" s="116">
        <v>44253</v>
      </c>
      <c r="E112" s="42">
        <v>1369000000</v>
      </c>
      <c r="F112" s="176">
        <v>869000000</v>
      </c>
      <c r="G112" s="141">
        <v>500000000</v>
      </c>
      <c r="H112" s="117">
        <v>173.8</v>
      </c>
      <c r="I112" s="141">
        <v>450000000</v>
      </c>
      <c r="J112" s="141">
        <v>50000000</v>
      </c>
      <c r="K112" s="178">
        <v>7990000000</v>
      </c>
      <c r="L112" s="179">
        <v>4.6206968300366196</v>
      </c>
      <c r="M112" s="179">
        <v>96.543971960000007</v>
      </c>
      <c r="N112" s="180">
        <v>4.7861059952568201</v>
      </c>
      <c r="O112" s="20">
        <v>4.81474979848897</v>
      </c>
      <c r="P112" s="20">
        <v>4.9295</v>
      </c>
    </row>
    <row r="113" spans="1:16" ht="15" customHeight="1">
      <c r="A113" s="26">
        <v>43983</v>
      </c>
      <c r="B113" s="7">
        <v>500000000</v>
      </c>
      <c r="C113" s="116">
        <v>43994</v>
      </c>
      <c r="D113" s="116">
        <v>44267</v>
      </c>
      <c r="E113" s="42">
        <v>1028000000</v>
      </c>
      <c r="F113" s="176">
        <v>528000000</v>
      </c>
      <c r="G113" s="141">
        <v>500000000</v>
      </c>
      <c r="H113" s="117">
        <v>105.60000000000001</v>
      </c>
      <c r="I113" s="141">
        <v>450000000</v>
      </c>
      <c r="J113" s="141">
        <v>50000000</v>
      </c>
      <c r="K113" s="178">
        <v>8040000000</v>
      </c>
      <c r="L113" s="179">
        <v>4.6206968300366196</v>
      </c>
      <c r="M113" s="179">
        <v>96.640341739999997</v>
      </c>
      <c r="N113" s="180">
        <v>4.6480079708992701</v>
      </c>
      <c r="O113" s="20">
        <v>4.6750286860629497</v>
      </c>
      <c r="P113" s="20">
        <v>4.7320000000000002</v>
      </c>
    </row>
    <row r="114" spans="1:16" ht="15" customHeight="1">
      <c r="A114" s="26">
        <v>43983</v>
      </c>
      <c r="B114" s="7">
        <v>500000000</v>
      </c>
      <c r="C114" s="116">
        <v>44001</v>
      </c>
      <c r="D114" s="116">
        <v>44274</v>
      </c>
      <c r="E114" s="42">
        <v>605000000</v>
      </c>
      <c r="F114" s="176">
        <v>105000000</v>
      </c>
      <c r="G114" s="141">
        <v>500000000</v>
      </c>
      <c r="H114" s="117">
        <v>21</v>
      </c>
      <c r="I114" s="141">
        <v>500000000</v>
      </c>
      <c r="J114" s="141">
        <v>0</v>
      </c>
      <c r="K114" s="178">
        <v>8040000000</v>
      </c>
      <c r="L114" s="179">
        <v>5.6206968300366196</v>
      </c>
      <c r="M114" s="179">
        <v>96.6937906</v>
      </c>
      <c r="N114" s="180">
        <v>4.5715343557364401</v>
      </c>
      <c r="O114" s="20">
        <v>4.5976764789730202</v>
      </c>
      <c r="P114" s="20">
        <v>4.5263877289377348</v>
      </c>
    </row>
    <row r="115" spans="1:16" ht="15" customHeight="1">
      <c r="A115" s="26">
        <v>44013</v>
      </c>
      <c r="B115" s="7">
        <v>500000000</v>
      </c>
      <c r="C115" s="116">
        <v>44029</v>
      </c>
      <c r="D115" s="116">
        <v>44302</v>
      </c>
      <c r="E115" s="42">
        <v>442000000</v>
      </c>
      <c r="F115" s="176">
        <v>-58000000</v>
      </c>
      <c r="G115" s="141">
        <v>382000000</v>
      </c>
      <c r="H115" s="117">
        <v>-11.600000000000001</v>
      </c>
      <c r="I115" s="141">
        <v>450000000</v>
      </c>
      <c r="J115" s="141">
        <v>-68000000</v>
      </c>
      <c r="K115" s="178">
        <v>7972000000</v>
      </c>
      <c r="L115" s="179">
        <v>4.3883466721323936</v>
      </c>
      <c r="M115" s="179">
        <v>96.717757146596867</v>
      </c>
      <c r="N115" s="180">
        <v>4.5372709227333496</v>
      </c>
      <c r="O115" s="20">
        <v>4.5630240754539502</v>
      </c>
      <c r="P115" s="20">
        <v>4.4694183150183067</v>
      </c>
    </row>
    <row r="116" spans="1:16" ht="15" customHeight="1">
      <c r="A116" s="26">
        <v>44044</v>
      </c>
      <c r="B116" s="7">
        <v>500000000</v>
      </c>
      <c r="C116" s="116">
        <v>44050</v>
      </c>
      <c r="D116" s="116">
        <v>44323</v>
      </c>
      <c r="E116" s="42">
        <v>949500000</v>
      </c>
      <c r="F116" s="176">
        <v>449500000</v>
      </c>
      <c r="G116" s="141">
        <v>500000000</v>
      </c>
      <c r="H116" s="144">
        <v>89.9</v>
      </c>
      <c r="I116" s="141">
        <v>460000000</v>
      </c>
      <c r="J116" s="178">
        <v>40000000</v>
      </c>
      <c r="K116" s="178">
        <v>8012000000</v>
      </c>
      <c r="L116" s="179">
        <v>4.3523052919708105</v>
      </c>
      <c r="M116" s="180">
        <v>96.732789999999994</v>
      </c>
      <c r="N116" s="20">
        <v>4.4993071035900103</v>
      </c>
      <c r="O116" s="20">
        <v>4.5243553517112103</v>
      </c>
      <c r="P116" s="20">
        <v>4.45</v>
      </c>
    </row>
    <row r="117" spans="1:16" ht="15" customHeight="1">
      <c r="A117" s="26">
        <v>44044</v>
      </c>
      <c r="B117" s="7">
        <v>500000000</v>
      </c>
      <c r="C117" s="116">
        <v>44057</v>
      </c>
      <c r="D117" s="116">
        <v>44330</v>
      </c>
      <c r="E117" s="42">
        <v>992050000</v>
      </c>
      <c r="F117" s="176">
        <v>492050000</v>
      </c>
      <c r="G117" s="141">
        <v>500000000</v>
      </c>
      <c r="H117" s="144">
        <v>98.41</v>
      </c>
      <c r="I117" s="141">
        <v>500000000</v>
      </c>
      <c r="J117" s="178">
        <v>0</v>
      </c>
      <c r="K117" s="178">
        <v>8012000000</v>
      </c>
      <c r="L117" s="179">
        <v>4.3147520758974327</v>
      </c>
      <c r="M117" s="180">
        <v>96.772801872000002</v>
      </c>
      <c r="N117" s="20">
        <v>4.4586412632802501</v>
      </c>
      <c r="O117" s="20">
        <v>4.4835127276057003</v>
      </c>
      <c r="P117" s="20">
        <v>4.4096010989011036</v>
      </c>
    </row>
    <row r="118" spans="1:16" ht="15" customHeight="1">
      <c r="A118" s="26">
        <v>44044</v>
      </c>
      <c r="B118" s="7">
        <v>500000000</v>
      </c>
      <c r="C118" s="116">
        <v>44071</v>
      </c>
      <c r="D118" s="116">
        <v>44344</v>
      </c>
      <c r="E118" s="42">
        <v>1045000000</v>
      </c>
      <c r="F118" s="176">
        <v>545000000</v>
      </c>
      <c r="G118" s="141">
        <v>500000000</v>
      </c>
      <c r="H118" s="144">
        <v>109.00000000000001</v>
      </c>
      <c r="I118" s="141">
        <v>500000000</v>
      </c>
      <c r="J118" s="178">
        <v>0</v>
      </c>
      <c r="K118" s="178">
        <v>8012000000</v>
      </c>
      <c r="L118" s="179">
        <v>4.0513135036496273</v>
      </c>
      <c r="M118" s="180">
        <v>96.958740000000006</v>
      </c>
      <c r="N118" s="20">
        <v>4.1936946373823298</v>
      </c>
      <c r="O118" s="20">
        <v>4.2157074951940201</v>
      </c>
      <c r="P118" s="20">
        <v>4.1898999999999997</v>
      </c>
    </row>
    <row r="119" spans="1:16" ht="15" customHeight="1">
      <c r="A119" s="26">
        <v>44075</v>
      </c>
      <c r="B119" s="7">
        <v>500000000</v>
      </c>
      <c r="C119" s="116">
        <v>44078</v>
      </c>
      <c r="D119" s="116">
        <v>44351</v>
      </c>
      <c r="E119" s="42">
        <v>530000000</v>
      </c>
      <c r="F119" s="176">
        <v>30000000</v>
      </c>
      <c r="G119" s="141">
        <v>500000000</v>
      </c>
      <c r="H119" s="144">
        <v>6</v>
      </c>
      <c r="I119" s="141">
        <v>450000000</v>
      </c>
      <c r="J119" s="178">
        <v>50000000</v>
      </c>
      <c r="K119" s="178">
        <v>8062000000</v>
      </c>
      <c r="L119" s="179">
        <v>12.038702747252744</v>
      </c>
      <c r="M119" s="180">
        <v>96.998570000000001</v>
      </c>
      <c r="N119" s="20">
        <v>4.1370722431793698</v>
      </c>
      <c r="O119" s="20">
        <v>4.1584966556488903</v>
      </c>
      <c r="P119" s="20">
        <v>4.3599899999999998</v>
      </c>
    </row>
    <row r="120" spans="1:16" ht="15" customHeight="1">
      <c r="A120" s="26">
        <v>44075</v>
      </c>
      <c r="B120" s="7">
        <v>500000000</v>
      </c>
      <c r="C120" s="116">
        <v>44092</v>
      </c>
      <c r="D120" s="116">
        <v>44365</v>
      </c>
      <c r="E120" s="42">
        <v>1311000000</v>
      </c>
      <c r="F120" s="176">
        <v>811000000</v>
      </c>
      <c r="G120" s="141">
        <v>500000000</v>
      </c>
      <c r="H120" s="144">
        <v>162.20000000000002</v>
      </c>
      <c r="I120" s="141">
        <v>450000000</v>
      </c>
      <c r="J120" s="178">
        <v>50000000</v>
      </c>
      <c r="K120" s="178">
        <v>8112000000</v>
      </c>
      <c r="L120" s="179">
        <v>11.863703296703321</v>
      </c>
      <c r="M120" s="180">
        <v>97.042199999999994</v>
      </c>
      <c r="N120" s="20">
        <v>4.0751011060835101</v>
      </c>
      <c r="O120" s="20">
        <v>4.0958905637191698</v>
      </c>
      <c r="P120" s="20">
        <v>4.13</v>
      </c>
    </row>
    <row r="121" spans="1:16" ht="15" customHeight="1">
      <c r="A121" s="26">
        <v>44105</v>
      </c>
      <c r="B121" s="7">
        <v>500000000</v>
      </c>
      <c r="C121" s="116">
        <v>44120</v>
      </c>
      <c r="D121" s="116">
        <v>44393</v>
      </c>
      <c r="E121" s="42">
        <v>1051000000</v>
      </c>
      <c r="F121" s="176">
        <v>551000000</v>
      </c>
      <c r="G121" s="141">
        <v>500000000</v>
      </c>
      <c r="H121" s="144">
        <v>110.2</v>
      </c>
      <c r="I121" s="141">
        <v>500000000</v>
      </c>
      <c r="J121" s="178">
        <v>0</v>
      </c>
      <c r="K121" s="178">
        <v>8112000000</v>
      </c>
      <c r="L121" s="179">
        <v>11.48121538461541</v>
      </c>
      <c r="M121" s="180">
        <v>97.137559999999993</v>
      </c>
      <c r="N121" s="20">
        <v>3.9398475675853901</v>
      </c>
      <c r="O121" s="20">
        <v>3.9592841801143099</v>
      </c>
      <c r="P121" s="20">
        <v>3.9898600000000002</v>
      </c>
    </row>
    <row r="122" spans="1:16" ht="15" customHeight="1">
      <c r="A122" s="26">
        <v>44105</v>
      </c>
      <c r="B122" s="7">
        <v>500000000</v>
      </c>
      <c r="C122" s="116">
        <v>44134</v>
      </c>
      <c r="D122" s="116">
        <v>44407</v>
      </c>
      <c r="E122" s="42">
        <v>1288000000</v>
      </c>
      <c r="F122" s="176">
        <v>788000000</v>
      </c>
      <c r="G122" s="141">
        <v>500000000</v>
      </c>
      <c r="H122" s="144">
        <v>157.6</v>
      </c>
      <c r="I122" s="141">
        <v>450000000</v>
      </c>
      <c r="J122" s="178">
        <v>50000000</v>
      </c>
      <c r="K122" s="178">
        <v>8162000000</v>
      </c>
      <c r="L122" s="179">
        <v>3.8384812043795615</v>
      </c>
      <c r="M122" s="180">
        <v>97.194370000000006</v>
      </c>
      <c r="N122" s="20">
        <v>3.9668458413247598</v>
      </c>
      <c r="O122" s="20">
        <v>3.9865488861924798</v>
      </c>
      <c r="P122" s="20">
        <v>3.8</v>
      </c>
    </row>
    <row r="123" spans="1:16" ht="15" customHeight="1">
      <c r="A123" s="26">
        <v>44136</v>
      </c>
      <c r="B123" s="7">
        <v>500000000</v>
      </c>
      <c r="C123" s="116">
        <v>44148</v>
      </c>
      <c r="D123" s="116">
        <v>44421</v>
      </c>
      <c r="E123" s="42">
        <v>888370000</v>
      </c>
      <c r="F123" s="176">
        <v>388370000</v>
      </c>
      <c r="G123" s="141">
        <v>500000000</v>
      </c>
      <c r="H123" s="144">
        <v>77.673999999999992</v>
      </c>
      <c r="I123" s="141">
        <v>470000000</v>
      </c>
      <c r="J123" s="178">
        <v>30000000</v>
      </c>
      <c r="K123" s="178">
        <v>8192000000</v>
      </c>
      <c r="L123" s="179">
        <v>3.6771811355311423</v>
      </c>
      <c r="M123" s="180">
        <v>96.6937906</v>
      </c>
      <c r="N123" s="20">
        <v>3.78117595209438</v>
      </c>
      <c r="O123" s="20">
        <v>3.79908314251385</v>
      </c>
      <c r="P123" s="20">
        <v>3.82</v>
      </c>
    </row>
    <row r="124" spans="1:16" ht="15" customHeight="1">
      <c r="A124" s="26">
        <v>44136</v>
      </c>
      <c r="B124" s="7">
        <v>500000000</v>
      </c>
      <c r="C124" s="116">
        <v>44162</v>
      </c>
      <c r="D124" s="116">
        <v>44435</v>
      </c>
      <c r="E124" s="42">
        <v>683000000</v>
      </c>
      <c r="F124" s="176">
        <v>183000000</v>
      </c>
      <c r="G124" s="141">
        <v>500000000</v>
      </c>
      <c r="H124" s="144">
        <v>36.6</v>
      </c>
      <c r="I124" s="141">
        <v>460000000</v>
      </c>
      <c r="J124" s="178">
        <v>40000000</v>
      </c>
      <c r="K124" s="178">
        <v>8232000000</v>
      </c>
      <c r="L124" s="179">
        <v>3.7018620879120818</v>
      </c>
      <c r="M124" s="180">
        <v>97.231210000000004</v>
      </c>
      <c r="N124" s="20">
        <v>3.80727760964003</v>
      </c>
      <c r="O124" s="20">
        <v>3.8254321119446399</v>
      </c>
      <c r="P124" s="20">
        <v>3.76</v>
      </c>
    </row>
    <row r="125" spans="1:16" ht="15" customHeight="1">
      <c r="A125" s="123">
        <v>44166</v>
      </c>
      <c r="B125" s="175">
        <v>500000000</v>
      </c>
      <c r="C125" s="186">
        <v>44183</v>
      </c>
      <c r="D125" s="186">
        <v>44456</v>
      </c>
      <c r="E125" s="187">
        <v>470500000</v>
      </c>
      <c r="F125" s="188">
        <v>-29500000</v>
      </c>
      <c r="G125" s="142">
        <v>470500000</v>
      </c>
      <c r="H125" s="139">
        <v>-5.8999999999999995</v>
      </c>
      <c r="I125" s="142">
        <v>450000000</v>
      </c>
      <c r="J125" s="200">
        <v>20500000</v>
      </c>
      <c r="K125" s="200">
        <v>8252500000</v>
      </c>
      <c r="L125" s="189">
        <v>4.2472496336996333</v>
      </c>
      <c r="M125" s="190">
        <v>96.82329</v>
      </c>
      <c r="N125" s="97">
        <v>4.3865991681336496</v>
      </c>
      <c r="O125" s="97">
        <v>4.4106761970474899</v>
      </c>
      <c r="P125" s="97">
        <v>4.25</v>
      </c>
    </row>
    <row r="126" spans="1:16" ht="15" customHeight="1">
      <c r="A126" s="26">
        <v>44197</v>
      </c>
      <c r="B126" s="7">
        <v>500000000</v>
      </c>
      <c r="C126" s="116">
        <v>44211</v>
      </c>
      <c r="D126" s="116">
        <v>44484</v>
      </c>
      <c r="E126" s="42">
        <v>800500000</v>
      </c>
      <c r="F126" s="176">
        <v>300500000</v>
      </c>
      <c r="G126" s="141">
        <v>500000000</v>
      </c>
      <c r="H126" s="144">
        <v>60.099999999999994</v>
      </c>
      <c r="I126" s="141">
        <v>450000000</v>
      </c>
      <c r="J126" s="178">
        <v>50000000</v>
      </c>
      <c r="K126" s="178">
        <v>8302500000</v>
      </c>
      <c r="L126" s="179">
        <v>4.32897</v>
      </c>
      <c r="M126" s="180">
        <v>96.762169999999998</v>
      </c>
      <c r="N126" s="20">
        <v>4.4738199999999999</v>
      </c>
      <c r="O126" s="20">
        <v>4.4988599999999996</v>
      </c>
      <c r="P126" s="20">
        <v>4.38</v>
      </c>
    </row>
    <row r="127" spans="1:16" ht="15" customHeight="1">
      <c r="A127" s="26">
        <v>44197</v>
      </c>
      <c r="B127" s="7">
        <v>500000000</v>
      </c>
      <c r="C127" s="116">
        <v>44225</v>
      </c>
      <c r="D127" s="116">
        <v>44498</v>
      </c>
      <c r="E127" s="42">
        <v>941580000</v>
      </c>
      <c r="F127" s="176">
        <v>441580000</v>
      </c>
      <c r="G127" s="141">
        <v>500000000</v>
      </c>
      <c r="H127" s="144">
        <v>88.315999999999988</v>
      </c>
      <c r="I127" s="141">
        <v>450000000</v>
      </c>
      <c r="J127" s="178">
        <v>50000000</v>
      </c>
      <c r="K127" s="178">
        <v>8352500000</v>
      </c>
      <c r="L127" s="179">
        <v>4.3289668498168528</v>
      </c>
      <c r="M127" s="180">
        <v>96.762169999999998</v>
      </c>
      <c r="N127" s="20">
        <v>4.4738215873174898</v>
      </c>
      <c r="O127" s="20">
        <v>4.4988620837453004</v>
      </c>
      <c r="P127" s="20">
        <v>4.4169999999999998</v>
      </c>
    </row>
    <row r="128" spans="1:16" ht="15" customHeight="1">
      <c r="A128" s="26">
        <v>44228</v>
      </c>
      <c r="B128" s="7">
        <v>500000000</v>
      </c>
      <c r="C128" s="116">
        <v>44239</v>
      </c>
      <c r="D128" s="116">
        <v>44512</v>
      </c>
      <c r="E128" s="42">
        <v>463750000</v>
      </c>
      <c r="F128" s="176">
        <v>-36250000</v>
      </c>
      <c r="G128" s="141">
        <v>463750000</v>
      </c>
      <c r="H128" s="144">
        <v>-7.2499999999999991</v>
      </c>
      <c r="I128" s="141">
        <v>500000000</v>
      </c>
      <c r="J128" s="178">
        <v>-36250000</v>
      </c>
      <c r="K128" s="178">
        <v>8316250000</v>
      </c>
      <c r="L128" s="179">
        <v>4.3014380952381002</v>
      </c>
      <c r="M128" s="180">
        <v>96.782759999999996</v>
      </c>
      <c r="N128" s="20">
        <v>4.4444259444947596</v>
      </c>
      <c r="O128" s="20">
        <v>4.4691396372978502</v>
      </c>
      <c r="P128" s="20">
        <v>4.4390000000000001</v>
      </c>
    </row>
    <row r="129" spans="1:16" ht="15" customHeight="1">
      <c r="A129" s="26">
        <v>44228</v>
      </c>
      <c r="B129" s="7">
        <v>500000000</v>
      </c>
      <c r="C129" s="116">
        <v>44253</v>
      </c>
      <c r="D129" s="116">
        <v>44526</v>
      </c>
      <c r="E129" s="42">
        <v>655840000</v>
      </c>
      <c r="F129" s="176">
        <v>155840000</v>
      </c>
      <c r="G129" s="141">
        <v>500000000</v>
      </c>
      <c r="H129" s="144">
        <v>31.168000000000003</v>
      </c>
      <c r="I129" s="141">
        <v>500000000</v>
      </c>
      <c r="J129" s="178">
        <v>0</v>
      </c>
      <c r="K129" s="178">
        <v>8316250000</v>
      </c>
      <c r="L129" s="179">
        <v>4.3763901098901181</v>
      </c>
      <c r="M129" s="180">
        <v>96.726699999999994</v>
      </c>
      <c r="N129" s="20">
        <v>4.5244902492177603</v>
      </c>
      <c r="O129" s="20">
        <v>4.5500990523861704</v>
      </c>
      <c r="P129" s="20">
        <v>4.3</v>
      </c>
    </row>
    <row r="130" spans="1:16" ht="15" customHeight="1">
      <c r="A130" s="26">
        <v>44256</v>
      </c>
      <c r="B130" s="7">
        <v>500000000</v>
      </c>
      <c r="C130" s="116">
        <v>44267</v>
      </c>
      <c r="D130" s="116">
        <v>44539</v>
      </c>
      <c r="E130" s="42">
        <v>913870000</v>
      </c>
      <c r="F130" s="176">
        <v>413870000</v>
      </c>
      <c r="G130" s="141">
        <v>500000000</v>
      </c>
      <c r="H130" s="144">
        <v>82.774000000000001</v>
      </c>
      <c r="I130" s="141">
        <v>500000000</v>
      </c>
      <c r="J130" s="178">
        <v>0</v>
      </c>
      <c r="K130" s="178">
        <v>8316250000</v>
      </c>
      <c r="L130" s="179">
        <v>4.3614826007326073</v>
      </c>
      <c r="M130" s="180">
        <v>96.737849999999995</v>
      </c>
      <c r="N130" s="20">
        <v>4.5085585432512802</v>
      </c>
      <c r="O130" s="20">
        <v>4.5339879718844003</v>
      </c>
      <c r="P130" s="20">
        <v>4.45</v>
      </c>
    </row>
    <row r="131" spans="1:16" ht="15" customHeight="1">
      <c r="A131" s="26">
        <v>44256</v>
      </c>
      <c r="B131" s="7">
        <v>500000000</v>
      </c>
      <c r="C131" s="116">
        <v>44274</v>
      </c>
      <c r="D131" s="116">
        <v>44547</v>
      </c>
      <c r="E131" s="42">
        <v>684160000</v>
      </c>
      <c r="F131" s="43">
        <v>184160000</v>
      </c>
      <c r="G131" s="7">
        <v>500000000</v>
      </c>
      <c r="H131" s="144">
        <v>36.832000000000001</v>
      </c>
      <c r="I131" s="141">
        <v>500000000</v>
      </c>
      <c r="J131" s="178">
        <v>0</v>
      </c>
      <c r="K131" s="178">
        <v>8316250000</v>
      </c>
      <c r="L131" s="179">
        <v>4.4587089743589674</v>
      </c>
      <c r="M131" s="180">
        <v>96.665130000000005</v>
      </c>
      <c r="N131" s="20">
        <v>4.6125308830174498</v>
      </c>
      <c r="O131" s="20">
        <v>4.6391422159060403</v>
      </c>
      <c r="P131" s="20">
        <v>4.5199999999999996</v>
      </c>
    </row>
    <row r="132" spans="1:16" ht="15" customHeight="1">
      <c r="A132" s="26">
        <v>44287</v>
      </c>
      <c r="B132" s="7">
        <v>500000000</v>
      </c>
      <c r="C132" s="116">
        <v>44302</v>
      </c>
      <c r="D132" s="116">
        <v>44575</v>
      </c>
      <c r="E132" s="42">
        <v>1042160000</v>
      </c>
      <c r="F132" s="43">
        <v>542160000</v>
      </c>
      <c r="G132" s="121">
        <v>500000000</v>
      </c>
      <c r="H132" s="206">
        <v>108.43199999999999</v>
      </c>
      <c r="I132" s="121">
        <v>382000000</v>
      </c>
      <c r="J132" s="207">
        <v>118000000</v>
      </c>
      <c r="K132" s="207">
        <v>8434250000</v>
      </c>
      <c r="L132" s="143">
        <v>4.4550000000000001</v>
      </c>
      <c r="M132" s="20">
        <v>96.668000000000006</v>
      </c>
      <c r="N132" s="20">
        <v>4.609</v>
      </c>
      <c r="O132" s="20">
        <v>4.6399999999999997</v>
      </c>
      <c r="P132" s="20">
        <v>4.4000000000000004</v>
      </c>
    </row>
    <row r="133" spans="1:16" ht="15" customHeight="1">
      <c r="A133" s="26">
        <v>44317</v>
      </c>
      <c r="B133" s="7">
        <v>550000000</v>
      </c>
      <c r="C133" s="116">
        <v>44323</v>
      </c>
      <c r="D133" s="116">
        <v>44596</v>
      </c>
      <c r="E133" s="42">
        <v>1024500000</v>
      </c>
      <c r="F133" s="43">
        <v>474500000</v>
      </c>
      <c r="G133" s="121">
        <v>550000000</v>
      </c>
      <c r="H133" s="206">
        <v>86</v>
      </c>
      <c r="I133" s="121">
        <v>500000000</v>
      </c>
      <c r="J133" s="207">
        <v>50000000</v>
      </c>
      <c r="K133" s="207">
        <v>8484250000</v>
      </c>
      <c r="L133" s="143">
        <v>4.4349999999999996</v>
      </c>
      <c r="M133" s="20">
        <v>96.683000000000007</v>
      </c>
      <c r="N133" s="20">
        <v>4.5880000000000001</v>
      </c>
      <c r="O133" s="20">
        <v>4.6100000000000003</v>
      </c>
      <c r="P133" s="20">
        <v>4.5490000000000004</v>
      </c>
    </row>
    <row r="134" spans="1:16" ht="15" customHeight="1">
      <c r="A134" s="26">
        <v>44317</v>
      </c>
      <c r="B134" s="7">
        <v>550000000</v>
      </c>
      <c r="C134" s="116">
        <v>44330</v>
      </c>
      <c r="D134" s="116">
        <v>44603</v>
      </c>
      <c r="E134" s="42">
        <v>808650000</v>
      </c>
      <c r="F134" s="43">
        <v>258650000</v>
      </c>
      <c r="G134" s="121">
        <v>550000000</v>
      </c>
      <c r="H134" s="206">
        <v>47</v>
      </c>
      <c r="I134" s="121">
        <v>500000000</v>
      </c>
      <c r="J134" s="207">
        <v>50000000</v>
      </c>
      <c r="K134" s="207">
        <v>8534250000</v>
      </c>
      <c r="L134" s="143">
        <v>4.399</v>
      </c>
      <c r="M134" s="20">
        <v>96.697999999999993</v>
      </c>
      <c r="N134" s="20">
        <v>4.5490000000000004</v>
      </c>
      <c r="O134" s="20">
        <v>4.57</v>
      </c>
      <c r="P134" s="20">
        <v>4.548</v>
      </c>
    </row>
    <row r="135" spans="1:16" ht="15" customHeight="1">
      <c r="A135" s="26">
        <v>44348</v>
      </c>
      <c r="B135" s="7">
        <v>550000000</v>
      </c>
      <c r="C135" s="116">
        <v>44351</v>
      </c>
      <c r="D135" s="116">
        <v>44624</v>
      </c>
      <c r="E135" s="42">
        <v>551030000</v>
      </c>
      <c r="F135" s="43">
        <v>1030000</v>
      </c>
      <c r="G135" s="121">
        <v>550000000</v>
      </c>
      <c r="H135" s="206">
        <v>0.18727272727272726</v>
      </c>
      <c r="I135" s="121">
        <v>500000000</v>
      </c>
      <c r="J135" s="207">
        <v>50000000</v>
      </c>
      <c r="K135" s="207">
        <v>8584250000</v>
      </c>
      <c r="L135" s="143">
        <v>4.6505813186813203</v>
      </c>
      <c r="M135" s="20">
        <v>96.521619999999999</v>
      </c>
      <c r="N135" s="20">
        <v>4.8181757814273301</v>
      </c>
      <c r="O135" s="20">
        <v>4.8472032262009597</v>
      </c>
      <c r="P135" s="20">
        <v>4.55</v>
      </c>
    </row>
    <row r="136" spans="1:16" ht="15" customHeight="1">
      <c r="A136" s="26">
        <v>44348</v>
      </c>
      <c r="B136" s="7">
        <v>550000000</v>
      </c>
      <c r="C136" s="116">
        <v>44365</v>
      </c>
      <c r="D136" s="116">
        <v>44638</v>
      </c>
      <c r="E136" s="42">
        <v>682240000</v>
      </c>
      <c r="F136" s="43">
        <v>132240000</v>
      </c>
      <c r="G136" s="121">
        <v>550000000</v>
      </c>
      <c r="H136" s="206">
        <v>24.043636363636363</v>
      </c>
      <c r="I136" s="121">
        <v>500000000</v>
      </c>
      <c r="J136" s="207">
        <v>50000000</v>
      </c>
      <c r="K136" s="207">
        <v>8634250000</v>
      </c>
      <c r="L136" s="143">
        <v>4.690143430656935</v>
      </c>
      <c r="M136" s="20">
        <v>96.479179999999999</v>
      </c>
      <c r="N136" s="20">
        <v>4.8613010917556903</v>
      </c>
      <c r="O136" s="20">
        <v>4.8905247035415202</v>
      </c>
      <c r="P136" s="20">
        <v>4.7990000000000004</v>
      </c>
    </row>
    <row r="137" spans="1:16" ht="15" customHeight="1">
      <c r="A137" s="26">
        <v>44378</v>
      </c>
      <c r="B137" s="7">
        <v>550000000</v>
      </c>
      <c r="C137" s="116">
        <v>44379</v>
      </c>
      <c r="D137" s="116">
        <v>44652</v>
      </c>
      <c r="E137" s="42">
        <v>713500000</v>
      </c>
      <c r="F137" s="43">
        <v>163500000</v>
      </c>
      <c r="G137" s="121">
        <v>550000000</v>
      </c>
      <c r="H137" s="206">
        <v>29.72727272727273</v>
      </c>
      <c r="I137" s="121">
        <v>0</v>
      </c>
      <c r="J137" s="207">
        <v>550000000</v>
      </c>
      <c r="K137" s="207">
        <v>9184250000</v>
      </c>
      <c r="L137" s="143">
        <v>4.8242571428571335</v>
      </c>
      <c r="M137" s="20">
        <v>96.391720000000007</v>
      </c>
      <c r="N137" s="20">
        <v>5.0048460001099002</v>
      </c>
      <c r="O137" s="20">
        <v>5.0361567801182403</v>
      </c>
      <c r="P137" s="20">
        <v>4.8899999999999997</v>
      </c>
    </row>
    <row r="138" spans="1:16" ht="15" customHeight="1">
      <c r="A138" s="26">
        <v>44378</v>
      </c>
      <c r="B138" s="7">
        <v>550000000</v>
      </c>
      <c r="C138" s="116">
        <v>44393</v>
      </c>
      <c r="D138" s="116">
        <v>44665</v>
      </c>
      <c r="E138" s="42">
        <v>594000000</v>
      </c>
      <c r="F138" s="43">
        <v>44000000</v>
      </c>
      <c r="G138" s="121">
        <v>550000000</v>
      </c>
      <c r="H138" s="206">
        <v>8</v>
      </c>
      <c r="I138" s="121">
        <v>500000000</v>
      </c>
      <c r="J138" s="207">
        <v>50000000</v>
      </c>
      <c r="K138" s="207">
        <v>9234250000</v>
      </c>
      <c r="L138" s="143">
        <v>5.0439924908424993</v>
      </c>
      <c r="M138" s="20">
        <v>96.227369999999993</v>
      </c>
      <c r="N138" s="20">
        <v>5.2417441013325998</v>
      </c>
      <c r="O138" s="20">
        <v>5.2760760052818201</v>
      </c>
      <c r="P138" s="20">
        <v>5.125</v>
      </c>
    </row>
    <row r="139" spans="1:16" ht="15" customHeight="1">
      <c r="A139" s="26">
        <v>44378</v>
      </c>
      <c r="B139" s="7">
        <v>500000000</v>
      </c>
      <c r="C139" s="116">
        <v>44407</v>
      </c>
      <c r="D139" s="116">
        <v>44680</v>
      </c>
      <c r="E139" s="42">
        <v>624340000</v>
      </c>
      <c r="F139" s="43">
        <v>124340000</v>
      </c>
      <c r="G139" s="121">
        <v>500000000</v>
      </c>
      <c r="H139" s="206">
        <v>24.868000000000002</v>
      </c>
      <c r="I139" s="121">
        <v>500000000</v>
      </c>
      <c r="J139" s="207">
        <v>0</v>
      </c>
      <c r="K139" s="207">
        <v>9234250000</v>
      </c>
      <c r="L139" s="143">
        <v>5.1338049270073007</v>
      </c>
      <c r="M139" s="20">
        <v>96.146129999999999</v>
      </c>
      <c r="N139" s="20">
        <v>5.3591445368212698</v>
      </c>
      <c r="O139" s="20">
        <v>5.3950247408248302</v>
      </c>
      <c r="P139" s="20">
        <v>5.24</v>
      </c>
    </row>
    <row r="140" spans="1:16" ht="15" customHeight="1">
      <c r="A140" s="26">
        <v>44409</v>
      </c>
      <c r="B140" s="7">
        <v>550000000</v>
      </c>
      <c r="C140" s="116">
        <v>44421</v>
      </c>
      <c r="D140" s="116">
        <v>44694</v>
      </c>
      <c r="E140" s="42">
        <v>1046110000</v>
      </c>
      <c r="F140" s="43">
        <v>496110000</v>
      </c>
      <c r="G140" s="121">
        <v>550000000</v>
      </c>
      <c r="H140" s="206">
        <v>90.201818181818183</v>
      </c>
      <c r="I140" s="121">
        <v>500000000</v>
      </c>
      <c r="J140" s="207">
        <v>50000000</v>
      </c>
      <c r="K140" s="207">
        <v>9284250000</v>
      </c>
      <c r="L140" s="143">
        <v>5.1494439781021955</v>
      </c>
      <c r="M140" s="20">
        <v>96.134389999999996</v>
      </c>
      <c r="N140" s="20">
        <v>5.3761264936058897</v>
      </c>
      <c r="O140" s="20">
        <v>5.4122334615146697</v>
      </c>
      <c r="P140" s="20">
        <v>5.18</v>
      </c>
    </row>
    <row r="141" spans="1:16" ht="15" customHeight="1">
      <c r="A141" s="26">
        <v>44409</v>
      </c>
      <c r="B141" s="7">
        <v>550000000</v>
      </c>
      <c r="C141" s="116">
        <v>44435</v>
      </c>
      <c r="D141" s="116">
        <v>44708</v>
      </c>
      <c r="E141" s="42">
        <v>1332770000</v>
      </c>
      <c r="F141" s="43">
        <v>782770000</v>
      </c>
      <c r="G141" s="121">
        <v>550000000</v>
      </c>
      <c r="H141" s="206">
        <v>142.32181818181817</v>
      </c>
      <c r="I141" s="121">
        <v>500000000</v>
      </c>
      <c r="J141" s="207">
        <v>50000000</v>
      </c>
      <c r="K141" s="207">
        <v>9334250000</v>
      </c>
      <c r="L141" s="143">
        <v>5.0659459706959744</v>
      </c>
      <c r="M141" s="20">
        <v>96.210949999999997</v>
      </c>
      <c r="N141" s="20">
        <v>5.2654567600631497</v>
      </c>
      <c r="O141" s="20">
        <v>5.3000986625122399</v>
      </c>
      <c r="P141" s="20">
        <v>5.31</v>
      </c>
    </row>
    <row r="142" spans="1:16" s="3" customFormat="1" ht="14.25" customHeight="1">
      <c r="A142" s="100">
        <v>44440</v>
      </c>
      <c r="B142" s="101">
        <v>560000000</v>
      </c>
      <c r="C142" s="15">
        <v>44456</v>
      </c>
      <c r="D142" s="15">
        <v>44729</v>
      </c>
      <c r="E142" s="35">
        <v>926390000</v>
      </c>
      <c r="F142" s="35">
        <v>366390000</v>
      </c>
      <c r="G142" s="101">
        <v>560000000</v>
      </c>
      <c r="H142" s="117">
        <v>65.426785714285714</v>
      </c>
      <c r="I142" s="35">
        <v>470500000</v>
      </c>
      <c r="J142" s="35">
        <v>89500000</v>
      </c>
      <c r="K142" s="201">
        <v>9423750000</v>
      </c>
      <c r="L142" s="221">
        <v>4.9547551094890485</v>
      </c>
      <c r="M142" s="131">
        <v>96.280540000000002</v>
      </c>
      <c r="N142" s="131">
        <v>5.1650150649387596</v>
      </c>
      <c r="O142" s="221">
        <v>5.1983533497320398</v>
      </c>
      <c r="P142" s="131">
        <v>5.0899000000000001</v>
      </c>
    </row>
    <row r="143" spans="1:16" s="3" customFormat="1" ht="14.25" customHeight="1">
      <c r="A143" s="100">
        <v>44470</v>
      </c>
      <c r="B143" s="101">
        <v>500000000</v>
      </c>
      <c r="C143" s="15">
        <v>44484</v>
      </c>
      <c r="D143" s="15">
        <v>44757</v>
      </c>
      <c r="E143" s="35">
        <v>392510000</v>
      </c>
      <c r="F143" s="35">
        <v>-107490000</v>
      </c>
      <c r="G143" s="101">
        <v>392510000</v>
      </c>
      <c r="H143" s="117">
        <v>-21.498000000000001</v>
      </c>
      <c r="I143" s="35">
        <v>500000000</v>
      </c>
      <c r="J143" s="35">
        <v>-107490000</v>
      </c>
      <c r="K143" s="201">
        <v>9316260000</v>
      </c>
      <c r="L143" s="221">
        <v>5.1548829670329672</v>
      </c>
      <c r="M143" s="131">
        <v>96.14443</v>
      </c>
      <c r="N143" s="131">
        <v>5.3616033368058504</v>
      </c>
      <c r="O143" s="221">
        <v>5.3975163298760798</v>
      </c>
      <c r="P143" s="131">
        <v>5.15</v>
      </c>
    </row>
    <row r="144" spans="1:16" s="3" customFormat="1" ht="14.25" customHeight="1">
      <c r="A144" s="100">
        <v>44470</v>
      </c>
      <c r="B144" s="101">
        <v>600000000</v>
      </c>
      <c r="C144" s="15">
        <v>44498</v>
      </c>
      <c r="D144" s="15">
        <v>44771</v>
      </c>
      <c r="E144" s="35">
        <v>526920000</v>
      </c>
      <c r="F144" s="35">
        <v>-73080000</v>
      </c>
      <c r="G144" s="101">
        <v>526920000</v>
      </c>
      <c r="H144" s="117">
        <v>-12.18</v>
      </c>
      <c r="I144" s="35">
        <v>500000000</v>
      </c>
      <c r="J144" s="35">
        <v>26920000</v>
      </c>
      <c r="K144" s="201">
        <v>9343180000</v>
      </c>
      <c r="L144" s="221">
        <v>5.2371750915750876</v>
      </c>
      <c r="M144" s="131">
        <v>96.082880000000003</v>
      </c>
      <c r="N144" s="131">
        <v>5.4506849623731997</v>
      </c>
      <c r="O144" s="221">
        <v>5.4877959051948597</v>
      </c>
      <c r="P144" s="131">
        <v>5.34</v>
      </c>
    </row>
    <row r="145" spans="1:16" s="3" customFormat="1" ht="14.25" customHeight="1">
      <c r="A145" s="100">
        <v>44501</v>
      </c>
      <c r="B145" s="101">
        <v>600000000</v>
      </c>
      <c r="C145" s="15">
        <v>44512</v>
      </c>
      <c r="D145" s="15">
        <v>44785</v>
      </c>
      <c r="E145" s="35">
        <v>731000000</v>
      </c>
      <c r="F145" s="35">
        <v>131000000</v>
      </c>
      <c r="G145" s="101">
        <v>600000000</v>
      </c>
      <c r="H145" s="117">
        <v>21.833333333333332</v>
      </c>
      <c r="I145" s="35">
        <v>463750000</v>
      </c>
      <c r="J145" s="35">
        <v>136250000</v>
      </c>
      <c r="K145" s="201">
        <v>9479430000</v>
      </c>
      <c r="L145" s="221">
        <v>5.301618315018322</v>
      </c>
      <c r="M145" s="131">
        <v>96.034679999999994</v>
      </c>
      <c r="N145" s="131">
        <v>5.5205247885642201</v>
      </c>
      <c r="O145" s="221">
        <v>5.5585885442708003</v>
      </c>
      <c r="P145" s="131">
        <v>5.14</v>
      </c>
    </row>
    <row r="146" spans="1:16" s="3" customFormat="1" ht="14.25" customHeight="1">
      <c r="A146" s="100">
        <v>44501</v>
      </c>
      <c r="B146" s="101">
        <v>550000000</v>
      </c>
      <c r="C146" s="15">
        <v>44526</v>
      </c>
      <c r="D146" s="15">
        <v>44798</v>
      </c>
      <c r="E146" s="35">
        <v>715500000</v>
      </c>
      <c r="F146" s="35">
        <v>165500000</v>
      </c>
      <c r="G146" s="101">
        <v>550000000</v>
      </c>
      <c r="H146" s="117">
        <v>30.09090909090909</v>
      </c>
      <c r="I146" s="35">
        <v>500000000</v>
      </c>
      <c r="J146" s="35">
        <v>50000000</v>
      </c>
      <c r="K146" s="201">
        <v>9529430000</v>
      </c>
      <c r="L146" s="221">
        <v>5.3975180147058861</v>
      </c>
      <c r="M146" s="131">
        <v>95.977739999999997</v>
      </c>
      <c r="N146" s="131">
        <v>5.62371859840197</v>
      </c>
      <c r="O146" s="221">
        <v>5.6846136500528601</v>
      </c>
      <c r="P146" s="131">
        <v>5.54</v>
      </c>
    </row>
    <row r="147" spans="1:16" ht="15" customHeight="1">
      <c r="A147" s="100">
        <v>44531</v>
      </c>
      <c r="B147" s="101">
        <v>550000000</v>
      </c>
      <c r="C147" s="15">
        <v>44539</v>
      </c>
      <c r="D147" s="15">
        <v>44813</v>
      </c>
      <c r="E147" s="35">
        <v>714370000</v>
      </c>
      <c r="F147" s="35">
        <v>164370000</v>
      </c>
      <c r="G147" s="101">
        <v>550000000</v>
      </c>
      <c r="H147" s="117">
        <v>29.885454545454543</v>
      </c>
      <c r="I147" s="35">
        <v>500000000</v>
      </c>
      <c r="J147" s="35">
        <v>50000000</v>
      </c>
      <c r="K147" s="201">
        <v>9579430000</v>
      </c>
      <c r="L147" s="221">
        <v>5.5544009191176373</v>
      </c>
      <c r="M147" s="131">
        <v>95.860830000000007</v>
      </c>
      <c r="N147" s="131">
        <v>5.7942341195226801</v>
      </c>
      <c r="O147" s="221">
        <v>5.85822038093717</v>
      </c>
      <c r="P147" s="131">
        <v>5.6120000000000001</v>
      </c>
    </row>
    <row r="148" spans="1:16" ht="15" customHeight="1">
      <c r="A148" s="123">
        <v>44531</v>
      </c>
      <c r="B148" s="142">
        <v>550000000</v>
      </c>
      <c r="C148" s="186">
        <v>44547</v>
      </c>
      <c r="D148" s="186">
        <v>44820</v>
      </c>
      <c r="E148" s="187">
        <v>914550000</v>
      </c>
      <c r="F148" s="188">
        <v>364550000</v>
      </c>
      <c r="G148" s="142">
        <v>600000000</v>
      </c>
      <c r="H148" s="118">
        <v>66.281818181818181</v>
      </c>
      <c r="I148" s="142">
        <v>500000000</v>
      </c>
      <c r="J148" s="142">
        <v>100000000</v>
      </c>
      <c r="K148" s="200">
        <v>9679430000</v>
      </c>
      <c r="L148" s="189">
        <v>5.196029029304027</v>
      </c>
      <c r="M148" s="290">
        <v>95.813749999999999</v>
      </c>
      <c r="N148" s="291">
        <v>5.8415424881615801</v>
      </c>
      <c r="O148" s="97">
        <v>5.8841397162869002</v>
      </c>
      <c r="P148" s="97">
        <v>5.8841397162869002</v>
      </c>
    </row>
    <row r="149" spans="1:16" ht="15" customHeight="1">
      <c r="A149" s="26">
        <v>44562</v>
      </c>
      <c r="B149" s="169">
        <v>500000000</v>
      </c>
      <c r="C149" s="14">
        <v>44575</v>
      </c>
      <c r="D149" s="14">
        <v>44848</v>
      </c>
      <c r="E149" s="94">
        <v>744780000</v>
      </c>
      <c r="F149" s="281">
        <v>244780000</v>
      </c>
      <c r="G149" s="277">
        <v>500000000</v>
      </c>
      <c r="H149" s="238">
        <f>F149/B149*100</f>
        <v>48.956000000000003</v>
      </c>
      <c r="I149" s="277">
        <v>500000000</v>
      </c>
      <c r="J149" s="282">
        <v>0</v>
      </c>
      <c r="K149" s="282">
        <v>9679430000</v>
      </c>
      <c r="L149" s="283">
        <v>5.5867461538461489</v>
      </c>
      <c r="M149" s="287">
        <v>95.821420000000003</v>
      </c>
      <c r="N149" s="287">
        <v>5.8303729519413796</v>
      </c>
      <c r="O149" s="284">
        <v>5.89502368274559</v>
      </c>
      <c r="P149" s="284">
        <v>5.6</v>
      </c>
    </row>
    <row r="150" spans="1:16" ht="15" customHeight="1">
      <c r="A150" s="26">
        <v>44593</v>
      </c>
      <c r="B150" s="121">
        <v>550000000</v>
      </c>
      <c r="C150" s="15">
        <v>44596</v>
      </c>
      <c r="D150" s="15">
        <v>44869</v>
      </c>
      <c r="E150" s="17">
        <v>557950000</v>
      </c>
      <c r="F150" s="43">
        <v>7950000</v>
      </c>
      <c r="G150" s="105">
        <v>550000000</v>
      </c>
      <c r="H150" s="144">
        <v>1.4</v>
      </c>
      <c r="I150" s="105">
        <v>550000000</v>
      </c>
      <c r="J150" s="44">
        <v>0</v>
      </c>
      <c r="K150" s="44">
        <v>9679430000</v>
      </c>
      <c r="L150" s="143">
        <v>5.6425924908424854</v>
      </c>
      <c r="M150" s="288">
        <v>95.779650000000004</v>
      </c>
      <c r="N150" s="288">
        <v>5.8912227084171702</v>
      </c>
      <c r="O150" s="20">
        <v>5.9569996218469496</v>
      </c>
      <c r="P150" s="20">
        <v>6</v>
      </c>
    </row>
    <row r="151" spans="1:16" ht="15" customHeight="1">
      <c r="A151" s="26">
        <v>44593</v>
      </c>
      <c r="B151" s="121">
        <v>600000000</v>
      </c>
      <c r="C151" s="15">
        <v>44603</v>
      </c>
      <c r="D151" s="15">
        <v>44876</v>
      </c>
      <c r="E151" s="17">
        <v>877300000</v>
      </c>
      <c r="F151" s="43">
        <v>277300000</v>
      </c>
      <c r="G151" s="105">
        <v>600000000</v>
      </c>
      <c r="H151" s="144">
        <v>46.216666666666669</v>
      </c>
      <c r="I151" s="105">
        <v>550000000</v>
      </c>
      <c r="J151" s="105">
        <v>50000000</v>
      </c>
      <c r="K151" s="44">
        <v>9729430000</v>
      </c>
      <c r="L151" s="143">
        <v>5.7332141025640961</v>
      </c>
      <c r="M151" s="289">
        <v>95.711870000000005</v>
      </c>
      <c r="N151" s="288">
        <v>5.9900763641584902</v>
      </c>
      <c r="O151" s="20">
        <v>6.0577025136509004</v>
      </c>
      <c r="P151" s="20">
        <v>6.0990000000000002</v>
      </c>
    </row>
    <row r="152" spans="1:16" ht="15" customHeight="1">
      <c r="A152" s="26">
        <v>44593</v>
      </c>
      <c r="B152" s="121">
        <v>600000000</v>
      </c>
      <c r="C152" s="15">
        <v>44617</v>
      </c>
      <c r="D152" s="15">
        <v>44890</v>
      </c>
      <c r="E152" s="17">
        <v>899090000</v>
      </c>
      <c r="F152" s="43">
        <v>299090000</v>
      </c>
      <c r="G152" s="105">
        <v>600000000</v>
      </c>
      <c r="H152" s="144">
        <v>49.848333333333336</v>
      </c>
      <c r="I152" s="105">
        <v>500000000</v>
      </c>
      <c r="J152" s="105">
        <v>100000000</v>
      </c>
      <c r="K152" s="44">
        <v>9829430000</v>
      </c>
      <c r="L152" s="143">
        <v>4.9547551094890485</v>
      </c>
      <c r="M152" s="289">
        <v>95.649699999999996</v>
      </c>
      <c r="N152" s="288">
        <v>6.0586783484251203</v>
      </c>
      <c r="O152" s="20">
        <v>6.1044851830060098</v>
      </c>
      <c r="P152" s="20">
        <v>6.14</v>
      </c>
    </row>
    <row r="153" spans="1:16" ht="15" customHeight="1">
      <c r="A153" s="26">
        <v>44621</v>
      </c>
      <c r="B153" s="121">
        <v>600000000</v>
      </c>
      <c r="C153" s="15">
        <v>44624</v>
      </c>
      <c r="D153" s="15">
        <v>44897</v>
      </c>
      <c r="E153" s="17">
        <v>696860000</v>
      </c>
      <c r="F153" s="43">
        <v>96860000</v>
      </c>
      <c r="G153" s="330">
        <v>600000000</v>
      </c>
      <c r="H153" s="144">
        <v>16.143333333333334</v>
      </c>
      <c r="I153" s="105">
        <v>550000000</v>
      </c>
      <c r="J153" s="105">
        <v>50000000</v>
      </c>
      <c r="K153" s="44">
        <v>9879430000</v>
      </c>
      <c r="L153" s="143">
        <v>5.8730104395604412</v>
      </c>
      <c r="M153" s="288">
        <v>95.607309999999998</v>
      </c>
      <c r="N153" s="288">
        <v>6.1204275017156302</v>
      </c>
      <c r="O153" s="20">
        <v>6.1671681648438197</v>
      </c>
      <c r="P153" s="20">
        <v>6.242</v>
      </c>
    </row>
    <row r="154" spans="1:16" ht="15" customHeight="1">
      <c r="A154" s="26">
        <v>44621</v>
      </c>
      <c r="B154" s="121">
        <v>600000000</v>
      </c>
      <c r="C154" s="15">
        <v>44638</v>
      </c>
      <c r="D154" s="15">
        <v>44911</v>
      </c>
      <c r="E154" s="17">
        <v>851790000</v>
      </c>
      <c r="F154" s="43">
        <v>251790000</v>
      </c>
      <c r="G154" s="330">
        <v>600000000</v>
      </c>
      <c r="H154" s="144">
        <v>41.965000000000003</v>
      </c>
      <c r="I154" s="105">
        <v>550000000</v>
      </c>
      <c r="J154" s="105">
        <v>50000000</v>
      </c>
      <c r="K154" s="44">
        <v>9929430000</v>
      </c>
      <c r="L154" s="143">
        <v>5.9371060439560415</v>
      </c>
      <c r="M154" s="289">
        <v>95.559370000000001</v>
      </c>
      <c r="N154" s="288">
        <v>6.1903273051325298</v>
      </c>
      <c r="O154" s="288">
        <v>6.2381363166584798</v>
      </c>
      <c r="P154" s="288">
        <v>6.2489999999999997</v>
      </c>
    </row>
    <row r="155" spans="1:16" s="3" customFormat="1" ht="14.25" customHeight="1">
      <c r="A155" s="100">
        <v>44652</v>
      </c>
      <c r="B155" s="101">
        <v>600000000</v>
      </c>
      <c r="C155" s="15">
        <v>44652</v>
      </c>
      <c r="D155" s="15">
        <v>44918</v>
      </c>
      <c r="E155" s="35">
        <v>685680000</v>
      </c>
      <c r="F155" s="35">
        <v>85680000</v>
      </c>
      <c r="G155" s="101">
        <v>600000000</v>
      </c>
      <c r="H155" s="117">
        <v>14.280000000000001</v>
      </c>
      <c r="I155" s="35">
        <v>550000000</v>
      </c>
      <c r="J155" s="35">
        <v>50000000</v>
      </c>
      <c r="K155" s="201">
        <v>9979430000</v>
      </c>
      <c r="L155" s="221">
        <v>5.8252395604395613</v>
      </c>
      <c r="M155" s="131">
        <v>95.643039999999999</v>
      </c>
      <c r="N155" s="288">
        <v>6.0683762896325701</v>
      </c>
      <c r="O155" s="288">
        <v>6.1143291678837901</v>
      </c>
      <c r="P155" s="288">
        <v>6.3475000000000001</v>
      </c>
    </row>
    <row r="156" spans="1:16" s="3" customFormat="1" ht="14.25" customHeight="1">
      <c r="A156" s="100">
        <v>44652</v>
      </c>
      <c r="B156" s="101">
        <v>550000000</v>
      </c>
      <c r="C156" s="15">
        <v>44665</v>
      </c>
      <c r="D156" s="15">
        <v>44939</v>
      </c>
      <c r="E156" s="35">
        <v>807530000</v>
      </c>
      <c r="F156" s="35">
        <v>257530000</v>
      </c>
      <c r="G156" s="101">
        <v>550000000</v>
      </c>
      <c r="H156" s="117">
        <v>46.823636363636361</v>
      </c>
      <c r="I156" s="35">
        <v>550000000</v>
      </c>
      <c r="J156" s="35">
        <v>0</v>
      </c>
      <c r="K156" s="201">
        <v>9979430000</v>
      </c>
      <c r="L156" s="221">
        <v>6.0580507326007407</v>
      </c>
      <c r="M156" s="131">
        <v>95.468909999999994</v>
      </c>
      <c r="N156" s="288">
        <v>6.3224153898836501</v>
      </c>
      <c r="O156" s="288">
        <v>6.3722758624686202</v>
      </c>
      <c r="P156" s="288">
        <v>6.3989500000000001</v>
      </c>
    </row>
    <row r="157" spans="1:16" s="3" customFormat="1" ht="14.25" customHeight="1">
      <c r="A157" s="100">
        <v>44652</v>
      </c>
      <c r="B157" s="101">
        <v>500000000</v>
      </c>
      <c r="C157" s="15">
        <v>44680</v>
      </c>
      <c r="D157" s="15">
        <v>44953</v>
      </c>
      <c r="E157" s="35">
        <v>651470000</v>
      </c>
      <c r="F157" s="35">
        <v>151470000</v>
      </c>
      <c r="G157" s="101">
        <v>500000000</v>
      </c>
      <c r="H157" s="117">
        <v>30.293999999999997</v>
      </c>
      <c r="I157" s="35">
        <v>500000000</v>
      </c>
      <c r="J157" s="35">
        <v>0</v>
      </c>
      <c r="K157" s="201">
        <v>9979430000</v>
      </c>
      <c r="L157" s="221">
        <v>6.0805523809523869</v>
      </c>
      <c r="M157" s="131">
        <v>95.452079999999995</v>
      </c>
      <c r="N157" s="288">
        <v>6.3470178794863497</v>
      </c>
      <c r="O157" s="288">
        <v>6.3972651660834501</v>
      </c>
      <c r="P157" s="288">
        <v>6.2</v>
      </c>
    </row>
    <row r="158" spans="1:16" s="3" customFormat="1" ht="14.25" customHeight="1">
      <c r="A158" s="100">
        <v>44682</v>
      </c>
      <c r="B158" s="101">
        <v>500000000</v>
      </c>
      <c r="C158" s="15">
        <v>44687</v>
      </c>
      <c r="D158" s="15">
        <v>44960</v>
      </c>
      <c r="E158" s="35">
        <v>516050000</v>
      </c>
      <c r="F158" s="35">
        <v>16050000</v>
      </c>
      <c r="G158" s="101">
        <v>466030000</v>
      </c>
      <c r="H158" s="117">
        <v>3.2099999999999995</v>
      </c>
      <c r="I158" s="35">
        <v>0</v>
      </c>
      <c r="J158" s="35">
        <v>466030000</v>
      </c>
      <c r="K158" s="201">
        <v>10445460000</v>
      </c>
      <c r="L158" s="221">
        <v>6.2374890109890133</v>
      </c>
      <c r="M158" s="131">
        <v>95.334699999999998</v>
      </c>
      <c r="N158" s="288">
        <v>6.5427268465616502</v>
      </c>
      <c r="O158" s="288">
        <v>6.5961038577086999</v>
      </c>
      <c r="P158" s="288">
        <v>6.7969999999999997</v>
      </c>
    </row>
    <row r="159" spans="1:16" s="3" customFormat="1" ht="14.25" customHeight="1">
      <c r="A159" s="100">
        <v>44682</v>
      </c>
      <c r="B159" s="101">
        <v>550000000</v>
      </c>
      <c r="C159" s="15">
        <v>44694</v>
      </c>
      <c r="D159" s="15">
        <v>44967</v>
      </c>
      <c r="E159" s="35">
        <v>448120000</v>
      </c>
      <c r="F159" s="35">
        <v>-101880000</v>
      </c>
      <c r="G159" s="101">
        <v>448120000</v>
      </c>
      <c r="H159" s="117">
        <v>-18.523636363636363</v>
      </c>
      <c r="I159" s="35">
        <v>550000000</v>
      </c>
      <c r="J159" s="35">
        <v>-101880000</v>
      </c>
      <c r="K159" s="201">
        <v>10343580000</v>
      </c>
      <c r="L159" s="221">
        <v>6.3348089743589737</v>
      </c>
      <c r="M159" s="131">
        <v>95.26191</v>
      </c>
      <c r="N159" s="288">
        <v>6.6498865856867404</v>
      </c>
      <c r="O159" s="288">
        <v>6.70501689904766</v>
      </c>
      <c r="P159" s="288">
        <v>6.8</v>
      </c>
    </row>
    <row r="160" spans="1:16" s="3" customFormat="1" ht="14.25" customHeight="1">
      <c r="A160" s="100">
        <v>44682</v>
      </c>
      <c r="B160" s="101">
        <v>550000000</v>
      </c>
      <c r="C160" s="15">
        <v>44708</v>
      </c>
      <c r="D160" s="15">
        <v>44981</v>
      </c>
      <c r="E160" s="35">
        <v>435720000</v>
      </c>
      <c r="F160" s="35">
        <v>-114280000</v>
      </c>
      <c r="G160" s="101">
        <v>435720000</v>
      </c>
      <c r="H160" s="117">
        <v>-20.778181818181817</v>
      </c>
      <c r="I160" s="35">
        <v>550000000</v>
      </c>
      <c r="J160" s="35">
        <v>-114280000</v>
      </c>
      <c r="K160" s="201">
        <v>10229300000</v>
      </c>
      <c r="L160" s="221">
        <v>6.9032999999999998</v>
      </c>
      <c r="M160" s="131">
        <v>95.090239999999994</v>
      </c>
      <c r="N160" s="288">
        <v>6.9032999999999998</v>
      </c>
      <c r="O160" s="288">
        <v>6.96</v>
      </c>
      <c r="P160" s="288">
        <v>7.15</v>
      </c>
    </row>
    <row r="161" spans="1:16" s="3" customFormat="1" ht="15" customHeight="1">
      <c r="A161" s="100">
        <v>44713</v>
      </c>
      <c r="B161" s="101">
        <v>560000000</v>
      </c>
      <c r="C161" s="15">
        <v>44729</v>
      </c>
      <c r="D161" s="15">
        <v>45002</v>
      </c>
      <c r="E161" s="35">
        <v>743630000</v>
      </c>
      <c r="F161" s="35">
        <v>183630000</v>
      </c>
      <c r="G161" s="101">
        <v>560000000</v>
      </c>
      <c r="H161" s="293">
        <v>32.791071428571428</v>
      </c>
      <c r="I161" s="35">
        <v>560000000</v>
      </c>
      <c r="J161" s="35">
        <v>0</v>
      </c>
      <c r="K161" s="201">
        <v>10229300000</v>
      </c>
      <c r="L161" s="221">
        <v>6.8508761904761988</v>
      </c>
      <c r="M161" s="131">
        <v>94.875919999999994</v>
      </c>
      <c r="N161" s="288">
        <v>7.2208798507315697</v>
      </c>
      <c r="O161" s="288">
        <v>7.2858247184742497</v>
      </c>
      <c r="P161" s="288">
        <v>7.3289499999999999</v>
      </c>
    </row>
    <row r="162" spans="1:16" ht="15" customHeight="1">
      <c r="A162" s="100">
        <v>44743</v>
      </c>
      <c r="B162" s="101">
        <v>400000000</v>
      </c>
      <c r="C162" s="15">
        <v>44743</v>
      </c>
      <c r="D162" s="15">
        <v>45016</v>
      </c>
      <c r="E162" s="35">
        <v>317670000</v>
      </c>
      <c r="F162" s="35">
        <v>-82330000</v>
      </c>
      <c r="G162" s="101">
        <v>217670000</v>
      </c>
      <c r="H162" s="293">
        <v>-20.5825</v>
      </c>
      <c r="I162" s="35">
        <v>0</v>
      </c>
      <c r="J162" s="35">
        <v>217670000</v>
      </c>
      <c r="K162" s="201">
        <v>10446970000</v>
      </c>
      <c r="L162" s="221">
        <v>6.9991624542124491</v>
      </c>
      <c r="M162" s="131">
        <v>94.765010000000004</v>
      </c>
      <c r="N162" s="288">
        <v>7.3858088066602301</v>
      </c>
      <c r="O162" s="288">
        <v>7.4537363836033999</v>
      </c>
      <c r="P162" s="288">
        <v>7.62</v>
      </c>
    </row>
    <row r="163" spans="1:16" ht="15" customHeight="1">
      <c r="A163" s="100">
        <v>44743</v>
      </c>
      <c r="B163" s="101">
        <v>400000000</v>
      </c>
      <c r="C163" s="15">
        <v>44757</v>
      </c>
      <c r="D163" s="15">
        <v>45030</v>
      </c>
      <c r="E163" s="35">
        <v>694360000</v>
      </c>
      <c r="F163" s="35">
        <v>294360000</v>
      </c>
      <c r="G163" s="101">
        <v>419960000</v>
      </c>
      <c r="H163" s="293">
        <v>73.59</v>
      </c>
      <c r="I163" s="35">
        <v>392510000</v>
      </c>
      <c r="J163" s="35">
        <v>27450000</v>
      </c>
      <c r="K163" s="201">
        <v>10474420000</v>
      </c>
      <c r="L163" s="221">
        <v>7.1583853479853428</v>
      </c>
      <c r="M163" s="131">
        <v>94.645920000000004</v>
      </c>
      <c r="N163" s="288">
        <v>7.5633322049015304</v>
      </c>
      <c r="O163" s="288">
        <v>7.6345441907115701</v>
      </c>
      <c r="P163" s="288">
        <v>7.6210000000000004</v>
      </c>
    </row>
    <row r="164" spans="1:16" ht="15" customHeight="1">
      <c r="A164" s="100">
        <v>44743</v>
      </c>
      <c r="B164" s="101">
        <v>550000000</v>
      </c>
      <c r="C164" s="15">
        <v>44771</v>
      </c>
      <c r="D164" s="15">
        <v>45044</v>
      </c>
      <c r="E164" s="35">
        <v>659820000</v>
      </c>
      <c r="F164" s="35">
        <v>109820000</v>
      </c>
      <c r="G164" s="101">
        <v>550000000</v>
      </c>
      <c r="H164" s="293">
        <v>19.967272727272729</v>
      </c>
      <c r="I164" s="35">
        <v>526920000</v>
      </c>
      <c r="J164" s="35">
        <v>23080000</v>
      </c>
      <c r="K164" s="201">
        <v>10497500000</v>
      </c>
      <c r="L164" s="221">
        <v>7.3392943223443226</v>
      </c>
      <c r="M164" s="131">
        <v>94.51061</v>
      </c>
      <c r="N164" s="288">
        <v>7.7655771371535103</v>
      </c>
      <c r="O164" s="288">
        <v>7.8406242371348496</v>
      </c>
      <c r="P164" s="288">
        <v>7.9641000000000002</v>
      </c>
    </row>
    <row r="165" spans="1:16" ht="15" customHeight="1">
      <c r="A165" s="100">
        <v>44774</v>
      </c>
      <c r="B165" s="101">
        <v>600000000</v>
      </c>
      <c r="C165" s="15">
        <v>44785</v>
      </c>
      <c r="D165" s="15">
        <v>45058</v>
      </c>
      <c r="E165" s="35">
        <v>791510000</v>
      </c>
      <c r="F165" s="35">
        <v>191510000</v>
      </c>
      <c r="G165" s="101">
        <v>613010000</v>
      </c>
      <c r="H165" s="327">
        <v>31.918333333333333</v>
      </c>
      <c r="I165" s="35">
        <v>600000000</v>
      </c>
      <c r="J165" s="201">
        <v>13010000</v>
      </c>
      <c r="K165" s="201">
        <v>10510510000</v>
      </c>
      <c r="L165" s="221">
        <v>7.4615091575091519</v>
      </c>
      <c r="M165" s="131">
        <v>94.419200000000004</v>
      </c>
      <c r="N165" s="288">
        <v>7.9025337616810498</v>
      </c>
      <c r="O165" s="288">
        <v>7.9802343337863002</v>
      </c>
      <c r="P165" s="288">
        <v>8.0389499999999998</v>
      </c>
    </row>
    <row r="166" spans="1:16" ht="15" customHeight="1">
      <c r="A166" s="100">
        <v>44774</v>
      </c>
      <c r="B166" s="101">
        <v>550000000</v>
      </c>
      <c r="C166" s="15">
        <v>44798</v>
      </c>
      <c r="D166" s="15">
        <v>45071</v>
      </c>
      <c r="E166" s="35">
        <v>541180000</v>
      </c>
      <c r="F166" s="35">
        <v>-8820000</v>
      </c>
      <c r="G166" s="101">
        <v>541180000</v>
      </c>
      <c r="H166" s="327">
        <v>-1.6036363636363637</v>
      </c>
      <c r="I166" s="35">
        <v>550000000</v>
      </c>
      <c r="J166" s="201">
        <v>-8820000</v>
      </c>
      <c r="K166" s="201">
        <v>10501690000</v>
      </c>
      <c r="L166" s="221">
        <v>7.5776540293040302</v>
      </c>
      <c r="M166" s="131">
        <v>94.332329999999999</v>
      </c>
      <c r="N166" s="288">
        <v>8.0329342329443492</v>
      </c>
      <c r="O166" s="288">
        <v>8.1132035512717202</v>
      </c>
      <c r="P166" s="288">
        <v>8.1999999999999993</v>
      </c>
    </row>
    <row r="167" spans="1:16" ht="15" customHeight="1">
      <c r="A167" s="100">
        <v>44805</v>
      </c>
      <c r="B167" s="101">
        <v>550000000</v>
      </c>
      <c r="C167" s="15">
        <v>44813</v>
      </c>
      <c r="D167" s="15">
        <v>45086</v>
      </c>
      <c r="E167" s="35">
        <v>732510000</v>
      </c>
      <c r="F167" s="35">
        <v>182510000</v>
      </c>
      <c r="G167" s="101">
        <v>550000000</v>
      </c>
      <c r="H167" s="327">
        <v>33.183636363636367</v>
      </c>
      <c r="I167" s="35">
        <v>550000000</v>
      </c>
      <c r="J167" s="201">
        <v>0</v>
      </c>
      <c r="K167" s="201">
        <v>10501690000</v>
      </c>
      <c r="L167" s="221">
        <v>7.7089069597069555</v>
      </c>
      <c r="M167" s="131">
        <v>94.234160000000003</v>
      </c>
      <c r="N167" s="288">
        <v>8.1805864876462593</v>
      </c>
      <c r="O167" s="288">
        <v>8.2638141694517895</v>
      </c>
      <c r="P167" s="288">
        <v>8.2460000000000004</v>
      </c>
    </row>
    <row r="168" spans="1:16" ht="15" customHeight="1">
      <c r="A168" s="100">
        <v>44805</v>
      </c>
      <c r="B168" s="101">
        <v>600000000</v>
      </c>
      <c r="C168" s="15">
        <v>44820</v>
      </c>
      <c r="D168" s="15">
        <v>45093</v>
      </c>
      <c r="E168" s="35">
        <v>849000000</v>
      </c>
      <c r="F168" s="35">
        <v>249000000</v>
      </c>
      <c r="G168" s="101">
        <v>600000000</v>
      </c>
      <c r="H168" s="327">
        <v>41.5</v>
      </c>
      <c r="I168" s="35">
        <v>600000000</v>
      </c>
      <c r="J168" s="201">
        <v>0</v>
      </c>
      <c r="K168" s="201">
        <v>10501690000</v>
      </c>
      <c r="L168" s="221">
        <v>7.7071153846153813</v>
      </c>
      <c r="M168" s="131">
        <v>94.235500000000002</v>
      </c>
      <c r="N168" s="288">
        <v>8.1785689942913002</v>
      </c>
      <c r="O168" s="288">
        <v>8.2617558974836793</v>
      </c>
      <c r="P168" s="288">
        <v>8.2984000000000009</v>
      </c>
    </row>
    <row r="169" spans="1:16" ht="15" customHeight="1">
      <c r="A169" s="100">
        <v>44805</v>
      </c>
      <c r="B169" s="101">
        <v>430000000</v>
      </c>
      <c r="C169" s="15">
        <v>44834</v>
      </c>
      <c r="D169" s="15">
        <v>45107</v>
      </c>
      <c r="E169" s="35">
        <v>357290000</v>
      </c>
      <c r="F169" s="35">
        <v>-72710000</v>
      </c>
      <c r="G169" s="101">
        <v>357290000</v>
      </c>
      <c r="H169" s="327">
        <v>-16.909302325581397</v>
      </c>
      <c r="I169" s="35">
        <v>0</v>
      </c>
      <c r="J169" s="201">
        <v>357290000</v>
      </c>
      <c r="K169" s="201">
        <v>10858980000</v>
      </c>
      <c r="L169" s="221">
        <v>8.0795490842490789</v>
      </c>
      <c r="M169" s="131">
        <v>93.956940000000003</v>
      </c>
      <c r="N169" s="288">
        <v>8.5992041505918397</v>
      </c>
      <c r="O169" s="288">
        <v>8.6911063573733998</v>
      </c>
      <c r="P169" s="288">
        <v>8.7490000000000006</v>
      </c>
    </row>
    <row r="170" spans="1:16" ht="15" customHeight="1">
      <c r="A170" s="100">
        <v>44835</v>
      </c>
      <c r="B170" s="101">
        <v>500000000</v>
      </c>
      <c r="C170" s="15">
        <v>44848</v>
      </c>
      <c r="D170" s="15">
        <v>45121</v>
      </c>
      <c r="E170" s="35">
        <v>746920000</v>
      </c>
      <c r="F170" s="35">
        <v>246920000</v>
      </c>
      <c r="G170" s="101">
        <v>500000000</v>
      </c>
      <c r="H170" s="327">
        <f>F170/B170*100</f>
        <v>49.384</v>
      </c>
      <c r="I170" s="35">
        <v>500000000</v>
      </c>
      <c r="J170" s="201">
        <v>0</v>
      </c>
      <c r="K170" s="201">
        <v>10858980000</v>
      </c>
      <c r="L170" s="221">
        <v>8.2478501831501916</v>
      </c>
      <c r="M170" s="131">
        <v>93.831059999999994</v>
      </c>
      <c r="N170" s="288">
        <v>8.79010658426985</v>
      </c>
      <c r="O170" s="288">
        <v>8.8861053962598895</v>
      </c>
      <c r="P170" s="288">
        <v>8.9190000000000005</v>
      </c>
    </row>
    <row r="171" spans="1:16" ht="15" customHeight="1">
      <c r="A171" s="100">
        <v>44835</v>
      </c>
      <c r="B171" s="101">
        <v>550000000</v>
      </c>
      <c r="C171" s="15">
        <v>44862</v>
      </c>
      <c r="D171" s="15">
        <v>45135</v>
      </c>
      <c r="E171" s="35">
        <v>641290000</v>
      </c>
      <c r="F171" s="35">
        <v>91290000</v>
      </c>
      <c r="G171" s="101">
        <v>407460000</v>
      </c>
      <c r="H171" s="327">
        <f>F171/B171*100</f>
        <v>16.598181818181818</v>
      </c>
      <c r="I171" s="35">
        <v>0</v>
      </c>
      <c r="J171" s="201">
        <v>407460000</v>
      </c>
      <c r="K171" s="201">
        <v>11266440000</v>
      </c>
      <c r="L171" s="221">
        <v>8.3784078754578672</v>
      </c>
      <c r="M171" s="131">
        <v>93.733410000000006</v>
      </c>
      <c r="N171" s="288">
        <v>8.93855016632582</v>
      </c>
      <c r="O171" s="288">
        <v>9.0377953168045995</v>
      </c>
      <c r="P171" s="288">
        <v>8.99</v>
      </c>
    </row>
    <row r="172" spans="1:16" ht="15" customHeight="1">
      <c r="A172" s="100">
        <v>44866</v>
      </c>
      <c r="B172" s="101">
        <v>550000000</v>
      </c>
      <c r="C172" s="15">
        <v>44869</v>
      </c>
      <c r="D172" s="15">
        <v>45142</v>
      </c>
      <c r="E172" s="35">
        <v>728350000</v>
      </c>
      <c r="F172" s="35">
        <v>178350000</v>
      </c>
      <c r="G172" s="101">
        <v>550000000</v>
      </c>
      <c r="H172" s="327">
        <v>32.427272727272729</v>
      </c>
      <c r="I172" s="35">
        <v>550000000</v>
      </c>
      <c r="J172" s="201">
        <v>0</v>
      </c>
      <c r="K172" s="201">
        <v>11266440000</v>
      </c>
      <c r="L172" s="221">
        <v>8.4016582417582413</v>
      </c>
      <c r="M172" s="131">
        <v>93.71602</v>
      </c>
      <c r="N172" s="288">
        <v>8.9650181919358491</v>
      </c>
      <c r="O172" s="288">
        <v>9.0648477667976994</v>
      </c>
      <c r="P172" s="288">
        <v>9</v>
      </c>
    </row>
    <row r="173" spans="1:16" ht="15" customHeight="1">
      <c r="A173" s="100">
        <v>44866</v>
      </c>
      <c r="B173" s="101">
        <v>600000000</v>
      </c>
      <c r="C173" s="15">
        <v>44876</v>
      </c>
      <c r="D173" s="15">
        <v>45149</v>
      </c>
      <c r="E173" s="35">
        <v>943180000</v>
      </c>
      <c r="F173" s="35">
        <v>343180000</v>
      </c>
      <c r="G173" s="101">
        <v>600000000</v>
      </c>
      <c r="H173" s="327">
        <v>57.196666666666665</v>
      </c>
      <c r="I173" s="35">
        <v>600000000</v>
      </c>
      <c r="J173" s="201">
        <v>0</v>
      </c>
      <c r="K173" s="201">
        <v>11266440000</v>
      </c>
      <c r="L173" s="221">
        <v>8.4128355311355243</v>
      </c>
      <c r="M173" s="131">
        <v>93.707660000000004</v>
      </c>
      <c r="N173" s="288">
        <v>8.9777458226312792</v>
      </c>
      <c r="O173" s="288">
        <v>9.0778570308127602</v>
      </c>
      <c r="P173" s="288">
        <v>9.0189500000000002</v>
      </c>
    </row>
    <row r="174" spans="1:16" ht="15" customHeight="1">
      <c r="A174" s="100">
        <v>44866</v>
      </c>
      <c r="B174" s="101">
        <v>550000000</v>
      </c>
      <c r="C174" s="15">
        <v>44890</v>
      </c>
      <c r="D174" s="15">
        <v>45163</v>
      </c>
      <c r="E174" s="35">
        <v>1001180000</v>
      </c>
      <c r="F174" s="35">
        <v>451180000</v>
      </c>
      <c r="G174" s="101">
        <v>550000000</v>
      </c>
      <c r="H174" s="327">
        <v>82.032727272727271</v>
      </c>
      <c r="I174" s="35">
        <v>600000000</v>
      </c>
      <c r="J174" s="201">
        <v>-50000000</v>
      </c>
      <c r="K174" s="201">
        <v>11216440000</v>
      </c>
      <c r="L174" s="221">
        <v>8.4112712454212364</v>
      </c>
      <c r="M174" s="131">
        <v>93.708830000000006</v>
      </c>
      <c r="N174" s="288">
        <v>8.9759644266407292</v>
      </c>
      <c r="O174" s="288">
        <v>9.0760361930695996</v>
      </c>
      <c r="P174" s="288">
        <v>9.0079999999999991</v>
      </c>
    </row>
    <row r="175" spans="1:16" ht="15" customHeight="1">
      <c r="A175" s="100">
        <v>44896</v>
      </c>
      <c r="B175" s="101">
        <v>600000000</v>
      </c>
      <c r="C175" s="15">
        <v>44897</v>
      </c>
      <c r="D175" s="15">
        <v>45170</v>
      </c>
      <c r="E175" s="35">
        <v>876280000</v>
      </c>
      <c r="F175" s="35">
        <v>276280000</v>
      </c>
      <c r="G175" s="101">
        <v>600000000</v>
      </c>
      <c r="H175" s="117">
        <v>46.046666666666667</v>
      </c>
      <c r="I175" s="35">
        <v>600000000</v>
      </c>
      <c r="J175" s="201">
        <v>0</v>
      </c>
      <c r="K175" s="201">
        <v>11216440000</v>
      </c>
      <c r="L175" s="221">
        <v>8.4442816849816857</v>
      </c>
      <c r="M175" s="131">
        <v>93.684139999999999</v>
      </c>
      <c r="N175" s="288">
        <v>9.0135658874401603</v>
      </c>
      <c r="O175" s="288">
        <v>9.1144718107147007</v>
      </c>
      <c r="P175" s="288">
        <v>9.0497999999999994</v>
      </c>
    </row>
    <row r="176" spans="1:16" ht="15" customHeight="1">
      <c r="A176" s="100">
        <v>44896</v>
      </c>
      <c r="B176" s="101">
        <v>550000000</v>
      </c>
      <c r="C176" s="15">
        <v>44911</v>
      </c>
      <c r="D176" s="15">
        <v>45184</v>
      </c>
      <c r="E176" s="35">
        <v>1161880000</v>
      </c>
      <c r="F176" s="35">
        <v>611880000</v>
      </c>
      <c r="G176" s="101">
        <v>550000000</v>
      </c>
      <c r="H176" s="117">
        <v>111.25090909090909</v>
      </c>
      <c r="I176" s="35">
        <v>600000000</v>
      </c>
      <c r="J176" s="201">
        <v>-50000000</v>
      </c>
      <c r="K176" s="201">
        <v>11166440000</v>
      </c>
      <c r="L176" s="221">
        <v>8.4341606227106212</v>
      </c>
      <c r="M176" s="131">
        <v>93.691719000000006</v>
      </c>
      <c r="N176" s="288">
        <v>9.0020213950216696</v>
      </c>
      <c r="O176" s="288">
        <v>9.1026708503347198</v>
      </c>
      <c r="P176" s="288">
        <v>9.0399999999999991</v>
      </c>
    </row>
    <row r="177" spans="1:16" ht="15" customHeight="1">
      <c r="A177" s="122">
        <v>44896</v>
      </c>
      <c r="B177" s="110">
        <v>600000000</v>
      </c>
      <c r="C177" s="22">
        <v>44918</v>
      </c>
      <c r="D177" s="22">
        <v>45191</v>
      </c>
      <c r="E177" s="37">
        <v>1632020000</v>
      </c>
      <c r="F177" s="37">
        <v>1032020000</v>
      </c>
      <c r="G177" s="110">
        <v>600000000</v>
      </c>
      <c r="H177" s="118">
        <v>172.00333333333333</v>
      </c>
      <c r="I177" s="110">
        <v>600000000</v>
      </c>
      <c r="J177" s="202">
        <v>0</v>
      </c>
      <c r="K177" s="202">
        <v>11166440000</v>
      </c>
      <c r="L177" s="222">
        <v>8.4300159340659278</v>
      </c>
      <c r="M177" s="220">
        <v>93.694810000000004</v>
      </c>
      <c r="N177" s="333">
        <v>8.9973136549035395</v>
      </c>
      <c r="O177" s="333">
        <v>9.0978586172370903</v>
      </c>
      <c r="P177" s="333">
        <v>9.1999999999999993</v>
      </c>
    </row>
    <row r="178" spans="1:16" ht="15" customHeight="1">
      <c r="A178" s="100">
        <v>44927</v>
      </c>
      <c r="B178" s="101">
        <v>550000000</v>
      </c>
      <c r="C178" s="15">
        <v>44939</v>
      </c>
      <c r="D178" s="15">
        <v>45212</v>
      </c>
      <c r="E178" s="35">
        <v>1417310000</v>
      </c>
      <c r="F178" s="35">
        <v>867310000</v>
      </c>
      <c r="G178" s="101">
        <v>550000000</v>
      </c>
      <c r="H178" s="117">
        <v>157.69272727272727</v>
      </c>
      <c r="I178" s="101">
        <v>550000000</v>
      </c>
      <c r="J178" s="201">
        <v>0</v>
      </c>
      <c r="K178" s="201">
        <v>11166440000</v>
      </c>
      <c r="L178" s="221">
        <v>8.3666423076923078</v>
      </c>
      <c r="M178" s="131">
        <v>93.74221</v>
      </c>
      <c r="N178" s="288">
        <v>8.9251600828402804</v>
      </c>
      <c r="O178" s="288">
        <v>9.0241102193759506</v>
      </c>
      <c r="P178" s="288">
        <v>8.9489000000000001</v>
      </c>
    </row>
    <row r="179" spans="1:16" ht="15" customHeight="1">
      <c r="A179" s="100">
        <v>44927</v>
      </c>
      <c r="B179" s="101">
        <v>500000000</v>
      </c>
      <c r="C179" s="15">
        <v>44953</v>
      </c>
      <c r="D179" s="15">
        <v>45226</v>
      </c>
      <c r="E179" s="35">
        <v>1789550000</v>
      </c>
      <c r="F179" s="35">
        <v>1289550000</v>
      </c>
      <c r="G179" s="101">
        <v>508040000</v>
      </c>
      <c r="H179" s="117">
        <v>257.90999999999997</v>
      </c>
      <c r="I179" s="101">
        <v>500000000</v>
      </c>
      <c r="J179" s="201">
        <v>8040000</v>
      </c>
      <c r="K179" s="201">
        <v>11174480000</v>
      </c>
      <c r="L179" s="221">
        <v>8.2590007326007271</v>
      </c>
      <c r="M179" s="131">
        <v>93.822720000000004</v>
      </c>
      <c r="N179" s="288">
        <v>8.8027726467541392</v>
      </c>
      <c r="O179" s="288">
        <v>8.8990463778014597</v>
      </c>
      <c r="P179" s="288">
        <v>8.85</v>
      </c>
    </row>
    <row r="180" spans="1:16" ht="15" customHeight="1">
      <c r="A180" s="100">
        <v>44958</v>
      </c>
      <c r="B180" s="101">
        <v>500000000</v>
      </c>
      <c r="C180" s="15">
        <v>44960</v>
      </c>
      <c r="D180" s="15">
        <v>45233</v>
      </c>
      <c r="E180" s="35">
        <v>1080030000</v>
      </c>
      <c r="F180" s="35">
        <v>580030000</v>
      </c>
      <c r="G180" s="101">
        <v>500000000</v>
      </c>
      <c r="H180" s="117">
        <v>116.00600000000001</v>
      </c>
      <c r="I180" s="101">
        <v>466030000</v>
      </c>
      <c r="J180" s="201">
        <v>33970000</v>
      </c>
      <c r="K180" s="201">
        <v>11208450000</v>
      </c>
      <c r="L180" s="221">
        <v>8.1794628205128195</v>
      </c>
      <c r="M180" s="131">
        <v>93.882210000000001</v>
      </c>
      <c r="N180" s="288">
        <v>8.7124736630218003</v>
      </c>
      <c r="O180" s="288">
        <v>8.8067959095358397</v>
      </c>
      <c r="P180" s="288">
        <v>8.75</v>
      </c>
    </row>
    <row r="181" spans="1:16" ht="15" customHeight="1">
      <c r="A181" s="100">
        <v>44958</v>
      </c>
      <c r="B181" s="101">
        <v>550000000</v>
      </c>
      <c r="C181" s="15">
        <v>44967</v>
      </c>
      <c r="D181" s="15">
        <v>45240</v>
      </c>
      <c r="E181" s="35">
        <v>1571470000</v>
      </c>
      <c r="F181" s="35">
        <v>1021470000</v>
      </c>
      <c r="G181" s="101">
        <v>550000000</v>
      </c>
      <c r="H181" s="117">
        <v>185.72181818181818</v>
      </c>
      <c r="I181" s="101">
        <v>448120000</v>
      </c>
      <c r="J181" s="201">
        <v>101880000</v>
      </c>
      <c r="K181" s="201">
        <v>11310330000</v>
      </c>
      <c r="L181" s="221">
        <v>8.1077998168498109</v>
      </c>
      <c r="M181" s="131">
        <v>93.935810000000004</v>
      </c>
      <c r="N181" s="288">
        <v>8.6312129706975593</v>
      </c>
      <c r="O181" s="288">
        <v>8.7237959116379002</v>
      </c>
      <c r="P181" s="288">
        <v>8.65</v>
      </c>
    </row>
    <row r="182" spans="1:16" ht="15" customHeight="1">
      <c r="A182" s="100">
        <v>44958</v>
      </c>
      <c r="B182" s="101">
        <v>450000000</v>
      </c>
      <c r="C182" s="15">
        <v>44981</v>
      </c>
      <c r="D182" s="15">
        <v>45254</v>
      </c>
      <c r="E182" s="35">
        <v>1028200000</v>
      </c>
      <c r="F182" s="35">
        <v>578200000</v>
      </c>
      <c r="G182" s="101">
        <v>450000000</v>
      </c>
      <c r="H182" s="117">
        <v>128.48888888888891</v>
      </c>
      <c r="I182" s="101">
        <v>435720000</v>
      </c>
      <c r="J182" s="201">
        <v>14280000</v>
      </c>
      <c r="K182" s="201">
        <v>11324610000</v>
      </c>
      <c r="L182" s="221">
        <v>8.0282619047619033</v>
      </c>
      <c r="M182" s="131">
        <v>93.9953</v>
      </c>
      <c r="N182" s="288">
        <v>8.5411312105625505</v>
      </c>
      <c r="O182" s="288">
        <v>8.6318047016747101</v>
      </c>
      <c r="P182" s="288">
        <v>8.57</v>
      </c>
    </row>
    <row r="183" spans="1:16" ht="15" customHeight="1">
      <c r="A183" s="100">
        <v>44986</v>
      </c>
      <c r="B183" s="101">
        <v>500000000</v>
      </c>
      <c r="C183" s="15">
        <v>45002</v>
      </c>
      <c r="D183" s="15">
        <v>45275</v>
      </c>
      <c r="E183" s="35">
        <v>1052360000</v>
      </c>
      <c r="F183" s="35">
        <v>552360000</v>
      </c>
      <c r="G183" s="101">
        <v>500000000</v>
      </c>
      <c r="H183" s="117">
        <v>110.47199999999999</v>
      </c>
      <c r="I183" s="101">
        <v>560000000</v>
      </c>
      <c r="J183" s="201">
        <v>-60000000</v>
      </c>
      <c r="K183" s="201">
        <v>11264610000</v>
      </c>
      <c r="L183" s="221">
        <v>7.9461703296703208</v>
      </c>
      <c r="M183" s="131">
        <v>94.056700000000006</v>
      </c>
      <c r="N183" s="288">
        <v>8.4482767624957305</v>
      </c>
      <c r="O183" s="288">
        <v>8.5370025780523893</v>
      </c>
      <c r="P183" s="288">
        <v>8.4779999999999998</v>
      </c>
    </row>
    <row r="184" spans="1:16" ht="15" customHeight="1">
      <c r="A184" s="100">
        <v>44986</v>
      </c>
      <c r="B184" s="101">
        <v>300000000</v>
      </c>
      <c r="C184" s="15">
        <v>45016</v>
      </c>
      <c r="D184" s="15">
        <v>45289</v>
      </c>
      <c r="E184" s="35">
        <v>881650000</v>
      </c>
      <c r="F184" s="35">
        <v>581650000</v>
      </c>
      <c r="G184" s="101">
        <v>300000000</v>
      </c>
      <c r="H184" s="117">
        <v>193.88333333333335</v>
      </c>
      <c r="I184" s="101">
        <v>217670000</v>
      </c>
      <c r="J184" s="201">
        <v>82330000</v>
      </c>
      <c r="K184" s="201">
        <v>11346940000</v>
      </c>
      <c r="L184" s="221">
        <v>7.8573402930402843</v>
      </c>
      <c r="M184" s="131">
        <v>94.123140000000006</v>
      </c>
      <c r="N184" s="288">
        <v>8.3479368548906105</v>
      </c>
      <c r="O184" s="288">
        <v>8.4345814413068396</v>
      </c>
      <c r="P184" s="288">
        <v>8.5299999999999994</v>
      </c>
    </row>
    <row r="185" spans="1:16" ht="15" customHeight="1">
      <c r="A185" s="100">
        <v>45019</v>
      </c>
      <c r="B185" s="101">
        <v>250000000</v>
      </c>
      <c r="C185" s="116">
        <v>45022</v>
      </c>
      <c r="D185" s="116">
        <v>45296</v>
      </c>
      <c r="E185" s="42">
        <v>192690000</v>
      </c>
      <c r="F185" s="176">
        <v>-57310000</v>
      </c>
      <c r="G185" s="141">
        <v>192690000</v>
      </c>
      <c r="H185" s="177">
        <v>-22.923999999999999</v>
      </c>
      <c r="I185" s="141">
        <v>0</v>
      </c>
      <c r="J185" s="141">
        <v>192690000</v>
      </c>
      <c r="K185" s="178">
        <v>11539630000</v>
      </c>
      <c r="L185" s="179">
        <v>8.1464657509157448</v>
      </c>
      <c r="M185" s="131">
        <v>93.906890000000004</v>
      </c>
      <c r="N185" s="342">
        <v>8.6750458362701011</v>
      </c>
      <c r="O185" s="288">
        <v>8.7685649936105836</v>
      </c>
      <c r="P185" s="288">
        <v>8.7989999999999995</v>
      </c>
    </row>
    <row r="186" spans="1:16" ht="15" customHeight="1">
      <c r="A186" s="100">
        <v>45019</v>
      </c>
      <c r="B186" s="101">
        <v>300000000</v>
      </c>
      <c r="C186" s="116">
        <v>45030</v>
      </c>
      <c r="D186" s="116">
        <v>45303</v>
      </c>
      <c r="E186" s="42">
        <v>601190000</v>
      </c>
      <c r="F186" s="176">
        <v>301190000</v>
      </c>
      <c r="G186" s="141">
        <v>300000000</v>
      </c>
      <c r="H186" s="177">
        <v>100.39666666666666</v>
      </c>
      <c r="I186" s="141">
        <v>419960000</v>
      </c>
      <c r="J186" s="141">
        <v>-119960000</v>
      </c>
      <c r="K186" s="178">
        <v>11419670000</v>
      </c>
      <c r="L186" s="179">
        <v>8.1719221611721604</v>
      </c>
      <c r="M186" s="131">
        <v>93.88785</v>
      </c>
      <c r="N186" s="342">
        <v>8.7039187298166478</v>
      </c>
      <c r="O186" s="288">
        <v>8.7980571145056743</v>
      </c>
      <c r="P186" s="288">
        <v>8.2856100000000001</v>
      </c>
    </row>
    <row r="187" spans="1:16" ht="15" customHeight="1">
      <c r="A187" s="100">
        <v>45019</v>
      </c>
      <c r="B187" s="101">
        <v>300000000</v>
      </c>
      <c r="C187" s="116">
        <v>45037</v>
      </c>
      <c r="D187" s="116">
        <v>45310</v>
      </c>
      <c r="E187" s="42">
        <v>851300000</v>
      </c>
      <c r="F187" s="176">
        <v>551300000</v>
      </c>
      <c r="G187" s="141">
        <v>300000000</v>
      </c>
      <c r="H187" s="177">
        <v>183.76666666666665</v>
      </c>
      <c r="I187" s="141">
        <v>0</v>
      </c>
      <c r="J187" s="141">
        <v>300000000</v>
      </c>
      <c r="K187" s="178">
        <v>11719670000</v>
      </c>
      <c r="L187" s="179">
        <v>8.0669278388278371</v>
      </c>
      <c r="M187" s="131">
        <v>93.966380000000001</v>
      </c>
      <c r="N187" s="342">
        <v>8.5849086011697349</v>
      </c>
      <c r="O187" s="288">
        <v>8.6765075837865968</v>
      </c>
      <c r="P187" s="288">
        <v>8.6199999999999992</v>
      </c>
    </row>
    <row r="188" spans="1:16" ht="15" customHeight="1">
      <c r="A188" s="100">
        <v>45019</v>
      </c>
      <c r="B188" s="101">
        <v>280000000</v>
      </c>
      <c r="C188" s="116">
        <v>45044</v>
      </c>
      <c r="D188" s="116">
        <v>45317</v>
      </c>
      <c r="E188" s="42">
        <v>428490000</v>
      </c>
      <c r="F188" s="176">
        <v>148490000</v>
      </c>
      <c r="G188" s="141">
        <v>280000000</v>
      </c>
      <c r="H188" s="177">
        <v>53.032142857142858</v>
      </c>
      <c r="I188" s="141">
        <v>550000000</v>
      </c>
      <c r="J188" s="141">
        <v>-270000000</v>
      </c>
      <c r="K188" s="178">
        <v>11449670000</v>
      </c>
      <c r="L188" s="179">
        <v>8.1631915750915773</v>
      </c>
      <c r="M188" s="131">
        <v>93.894379999999998</v>
      </c>
      <c r="N188" s="342">
        <v>8.6940150998298051</v>
      </c>
      <c r="O188" s="288">
        <v>8.7879408575807219</v>
      </c>
      <c r="P188" s="288">
        <v>8.86</v>
      </c>
    </row>
    <row r="189" spans="1:16" ht="15" customHeight="1">
      <c r="A189" s="100">
        <v>45049</v>
      </c>
      <c r="B189" s="101">
        <v>300000000</v>
      </c>
      <c r="C189" s="116">
        <v>45051</v>
      </c>
      <c r="D189" s="116">
        <v>45324</v>
      </c>
      <c r="E189" s="42">
        <v>506320000</v>
      </c>
      <c r="F189" s="176">
        <v>206320000</v>
      </c>
      <c r="G189" s="141">
        <v>300000000</v>
      </c>
      <c r="H189" s="177">
        <v>68.773333333333326</v>
      </c>
      <c r="I189" s="141">
        <v>0</v>
      </c>
      <c r="J189" s="141">
        <v>300000000</v>
      </c>
      <c r="K189" s="178">
        <v>11749670000</v>
      </c>
      <c r="L189" s="179">
        <v>8.2727851648351649</v>
      </c>
      <c r="M189" s="131">
        <v>93.81241</v>
      </c>
      <c r="N189" s="342">
        <v>8.8184336857300281</v>
      </c>
      <c r="O189" s="288">
        <v>8.9150478782646037</v>
      </c>
      <c r="P189" s="288">
        <v>9.06</v>
      </c>
    </row>
    <row r="190" spans="1:16" ht="15" customHeight="1">
      <c r="A190" s="100">
        <v>45049</v>
      </c>
      <c r="B190" s="101">
        <v>350000000</v>
      </c>
      <c r="C190" s="116">
        <v>45058</v>
      </c>
      <c r="D190" s="116">
        <v>45331</v>
      </c>
      <c r="E190" s="42">
        <v>562160000</v>
      </c>
      <c r="F190" s="176">
        <v>212160000</v>
      </c>
      <c r="G190" s="141">
        <v>350000000</v>
      </c>
      <c r="H190" s="177">
        <v>60.617142857142859</v>
      </c>
      <c r="I190" s="141">
        <v>613010000</v>
      </c>
      <c r="J190" s="141">
        <v>-263010000</v>
      </c>
      <c r="K190" s="178">
        <v>11486660000</v>
      </c>
      <c r="L190" s="179">
        <v>8.3639415750915731</v>
      </c>
      <c r="M190" s="131">
        <v>93.744230000000002</v>
      </c>
      <c r="N190" s="342">
        <v>8.9220868048002231</v>
      </c>
      <c r="O190" s="288">
        <v>9.0209692911325856</v>
      </c>
      <c r="P190" s="288">
        <v>8.9499999999999993</v>
      </c>
    </row>
    <row r="191" spans="1:16" ht="15" customHeight="1">
      <c r="A191" s="100">
        <v>45049</v>
      </c>
      <c r="B191" s="101">
        <v>300000000</v>
      </c>
      <c r="C191" s="116">
        <v>45065</v>
      </c>
      <c r="D191" s="116">
        <v>45338</v>
      </c>
      <c r="E191" s="42">
        <v>534790000</v>
      </c>
      <c r="F191" s="176">
        <v>234790000</v>
      </c>
      <c r="G191" s="141">
        <v>300000000</v>
      </c>
      <c r="H191" s="177">
        <v>78.263333333333335</v>
      </c>
      <c r="I191" s="141">
        <v>0</v>
      </c>
      <c r="J191" s="141">
        <v>300000000</v>
      </c>
      <c r="K191" s="178">
        <v>11786660000</v>
      </c>
      <c r="L191" s="179">
        <v>8.3892509157509103</v>
      </c>
      <c r="M191" s="131">
        <v>93.725300000000004</v>
      </c>
      <c r="N191" s="342">
        <v>8.9508925719639301</v>
      </c>
      <c r="O191" s="288">
        <v>9.0504100371177962</v>
      </c>
      <c r="P191" s="288">
        <v>9.0787999999999993</v>
      </c>
    </row>
    <row r="192" spans="1:16" ht="15" customHeight="1">
      <c r="A192" s="100">
        <v>45049</v>
      </c>
      <c r="B192" s="101">
        <v>300000000</v>
      </c>
      <c r="C192" s="116">
        <v>45072</v>
      </c>
      <c r="D192" s="116">
        <v>45345</v>
      </c>
      <c r="E192" s="42">
        <v>455680000</v>
      </c>
      <c r="F192" s="176">
        <v>155680000</v>
      </c>
      <c r="G192" s="141">
        <v>300000000</v>
      </c>
      <c r="H192" s="177">
        <v>51.893333333333338</v>
      </c>
      <c r="I192" s="141">
        <v>541180000</v>
      </c>
      <c r="J192" s="141">
        <v>-241180000</v>
      </c>
      <c r="K192" s="178">
        <v>11545480000</v>
      </c>
      <c r="L192" s="179">
        <v>8.5156104395604331</v>
      </c>
      <c r="M192" s="131">
        <v>93.630790000000005</v>
      </c>
      <c r="N192" s="342">
        <v>9.0948826123975159</v>
      </c>
      <c r="O192" s="288">
        <v>9.1976041491572893</v>
      </c>
      <c r="P192" s="288">
        <v>9.15</v>
      </c>
    </row>
    <row r="193" spans="1:16" ht="15" customHeight="1">
      <c r="A193" s="100">
        <v>45078</v>
      </c>
      <c r="B193" s="101">
        <v>300000000</v>
      </c>
      <c r="C193" s="116">
        <v>45079</v>
      </c>
      <c r="D193" s="116">
        <v>45352</v>
      </c>
      <c r="E193" s="42">
        <v>357620000</v>
      </c>
      <c r="F193" s="176">
        <v>57620000</v>
      </c>
      <c r="G193" s="141">
        <v>257620000</v>
      </c>
      <c r="H193" s="177">
        <v>19.206666666666667</v>
      </c>
      <c r="I193" s="141">
        <v>0</v>
      </c>
      <c r="J193" s="141">
        <v>257620000</v>
      </c>
      <c r="K193" s="178">
        <v>11803100000</v>
      </c>
      <c r="L193" s="179">
        <v>8.6880562271062178</v>
      </c>
      <c r="M193" s="131">
        <v>93.501810000000006</v>
      </c>
      <c r="N193" s="342">
        <v>9.29185887108091</v>
      </c>
      <c r="O193" s="288">
        <v>9.3990445531231703</v>
      </c>
      <c r="P193" s="288">
        <v>9.3949999999999996</v>
      </c>
    </row>
    <row r="194" spans="1:16" ht="15" customHeight="1">
      <c r="A194" s="100">
        <v>45078</v>
      </c>
      <c r="B194" s="101">
        <v>300000000</v>
      </c>
      <c r="C194" s="116">
        <v>45086</v>
      </c>
      <c r="D194" s="116">
        <v>45359</v>
      </c>
      <c r="E194" s="42">
        <v>462970000</v>
      </c>
      <c r="F194" s="176">
        <v>162970000</v>
      </c>
      <c r="G194" s="141">
        <v>300000000</v>
      </c>
      <c r="H194" s="177">
        <v>54.323333333333338</v>
      </c>
      <c r="I194" s="141">
        <v>550000000</v>
      </c>
      <c r="J194" s="141">
        <v>-250000000</v>
      </c>
      <c r="K194" s="178">
        <v>11553100000</v>
      </c>
      <c r="L194" s="179">
        <v>8.7516304029303953</v>
      </c>
      <c r="M194" s="131">
        <v>93.454260000000005</v>
      </c>
      <c r="N194" s="342">
        <v>9.3646136654769876</v>
      </c>
      <c r="O194" s="288">
        <v>9.4734718750399516</v>
      </c>
      <c r="P194" s="288">
        <v>9.4474999999999998</v>
      </c>
    </row>
    <row r="195" spans="1:16" ht="15" customHeight="1">
      <c r="A195" s="100">
        <v>45078</v>
      </c>
      <c r="B195" s="101">
        <v>350000000</v>
      </c>
      <c r="C195" s="116">
        <v>45093</v>
      </c>
      <c r="D195" s="116">
        <v>45366</v>
      </c>
      <c r="E195" s="42">
        <v>918240000</v>
      </c>
      <c r="F195" s="176">
        <v>568240000</v>
      </c>
      <c r="G195" s="365">
        <v>350000000</v>
      </c>
      <c r="H195" s="177">
        <v>162.35428571428571</v>
      </c>
      <c r="I195" s="141">
        <v>600000000</v>
      </c>
      <c r="J195" s="141">
        <v>-250000000</v>
      </c>
      <c r="K195" s="178">
        <v>11303100000</v>
      </c>
      <c r="L195" s="179">
        <v>8.8102443223443192</v>
      </c>
      <c r="M195" s="131">
        <v>93.410420000000002</v>
      </c>
      <c r="N195" s="342">
        <v>9.4317575302030754</v>
      </c>
      <c r="O195" s="288">
        <v>9.5421705988055106</v>
      </c>
      <c r="P195" s="288">
        <v>9.4649999999999999</v>
      </c>
    </row>
    <row r="196" spans="1:16" ht="15" customHeight="1">
      <c r="A196" s="100">
        <v>45078</v>
      </c>
      <c r="B196" s="101">
        <v>220000000</v>
      </c>
      <c r="C196" s="116">
        <v>45100</v>
      </c>
      <c r="D196" s="116">
        <v>45373</v>
      </c>
      <c r="E196" s="42">
        <v>837500000</v>
      </c>
      <c r="F196" s="176">
        <v>617500000</v>
      </c>
      <c r="G196" s="141">
        <v>220000000</v>
      </c>
      <c r="H196" s="177">
        <v>280.68181818181819</v>
      </c>
      <c r="I196" s="141">
        <v>0</v>
      </c>
      <c r="J196" s="141">
        <v>220000000</v>
      </c>
      <c r="K196" s="178">
        <v>11523100000</v>
      </c>
      <c r="L196" s="179">
        <v>8.7515368131868136</v>
      </c>
      <c r="M196" s="179">
        <v>93.454329999999999</v>
      </c>
      <c r="N196" s="342">
        <v>9.3645065062119794</v>
      </c>
      <c r="O196" s="342">
        <v>9.4733622429568953</v>
      </c>
      <c r="P196" s="288">
        <v>9.4450000000000003</v>
      </c>
    </row>
    <row r="197" spans="1:16" ht="15" customHeight="1">
      <c r="A197" s="100">
        <v>45078</v>
      </c>
      <c r="B197" s="101">
        <v>350000000</v>
      </c>
      <c r="C197" s="116">
        <v>45107</v>
      </c>
      <c r="D197" s="116">
        <v>45379</v>
      </c>
      <c r="E197" s="42">
        <v>340540000</v>
      </c>
      <c r="F197" s="176">
        <v>-9460000</v>
      </c>
      <c r="G197" s="141">
        <v>350000000</v>
      </c>
      <c r="H197" s="117">
        <v>-2.7028571428571428</v>
      </c>
      <c r="I197" s="141">
        <v>357290000</v>
      </c>
      <c r="J197" s="141">
        <v>-7290000</v>
      </c>
      <c r="K197" s="178">
        <v>11515810000</v>
      </c>
      <c r="L197" s="179">
        <v>8.7081111721611641</v>
      </c>
      <c r="M197" s="179">
        <v>93.486810000000006</v>
      </c>
      <c r="N197" s="342">
        <v>9.3148019192880405</v>
      </c>
      <c r="O197" s="342">
        <v>9.422513651505815</v>
      </c>
      <c r="P197" s="288">
        <v>9.3789499999999997</v>
      </c>
    </row>
    <row r="198" spans="1:16" ht="15" customHeight="1">
      <c r="A198" s="100">
        <v>45108</v>
      </c>
      <c r="B198" s="101">
        <v>200000000</v>
      </c>
      <c r="C198" s="116">
        <v>45114</v>
      </c>
      <c r="D198" s="116">
        <v>45387</v>
      </c>
      <c r="E198" s="42">
        <v>507500000</v>
      </c>
      <c r="F198" s="176">
        <v>307500000</v>
      </c>
      <c r="G198" s="141">
        <v>200000000</v>
      </c>
      <c r="H198" s="117">
        <v>153.75</v>
      </c>
      <c r="I198" s="141">
        <v>0</v>
      </c>
      <c r="J198" s="141">
        <v>200000000</v>
      </c>
      <c r="K198" s="178">
        <v>11715810000</v>
      </c>
      <c r="L198" s="179">
        <v>8.7203045787545843</v>
      </c>
      <c r="M198" s="179">
        <v>93.477689999999996</v>
      </c>
      <c r="N198" s="342">
        <v>9.32875489194757</v>
      </c>
      <c r="O198" s="342">
        <v>9.4367871656753533</v>
      </c>
      <c r="P198" s="288">
        <v>9.35</v>
      </c>
    </row>
    <row r="199" spans="1:16" ht="15" customHeight="1">
      <c r="A199" s="100">
        <v>45108</v>
      </c>
      <c r="B199" s="101">
        <v>350000000</v>
      </c>
      <c r="C199" s="116">
        <v>45121</v>
      </c>
      <c r="D199" s="116">
        <v>45394</v>
      </c>
      <c r="E199" s="42">
        <v>523950000</v>
      </c>
      <c r="F199" s="176">
        <v>173950000</v>
      </c>
      <c r="G199" s="141">
        <v>350000000</v>
      </c>
      <c r="H199" s="117">
        <v>49.7</v>
      </c>
      <c r="I199" s="141">
        <v>500000000</v>
      </c>
      <c r="J199" s="141">
        <v>-150000000</v>
      </c>
      <c r="K199" s="178">
        <v>11565810000</v>
      </c>
      <c r="L199" s="179">
        <v>8.6984313186813154</v>
      </c>
      <c r="M199" s="179">
        <v>93.494050000000001</v>
      </c>
      <c r="N199" s="342">
        <v>9.3037271555583647</v>
      </c>
      <c r="O199" s="342">
        <v>9.4111848013944019</v>
      </c>
      <c r="P199" s="288">
        <v>9.34</v>
      </c>
    </row>
    <row r="200" spans="1:16" ht="15" customHeight="1">
      <c r="A200" s="100">
        <v>45108</v>
      </c>
      <c r="B200" s="101">
        <v>300000000</v>
      </c>
      <c r="C200" s="116">
        <v>45128</v>
      </c>
      <c r="D200" s="116">
        <v>45401</v>
      </c>
      <c r="E200" s="42">
        <v>648850000</v>
      </c>
      <c r="F200" s="176">
        <v>348850000</v>
      </c>
      <c r="G200" s="141">
        <v>300000000</v>
      </c>
      <c r="H200" s="117">
        <v>116.28333333333333</v>
      </c>
      <c r="I200" s="141">
        <v>0</v>
      </c>
      <c r="J200" s="141">
        <v>300000000</v>
      </c>
      <c r="K200" s="178">
        <v>11865810000</v>
      </c>
      <c r="L200" s="179">
        <v>8.6382798534798528</v>
      </c>
      <c r="M200" s="179">
        <v>93.53904</v>
      </c>
      <c r="N200" s="180">
        <v>9.2349460219816795</v>
      </c>
      <c r="O200" s="180">
        <v>9.3408322549982437</v>
      </c>
      <c r="P200" s="20">
        <v>9.2689500000000002</v>
      </c>
    </row>
    <row r="201" spans="1:16" ht="15" customHeight="1">
      <c r="A201" s="100">
        <v>45108</v>
      </c>
      <c r="B201" s="101">
        <v>300000000</v>
      </c>
      <c r="C201" s="116">
        <v>45135</v>
      </c>
      <c r="D201" s="116">
        <v>45408</v>
      </c>
      <c r="E201" s="42">
        <v>874630000</v>
      </c>
      <c r="F201" s="176">
        <v>574630000</v>
      </c>
      <c r="G201" s="141">
        <v>300000000</v>
      </c>
      <c r="H201" s="117">
        <v>191.54333333333332</v>
      </c>
      <c r="I201" s="141">
        <v>407460000</v>
      </c>
      <c r="J201" s="141">
        <v>-107460000</v>
      </c>
      <c r="K201" s="178">
        <v>11758350000</v>
      </c>
      <c r="L201" s="179">
        <v>8.5660553113553188</v>
      </c>
      <c r="M201" s="179">
        <v>93.593059999999994</v>
      </c>
      <c r="N201" s="342">
        <v>9.1524471059663171</v>
      </c>
      <c r="O201" s="342">
        <v>9.2564635696940289</v>
      </c>
      <c r="P201" s="20">
        <v>9.17</v>
      </c>
    </row>
    <row r="202" spans="1:16" ht="15" customHeight="1">
      <c r="A202" s="100">
        <v>45139</v>
      </c>
      <c r="B202" s="101">
        <v>350000000</v>
      </c>
      <c r="C202" s="116">
        <v>45142</v>
      </c>
      <c r="D202" s="116">
        <v>45415</v>
      </c>
      <c r="E202" s="42">
        <v>743730000</v>
      </c>
      <c r="F202" s="176">
        <v>393730000</v>
      </c>
      <c r="G202" s="141">
        <v>350000000</v>
      </c>
      <c r="H202" s="117">
        <v>112.49428571428572</v>
      </c>
      <c r="I202" s="141">
        <v>550000000</v>
      </c>
      <c r="J202" s="141">
        <v>-200000000</v>
      </c>
      <c r="K202" s="178">
        <v>11558350000</v>
      </c>
      <c r="L202" s="179">
        <v>8.4966117216117265</v>
      </c>
      <c r="M202" s="179">
        <v>93.644999999999996</v>
      </c>
      <c r="N202" s="342">
        <v>9.0732145032962013</v>
      </c>
      <c r="O202" s="342">
        <v>9.1754506819629267</v>
      </c>
      <c r="P202" s="288">
        <v>9.11</v>
      </c>
    </row>
    <row r="203" spans="1:16" ht="15" customHeight="1">
      <c r="A203" s="100">
        <v>45139</v>
      </c>
      <c r="B203" s="101">
        <v>450000000</v>
      </c>
      <c r="C203" s="116">
        <v>45149</v>
      </c>
      <c r="D203" s="116">
        <v>45422</v>
      </c>
      <c r="E203" s="42">
        <v>692320000</v>
      </c>
      <c r="F203" s="176">
        <v>242320000</v>
      </c>
      <c r="G203" s="141">
        <v>450000000</v>
      </c>
      <c r="H203" s="117">
        <v>53.848888888888894</v>
      </c>
      <c r="I203" s="141">
        <v>600000000</v>
      </c>
      <c r="J203" s="141">
        <v>-150000000</v>
      </c>
      <c r="K203" s="178">
        <v>11408350000</v>
      </c>
      <c r="L203" s="179">
        <v>8.4288928571428556</v>
      </c>
      <c r="M203" s="179">
        <v>93.695650000000001</v>
      </c>
      <c r="N203" s="342">
        <v>8.9960343485987408</v>
      </c>
      <c r="O203" s="342">
        <v>9.0965509246997875</v>
      </c>
      <c r="P203" s="20">
        <v>9.0189500000000002</v>
      </c>
    </row>
    <row r="204" spans="1:16" ht="15" customHeight="1">
      <c r="A204" s="100">
        <v>45139</v>
      </c>
      <c r="B204" s="101">
        <v>250000000</v>
      </c>
      <c r="C204" s="116">
        <v>45156</v>
      </c>
      <c r="D204" s="116">
        <v>45429</v>
      </c>
      <c r="E204" s="42">
        <v>737380000</v>
      </c>
      <c r="F204" s="176">
        <v>487380000</v>
      </c>
      <c r="G204" s="141">
        <v>250000000</v>
      </c>
      <c r="H204" s="117">
        <v>194.952</v>
      </c>
      <c r="I204" s="141">
        <v>0</v>
      </c>
      <c r="J204" s="141">
        <v>250000000</v>
      </c>
      <c r="K204" s="178">
        <v>11658350000</v>
      </c>
      <c r="L204" s="179">
        <v>8.3447957875457881</v>
      </c>
      <c r="M204" s="179">
        <v>93.75855</v>
      </c>
      <c r="N204" s="342">
        <v>8.9003037990090359</v>
      </c>
      <c r="O204" s="342">
        <v>8.9987074430407219</v>
      </c>
      <c r="P204" s="20">
        <v>8.9359999999999999</v>
      </c>
    </row>
    <row r="205" spans="1:16" ht="15" customHeight="1">
      <c r="A205" s="100">
        <v>45139</v>
      </c>
      <c r="B205" s="101">
        <v>400000000</v>
      </c>
      <c r="C205" s="116">
        <v>45163</v>
      </c>
      <c r="D205" s="116">
        <v>45436</v>
      </c>
      <c r="E205" s="42">
        <v>942880000</v>
      </c>
      <c r="F205" s="176">
        <v>542880000</v>
      </c>
      <c r="G205" s="141">
        <v>400000000</v>
      </c>
      <c r="H205" s="117">
        <v>135.72</v>
      </c>
      <c r="I205" s="141">
        <v>550000000</v>
      </c>
      <c r="J205" s="141">
        <v>-150000000</v>
      </c>
      <c r="K205" s="178">
        <v>11508350000</v>
      </c>
      <c r="L205" s="179">
        <v>8.2857941391941452</v>
      </c>
      <c r="M205" s="179">
        <v>93.802679999999995</v>
      </c>
      <c r="N205" s="342">
        <v>8.8332168539258618</v>
      </c>
      <c r="O205" s="342">
        <v>8.9301529672530577</v>
      </c>
      <c r="P205" s="288">
        <v>8.8469999999999995</v>
      </c>
    </row>
    <row r="206" spans="1:16" ht="15" customHeight="1">
      <c r="A206" s="100">
        <v>45170</v>
      </c>
      <c r="B206" s="101">
        <v>300000000</v>
      </c>
      <c r="C206" s="116">
        <v>45170</v>
      </c>
      <c r="D206" s="116">
        <v>45443</v>
      </c>
      <c r="E206" s="42">
        <v>1009250000</v>
      </c>
      <c r="F206" s="176">
        <v>709250000</v>
      </c>
      <c r="G206" s="141">
        <v>300000000</v>
      </c>
      <c r="H206" s="117">
        <v>236.41666666666669</v>
      </c>
      <c r="I206" s="141">
        <v>600000000</v>
      </c>
      <c r="J206" s="141">
        <v>-300000000</v>
      </c>
      <c r="K206" s="178">
        <v>11208350000</v>
      </c>
      <c r="L206" s="179">
        <v>8.2212974358974318</v>
      </c>
      <c r="M206" s="179">
        <v>93.850920000000002</v>
      </c>
      <c r="N206" s="342">
        <v>8.7599540163244356</v>
      </c>
      <c r="O206" s="342">
        <v>8.8552999215687489</v>
      </c>
      <c r="P206" s="288">
        <v>8.77</v>
      </c>
    </row>
    <row r="207" spans="1:16" ht="15" customHeight="1">
      <c r="A207" s="100">
        <v>45170</v>
      </c>
      <c r="B207" s="101">
        <v>300000000</v>
      </c>
      <c r="C207" s="116">
        <v>45177</v>
      </c>
      <c r="D207" s="116">
        <v>45450</v>
      </c>
      <c r="E207" s="42">
        <v>930870000</v>
      </c>
      <c r="F207" s="176">
        <v>630870000</v>
      </c>
      <c r="G207" s="141">
        <v>300000000</v>
      </c>
      <c r="H207" s="117">
        <v>210.29</v>
      </c>
      <c r="I207" s="141">
        <v>0</v>
      </c>
      <c r="J207" s="141">
        <v>300000000</v>
      </c>
      <c r="K207" s="178">
        <v>11508350000</v>
      </c>
      <c r="L207" s="179">
        <v>8.1346734432234378</v>
      </c>
      <c r="M207" s="179">
        <v>93.915710000000004</v>
      </c>
      <c r="N207" s="342">
        <v>8.6616748605993976</v>
      </c>
      <c r="O207" s="342">
        <v>8.7549079378482766</v>
      </c>
      <c r="P207" s="288">
        <v>8.69</v>
      </c>
    </row>
    <row r="208" spans="1:16" ht="15" customHeight="1">
      <c r="A208" s="100">
        <v>45170</v>
      </c>
      <c r="B208" s="101">
        <v>400000000</v>
      </c>
      <c r="C208" s="116">
        <v>45184</v>
      </c>
      <c r="D208" s="116">
        <v>45457</v>
      </c>
      <c r="E208" s="42">
        <v>1145900000</v>
      </c>
      <c r="F208" s="176">
        <v>745900000</v>
      </c>
      <c r="G208" s="141">
        <v>400000000</v>
      </c>
      <c r="H208" s="117">
        <v>186.47499999999999</v>
      </c>
      <c r="I208" s="141">
        <v>550000000</v>
      </c>
      <c r="J208" s="141">
        <v>-150000000</v>
      </c>
      <c r="K208" s="178">
        <v>11358350000</v>
      </c>
      <c r="L208" s="179">
        <v>8.0618472527472527</v>
      </c>
      <c r="M208" s="179">
        <v>93.970179999999999</v>
      </c>
      <c r="N208" s="342">
        <v>8.5791548475774491</v>
      </c>
      <c r="O208" s="342">
        <v>8.6706319263225353</v>
      </c>
      <c r="P208" s="288">
        <v>8.59</v>
      </c>
    </row>
    <row r="209" spans="1:16" ht="15" customHeight="1">
      <c r="A209" s="100">
        <v>45170</v>
      </c>
      <c r="B209" s="101">
        <v>400000000</v>
      </c>
      <c r="C209" s="116">
        <v>45191</v>
      </c>
      <c r="D209" s="116">
        <v>45464</v>
      </c>
      <c r="E209" s="42">
        <v>778420000</v>
      </c>
      <c r="F209" s="176">
        <v>378420000</v>
      </c>
      <c r="G209" s="141">
        <v>400000000</v>
      </c>
      <c r="H209" s="117">
        <v>94.60499999999999</v>
      </c>
      <c r="I209" s="141">
        <v>600000000</v>
      </c>
      <c r="J209" s="141">
        <v>-200000000</v>
      </c>
      <c r="K209" s="178">
        <v>11158350000</v>
      </c>
      <c r="L209" s="179">
        <v>8.0023108058608141</v>
      </c>
      <c r="M209" s="179">
        <v>94.014709999999994</v>
      </c>
      <c r="N209" s="342">
        <v>8.511764601370162</v>
      </c>
      <c r="O209" s="342">
        <v>8.6018198553372791</v>
      </c>
      <c r="P209" s="288">
        <v>8.5289999999999999</v>
      </c>
    </row>
    <row r="210" spans="1:16" ht="15" customHeight="1">
      <c r="A210" s="100">
        <v>45197</v>
      </c>
      <c r="B210" s="101">
        <v>300000000</v>
      </c>
      <c r="C210" s="116">
        <v>45198</v>
      </c>
      <c r="D210" s="116">
        <v>45471</v>
      </c>
      <c r="E210" s="42">
        <v>268580000</v>
      </c>
      <c r="F210" s="176">
        <v>-31420000</v>
      </c>
      <c r="G210" s="141">
        <v>260560000</v>
      </c>
      <c r="H210" s="117">
        <v>-10.473333333333333</v>
      </c>
      <c r="I210" s="141">
        <v>0</v>
      </c>
      <c r="J210" s="141">
        <v>260560000</v>
      </c>
      <c r="K210" s="178">
        <v>11418910000</v>
      </c>
      <c r="L210" s="179">
        <v>7.9911468864468844</v>
      </c>
      <c r="M210" s="179">
        <v>94.023060000000001</v>
      </c>
      <c r="N210" s="342">
        <v>8.499135091377461</v>
      </c>
      <c r="O210" s="342">
        <v>8.5889251056657798</v>
      </c>
      <c r="P210" s="288">
        <v>8.65</v>
      </c>
    </row>
    <row r="211" spans="1:16" ht="15" customHeight="1">
      <c r="A211" s="100">
        <v>45200</v>
      </c>
      <c r="B211" s="101">
        <v>300000000</v>
      </c>
      <c r="C211" s="116">
        <v>45205</v>
      </c>
      <c r="D211" s="116">
        <v>45478</v>
      </c>
      <c r="E211" s="42">
        <v>291550000</v>
      </c>
      <c r="F211" s="176">
        <v>-8450000</v>
      </c>
      <c r="G211" s="141">
        <v>291550000</v>
      </c>
      <c r="H211" s="117">
        <v>-2.8166666666666664</v>
      </c>
      <c r="I211" s="141">
        <v>0</v>
      </c>
      <c r="J211" s="141">
        <v>291550000</v>
      </c>
      <c r="K211" s="178">
        <v>11710460000</v>
      </c>
      <c r="L211" s="179">
        <v>8.0842954212454217</v>
      </c>
      <c r="M211" s="179">
        <v>93.953389999999999</v>
      </c>
      <c r="N211" s="342">
        <v>8.6045808684981164</v>
      </c>
      <c r="O211" s="342">
        <v>8.6965972492263788</v>
      </c>
      <c r="P211" s="288">
        <v>8.65</v>
      </c>
    </row>
    <row r="212" spans="1:16" ht="15" customHeight="1">
      <c r="A212" s="100">
        <v>45200</v>
      </c>
      <c r="B212" s="101">
        <v>300000000</v>
      </c>
      <c r="C212" s="116">
        <v>45212</v>
      </c>
      <c r="D212" s="116">
        <v>45485</v>
      </c>
      <c r="E212" s="42">
        <v>464200000</v>
      </c>
      <c r="F212" s="176">
        <v>164200000</v>
      </c>
      <c r="G212" s="141">
        <v>314200000</v>
      </c>
      <c r="H212" s="117">
        <v>54.733333333333334</v>
      </c>
      <c r="I212" s="141">
        <v>550000000</v>
      </c>
      <c r="J212" s="141">
        <v>-235800000</v>
      </c>
      <c r="K212" s="178">
        <v>11474660000</v>
      </c>
      <c r="L212" s="179">
        <v>8.0887743589743568</v>
      </c>
      <c r="M212" s="179">
        <v>93.950040000000001</v>
      </c>
      <c r="N212" s="342">
        <v>8.6096550453564014</v>
      </c>
      <c r="O212" s="342">
        <v>8.7017792397338525</v>
      </c>
      <c r="P212" s="288">
        <v>8.6789500000000004</v>
      </c>
    </row>
    <row r="213" spans="1:16" ht="15" customHeight="1">
      <c r="A213" s="100">
        <v>45200</v>
      </c>
      <c r="B213" s="101">
        <v>300000000</v>
      </c>
      <c r="C213" s="116">
        <v>45219</v>
      </c>
      <c r="D213" s="116">
        <v>45492</v>
      </c>
      <c r="E213" s="42">
        <v>369880000</v>
      </c>
      <c r="F213" s="176">
        <v>69880000</v>
      </c>
      <c r="G213" s="141">
        <v>300000000</v>
      </c>
      <c r="H213" s="117">
        <v>23.293333333333333</v>
      </c>
      <c r="I213" s="141">
        <v>0</v>
      </c>
      <c r="J213" s="141">
        <v>300000000</v>
      </c>
      <c r="K213" s="178">
        <v>11774660000</v>
      </c>
      <c r="L213" s="179">
        <v>8.152936813186809</v>
      </c>
      <c r="M213" s="179">
        <v>93.902050000000003</v>
      </c>
      <c r="N213" s="342">
        <v>8.6823842644402429</v>
      </c>
      <c r="O213" s="342">
        <v>8.7760606155911312</v>
      </c>
      <c r="P213" s="288">
        <v>8.69</v>
      </c>
    </row>
    <row r="214" spans="1:16" ht="15" customHeight="1">
      <c r="A214" s="100">
        <v>45200</v>
      </c>
      <c r="B214" s="101">
        <v>300000000</v>
      </c>
      <c r="C214" s="116">
        <v>45226</v>
      </c>
      <c r="D214" s="116">
        <v>45499</v>
      </c>
      <c r="E214" s="42">
        <v>583760000</v>
      </c>
      <c r="F214" s="176">
        <v>283760000</v>
      </c>
      <c r="G214" s="141">
        <v>300000000</v>
      </c>
      <c r="H214" s="117">
        <v>94.586666666666659</v>
      </c>
      <c r="I214" s="141">
        <v>508040000</v>
      </c>
      <c r="J214" s="141">
        <v>-208040000</v>
      </c>
      <c r="K214" s="178">
        <v>11566620000</v>
      </c>
      <c r="L214" s="179">
        <v>8.1851316849816786</v>
      </c>
      <c r="M214" s="179">
        <v>93.877970000000005</v>
      </c>
      <c r="N214" s="342">
        <v>8.7189057081034864</v>
      </c>
      <c r="O214" s="342">
        <v>8.8133663080363966</v>
      </c>
      <c r="P214" s="288">
        <v>8.7489500000000007</v>
      </c>
    </row>
    <row r="215" spans="1:16" ht="15" customHeight="1">
      <c r="A215" s="100">
        <v>45231</v>
      </c>
      <c r="B215" s="101">
        <v>300000000</v>
      </c>
      <c r="C215" s="116">
        <v>45233</v>
      </c>
      <c r="D215" s="116">
        <v>45506</v>
      </c>
      <c r="E215" s="42">
        <v>400290000</v>
      </c>
      <c r="F215" s="176">
        <v>100290000</v>
      </c>
      <c r="G215" s="141">
        <v>300000000</v>
      </c>
      <c r="H215" s="117">
        <f>F215/B215*100</f>
        <v>33.43</v>
      </c>
      <c r="I215" s="141">
        <v>500000000</v>
      </c>
      <c r="J215" s="141">
        <v>-200000000</v>
      </c>
      <c r="K215" s="178">
        <v>11366620000</v>
      </c>
      <c r="L215" s="179">
        <v>8.2253752747252733</v>
      </c>
      <c r="M215" s="179">
        <v>93.84787</v>
      </c>
      <c r="N215" s="342">
        <v>8.7645838682596366</v>
      </c>
      <c r="O215" s="342">
        <v>8.8600298829352155</v>
      </c>
      <c r="P215" s="288">
        <v>8.7799999999999994</v>
      </c>
    </row>
    <row r="216" spans="1:16" ht="15" customHeight="1">
      <c r="A216" s="100">
        <v>45231</v>
      </c>
      <c r="B216" s="101">
        <v>250000000</v>
      </c>
      <c r="C216" s="116">
        <v>45240</v>
      </c>
      <c r="D216" s="116">
        <v>45513</v>
      </c>
      <c r="E216" s="42">
        <v>424100000</v>
      </c>
      <c r="F216" s="176">
        <v>174100000</v>
      </c>
      <c r="G216" s="141">
        <v>250000000</v>
      </c>
      <c r="H216" s="117">
        <f t="shared" ref="H216:H218" si="0">F216/B216*100</f>
        <v>69.64</v>
      </c>
      <c r="I216" s="141">
        <v>550000000</v>
      </c>
      <c r="J216" s="141">
        <v>-300000000</v>
      </c>
      <c r="K216" s="178">
        <v>11066620000</v>
      </c>
      <c r="L216" s="179">
        <v>8.2537195970696065</v>
      </c>
      <c r="M216" s="179">
        <v>93.826669999999993</v>
      </c>
      <c r="N216" s="342">
        <v>8.7967734515885567</v>
      </c>
      <c r="O216" s="342">
        <v>8.8929169207558889</v>
      </c>
      <c r="P216" s="288">
        <v>8.89</v>
      </c>
    </row>
    <row r="217" spans="1:16" ht="15" customHeight="1">
      <c r="A217" s="100">
        <v>45231</v>
      </c>
      <c r="B217" s="101">
        <v>300000000</v>
      </c>
      <c r="C217" s="15">
        <v>45247</v>
      </c>
      <c r="D217" s="50">
        <v>45520</v>
      </c>
      <c r="E217" s="42">
        <v>243470000</v>
      </c>
      <c r="F217" s="176">
        <v>-56530000</v>
      </c>
      <c r="G217" s="105">
        <v>236470000</v>
      </c>
      <c r="H217" s="255">
        <f t="shared" si="0"/>
        <v>-18.843333333333334</v>
      </c>
      <c r="I217" s="105">
        <v>0</v>
      </c>
      <c r="J217" s="105">
        <v>236470000</v>
      </c>
      <c r="K217" s="44">
        <v>11303090000</v>
      </c>
      <c r="L217" s="143">
        <v>8.3135100732600797</v>
      </c>
      <c r="M217" s="143">
        <v>93.781949999999995</v>
      </c>
      <c r="N217" s="358">
        <v>8.8647229805523136</v>
      </c>
      <c r="O217" s="288">
        <v>8.9623469382702261</v>
      </c>
      <c r="P217" s="288">
        <v>8.94</v>
      </c>
    </row>
    <row r="218" spans="1:16" ht="15" customHeight="1">
      <c r="A218" s="100">
        <v>45231</v>
      </c>
      <c r="B218" s="101">
        <v>350000000</v>
      </c>
      <c r="C218" s="15">
        <v>45254</v>
      </c>
      <c r="D218" s="15">
        <v>45527</v>
      </c>
      <c r="E218" s="17">
        <v>544740000</v>
      </c>
      <c r="F218" s="43">
        <v>194740000</v>
      </c>
      <c r="G218" s="105">
        <v>350000000</v>
      </c>
      <c r="H218" s="117">
        <f t="shared" si="0"/>
        <v>55.64</v>
      </c>
      <c r="I218" s="105">
        <v>450000000</v>
      </c>
      <c r="J218" s="105">
        <v>-100000000</v>
      </c>
      <c r="K218" s="44">
        <v>11203090000</v>
      </c>
      <c r="L218" s="143">
        <v>8.357096153846145</v>
      </c>
      <c r="M218" s="143">
        <v>93.749350000000007</v>
      </c>
      <c r="N218" s="358">
        <v>8.9142977032333004</v>
      </c>
      <c r="O218" s="288">
        <v>9.0130088349622994</v>
      </c>
      <c r="P218" s="288">
        <v>8.9550000000000001</v>
      </c>
    </row>
    <row r="219" spans="1:16" ht="15" customHeight="1">
      <c r="A219" s="100">
        <v>45261</v>
      </c>
      <c r="B219" s="101">
        <v>300000000</v>
      </c>
      <c r="C219" s="15">
        <v>45261</v>
      </c>
      <c r="D219" s="15">
        <v>45534</v>
      </c>
      <c r="E219" s="17">
        <v>414810000</v>
      </c>
      <c r="F219" s="43">
        <v>114810000</v>
      </c>
      <c r="G219" s="105">
        <v>300000000</v>
      </c>
      <c r="H219" s="117">
        <v>38.270000000000003</v>
      </c>
      <c r="I219" s="105">
        <v>0</v>
      </c>
      <c r="J219" s="105">
        <v>300000000</v>
      </c>
      <c r="K219" s="44">
        <v>11503090000</v>
      </c>
      <c r="L219" s="143">
        <v>8.384263919413927</v>
      </c>
      <c r="M219" s="143">
        <v>93.729029999999995</v>
      </c>
      <c r="N219" s="358">
        <v>8.9452157132255898</v>
      </c>
      <c r="O219" s="288">
        <v>9.0446078822389993</v>
      </c>
      <c r="P219" s="288">
        <v>8.9889500000000009</v>
      </c>
    </row>
    <row r="220" spans="1:16" ht="15" customHeight="1">
      <c r="A220" s="100">
        <v>45261</v>
      </c>
      <c r="B220" s="101">
        <v>300000000</v>
      </c>
      <c r="C220" s="15">
        <v>45268</v>
      </c>
      <c r="D220" s="15">
        <v>45541</v>
      </c>
      <c r="E220" s="17">
        <v>536870000</v>
      </c>
      <c r="F220" s="43">
        <v>236870000</v>
      </c>
      <c r="G220" s="105">
        <v>300000000</v>
      </c>
      <c r="H220" s="117">
        <v>78.956666666666706</v>
      </c>
      <c r="I220" s="105">
        <v>0</v>
      </c>
      <c r="J220" s="105">
        <v>300000000</v>
      </c>
      <c r="K220" s="44">
        <v>11803090000</v>
      </c>
      <c r="L220" s="143">
        <v>8.3924329670329634</v>
      </c>
      <c r="M220" s="143">
        <v>93.722920000000002</v>
      </c>
      <c r="N220" s="358">
        <v>8.9545150396860898</v>
      </c>
      <c r="O220" s="288">
        <v>9.0541124983922998</v>
      </c>
      <c r="P220" s="288">
        <v>8.92</v>
      </c>
    </row>
    <row r="221" spans="1:16" ht="15" customHeight="1">
      <c r="A221" s="100">
        <v>45261</v>
      </c>
      <c r="B221" s="101">
        <v>300000000</v>
      </c>
      <c r="C221" s="15">
        <v>45275</v>
      </c>
      <c r="D221" s="15">
        <v>45548</v>
      </c>
      <c r="E221" s="17">
        <v>668170000</v>
      </c>
      <c r="F221" s="43">
        <v>368170000</v>
      </c>
      <c r="G221" s="105">
        <v>300000000</v>
      </c>
      <c r="H221" s="117">
        <v>122.723333333333</v>
      </c>
      <c r="I221" s="105">
        <v>500000000</v>
      </c>
      <c r="J221" s="105">
        <v>-200000000</v>
      </c>
      <c r="K221" s="44">
        <v>11603090000</v>
      </c>
      <c r="L221" s="143">
        <v>8.393248534798543</v>
      </c>
      <c r="M221" s="143">
        <v>93.722309999999993</v>
      </c>
      <c r="N221" s="358">
        <v>8.9554435169156008</v>
      </c>
      <c r="O221" s="288">
        <v>9.0550614839262504</v>
      </c>
      <c r="P221" s="288">
        <v>8.9619999999999997</v>
      </c>
    </row>
    <row r="222" spans="1:16" ht="15" customHeight="1">
      <c r="A222" s="100">
        <v>45261</v>
      </c>
      <c r="B222" s="101">
        <v>300000000</v>
      </c>
      <c r="C222" s="15">
        <v>45282</v>
      </c>
      <c r="D222" s="15">
        <v>45555</v>
      </c>
      <c r="E222" s="17">
        <v>353920000</v>
      </c>
      <c r="F222" s="43">
        <v>53920000</v>
      </c>
      <c r="G222" s="105">
        <v>141920000</v>
      </c>
      <c r="H222" s="117">
        <v>17.973333333333301</v>
      </c>
      <c r="I222" s="105">
        <v>0</v>
      </c>
      <c r="J222" s="105">
        <v>141920000</v>
      </c>
      <c r="K222" s="44">
        <v>11745010000</v>
      </c>
      <c r="L222" s="143">
        <v>8.4006020146520211</v>
      </c>
      <c r="M222" s="143">
        <v>93.716809999999995</v>
      </c>
      <c r="N222" s="358">
        <v>8.9638155787121008</v>
      </c>
      <c r="O222" s="288">
        <v>9.0636185627208192</v>
      </c>
      <c r="P222" s="288">
        <v>9.01</v>
      </c>
    </row>
    <row r="223" spans="1:16" ht="15" customHeight="1">
      <c r="A223" s="100">
        <v>45261</v>
      </c>
      <c r="B223" s="101"/>
      <c r="C223" s="15">
        <v>45289</v>
      </c>
      <c r="D223" s="15">
        <v>45562</v>
      </c>
      <c r="E223" s="17"/>
      <c r="F223" s="43"/>
      <c r="G223" s="105"/>
      <c r="H223" s="117"/>
      <c r="I223" s="105">
        <v>300000000</v>
      </c>
      <c r="J223" s="105">
        <v>-300000000</v>
      </c>
      <c r="K223" s="44">
        <v>11445010000</v>
      </c>
      <c r="L223" s="143"/>
      <c r="M223" s="143"/>
      <c r="N223" s="358"/>
      <c r="O223" s="288"/>
      <c r="P223" s="288"/>
    </row>
    <row r="224" spans="1:16" ht="15" customHeight="1">
      <c r="A224" s="100">
        <v>45292</v>
      </c>
      <c r="B224" s="101">
        <v>250000000</v>
      </c>
      <c r="C224" s="15">
        <v>45296</v>
      </c>
      <c r="D224" s="15">
        <v>45569</v>
      </c>
      <c r="E224" s="17">
        <v>694060000</v>
      </c>
      <c r="F224" s="43">
        <v>444060000</v>
      </c>
      <c r="G224" s="105">
        <v>250000000</v>
      </c>
      <c r="H224" s="117">
        <v>177.624</v>
      </c>
      <c r="I224" s="105">
        <v>192690000</v>
      </c>
      <c r="J224" s="105">
        <v>57310000</v>
      </c>
      <c r="K224" s="44">
        <v>11502320000</v>
      </c>
      <c r="L224" s="143">
        <v>8.3864699633699669</v>
      </c>
      <c r="M224" s="143">
        <v>93.727379999999997</v>
      </c>
      <c r="N224" s="358">
        <v>8.9477268684667894</v>
      </c>
      <c r="O224" s="288">
        <v>9.047174452559382</v>
      </c>
      <c r="P224" s="288">
        <v>8.9700000000000006</v>
      </c>
    </row>
    <row r="225" spans="1:16" ht="15" customHeight="1">
      <c r="A225" s="100">
        <v>45292</v>
      </c>
      <c r="B225" s="101">
        <v>300000000</v>
      </c>
      <c r="C225" s="15">
        <v>45303</v>
      </c>
      <c r="D225" s="15">
        <v>45576</v>
      </c>
      <c r="E225" s="17">
        <v>725450000</v>
      </c>
      <c r="F225" s="43">
        <v>425450000</v>
      </c>
      <c r="G225" s="105">
        <v>300000000</v>
      </c>
      <c r="H225" s="117">
        <v>141.81666666666666</v>
      </c>
      <c r="I225" s="105">
        <v>300000000</v>
      </c>
      <c r="J225" s="105">
        <v>0</v>
      </c>
      <c r="K225" s="44">
        <v>11502320000</v>
      </c>
      <c r="L225" s="143">
        <v>8.3698377289377355</v>
      </c>
      <c r="M225" s="143">
        <v>93.739819999999995</v>
      </c>
      <c r="N225" s="358">
        <v>8.9287964591117586</v>
      </c>
      <c r="O225" s="288">
        <v>9.0278266704497909</v>
      </c>
      <c r="P225" s="288">
        <v>8.94895</v>
      </c>
    </row>
    <row r="226" spans="1:16" ht="15" customHeight="1">
      <c r="A226" s="100">
        <v>45292</v>
      </c>
      <c r="B226" s="101">
        <v>300000000</v>
      </c>
      <c r="C226" s="15">
        <v>45310</v>
      </c>
      <c r="D226" s="15">
        <v>45583</v>
      </c>
      <c r="E226" s="17">
        <v>756500000</v>
      </c>
      <c r="F226" s="43">
        <v>456500000</v>
      </c>
      <c r="G226" s="105">
        <v>300000000</v>
      </c>
      <c r="H226" s="117">
        <v>152.16666666666669</v>
      </c>
      <c r="I226" s="105">
        <v>300000000</v>
      </c>
      <c r="J226" s="105">
        <v>0</v>
      </c>
      <c r="K226" s="44">
        <v>11502320000</v>
      </c>
      <c r="L226" s="143">
        <v>8.348552747252743</v>
      </c>
      <c r="M226" s="143">
        <v>93.755740000000003</v>
      </c>
      <c r="N226" s="358">
        <v>8.9045777327902709</v>
      </c>
      <c r="O226" s="288">
        <v>9.0030752376953451</v>
      </c>
      <c r="P226" s="288">
        <v>8.9179999999999993</v>
      </c>
    </row>
    <row r="227" spans="1:16" ht="15" customHeight="1">
      <c r="A227" s="100">
        <v>45292</v>
      </c>
      <c r="B227" s="101">
        <v>300000000</v>
      </c>
      <c r="C227" s="15">
        <v>45317</v>
      </c>
      <c r="D227" s="103">
        <v>45590</v>
      </c>
      <c r="E227" s="17">
        <v>440600000</v>
      </c>
      <c r="F227" s="43">
        <v>140600000</v>
      </c>
      <c r="G227" s="105">
        <v>300000000</v>
      </c>
      <c r="H227" s="117">
        <v>46.866666666666667</v>
      </c>
      <c r="I227" s="105">
        <v>280000000</v>
      </c>
      <c r="J227" s="105">
        <v>20000000</v>
      </c>
      <c r="K227" s="44">
        <v>11522320000</v>
      </c>
      <c r="L227" s="143">
        <v>8.3270672161172126</v>
      </c>
      <c r="M227" s="143">
        <v>93.771810000000002</v>
      </c>
      <c r="N227" s="288">
        <v>8.880139154952019</v>
      </c>
      <c r="O227" s="288">
        <v>8.9781005535468417</v>
      </c>
      <c r="P227" s="288">
        <v>8.8988499999999995</v>
      </c>
    </row>
    <row r="228" spans="1:16" ht="15" customHeight="1">
      <c r="A228" s="100">
        <v>45323</v>
      </c>
      <c r="B228" s="101">
        <v>350000000</v>
      </c>
      <c r="C228" s="15">
        <v>45324</v>
      </c>
      <c r="D228" s="15">
        <v>45597</v>
      </c>
      <c r="E228" s="17">
        <v>340080000</v>
      </c>
      <c r="F228" s="43">
        <v>-9920000</v>
      </c>
      <c r="G228" s="105">
        <v>337500000</v>
      </c>
      <c r="H228" s="117">
        <v>-2.8342857142857141</v>
      </c>
      <c r="I228" s="105">
        <v>300000000</v>
      </c>
      <c r="J228" s="105">
        <v>37500000</v>
      </c>
      <c r="K228" s="44">
        <v>11559820000</v>
      </c>
      <c r="L228" s="143">
        <v>8.3864699633699669</v>
      </c>
      <c r="M228" s="143">
        <v>93.727379999999997</v>
      </c>
      <c r="N228" s="288">
        <v>8.9477268684667894</v>
      </c>
      <c r="O228" s="288">
        <v>9.047174452559382</v>
      </c>
      <c r="P228" s="288">
        <v>8.89</v>
      </c>
    </row>
    <row r="229" spans="1:16" ht="15" customHeight="1">
      <c r="A229" s="100">
        <v>45323</v>
      </c>
      <c r="B229" s="101">
        <v>300000000</v>
      </c>
      <c r="C229" s="15">
        <v>45331</v>
      </c>
      <c r="D229" s="15">
        <v>45604</v>
      </c>
      <c r="E229" s="17">
        <v>389960000</v>
      </c>
      <c r="F229" s="43">
        <v>89960000</v>
      </c>
      <c r="G229" s="105">
        <v>300000000</v>
      </c>
      <c r="H229" s="117">
        <v>29.986666666666668</v>
      </c>
      <c r="I229" s="105">
        <v>350000000</v>
      </c>
      <c r="J229" s="105">
        <v>-50000000</v>
      </c>
      <c r="K229" s="44">
        <v>11509820000</v>
      </c>
      <c r="L229" s="143">
        <v>8.3106890109890141</v>
      </c>
      <c r="M229" s="143">
        <v>93.784059999999997</v>
      </c>
      <c r="N229" s="288">
        <v>8.8615154973979742</v>
      </c>
      <c r="O229" s="288">
        <v>8.9590693194444793</v>
      </c>
      <c r="P229" s="288">
        <v>8.9239999999999995</v>
      </c>
    </row>
    <row r="230" spans="1:16" ht="15" customHeight="1">
      <c r="A230" s="100">
        <v>45323</v>
      </c>
      <c r="B230" s="101">
        <v>300000000</v>
      </c>
      <c r="C230" s="15">
        <v>45338</v>
      </c>
      <c r="D230" s="15">
        <v>45611</v>
      </c>
      <c r="E230" s="17">
        <v>293240000</v>
      </c>
      <c r="F230" s="43">
        <v>-6760000</v>
      </c>
      <c r="G230" s="105">
        <v>271440000</v>
      </c>
      <c r="H230" s="117">
        <v>-2.2533333333333334</v>
      </c>
      <c r="I230" s="105">
        <v>300000000</v>
      </c>
      <c r="J230" s="105">
        <v>-28560000</v>
      </c>
      <c r="K230" s="44">
        <v>11481260000</v>
      </c>
      <c r="L230" s="143">
        <v>8.3477371794871829</v>
      </c>
      <c r="M230" s="143">
        <v>93.756349999999998</v>
      </c>
      <c r="N230" s="288">
        <v>8.9036499175652448</v>
      </c>
      <c r="O230" s="288">
        <v>9.0021270427512068</v>
      </c>
      <c r="P230" s="288">
        <v>8.9350000000000005</v>
      </c>
    </row>
    <row r="231" spans="1:16" ht="15" customHeight="1">
      <c r="A231" s="100">
        <v>45323</v>
      </c>
      <c r="B231" s="101">
        <v>350000000</v>
      </c>
      <c r="C231" s="15">
        <v>45345</v>
      </c>
      <c r="D231" s="15">
        <v>45618</v>
      </c>
      <c r="E231" s="17">
        <v>515420000</v>
      </c>
      <c r="F231" s="43">
        <v>165420000</v>
      </c>
      <c r="G231" s="105">
        <v>350000000</v>
      </c>
      <c r="H231" s="117">
        <v>47.262857142857143</v>
      </c>
      <c r="I231" s="105">
        <v>300000000</v>
      </c>
      <c r="J231" s="105">
        <v>50000000</v>
      </c>
      <c r="K231" s="44">
        <v>11531260000</v>
      </c>
      <c r="L231" s="143">
        <v>8.3463065934065988</v>
      </c>
      <c r="M231" s="143">
        <v>93.757419999999996</v>
      </c>
      <c r="N231" s="288">
        <v>8.9020224675621389</v>
      </c>
      <c r="O231" s="288">
        <v>9.000463850378404</v>
      </c>
      <c r="P231" s="288">
        <v>8.9429999999999996</v>
      </c>
    </row>
    <row r="232" spans="1:16" ht="15" customHeight="1">
      <c r="A232" s="100">
        <v>45352</v>
      </c>
      <c r="B232" s="101">
        <v>300000000</v>
      </c>
      <c r="C232" s="15">
        <v>45352</v>
      </c>
      <c r="D232" s="15">
        <v>45625</v>
      </c>
      <c r="E232" s="17">
        <v>357210000</v>
      </c>
      <c r="F232" s="43">
        <v>57210000</v>
      </c>
      <c r="G232" s="105">
        <v>300000000</v>
      </c>
      <c r="H232" s="117">
        <v>19.07</v>
      </c>
      <c r="I232" s="105">
        <v>257620000</v>
      </c>
      <c r="J232" s="105">
        <v>42380000</v>
      </c>
      <c r="K232" s="44">
        <v>11573640000</v>
      </c>
      <c r="L232" s="143">
        <v>8.3591952380952304</v>
      </c>
      <c r="M232" s="143">
        <v>93.747780000000006</v>
      </c>
      <c r="N232" s="288">
        <v>8.9166860677609971</v>
      </c>
      <c r="O232" s="288">
        <v>9.0154497262080024</v>
      </c>
      <c r="P232" s="288">
        <v>8.9610000000000003</v>
      </c>
    </row>
    <row r="233" spans="1:16" ht="15" customHeight="1">
      <c r="A233" s="100">
        <v>45352</v>
      </c>
      <c r="B233" s="101">
        <v>350000000</v>
      </c>
      <c r="C233" s="15">
        <v>45359</v>
      </c>
      <c r="D233" s="15">
        <v>45632</v>
      </c>
      <c r="E233" s="17">
        <v>541470000</v>
      </c>
      <c r="F233" s="43">
        <v>191470000</v>
      </c>
      <c r="G233" s="105">
        <v>350000000</v>
      </c>
      <c r="H233" s="117">
        <v>54.705714285714294</v>
      </c>
      <c r="I233" s="105">
        <v>300000000</v>
      </c>
      <c r="J233" s="105">
        <v>50000000</v>
      </c>
      <c r="K233" s="44">
        <v>11623640000</v>
      </c>
      <c r="L233" s="143">
        <v>8.3600509157509126</v>
      </c>
      <c r="M233" s="143">
        <v>93.747140000000002</v>
      </c>
      <c r="N233" s="288">
        <v>8.9176596915392974</v>
      </c>
      <c r="O233" s="288">
        <v>9.0164447666087888</v>
      </c>
      <c r="P233" s="288">
        <v>8.9499999999999993</v>
      </c>
    </row>
    <row r="234" spans="1:16" ht="15" customHeight="1">
      <c r="A234" s="100">
        <v>45352</v>
      </c>
      <c r="B234" s="101">
        <v>350000000</v>
      </c>
      <c r="C234" s="15">
        <v>45366</v>
      </c>
      <c r="D234" s="15">
        <v>45639</v>
      </c>
      <c r="E234" s="17">
        <v>257150000</v>
      </c>
      <c r="F234" s="43">
        <v>-92850000</v>
      </c>
      <c r="G234" s="105">
        <v>255150000</v>
      </c>
      <c r="H234" s="117">
        <v>-26.528571428571428</v>
      </c>
      <c r="I234" s="105">
        <v>350000000</v>
      </c>
      <c r="J234" s="105">
        <v>-94850000</v>
      </c>
      <c r="K234" s="44">
        <v>11528790000</v>
      </c>
      <c r="L234" s="143">
        <v>8.3658534798534756</v>
      </c>
      <c r="M234" s="143">
        <v>93.742800000000003</v>
      </c>
      <c r="N234" s="288">
        <v>8.9242624285315522</v>
      </c>
      <c r="O234" s="288">
        <v>9.02319280318995</v>
      </c>
      <c r="P234" s="288">
        <v>8.89</v>
      </c>
    </row>
    <row r="235" spans="1:16" ht="15" customHeight="1">
      <c r="A235" s="100">
        <v>45352</v>
      </c>
      <c r="B235" s="101">
        <v>300000000</v>
      </c>
      <c r="C235" s="15">
        <v>45373</v>
      </c>
      <c r="D235" s="15">
        <v>45646</v>
      </c>
      <c r="E235" s="17">
        <v>149030000</v>
      </c>
      <c r="F235" s="43">
        <v>-150970000</v>
      </c>
      <c r="G235" s="105">
        <v>149030000</v>
      </c>
      <c r="H235" s="117">
        <v>-50.323333333333331</v>
      </c>
      <c r="I235" s="105">
        <v>220000000</v>
      </c>
      <c r="J235" s="105">
        <v>-70970000</v>
      </c>
      <c r="K235" s="44">
        <v>11457820000</v>
      </c>
      <c r="L235" s="143">
        <v>8.3907750915750938</v>
      </c>
      <c r="M235" s="143">
        <v>93.724159999999998</v>
      </c>
      <c r="N235" s="288">
        <v>8.9526276806056142</v>
      </c>
      <c r="O235" s="288">
        <v>9.0521834575383764</v>
      </c>
      <c r="P235" s="288">
        <v>8.9649999999999999</v>
      </c>
    </row>
    <row r="236" spans="1:16" ht="15" customHeight="1">
      <c r="A236" s="100">
        <v>45352</v>
      </c>
      <c r="B236" s="101">
        <v>350000000</v>
      </c>
      <c r="C236" s="15">
        <v>45379</v>
      </c>
      <c r="D236" s="15">
        <v>45653</v>
      </c>
      <c r="E236" s="17">
        <v>436690000</v>
      </c>
      <c r="F236" s="43">
        <v>86690000</v>
      </c>
      <c r="G236" s="105">
        <v>350000000</v>
      </c>
      <c r="H236" s="117">
        <v>24.768571428571427</v>
      </c>
      <c r="I236" s="105">
        <v>350000000</v>
      </c>
      <c r="J236" s="105">
        <v>0</v>
      </c>
      <c r="K236" s="44">
        <v>11457820000</v>
      </c>
      <c r="L236" s="143">
        <v>8.4385192307692254</v>
      </c>
      <c r="M236" s="143">
        <v>93.688450000000003</v>
      </c>
      <c r="N236" s="288">
        <v>9.0070005755984077</v>
      </c>
      <c r="O236" s="288">
        <v>9.1077606069987382</v>
      </c>
      <c r="P236" s="288">
        <v>9.0129999999999999</v>
      </c>
    </row>
    <row r="237" spans="1:16" ht="15" customHeight="1">
      <c r="A237" s="100">
        <v>45383</v>
      </c>
      <c r="B237" s="101">
        <v>250000000</v>
      </c>
      <c r="C237" s="15">
        <v>45387</v>
      </c>
      <c r="D237" s="15">
        <v>45660</v>
      </c>
      <c r="E237" s="17">
        <v>671580000</v>
      </c>
      <c r="F237" s="43">
        <v>421580000</v>
      </c>
      <c r="G237" s="105">
        <v>250000000</v>
      </c>
      <c r="H237" s="117">
        <f>F237/B237*100</f>
        <v>168.63200000000001</v>
      </c>
      <c r="I237" s="105">
        <v>200000000</v>
      </c>
      <c r="J237" s="105">
        <v>50000000</v>
      </c>
      <c r="K237" s="44">
        <v>11507820000</v>
      </c>
      <c r="L237" s="143">
        <v>8.4032626373626318</v>
      </c>
      <c r="M237" s="143">
        <v>93.714820000000003</v>
      </c>
      <c r="N237" s="288">
        <v>8.9668449849902423</v>
      </c>
      <c r="O237" s="288">
        <v>9.0667149585598175</v>
      </c>
      <c r="P237" s="288">
        <v>8.9890000000000008</v>
      </c>
    </row>
    <row r="238" spans="1:16" ht="15" customHeight="1">
      <c r="A238" s="100">
        <v>45383</v>
      </c>
      <c r="B238" s="101">
        <v>350000000</v>
      </c>
      <c r="C238" s="15">
        <v>45394</v>
      </c>
      <c r="D238" s="15">
        <v>45667</v>
      </c>
      <c r="E238" s="17">
        <v>328910000</v>
      </c>
      <c r="F238" s="43">
        <v>-21090000</v>
      </c>
      <c r="G238" s="105">
        <v>321360000</v>
      </c>
      <c r="H238" s="117">
        <f t="shared" ref="H238:H240" si="1">F238/B238*100</f>
        <v>-6.0257142857142858</v>
      </c>
      <c r="I238" s="105">
        <v>350000000</v>
      </c>
      <c r="J238" s="105">
        <v>-28640000</v>
      </c>
      <c r="K238" s="44">
        <v>11479180000</v>
      </c>
      <c r="L238" s="143">
        <v>8.4098299999999995</v>
      </c>
      <c r="M238" s="143">
        <v>93.709909999999994</v>
      </c>
      <c r="N238" s="288">
        <v>8.9743201005926672</v>
      </c>
      <c r="O238" s="288">
        <v>9.0743554669238335</v>
      </c>
      <c r="P238" s="288">
        <v>8.9984199999999994</v>
      </c>
    </row>
    <row r="239" spans="1:16" ht="15" customHeight="1">
      <c r="A239" s="100">
        <v>45383</v>
      </c>
      <c r="B239" s="101">
        <v>300000000</v>
      </c>
      <c r="C239" s="15">
        <v>45401</v>
      </c>
      <c r="D239" s="15">
        <v>45674</v>
      </c>
      <c r="E239" s="17">
        <v>523830000</v>
      </c>
      <c r="F239" s="43">
        <v>223830000</v>
      </c>
      <c r="G239" s="105">
        <v>300000000</v>
      </c>
      <c r="H239" s="117">
        <f t="shared" si="1"/>
        <v>74.61</v>
      </c>
      <c r="I239" s="105">
        <v>300000000</v>
      </c>
      <c r="J239" s="105">
        <v>0</v>
      </c>
      <c r="K239" s="44">
        <v>11479180000</v>
      </c>
      <c r="L239" s="143">
        <v>8.4270344322344304</v>
      </c>
      <c r="M239" s="143">
        <v>93.697040000000001</v>
      </c>
      <c r="N239" s="288">
        <v>8.9939174516446094</v>
      </c>
      <c r="O239" s="288">
        <v>9.0943870650852965</v>
      </c>
      <c r="P239" s="288">
        <v>9.01</v>
      </c>
    </row>
    <row r="240" spans="1:16" ht="15" customHeight="1">
      <c r="A240" s="100">
        <v>45383</v>
      </c>
      <c r="B240" s="101">
        <v>300000000</v>
      </c>
      <c r="C240" s="15">
        <v>45408</v>
      </c>
      <c r="D240" s="15">
        <v>45681</v>
      </c>
      <c r="E240" s="17">
        <v>516840000</v>
      </c>
      <c r="F240" s="43">
        <v>216840000</v>
      </c>
      <c r="G240" s="105">
        <v>300000000</v>
      </c>
      <c r="H240" s="117">
        <f t="shared" si="1"/>
        <v>72.28</v>
      </c>
      <c r="I240" s="105">
        <v>300000000</v>
      </c>
      <c r="J240" s="105">
        <v>0</v>
      </c>
      <c r="K240" s="44">
        <v>11479180000</v>
      </c>
      <c r="L240" s="143">
        <v>8.4222479853479832</v>
      </c>
      <c r="M240" s="143">
        <v>93.700620000000001</v>
      </c>
      <c r="N240" s="288">
        <v>8.9884655889662017</v>
      </c>
      <c r="O240" s="288">
        <v>9.0888143044394418</v>
      </c>
      <c r="P240" s="288">
        <v>9.0084199999999992</v>
      </c>
    </row>
    <row r="241" spans="1:16" ht="15" customHeight="1">
      <c r="A241" s="100">
        <v>45413</v>
      </c>
      <c r="B241" s="101">
        <v>330000000</v>
      </c>
      <c r="C241" s="15">
        <v>45415</v>
      </c>
      <c r="D241" s="15">
        <v>45688</v>
      </c>
      <c r="E241" s="17">
        <v>455560000</v>
      </c>
      <c r="F241" s="43">
        <v>125560000</v>
      </c>
      <c r="G241" s="105">
        <v>330000000</v>
      </c>
      <c r="H241" s="117">
        <v>38.048484848484847</v>
      </c>
      <c r="I241" s="105">
        <v>350000000</v>
      </c>
      <c r="J241" s="105">
        <v>-20000000</v>
      </c>
      <c r="K241" s="44">
        <v>11459180000</v>
      </c>
      <c r="L241" s="143">
        <v>8.4173144688644594</v>
      </c>
      <c r="M241" s="143">
        <v>93.704310000000007</v>
      </c>
      <c r="N241" s="288">
        <v>8.9828466469306054</v>
      </c>
      <c r="O241" s="288">
        <v>9.0830708344492805</v>
      </c>
      <c r="P241" s="288">
        <v>8.9909999999999997</v>
      </c>
    </row>
    <row r="242" spans="1:16" ht="15" customHeight="1">
      <c r="A242" s="100">
        <v>45413</v>
      </c>
      <c r="B242" s="101">
        <v>350000000</v>
      </c>
      <c r="C242" s="15">
        <v>45422</v>
      </c>
      <c r="D242" s="15">
        <v>45695</v>
      </c>
      <c r="E242" s="17">
        <v>547710000</v>
      </c>
      <c r="F242" s="43">
        <v>197710000</v>
      </c>
      <c r="G242" s="105">
        <v>350000000</v>
      </c>
      <c r="H242" s="117">
        <v>56.488571428571433</v>
      </c>
      <c r="I242" s="105">
        <v>450000000</v>
      </c>
      <c r="J242" s="105">
        <v>-100000000</v>
      </c>
      <c r="K242" s="44">
        <v>11359180000</v>
      </c>
      <c r="L242" s="143">
        <v>8.3833948717948683</v>
      </c>
      <c r="M242" s="143">
        <v>93.729680000000002</v>
      </c>
      <c r="N242" s="288">
        <v>8.9442264945264593</v>
      </c>
      <c r="O242" s="288">
        <v>9.0435968380732987</v>
      </c>
      <c r="P242" s="288">
        <v>8.9974100000000004</v>
      </c>
    </row>
    <row r="243" spans="1:16" ht="15" customHeight="1">
      <c r="A243" s="100">
        <v>45413</v>
      </c>
      <c r="B243" s="101">
        <v>300000000</v>
      </c>
      <c r="C243" s="15">
        <v>45429</v>
      </c>
      <c r="D243" s="15">
        <v>45702</v>
      </c>
      <c r="E243" s="17">
        <v>536140000</v>
      </c>
      <c r="F243" s="43">
        <v>236140000</v>
      </c>
      <c r="G243" s="105">
        <v>300000000</v>
      </c>
      <c r="H243" s="117">
        <v>78.713333333333338</v>
      </c>
      <c r="I243" s="105">
        <v>250000000</v>
      </c>
      <c r="J243" s="105">
        <v>50000000</v>
      </c>
      <c r="K243" s="44">
        <v>11409180000</v>
      </c>
      <c r="L243" s="143">
        <v>8.3734743589743612</v>
      </c>
      <c r="M243" s="143">
        <v>93.737099999999998</v>
      </c>
      <c r="N243" s="288">
        <v>8.9329351547832836</v>
      </c>
      <c r="O243" s="288">
        <v>9.0320565410974663</v>
      </c>
      <c r="P243" s="288">
        <v>8.9499999999999993</v>
      </c>
    </row>
    <row r="244" spans="1:16" ht="15" customHeight="1">
      <c r="A244" s="100">
        <v>45413</v>
      </c>
      <c r="B244" s="101">
        <v>330000000</v>
      </c>
      <c r="C244" s="15">
        <v>45436</v>
      </c>
      <c r="D244" s="15">
        <v>45709</v>
      </c>
      <c r="E244" s="17">
        <v>777220000</v>
      </c>
      <c r="F244" s="43">
        <v>447220000</v>
      </c>
      <c r="G244" s="105">
        <v>330000000</v>
      </c>
      <c r="H244" s="117">
        <v>135.52121212121213</v>
      </c>
      <c r="I244" s="105">
        <v>400000000</v>
      </c>
      <c r="J244" s="105">
        <v>-70000000</v>
      </c>
      <c r="K244" s="44">
        <v>11339180000</v>
      </c>
      <c r="L244" s="143">
        <v>8.3505983516483511</v>
      </c>
      <c r="M244" s="143">
        <v>93.75421</v>
      </c>
      <c r="N244" s="288">
        <v>8.9069049290142281</v>
      </c>
      <c r="O244" s="288">
        <v>9.0054535605778483</v>
      </c>
      <c r="P244" s="288">
        <v>8.9329999999999998</v>
      </c>
    </row>
    <row r="245" spans="1:16" ht="15" customHeight="1">
      <c r="A245" s="100">
        <v>45413</v>
      </c>
      <c r="B245" s="101">
        <v>300000000</v>
      </c>
      <c r="C245" s="15">
        <v>45443</v>
      </c>
      <c r="D245" s="15">
        <v>45716</v>
      </c>
      <c r="E245" s="17">
        <v>819500000</v>
      </c>
      <c r="F245" s="43">
        <v>519500000</v>
      </c>
      <c r="G245" s="105">
        <v>300000000</v>
      </c>
      <c r="H245" s="117">
        <v>173.16666666666666</v>
      </c>
      <c r="I245" s="105">
        <v>300000000</v>
      </c>
      <c r="J245" s="105">
        <v>0</v>
      </c>
      <c r="K245" s="44">
        <v>11339180000</v>
      </c>
      <c r="L245" s="143">
        <v>8.3323349816849781</v>
      </c>
      <c r="M245" s="143">
        <v>93.767870000000002</v>
      </c>
      <c r="N245" s="288">
        <v>8.8861301655726823</v>
      </c>
      <c r="O245" s="288">
        <v>8.9842228548229883</v>
      </c>
      <c r="P245" s="288">
        <v>8.85</v>
      </c>
    </row>
    <row r="246" spans="1:16" ht="15" customHeight="1">
      <c r="A246" s="100">
        <v>45444</v>
      </c>
      <c r="B246" s="101">
        <v>300000000</v>
      </c>
      <c r="C246" s="15">
        <v>45450</v>
      </c>
      <c r="D246" s="15">
        <v>45723</v>
      </c>
      <c r="E246" s="17">
        <v>754810000</v>
      </c>
      <c r="F246" s="43">
        <v>454810000</v>
      </c>
      <c r="G246" s="105">
        <v>300000000</v>
      </c>
      <c r="H246" s="117">
        <f>F246/B246*100</f>
        <v>151.60333333333332</v>
      </c>
      <c r="I246" s="105">
        <v>300000000</v>
      </c>
      <c r="J246" s="105">
        <v>0</v>
      </c>
      <c r="K246" s="44">
        <v>11339180000</v>
      </c>
      <c r="L246" s="143">
        <v>8.3039772893772916</v>
      </c>
      <c r="M246" s="143">
        <v>93.789079999999998</v>
      </c>
      <c r="N246" s="288">
        <v>8.8538850038589683</v>
      </c>
      <c r="O246" s="288">
        <v>8.9512720754068695</v>
      </c>
      <c r="P246" s="288">
        <v>8.8759999999999994</v>
      </c>
    </row>
    <row r="247" spans="1:16" ht="15" customHeight="1">
      <c r="A247" s="100">
        <v>45444</v>
      </c>
      <c r="B247" s="101">
        <v>300000000</v>
      </c>
      <c r="C247" s="15">
        <v>45457</v>
      </c>
      <c r="D247" s="15">
        <v>45730</v>
      </c>
      <c r="E247" s="17">
        <v>877340000</v>
      </c>
      <c r="F247" s="43">
        <v>577340000</v>
      </c>
      <c r="G247" s="105">
        <v>330000000</v>
      </c>
      <c r="H247" s="117">
        <v>192.44666666666669</v>
      </c>
      <c r="I247" s="105">
        <v>400000000</v>
      </c>
      <c r="J247" s="105">
        <v>-70000000</v>
      </c>
      <c r="K247" s="44">
        <v>11269180000</v>
      </c>
      <c r="L247" s="143">
        <v>8.2680789377289443</v>
      </c>
      <c r="M247" s="143">
        <v>93.815929999999994</v>
      </c>
      <c r="N247" s="288">
        <v>8.8130863678790412</v>
      </c>
      <c r="O247" s="288">
        <v>8.909584246342007</v>
      </c>
      <c r="P247" s="288">
        <v>8.8239999999999998</v>
      </c>
    </row>
    <row r="248" spans="1:16" ht="15" customHeight="1">
      <c r="A248" s="100">
        <v>45444</v>
      </c>
      <c r="B248" s="101">
        <v>330000000</v>
      </c>
      <c r="C248" s="15">
        <v>45464</v>
      </c>
      <c r="D248" s="15">
        <v>45737</v>
      </c>
      <c r="E248" s="17">
        <v>583400000</v>
      </c>
      <c r="F248" s="43">
        <v>253400000</v>
      </c>
      <c r="G248" s="105">
        <v>330000000</v>
      </c>
      <c r="H248" s="117">
        <f t="shared" ref="H248:H249" si="2">F248/B248*100</f>
        <v>76.787878787878782</v>
      </c>
      <c r="I248" s="105">
        <v>400000000</v>
      </c>
      <c r="J248" s="105">
        <v>-70000000</v>
      </c>
      <c r="K248" s="44">
        <v>11199180000</v>
      </c>
      <c r="L248" s="143">
        <v>8.2088901098901008</v>
      </c>
      <c r="M248" s="143">
        <v>93.860200000000006</v>
      </c>
      <c r="N248" s="288">
        <v>8.7458689731005261</v>
      </c>
      <c r="O248" s="288">
        <v>8.840910641630062</v>
      </c>
      <c r="P248" s="288">
        <v>8.7884499999999992</v>
      </c>
    </row>
    <row r="249" spans="1:16" ht="15" customHeight="1">
      <c r="A249" s="100">
        <v>45444</v>
      </c>
      <c r="B249" s="101">
        <v>330000000</v>
      </c>
      <c r="C249" s="15">
        <v>45471</v>
      </c>
      <c r="D249" s="15">
        <v>45744</v>
      </c>
      <c r="E249" s="17">
        <v>729170000</v>
      </c>
      <c r="F249" s="43">
        <v>399170000</v>
      </c>
      <c r="G249" s="105">
        <v>330000000</v>
      </c>
      <c r="H249" s="117">
        <f t="shared" si="2"/>
        <v>120.96060606060605</v>
      </c>
      <c r="I249" s="105">
        <v>260560000</v>
      </c>
      <c r="J249" s="105">
        <v>69440000</v>
      </c>
      <c r="K249" s="44">
        <v>11268620000</v>
      </c>
      <c r="L249" s="143">
        <v>8.2009617216117228</v>
      </c>
      <c r="M249" s="143">
        <v>93.866129999999998</v>
      </c>
      <c r="N249" s="288">
        <v>8.7368699674863812</v>
      </c>
      <c r="O249" s="288">
        <v>8.8317175086630506</v>
      </c>
      <c r="P249" s="288">
        <v>8.7482799999999994</v>
      </c>
    </row>
    <row r="250" spans="1:16" ht="15" customHeight="1">
      <c r="A250" s="100">
        <v>45474</v>
      </c>
      <c r="B250" s="101">
        <v>300000000</v>
      </c>
      <c r="C250" s="15">
        <v>45478</v>
      </c>
      <c r="D250" s="15">
        <v>45751</v>
      </c>
      <c r="E250" s="17">
        <v>471220000</v>
      </c>
      <c r="F250" s="43">
        <v>171220000</v>
      </c>
      <c r="G250" s="105">
        <v>300000000</v>
      </c>
      <c r="H250" s="270">
        <v>57.073333333333331</v>
      </c>
      <c r="I250" s="105">
        <v>291550000</v>
      </c>
      <c r="J250" s="105">
        <v>8450000</v>
      </c>
      <c r="K250" s="44">
        <v>11277070000</v>
      </c>
      <c r="L250" s="143">
        <v>8.1834069597069554</v>
      </c>
      <c r="M250" s="143">
        <v>93.879260000000002</v>
      </c>
      <c r="N250" s="288">
        <v>8.7169487272342749</v>
      </c>
      <c r="O250" s="288">
        <v>8.8113672218850034</v>
      </c>
      <c r="P250" s="288">
        <v>8.7370000000000001</v>
      </c>
    </row>
    <row r="251" spans="1:16" ht="15" customHeight="1">
      <c r="A251" s="100">
        <v>45474</v>
      </c>
      <c r="B251" s="101">
        <v>350000000</v>
      </c>
      <c r="C251" s="15">
        <v>45485</v>
      </c>
      <c r="D251" s="15">
        <v>45758</v>
      </c>
      <c r="E251" s="17">
        <v>575950000</v>
      </c>
      <c r="F251" s="43">
        <v>225950000</v>
      </c>
      <c r="G251" s="105">
        <v>350000000</v>
      </c>
      <c r="H251" s="270">
        <v>64.557142857142864</v>
      </c>
      <c r="I251" s="105">
        <v>314200000</v>
      </c>
      <c r="J251" s="105">
        <v>35800000</v>
      </c>
      <c r="K251" s="44">
        <v>11312870000</v>
      </c>
      <c r="L251" s="143">
        <v>8.1623893772893723</v>
      </c>
      <c r="M251" s="143">
        <v>93.894980000000004</v>
      </c>
      <c r="N251" s="288">
        <v>8.6931051876142593</v>
      </c>
      <c r="O251" s="288">
        <v>8.7870114218100639</v>
      </c>
      <c r="P251" s="288">
        <v>8.7188999999999997</v>
      </c>
    </row>
    <row r="252" spans="1:16" ht="15" customHeight="1">
      <c r="A252" s="100">
        <v>45474</v>
      </c>
      <c r="B252" s="101">
        <v>300000000</v>
      </c>
      <c r="C252" s="15">
        <v>45492</v>
      </c>
      <c r="D252" s="15">
        <v>45765</v>
      </c>
      <c r="E252" s="17">
        <v>472160000</v>
      </c>
      <c r="F252" s="43">
        <v>172160000</v>
      </c>
      <c r="G252" s="105">
        <v>300000000</v>
      </c>
      <c r="H252" s="270">
        <v>57.386666666666663</v>
      </c>
      <c r="I252" s="105">
        <v>300000000</v>
      </c>
      <c r="J252" s="105">
        <v>0</v>
      </c>
      <c r="K252" s="44">
        <v>11312870000</v>
      </c>
      <c r="L252" s="143">
        <v>8.1189637362637406</v>
      </c>
      <c r="M252" s="143">
        <v>93.927459999999996</v>
      </c>
      <c r="N252" s="288">
        <v>8.6438659538581586</v>
      </c>
      <c r="O252" s="288">
        <v>8.7367186700846986</v>
      </c>
      <c r="P252" s="288">
        <v>8.7045200000000005</v>
      </c>
    </row>
    <row r="253" spans="1:16" ht="15" customHeight="1">
      <c r="A253" s="100">
        <v>45474</v>
      </c>
      <c r="B253" s="101">
        <v>300000000</v>
      </c>
      <c r="C253" s="15">
        <v>45499</v>
      </c>
      <c r="D253" s="15">
        <v>45772</v>
      </c>
      <c r="E253" s="17">
        <v>540570000</v>
      </c>
      <c r="F253" s="43">
        <v>240570000</v>
      </c>
      <c r="G253" s="105">
        <v>353820000</v>
      </c>
      <c r="H253" s="270">
        <v>80.19</v>
      </c>
      <c r="I253" s="105">
        <v>300000000</v>
      </c>
      <c r="J253" s="105">
        <v>53820000</v>
      </c>
      <c r="K253" s="44">
        <v>11366690000</v>
      </c>
      <c r="L253" s="143">
        <v>8.1313600000000008</v>
      </c>
      <c r="M253" s="143">
        <v>93.918189999999996</v>
      </c>
      <c r="N253" s="288">
        <v>8.657915673532143</v>
      </c>
      <c r="O253" s="288">
        <v>8.7510683985522206</v>
      </c>
      <c r="P253" s="288">
        <v>8.6660000000000004</v>
      </c>
    </row>
    <row r="254" spans="1:16" ht="15" customHeight="1">
      <c r="A254" s="100">
        <v>45505</v>
      </c>
      <c r="B254" s="101">
        <v>320000000</v>
      </c>
      <c r="C254" s="15">
        <v>45506</v>
      </c>
      <c r="D254" s="15">
        <v>45779</v>
      </c>
      <c r="E254" s="17">
        <v>776260000</v>
      </c>
      <c r="F254" s="43">
        <v>456260000</v>
      </c>
      <c r="G254" s="105">
        <v>320000000</v>
      </c>
      <c r="H254" s="270">
        <v>142.58124999999998</v>
      </c>
      <c r="I254" s="105">
        <v>300000000</v>
      </c>
      <c r="J254" s="105">
        <v>20000000</v>
      </c>
      <c r="K254" s="44">
        <v>11386690000</v>
      </c>
      <c r="L254" s="143">
        <v>8.1023047619047599</v>
      </c>
      <c r="M254" s="143">
        <v>93.939920000000001</v>
      </c>
      <c r="N254" s="288">
        <v>8.6249858014619978</v>
      </c>
      <c r="O254" s="288">
        <v>8.7174361145680113</v>
      </c>
      <c r="P254" s="288">
        <v>8.6389999999999993</v>
      </c>
    </row>
    <row r="255" spans="1:16" ht="15" customHeight="1">
      <c r="A255" s="100">
        <v>45505</v>
      </c>
      <c r="B255" s="101">
        <v>320000000</v>
      </c>
      <c r="C255" s="15">
        <v>45513</v>
      </c>
      <c r="D255" s="15">
        <v>45786</v>
      </c>
      <c r="E255" s="17">
        <v>540880000</v>
      </c>
      <c r="F255" s="43">
        <v>220880000</v>
      </c>
      <c r="G255" s="105">
        <v>320000000</v>
      </c>
      <c r="H255" s="270">
        <v>69.025000000000006</v>
      </c>
      <c r="I255" s="105">
        <v>250000000</v>
      </c>
      <c r="J255" s="105">
        <v>70000000</v>
      </c>
      <c r="K255" s="44">
        <v>11456690000</v>
      </c>
      <c r="L255" s="143">
        <v>8.0446267399267466</v>
      </c>
      <c r="M255" s="143">
        <v>93.983059999999995</v>
      </c>
      <c r="N255" s="288">
        <v>8.5596561124172243</v>
      </c>
      <c r="O255" s="288">
        <v>8.6507206700231478</v>
      </c>
      <c r="P255" s="288">
        <v>8.5719999999999992</v>
      </c>
    </row>
    <row r="256" spans="1:16" ht="15" customHeight="1">
      <c r="A256" s="100">
        <v>45505</v>
      </c>
      <c r="B256" s="101">
        <v>300000000</v>
      </c>
      <c r="C256" s="15">
        <v>45519</v>
      </c>
      <c r="D256" s="15">
        <v>45792</v>
      </c>
      <c r="E256" s="17">
        <v>1118230000</v>
      </c>
      <c r="F256" s="43">
        <v>818230000</v>
      </c>
      <c r="G256" s="105">
        <v>300000000</v>
      </c>
      <c r="H256" s="270">
        <v>272.74333333333334</v>
      </c>
      <c r="I256" s="105">
        <v>236470000</v>
      </c>
      <c r="J256" s="105">
        <v>63530000</v>
      </c>
      <c r="K256" s="44">
        <v>11520220000</v>
      </c>
      <c r="L256" s="143">
        <v>7.8728895604395657</v>
      </c>
      <c r="M256" s="143">
        <v>94.111509999999996</v>
      </c>
      <c r="N256" s="288">
        <v>8.3654906402410987</v>
      </c>
      <c r="O256" s="288">
        <v>8.4524975645261069</v>
      </c>
      <c r="P256" s="288">
        <v>8.4145800000000008</v>
      </c>
    </row>
    <row r="257" spans="1:16" ht="15" customHeight="1">
      <c r="A257" s="100">
        <v>45505</v>
      </c>
      <c r="B257" s="101">
        <v>350000000</v>
      </c>
      <c r="C257" s="15">
        <v>45527</v>
      </c>
      <c r="D257" s="15">
        <v>45800</v>
      </c>
      <c r="E257" s="17">
        <v>769880000</v>
      </c>
      <c r="F257" s="43">
        <v>419880000</v>
      </c>
      <c r="G257" s="105">
        <v>350000000</v>
      </c>
      <c r="H257" s="270">
        <v>119.96571428571427</v>
      </c>
      <c r="I257" s="105">
        <v>350000000</v>
      </c>
      <c r="J257" s="105">
        <v>0</v>
      </c>
      <c r="K257" s="44">
        <v>11520220000</v>
      </c>
      <c r="L257" s="143">
        <v>7.8237014652014567</v>
      </c>
      <c r="M257" s="143">
        <v>94.148300000000006</v>
      </c>
      <c r="N257" s="288">
        <v>8.3099763513536153</v>
      </c>
      <c r="O257" s="288">
        <v>8.3958399243760482</v>
      </c>
      <c r="P257" s="288">
        <v>8.33</v>
      </c>
    </row>
    <row r="258" spans="1:16" ht="15" customHeight="1">
      <c r="A258" s="100">
        <v>45505</v>
      </c>
      <c r="B258" s="101">
        <v>300000000</v>
      </c>
      <c r="C258" s="15">
        <v>45534</v>
      </c>
      <c r="D258" s="15">
        <v>45807</v>
      </c>
      <c r="E258" s="17">
        <v>550740000</v>
      </c>
      <c r="F258" s="43">
        <v>250740000</v>
      </c>
      <c r="G258" s="105">
        <v>300000000</v>
      </c>
      <c r="H258" s="270">
        <v>83.58</v>
      </c>
      <c r="I258" s="105">
        <v>300000000</v>
      </c>
      <c r="J258" s="105">
        <v>0</v>
      </c>
      <c r="K258" s="44">
        <v>11520220000</v>
      </c>
      <c r="L258" s="143">
        <v>7.7682027472527544</v>
      </c>
      <c r="M258" s="143">
        <v>94.189809999999994</v>
      </c>
      <c r="N258" s="288">
        <v>8.2473918858661612</v>
      </c>
      <c r="O258" s="20">
        <v>8.3319754428682344</v>
      </c>
      <c r="P258" s="288">
        <v>8.2799999999999994</v>
      </c>
    </row>
    <row r="259" spans="1:16" ht="15" customHeight="1">
      <c r="A259" s="100">
        <v>45536</v>
      </c>
      <c r="B259" s="101">
        <v>300000000</v>
      </c>
      <c r="C259" s="15">
        <v>45541</v>
      </c>
      <c r="D259" s="15">
        <v>45814</v>
      </c>
      <c r="E259" s="17">
        <v>402130000</v>
      </c>
      <c r="F259" s="43">
        <v>102130000</v>
      </c>
      <c r="G259" s="105">
        <v>300000000</v>
      </c>
      <c r="H259" s="270">
        <v>34.043333333333329</v>
      </c>
      <c r="I259" s="105">
        <v>300000000</v>
      </c>
      <c r="J259" s="105">
        <v>0</v>
      </c>
      <c r="K259" s="44">
        <v>11520220000</v>
      </c>
      <c r="L259" s="143">
        <v>7.7584293040293062</v>
      </c>
      <c r="M259" s="143">
        <v>94.197119999999998</v>
      </c>
      <c r="N259" s="288">
        <v>8.2363763393501905</v>
      </c>
      <c r="O259" s="20">
        <v>8.3207355815382975</v>
      </c>
      <c r="P259" s="288">
        <v>8.2588799999999996</v>
      </c>
    </row>
    <row r="260" spans="1:16" ht="15" customHeight="1">
      <c r="A260" s="100">
        <v>45536</v>
      </c>
      <c r="B260" s="101">
        <v>300000000</v>
      </c>
      <c r="C260" s="15">
        <v>45548</v>
      </c>
      <c r="D260" s="15">
        <v>45821</v>
      </c>
      <c r="E260" s="17">
        <v>497220000</v>
      </c>
      <c r="F260" s="43">
        <v>197220000</v>
      </c>
      <c r="G260" s="105">
        <v>300000000</v>
      </c>
      <c r="H260" s="270">
        <v>65.739999999999995</v>
      </c>
      <c r="I260" s="105">
        <v>300000000</v>
      </c>
      <c r="J260" s="105">
        <v>0</v>
      </c>
      <c r="K260" s="44">
        <v>11520220000</v>
      </c>
      <c r="L260" s="143">
        <v>7.7526802197802205</v>
      </c>
      <c r="M260" s="143">
        <v>94.201419999999999</v>
      </c>
      <c r="N260" s="288">
        <v>8.22989740471027</v>
      </c>
      <c r="O260" s="20">
        <v>8.3141248505647738</v>
      </c>
      <c r="P260" s="288">
        <v>8.2460000000000004</v>
      </c>
    </row>
    <row r="261" spans="1:16" ht="15" customHeight="1">
      <c r="A261" s="100">
        <v>45536</v>
      </c>
      <c r="B261" s="101">
        <v>300000000</v>
      </c>
      <c r="C261" s="15">
        <v>45555</v>
      </c>
      <c r="D261" s="15">
        <v>45828</v>
      </c>
      <c r="E261" s="17">
        <v>559300000</v>
      </c>
      <c r="F261" s="43">
        <v>259300000</v>
      </c>
      <c r="G261" s="105">
        <v>300000000</v>
      </c>
      <c r="H261" s="270">
        <v>86.433333333333323</v>
      </c>
      <c r="I261" s="105">
        <v>141920000</v>
      </c>
      <c r="J261" s="105">
        <v>158080000</v>
      </c>
      <c r="K261" s="44">
        <v>11678300000</v>
      </c>
      <c r="L261" s="143">
        <v>7.7230657509157572</v>
      </c>
      <c r="M261" s="143">
        <v>94.223569999999995</v>
      </c>
      <c r="N261" s="288">
        <v>8.1965327262761924</v>
      </c>
      <c r="O261" s="20">
        <v>8.280083068721634</v>
      </c>
      <c r="P261" s="288">
        <v>8.2145799999999998</v>
      </c>
    </row>
    <row r="262" spans="1:16" ht="15" customHeight="1">
      <c r="A262" s="100">
        <v>45536</v>
      </c>
      <c r="B262" s="101">
        <v>300000000</v>
      </c>
      <c r="C262" s="15">
        <v>45562</v>
      </c>
      <c r="D262" s="15">
        <v>45835</v>
      </c>
      <c r="E262" s="17">
        <v>492620000</v>
      </c>
      <c r="F262" s="43">
        <v>192620000</v>
      </c>
      <c r="G262" s="105">
        <v>322830000</v>
      </c>
      <c r="H262" s="270">
        <v>64.206666666666663</v>
      </c>
      <c r="I262" s="105">
        <v>0</v>
      </c>
      <c r="J262" s="105">
        <v>322830000</v>
      </c>
      <c r="K262" s="44">
        <v>12001130000</v>
      </c>
      <c r="L262" s="143">
        <v>7.719549450549442</v>
      </c>
      <c r="M262" s="143">
        <v>94.226200000000006</v>
      </c>
      <c r="N262" s="288">
        <v>8.1925721832669058</v>
      </c>
      <c r="O262" s="20">
        <v>8.2760423294677476</v>
      </c>
      <c r="P262" s="288">
        <v>8.2170000000000005</v>
      </c>
    </row>
    <row r="263" spans="1:16" ht="15" customHeight="1">
      <c r="A263" s="100">
        <v>45566</v>
      </c>
      <c r="B263" s="101">
        <v>300000000</v>
      </c>
      <c r="C263" s="15">
        <v>45569</v>
      </c>
      <c r="D263" s="15">
        <v>45842</v>
      </c>
      <c r="E263" s="17">
        <v>569240000</v>
      </c>
      <c r="F263" s="43">
        <v>269240000</v>
      </c>
      <c r="G263" s="105">
        <v>300000000</v>
      </c>
      <c r="H263" s="270">
        <v>89.74666666666667</v>
      </c>
      <c r="I263" s="105">
        <v>250000000</v>
      </c>
      <c r="J263" s="105">
        <v>50000000</v>
      </c>
      <c r="K263" s="44">
        <v>12051130000</v>
      </c>
      <c r="L263" s="143">
        <v>7.7136131868131947</v>
      </c>
      <c r="M263" s="143">
        <v>94.230639999999994</v>
      </c>
      <c r="N263" s="288">
        <v>8.185886445017454</v>
      </c>
      <c r="O263" s="20">
        <v>8.2692212992756531</v>
      </c>
      <c r="P263" s="288">
        <v>8.1999999999999993</v>
      </c>
    </row>
    <row r="264" spans="1:16" ht="15" customHeight="1">
      <c r="A264" s="100">
        <v>45566</v>
      </c>
      <c r="B264" s="101">
        <v>300000000</v>
      </c>
      <c r="C264" s="15">
        <v>45576</v>
      </c>
      <c r="D264" s="15">
        <v>45849</v>
      </c>
      <c r="E264" s="17">
        <v>472910000</v>
      </c>
      <c r="F264" s="43">
        <v>172910000</v>
      </c>
      <c r="G264" s="105">
        <v>300000000</v>
      </c>
      <c r="H264" s="270">
        <v>57.63666666666667</v>
      </c>
      <c r="I264" s="105">
        <v>300000000</v>
      </c>
      <c r="J264" s="105">
        <v>0</v>
      </c>
      <c r="K264" s="44">
        <v>12051130000</v>
      </c>
      <c r="L264" s="143">
        <v>7.7058452380952307</v>
      </c>
      <c r="M264" s="143">
        <v>94.236450000000005</v>
      </c>
      <c r="N264" s="288">
        <v>8.1771387165955751</v>
      </c>
      <c r="O264" s="20">
        <v>8.260296716254544</v>
      </c>
      <c r="P264" s="288">
        <v>8.1969999999999992</v>
      </c>
    </row>
    <row r="265" spans="1:16" ht="15" customHeight="1">
      <c r="A265" s="100">
        <v>45566</v>
      </c>
      <c r="B265" s="101">
        <v>330000000</v>
      </c>
      <c r="C265" s="15">
        <v>45583</v>
      </c>
      <c r="D265" s="15">
        <v>45856</v>
      </c>
      <c r="E265" s="17">
        <v>562770000</v>
      </c>
      <c r="F265" s="43">
        <v>232770000</v>
      </c>
      <c r="G265" s="105">
        <v>330000000</v>
      </c>
      <c r="H265" s="270">
        <v>70.536363636363646</v>
      </c>
      <c r="I265" s="105">
        <v>300000000</v>
      </c>
      <c r="J265" s="105">
        <v>30000000</v>
      </c>
      <c r="K265" s="44">
        <v>12081130000</v>
      </c>
      <c r="L265" s="143">
        <v>8.7058452380952307</v>
      </c>
      <c r="M265" s="143">
        <v>94.295680000000004</v>
      </c>
      <c r="N265" s="288">
        <v>8.0880215775048647</v>
      </c>
      <c r="O265" s="20">
        <v>8.1693884464197453</v>
      </c>
      <c r="P265" s="288">
        <v>8.1419999999999995</v>
      </c>
    </row>
    <row r="266" spans="1:16" ht="15" customHeight="1">
      <c r="A266" s="100">
        <v>45566</v>
      </c>
      <c r="B266" s="101">
        <v>330000000</v>
      </c>
      <c r="C266" s="15">
        <v>45590</v>
      </c>
      <c r="D266" s="15">
        <v>45863</v>
      </c>
      <c r="E266" s="17">
        <v>382610000</v>
      </c>
      <c r="F266" s="43">
        <v>52610000</v>
      </c>
      <c r="G266" s="105">
        <v>330000000</v>
      </c>
      <c r="H266" s="270">
        <v>15.942424242424241</v>
      </c>
      <c r="I266" s="105">
        <v>300000000</v>
      </c>
      <c r="J266" s="105">
        <v>30000000</v>
      </c>
      <c r="K266" s="44">
        <v>12111130000</v>
      </c>
      <c r="L266" s="143">
        <v>7.6399179487179536</v>
      </c>
      <c r="M266" s="143">
        <v>94.285759999999996</v>
      </c>
      <c r="N266" s="288">
        <v>8.1029393502454177</v>
      </c>
      <c r="O266" s="20">
        <v>8.1846047041892014</v>
      </c>
      <c r="P266" s="288">
        <v>8.1319999999999997</v>
      </c>
    </row>
    <row r="267" spans="1:16" ht="15" customHeight="1">
      <c r="A267" s="100">
        <v>45597</v>
      </c>
      <c r="B267" s="101">
        <v>330000000</v>
      </c>
      <c r="C267" s="15">
        <v>45597</v>
      </c>
      <c r="D267" s="15">
        <v>45870</v>
      </c>
      <c r="E267" s="17">
        <v>592770000</v>
      </c>
      <c r="F267" s="43">
        <v>262770000</v>
      </c>
      <c r="G267" s="105">
        <v>330000000</v>
      </c>
      <c r="H267" s="270">
        <v>79.627272727272725</v>
      </c>
      <c r="I267" s="105">
        <v>337500000</v>
      </c>
      <c r="J267" s="105">
        <v>-7500000</v>
      </c>
      <c r="K267" s="44">
        <v>12103630000</v>
      </c>
      <c r="L267" s="143">
        <v>7.6256254578754668</v>
      </c>
      <c r="M267" s="143">
        <v>94.296449999999993</v>
      </c>
      <c r="N267" s="288">
        <v>8.0868637768181806</v>
      </c>
      <c r="O267" s="20">
        <v>8.168207502223046</v>
      </c>
      <c r="P267" s="288">
        <v>8.1210000000000004</v>
      </c>
    </row>
    <row r="268" spans="1:16" ht="15" customHeight="1">
      <c r="A268" s="100">
        <v>45597</v>
      </c>
      <c r="B268" s="101">
        <v>300000000</v>
      </c>
      <c r="C268" s="15">
        <v>45604</v>
      </c>
      <c r="D268" s="15">
        <v>45877</v>
      </c>
      <c r="E268" s="17">
        <v>565970000</v>
      </c>
      <c r="F268" s="43">
        <v>265970000</v>
      </c>
      <c r="G268" s="105">
        <v>300000000</v>
      </c>
      <c r="H268" s="270">
        <v>88.656666666666666</v>
      </c>
      <c r="I268" s="105">
        <v>300000000</v>
      </c>
      <c r="J268" s="105">
        <v>0</v>
      </c>
      <c r="K268" s="44">
        <v>12103630000</v>
      </c>
      <c r="L268" s="143">
        <v>7.635719780219782</v>
      </c>
      <c r="M268" s="143">
        <v>94.288899999999998</v>
      </c>
      <c r="N268" s="288">
        <v>8.0982170544144463</v>
      </c>
      <c r="O268" s="20">
        <v>8.1797878630668119</v>
      </c>
      <c r="P268" s="288">
        <v>8.1012000000000004</v>
      </c>
    </row>
    <row r="269" spans="1:16" ht="15" customHeight="1">
      <c r="A269" s="100">
        <v>45597</v>
      </c>
      <c r="B269" s="101">
        <v>330000000</v>
      </c>
      <c r="C269" s="15">
        <v>45611</v>
      </c>
      <c r="D269" s="15">
        <v>45884</v>
      </c>
      <c r="E269" s="17">
        <v>379090000</v>
      </c>
      <c r="F269" s="43">
        <v>49090000</v>
      </c>
      <c r="G269" s="105">
        <v>330000000</v>
      </c>
      <c r="H269" s="270">
        <v>14.875757575757575</v>
      </c>
      <c r="I269" s="105">
        <v>271440000</v>
      </c>
      <c r="J269" s="105">
        <v>58560000</v>
      </c>
      <c r="K269" s="44">
        <v>12162190000</v>
      </c>
      <c r="L269" s="143">
        <v>7.6296631868131852</v>
      </c>
      <c r="M269" s="143">
        <v>94.293430000000001</v>
      </c>
      <c r="N269" s="288">
        <v>8.0914048696851779</v>
      </c>
      <c r="O269" s="20">
        <v>8.1728393865287288</v>
      </c>
      <c r="P269" s="288">
        <v>8.1</v>
      </c>
    </row>
    <row r="270" spans="1:16" ht="15" customHeight="1">
      <c r="A270" s="100">
        <v>45597</v>
      </c>
      <c r="B270" s="101">
        <v>330000000</v>
      </c>
      <c r="C270" s="15">
        <v>45618</v>
      </c>
      <c r="D270" s="15">
        <v>45891</v>
      </c>
      <c r="E270" s="17">
        <v>385660000</v>
      </c>
      <c r="F270" s="43">
        <v>55660000</v>
      </c>
      <c r="G270" s="105">
        <v>330000000</v>
      </c>
      <c r="H270" s="270">
        <v>16.866666666666667</v>
      </c>
      <c r="I270" s="105">
        <v>350000000</v>
      </c>
      <c r="J270" s="105">
        <v>-20000000</v>
      </c>
      <c r="K270" s="44">
        <v>12142190000</v>
      </c>
      <c r="L270" s="143">
        <v>7.6206117216117164</v>
      </c>
      <c r="M270" s="143">
        <v>94.300200000000004</v>
      </c>
      <c r="N270" s="288">
        <v>8.0812254073816572</v>
      </c>
      <c r="O270" s="20">
        <v>8.1624564727385884</v>
      </c>
      <c r="P270" s="288">
        <v>8.1024999999999991</v>
      </c>
    </row>
    <row r="271" spans="1:16" ht="15" customHeight="1">
      <c r="A271" s="100">
        <v>45597</v>
      </c>
      <c r="B271" s="101">
        <v>330000000</v>
      </c>
      <c r="C271" s="15">
        <v>45625</v>
      </c>
      <c r="D271" s="15">
        <v>45898</v>
      </c>
      <c r="E271" s="17">
        <v>336190000</v>
      </c>
      <c r="F271" s="43">
        <v>6190000</v>
      </c>
      <c r="G271" s="105">
        <v>330000000</v>
      </c>
      <c r="H271" s="270">
        <v>1.8757575757575757</v>
      </c>
      <c r="I271" s="105">
        <v>300000000</v>
      </c>
      <c r="J271" s="105">
        <v>30000000</v>
      </c>
      <c r="K271" s="44">
        <v>12172190000</v>
      </c>
      <c r="L271" s="143">
        <v>7.6334736263736183</v>
      </c>
      <c r="M271" s="143">
        <v>94.290580000000006</v>
      </c>
      <c r="N271" s="288">
        <v>8.095690604908377</v>
      </c>
      <c r="O271" s="20">
        <v>8.1772108536021459</v>
      </c>
      <c r="P271" s="288">
        <v>8.1530000000000005</v>
      </c>
    </row>
    <row r="272" spans="1:16">
      <c r="A272" s="100">
        <v>45627</v>
      </c>
      <c r="B272" s="101">
        <v>330000000</v>
      </c>
      <c r="C272" s="15">
        <v>45632</v>
      </c>
      <c r="D272" s="15">
        <f>C272+273</f>
        <v>45905</v>
      </c>
      <c r="E272" s="17">
        <v>538600000</v>
      </c>
      <c r="F272" s="339">
        <f>E272-B272</f>
        <v>208600000</v>
      </c>
      <c r="G272" s="105">
        <v>330000000</v>
      </c>
      <c r="H272" s="378">
        <f>0.632121212121212*100</f>
        <v>63.212121212121197</v>
      </c>
      <c r="I272" s="105">
        <v>350000000</v>
      </c>
      <c r="J272" s="105">
        <v>-20000000</v>
      </c>
      <c r="K272" s="341">
        <v>12152190000</v>
      </c>
      <c r="L272" s="143">
        <v>7.6344630036630061</v>
      </c>
      <c r="M272" s="143">
        <v>94.289839999999998</v>
      </c>
      <c r="N272" s="288">
        <f>0.0809680343466805*100</f>
        <v>8.0968034346680504</v>
      </c>
      <c r="O272" s="20">
        <f>0.0817834595169096*100</f>
        <v>8.1783459516909609</v>
      </c>
      <c r="P272" s="288">
        <v>8.1300000000000008</v>
      </c>
    </row>
    <row r="273" spans="1:16">
      <c r="A273" s="100">
        <v>45627</v>
      </c>
      <c r="B273" s="101">
        <v>300000000</v>
      </c>
      <c r="C273" s="15">
        <v>45639</v>
      </c>
      <c r="D273" s="15">
        <f>C273+273</f>
        <v>45912</v>
      </c>
      <c r="E273" s="17">
        <v>498550000</v>
      </c>
      <c r="F273" s="339">
        <f>E273-B273</f>
        <v>198550000</v>
      </c>
      <c r="G273" s="105">
        <v>300000000</v>
      </c>
      <c r="H273" s="378">
        <f>0.661833333333333*100</f>
        <v>66.183333333333309</v>
      </c>
      <c r="I273" s="105">
        <v>255150000</v>
      </c>
      <c r="J273" s="105">
        <v>44850000</v>
      </c>
      <c r="K273" s="341">
        <v>12197040000</v>
      </c>
      <c r="L273" s="143">
        <v>7.64564029304029</v>
      </c>
      <c r="M273" s="143">
        <v>94.281480000000002</v>
      </c>
      <c r="N273" s="288">
        <f>0.0810937661674413*100</f>
        <v>8.1093766167441288</v>
      </c>
      <c r="O273" s="20">
        <f>0.0819117093855248*100</f>
        <v>8.1911709385524798</v>
      </c>
      <c r="P273" s="288">
        <v>8.1310000000000002</v>
      </c>
    </row>
    <row r="274" spans="1:16">
      <c r="A274" s="100">
        <v>45627</v>
      </c>
      <c r="B274" s="101">
        <v>180000000</v>
      </c>
      <c r="C274" s="15">
        <v>45646</v>
      </c>
      <c r="D274" s="15">
        <f>C274+273</f>
        <v>45919</v>
      </c>
      <c r="E274" s="17">
        <v>427360000</v>
      </c>
      <c r="F274" s="339">
        <f>E274-B274</f>
        <v>247360000</v>
      </c>
      <c r="G274" s="105">
        <v>180890000</v>
      </c>
      <c r="H274" s="378">
        <f>1.37422222222222*100</f>
        <v>137.42222222222199</v>
      </c>
      <c r="I274" s="105">
        <v>149030000</v>
      </c>
      <c r="J274" s="105">
        <v>31860000</v>
      </c>
      <c r="K274" s="341">
        <v>12228900000</v>
      </c>
      <c r="L274" s="143">
        <v>7.6479934065934092</v>
      </c>
      <c r="M274" s="143">
        <v>94.279719999999998</v>
      </c>
      <c r="N274" s="288">
        <f>0.0811202388657222*100</f>
        <v>8.1120238865722207</v>
      </c>
      <c r="O274" s="20">
        <f>0.0819387127444084*100</f>
        <v>8.1938712744408413</v>
      </c>
      <c r="P274" s="288">
        <v>8.1448199999999993</v>
      </c>
    </row>
    <row r="275" spans="1:16">
      <c r="A275" s="100">
        <v>45627</v>
      </c>
      <c r="B275" s="101">
        <v>0</v>
      </c>
      <c r="C275" s="15"/>
      <c r="D275" s="15"/>
      <c r="E275" s="17">
        <v>0</v>
      </c>
      <c r="F275" s="339">
        <v>0</v>
      </c>
      <c r="G275" s="105">
        <v>0</v>
      </c>
      <c r="H275" s="378">
        <v>91.695999999999998</v>
      </c>
      <c r="I275" s="105">
        <v>350000000</v>
      </c>
      <c r="J275" s="105">
        <v>-350000000</v>
      </c>
      <c r="K275" s="341">
        <v>11878900000</v>
      </c>
      <c r="L275" s="143"/>
      <c r="M275" s="143"/>
      <c r="N275" s="288"/>
      <c r="O275" s="288"/>
      <c r="P275" s="288"/>
    </row>
    <row r="276" spans="1:16">
      <c r="A276" s="100">
        <v>45658</v>
      </c>
      <c r="B276" s="101">
        <v>250000000</v>
      </c>
      <c r="C276" s="15">
        <v>45660</v>
      </c>
      <c r="D276" s="15">
        <v>45933</v>
      </c>
      <c r="E276" s="17">
        <v>479240000</v>
      </c>
      <c r="F276" s="339">
        <v>229240000</v>
      </c>
      <c r="G276" s="105">
        <v>250000000</v>
      </c>
      <c r="H276" s="378">
        <v>91.695999999999998</v>
      </c>
      <c r="I276" s="105">
        <v>350000000</v>
      </c>
      <c r="J276" s="105">
        <v>-350000000</v>
      </c>
      <c r="K276" s="341">
        <v>11878900000</v>
      </c>
      <c r="L276" s="143">
        <v>7.6193148351648361</v>
      </c>
      <c r="M276" s="143">
        <v>94.301169999999999</v>
      </c>
      <c r="N276" s="288">
        <v>8.0797670221534226</v>
      </c>
      <c r="O276" s="288">
        <v>8.1609689601156212</v>
      </c>
      <c r="P276" s="288">
        <v>8.08</v>
      </c>
    </row>
    <row r="277" spans="1:16">
      <c r="A277" s="100">
        <v>45658</v>
      </c>
      <c r="B277" s="101">
        <v>340000000</v>
      </c>
      <c r="C277" s="15">
        <v>45667</v>
      </c>
      <c r="D277" s="15">
        <v>45940</v>
      </c>
      <c r="E277" s="17">
        <v>681630000</v>
      </c>
      <c r="F277" s="339">
        <v>341630000</v>
      </c>
      <c r="G277" s="105">
        <v>340000000</v>
      </c>
      <c r="H277" s="378">
        <v>100.47941176470587</v>
      </c>
      <c r="I277" s="105">
        <v>321360000</v>
      </c>
      <c r="J277" s="105">
        <v>18640000</v>
      </c>
      <c r="K277" s="341">
        <v>11897540000</v>
      </c>
      <c r="L277" s="143">
        <v>7.575100366300374</v>
      </c>
      <c r="M277" s="143">
        <v>94.334239999999994</v>
      </c>
      <c r="N277" s="288">
        <v>8.0300645516414555</v>
      </c>
      <c r="O277" s="288">
        <v>8.1102768965785508</v>
      </c>
      <c r="P277" s="288">
        <v>8.0399999999999991</v>
      </c>
    </row>
    <row r="278" spans="1:16">
      <c r="A278" s="100">
        <v>45658</v>
      </c>
      <c r="B278" s="101">
        <v>340000000</v>
      </c>
      <c r="C278" s="15">
        <v>45674</v>
      </c>
      <c r="D278" s="15">
        <v>45947</v>
      </c>
      <c r="E278" s="17">
        <v>918790000</v>
      </c>
      <c r="F278" s="339">
        <v>578790000</v>
      </c>
      <c r="G278" s="105">
        <v>340000000</v>
      </c>
      <c r="H278" s="378">
        <v>170.23235294117646</v>
      </c>
      <c r="I278" s="105">
        <v>300000000</v>
      </c>
      <c r="J278" s="105">
        <v>40000000</v>
      </c>
      <c r="K278" s="341">
        <v>11937540000</v>
      </c>
      <c r="L278" s="143">
        <v>7.5217274725274672</v>
      </c>
      <c r="M278" s="143">
        <v>94.374160000000003</v>
      </c>
      <c r="N278" s="288">
        <v>7.9701132942825312</v>
      </c>
      <c r="O278" s="288">
        <v>8.0491399601286382</v>
      </c>
      <c r="P278" s="288">
        <v>8</v>
      </c>
    </row>
    <row r="279" spans="1:16">
      <c r="A279" s="100">
        <v>45658</v>
      </c>
      <c r="B279" s="101">
        <v>340000000</v>
      </c>
      <c r="C279" s="15">
        <v>45681</v>
      </c>
      <c r="D279" s="15">
        <v>45954</v>
      </c>
      <c r="E279" s="17">
        <v>581820000</v>
      </c>
      <c r="F279" s="339">
        <v>241820000</v>
      </c>
      <c r="G279" s="105">
        <v>340000000</v>
      </c>
      <c r="H279" s="378">
        <v>71.123529411764707</v>
      </c>
      <c r="I279" s="105">
        <v>300000000</v>
      </c>
      <c r="J279" s="105">
        <v>40000000</v>
      </c>
      <c r="K279" s="341">
        <v>11977540000</v>
      </c>
      <c r="L279" s="143">
        <v>7.4922065934065847</v>
      </c>
      <c r="M279" s="143">
        <v>94.396240000000006</v>
      </c>
      <c r="N279" s="288">
        <v>7.936975660690071</v>
      </c>
      <c r="O279" s="288">
        <v>8.0153506918538184</v>
      </c>
      <c r="P279" s="288">
        <v>7.97</v>
      </c>
    </row>
    <row r="280" spans="1:16">
      <c r="A280" s="100">
        <v>45658</v>
      </c>
      <c r="B280" s="101">
        <v>330000000</v>
      </c>
      <c r="C280" s="15">
        <v>45688</v>
      </c>
      <c r="D280" s="15">
        <v>45961</v>
      </c>
      <c r="E280" s="17">
        <v>708350000</v>
      </c>
      <c r="F280" s="339">
        <v>378350000</v>
      </c>
      <c r="G280" s="105">
        <v>330000000</v>
      </c>
      <c r="H280" s="378">
        <v>114.65151515151516</v>
      </c>
      <c r="I280" s="105">
        <v>330000000</v>
      </c>
      <c r="J280" s="105">
        <v>0</v>
      </c>
      <c r="K280" s="341">
        <v>11977540000</v>
      </c>
      <c r="L280" s="143">
        <v>7.4270948717948677</v>
      </c>
      <c r="M280" s="143">
        <v>94.444940000000003</v>
      </c>
      <c r="N280" s="288">
        <v>7.8639415428659998</v>
      </c>
      <c r="O280" s="288">
        <v>7.9408898016717577</v>
      </c>
      <c r="P280" s="288">
        <v>7.4</v>
      </c>
    </row>
    <row r="281" spans="1:16">
      <c r="A281" s="100">
        <v>45689</v>
      </c>
      <c r="B281" s="101">
        <v>340000000</v>
      </c>
      <c r="C281" s="15">
        <v>45695</v>
      </c>
      <c r="D281" s="15">
        <v>45968</v>
      </c>
      <c r="E281" s="17">
        <v>451010000</v>
      </c>
      <c r="F281" s="339">
        <v>111010000</v>
      </c>
      <c r="G281" s="105">
        <v>340000000</v>
      </c>
      <c r="H281" s="378">
        <v>32.65</v>
      </c>
      <c r="I281" s="105">
        <v>350000000</v>
      </c>
      <c r="J281" s="105">
        <v>-10000000</v>
      </c>
      <c r="K281" s="341">
        <v>11967540000</v>
      </c>
      <c r="L281" s="143">
        <v>7.4050000000000002</v>
      </c>
      <c r="M281" s="143">
        <v>94.462000000000003</v>
      </c>
      <c r="N281" s="288">
        <v>7.84</v>
      </c>
      <c r="O281" s="288">
        <v>7.9200000000000008</v>
      </c>
      <c r="P281" s="288">
        <v>7.85</v>
      </c>
    </row>
    <row r="282" spans="1:16">
      <c r="A282" s="100">
        <v>45689</v>
      </c>
      <c r="B282" s="101">
        <v>330000000</v>
      </c>
      <c r="C282" s="15">
        <v>45702</v>
      </c>
      <c r="D282" s="15">
        <v>45975</v>
      </c>
      <c r="E282" s="17">
        <v>443100000</v>
      </c>
      <c r="F282" s="339">
        <v>113100000</v>
      </c>
      <c r="G282" s="105">
        <v>330000000</v>
      </c>
      <c r="H282" s="378">
        <v>34.272727272727273</v>
      </c>
      <c r="I282" s="105">
        <v>300000000</v>
      </c>
      <c r="J282" s="105">
        <v>30000000</v>
      </c>
      <c r="K282" s="341">
        <v>11997540000</v>
      </c>
      <c r="L282" s="143">
        <v>7.3680000000000003</v>
      </c>
      <c r="M282" s="143">
        <v>94.489000000000004</v>
      </c>
      <c r="N282" s="288">
        <v>7.8</v>
      </c>
      <c r="O282" s="288">
        <v>7.870000000000001</v>
      </c>
      <c r="P282" s="288">
        <v>7.82</v>
      </c>
    </row>
    <row r="283" spans="1:16">
      <c r="A283" s="100">
        <v>45689</v>
      </c>
      <c r="B283" s="101">
        <v>330000000</v>
      </c>
      <c r="C283" s="15">
        <v>45709</v>
      </c>
      <c r="D283" s="15">
        <v>45982</v>
      </c>
      <c r="E283" s="17">
        <v>475590000</v>
      </c>
      <c r="F283" s="339">
        <v>145590000</v>
      </c>
      <c r="G283" s="105">
        <v>340000000</v>
      </c>
      <c r="H283" s="378">
        <v>44.118181818181817</v>
      </c>
      <c r="I283" s="105">
        <v>330000000</v>
      </c>
      <c r="J283" s="105">
        <v>10000000</v>
      </c>
      <c r="K283" s="341">
        <v>12007540000</v>
      </c>
      <c r="L283" s="143">
        <v>7.3259999999999996</v>
      </c>
      <c r="M283" s="143">
        <v>94.521000000000001</v>
      </c>
      <c r="N283" s="288">
        <v>7.75</v>
      </c>
      <c r="O283" s="288">
        <v>7.8299999999999992</v>
      </c>
      <c r="P283" s="288">
        <v>7.7690000000000001</v>
      </c>
    </row>
    <row r="284" spans="1:16">
      <c r="A284" s="100">
        <v>45689</v>
      </c>
      <c r="B284" s="101">
        <v>330000000</v>
      </c>
      <c r="C284" s="15">
        <v>45716</v>
      </c>
      <c r="D284" s="15">
        <v>45989</v>
      </c>
      <c r="E284" s="17">
        <v>449980000</v>
      </c>
      <c r="F284" s="339">
        <v>119980000</v>
      </c>
      <c r="G284" s="105">
        <v>330000000</v>
      </c>
      <c r="H284" s="378">
        <v>36.357575757575752</v>
      </c>
      <c r="I284" s="105">
        <v>300000000</v>
      </c>
      <c r="J284" s="105">
        <v>30000000</v>
      </c>
      <c r="K284" s="341">
        <v>12037540000</v>
      </c>
      <c r="L284" s="143">
        <v>7.3</v>
      </c>
      <c r="M284" s="143">
        <v>94.54</v>
      </c>
      <c r="N284" s="288">
        <v>7.7200000000000006</v>
      </c>
      <c r="O284" s="288">
        <v>7.8</v>
      </c>
      <c r="P284" s="288">
        <v>7.65</v>
      </c>
    </row>
    <row r="285" spans="1:16">
      <c r="A285" s="100">
        <v>45717</v>
      </c>
      <c r="B285" s="101">
        <v>340000000</v>
      </c>
      <c r="C285" s="15">
        <v>45723</v>
      </c>
      <c r="D285" s="15">
        <v>45996</v>
      </c>
      <c r="E285" s="17">
        <v>568750000</v>
      </c>
      <c r="F285" s="339">
        <v>228750000</v>
      </c>
      <c r="G285" s="105">
        <v>340000000</v>
      </c>
      <c r="H285" s="378">
        <v>67.279411764705884</v>
      </c>
      <c r="I285" s="105">
        <v>300000000</v>
      </c>
      <c r="J285" s="105">
        <v>40000000</v>
      </c>
      <c r="K285" s="341">
        <v>12077540000</v>
      </c>
      <c r="L285" s="143">
        <v>7.2826324175824251</v>
      </c>
      <c r="M285" s="143">
        <v>94.552989999999994</v>
      </c>
      <c r="N285" s="288">
        <v>7.7021704100340207</v>
      </c>
      <c r="O285" s="288">
        <v>7.7760044545915008</v>
      </c>
      <c r="P285" s="288">
        <v>7.7050000000000001</v>
      </c>
    </row>
    <row r="286" spans="1:16">
      <c r="A286" s="100">
        <v>45717</v>
      </c>
      <c r="B286" s="101">
        <v>330000000</v>
      </c>
      <c r="C286" s="15">
        <v>45730</v>
      </c>
      <c r="D286" s="15">
        <v>46003</v>
      </c>
      <c r="E286" s="17">
        <v>537950000</v>
      </c>
      <c r="F286" s="339">
        <v>207950000</v>
      </c>
      <c r="G286" s="105">
        <v>371330000</v>
      </c>
      <c r="H286" s="378">
        <v>63.015151515151516</v>
      </c>
      <c r="I286" s="105">
        <v>330000000</v>
      </c>
      <c r="J286" s="105">
        <v>41330000</v>
      </c>
      <c r="K286" s="341">
        <v>12118870000</v>
      </c>
      <c r="L286" s="143">
        <v>7.2530700000000001</v>
      </c>
      <c r="M286" s="143">
        <v>94.575100000000006</v>
      </c>
      <c r="N286" s="288">
        <v>7.669113147722201</v>
      </c>
      <c r="O286" s="288">
        <v>7.7423186347978623</v>
      </c>
      <c r="P286" s="288">
        <v>7.6884199999999998</v>
      </c>
    </row>
    <row r="287" spans="1:16">
      <c r="A287" s="100">
        <v>45717</v>
      </c>
      <c r="B287" s="101">
        <v>330000000</v>
      </c>
      <c r="C287" s="15">
        <v>45736</v>
      </c>
      <c r="D287" s="15">
        <v>46009</v>
      </c>
      <c r="E287" s="17">
        <v>739440000</v>
      </c>
      <c r="F287" s="339">
        <v>409440000</v>
      </c>
      <c r="G287" s="105">
        <v>330000000</v>
      </c>
      <c r="H287" s="378">
        <v>124.07272727272726</v>
      </c>
      <c r="I287" s="105">
        <v>330000000</v>
      </c>
      <c r="J287" s="105">
        <v>0</v>
      </c>
      <c r="K287" s="341">
        <v>12118870000</v>
      </c>
      <c r="L287" s="143">
        <v>7.1897140510948923</v>
      </c>
      <c r="M287" s="143">
        <v>94.602789999999999</v>
      </c>
      <c r="N287" s="288">
        <v>7.6277348691301832</v>
      </c>
      <c r="O287" s="288">
        <v>7.7001573220248698</v>
      </c>
      <c r="P287" s="288">
        <v>7.5998999999999999</v>
      </c>
    </row>
    <row r="288" spans="1:16">
      <c r="A288" s="100">
        <v>45717</v>
      </c>
      <c r="B288" s="101">
        <v>340000000</v>
      </c>
      <c r="C288" s="15">
        <v>45744</v>
      </c>
      <c r="D288" s="15">
        <v>46015</v>
      </c>
      <c r="E288" s="17">
        <v>380000000</v>
      </c>
      <c r="F288" s="339">
        <v>40000000</v>
      </c>
      <c r="G288" s="105">
        <v>370000000</v>
      </c>
      <c r="H288" s="378">
        <v>11.76470588235294</v>
      </c>
      <c r="I288" s="105">
        <v>330000000</v>
      </c>
      <c r="J288" s="105">
        <v>40000000</v>
      </c>
      <c r="K288" s="341">
        <v>12158870000</v>
      </c>
      <c r="L288" s="143">
        <v>7.2021907749077503</v>
      </c>
      <c r="M288" s="143">
        <v>94.652619999999999</v>
      </c>
      <c r="N288" s="288">
        <v>7.5533328845281549</v>
      </c>
      <c r="O288" s="288">
        <v>7.624357834097828</v>
      </c>
      <c r="P288" s="288">
        <v>7.6785500000000004</v>
      </c>
    </row>
    <row r="289" spans="1:16">
      <c r="A289" s="100">
        <v>45748</v>
      </c>
      <c r="B289" s="101">
        <v>340000000</v>
      </c>
      <c r="C289" s="15">
        <v>45751</v>
      </c>
      <c r="D289" s="15">
        <v>46024</v>
      </c>
      <c r="E289" s="17">
        <v>323400000</v>
      </c>
      <c r="F289" s="339">
        <v>-16600000</v>
      </c>
      <c r="G289" s="105">
        <v>323400000</v>
      </c>
      <c r="H289" s="378">
        <v>-4.8823529411764701</v>
      </c>
      <c r="I289" s="105">
        <v>300000000</v>
      </c>
      <c r="J289" s="105">
        <v>23400000</v>
      </c>
      <c r="K289" s="341">
        <v>12182270000</v>
      </c>
      <c r="L289" s="143">
        <v>7.2495818681318731</v>
      </c>
      <c r="M289" s="143">
        <v>94.577709999999996</v>
      </c>
      <c r="N289" s="288">
        <v>7.6652118856883638</v>
      </c>
      <c r="O289" s="288">
        <v>7.7383433684850012</v>
      </c>
      <c r="P289" s="288">
        <v>7.7990000000000004</v>
      </c>
    </row>
    <row r="290" spans="1:16">
      <c r="A290" s="100">
        <v>45748</v>
      </c>
      <c r="B290" s="101">
        <v>380000000</v>
      </c>
      <c r="C290" s="15">
        <v>45758</v>
      </c>
      <c r="D290" s="15">
        <v>46031</v>
      </c>
      <c r="E290" s="17">
        <v>485000000</v>
      </c>
      <c r="F290" s="339">
        <v>105000000</v>
      </c>
      <c r="G290" s="105">
        <v>380000000</v>
      </c>
      <c r="H290" s="378">
        <v>27.631578947368425</v>
      </c>
      <c r="I290" s="105">
        <v>350000000</v>
      </c>
      <c r="J290" s="105">
        <v>30000000</v>
      </c>
      <c r="K290" s="341">
        <v>12212270000</v>
      </c>
      <c r="L290" s="143">
        <v>7.2961761904761842</v>
      </c>
      <c r="M290" s="143">
        <v>94.542860000000005</v>
      </c>
      <c r="N290" s="288">
        <v>7.7173212133377218</v>
      </c>
      <c r="O290" s="288">
        <v>7.7914442253004257</v>
      </c>
      <c r="P290" s="288">
        <v>7.7789999999999999</v>
      </c>
    </row>
    <row r="291" spans="1:16">
      <c r="A291" s="100">
        <v>45748</v>
      </c>
      <c r="B291" s="101">
        <v>330000000</v>
      </c>
      <c r="C291" s="15">
        <v>45764</v>
      </c>
      <c r="D291" s="15">
        <v>46037</v>
      </c>
      <c r="E291" s="17">
        <v>700520000</v>
      </c>
      <c r="F291" s="339">
        <v>370520000</v>
      </c>
      <c r="G291" s="105">
        <v>350520000</v>
      </c>
      <c r="H291" s="378">
        <v>112.2787878787879</v>
      </c>
      <c r="I291" s="105">
        <v>300000000</v>
      </c>
      <c r="J291" s="105">
        <v>50520000</v>
      </c>
      <c r="K291" s="341">
        <v>12262790000</v>
      </c>
      <c r="L291" s="143">
        <v>7.3178622710622703</v>
      </c>
      <c r="M291" s="143">
        <v>94.52664</v>
      </c>
      <c r="N291" s="288">
        <v>7.7415872087088573</v>
      </c>
      <c r="O291" s="288">
        <v>7.8161742012042179</v>
      </c>
      <c r="P291" s="288">
        <v>7.7665800000000003</v>
      </c>
    </row>
    <row r="292" spans="1:16">
      <c r="A292" s="100">
        <v>45748</v>
      </c>
      <c r="B292" s="101">
        <v>385000000</v>
      </c>
      <c r="C292" s="15">
        <v>45772</v>
      </c>
      <c r="D292" s="15">
        <v>46045</v>
      </c>
      <c r="E292" s="17">
        <v>628600000</v>
      </c>
      <c r="F292" s="339">
        <v>243600000</v>
      </c>
      <c r="G292" s="105">
        <v>385000000</v>
      </c>
      <c r="H292" s="378">
        <v>63.272727272727266</v>
      </c>
      <c r="I292" s="105">
        <v>353820000</v>
      </c>
      <c r="J292" s="105">
        <v>31180000</v>
      </c>
      <c r="K292" s="341">
        <v>12293970000</v>
      </c>
      <c r="L292" s="143">
        <v>7.3334917582417596</v>
      </c>
      <c r="M292" s="143">
        <v>94.514949999999999</v>
      </c>
      <c r="N292" s="288">
        <v>7.7590812440166967</v>
      </c>
      <c r="O292" s="288">
        <v>7.8340036200433394</v>
      </c>
      <c r="P292" s="288">
        <v>7.7770000000000001</v>
      </c>
    </row>
    <row r="293" spans="1:16">
      <c r="A293" s="100">
        <v>45778</v>
      </c>
      <c r="B293" s="101">
        <v>350000000</v>
      </c>
      <c r="C293" s="15">
        <v>45779</v>
      </c>
      <c r="D293" s="15">
        <v>46052</v>
      </c>
      <c r="E293" s="17">
        <v>726310000</v>
      </c>
      <c r="F293" s="339">
        <v>376310000</v>
      </c>
      <c r="G293" s="105">
        <v>350000000</v>
      </c>
      <c r="H293" s="378">
        <v>107.51714285714287</v>
      </c>
      <c r="I293" s="105">
        <v>320000000</v>
      </c>
      <c r="J293" s="105">
        <v>30000000</v>
      </c>
      <c r="K293" s="341">
        <v>12323970000</v>
      </c>
      <c r="L293" s="143">
        <v>7.309265384615391</v>
      </c>
      <c r="M293" s="143">
        <v>94.533069999999995</v>
      </c>
      <c r="N293" s="288">
        <v>7.7319665854662194</v>
      </c>
      <c r="O293" s="288">
        <v>7.806369454742712</v>
      </c>
      <c r="P293" s="288">
        <v>7.7320000000000002</v>
      </c>
    </row>
    <row r="294" spans="1:16">
      <c r="A294" s="100">
        <v>45778</v>
      </c>
      <c r="B294" s="101">
        <v>350000000</v>
      </c>
      <c r="C294" s="15">
        <v>45786</v>
      </c>
      <c r="D294" s="15">
        <v>46059</v>
      </c>
      <c r="E294" s="17">
        <v>610450000</v>
      </c>
      <c r="F294" s="339">
        <v>260450000</v>
      </c>
      <c r="G294" s="105">
        <v>350000000</v>
      </c>
      <c r="H294" s="378">
        <v>74.414285714285711</v>
      </c>
      <c r="I294" s="105">
        <v>320000000</v>
      </c>
      <c r="J294" s="105">
        <v>30000000</v>
      </c>
      <c r="K294" s="341">
        <v>12353970000</v>
      </c>
      <c r="L294" s="143">
        <v>7.2938631868131871</v>
      </c>
      <c r="M294" s="143">
        <v>94.544589999999999</v>
      </c>
      <c r="N294" s="288">
        <v>7.7147335313561438</v>
      </c>
      <c r="O294" s="288">
        <v>7.7888071496452715</v>
      </c>
      <c r="P294" s="288">
        <v>7.73</v>
      </c>
    </row>
    <row r="295" spans="1:16">
      <c r="A295" s="100">
        <v>45778</v>
      </c>
      <c r="B295" s="101">
        <v>330000000</v>
      </c>
      <c r="C295" s="15">
        <v>45793</v>
      </c>
      <c r="D295" s="15">
        <v>46066</v>
      </c>
      <c r="E295" s="17">
        <v>853210000</v>
      </c>
      <c r="F295" s="339">
        <v>523210000</v>
      </c>
      <c r="G295" s="105">
        <v>330000000</v>
      </c>
      <c r="H295" s="378">
        <v>158.54848484848486</v>
      </c>
      <c r="I295" s="105">
        <v>300000000</v>
      </c>
      <c r="J295" s="105">
        <v>30000000</v>
      </c>
      <c r="K295" s="341">
        <v>12383970000</v>
      </c>
      <c r="L295" s="143">
        <v>7.2884750915750915</v>
      </c>
      <c r="M295" s="143">
        <v>94.54862</v>
      </c>
      <c r="N295" s="288">
        <v>7.7087059457611238</v>
      </c>
      <c r="O295" s="288">
        <v>7.7826645725526555</v>
      </c>
      <c r="P295" s="288">
        <v>7.72</v>
      </c>
    </row>
    <row r="296" spans="1:16">
      <c r="A296" s="100">
        <v>45778</v>
      </c>
      <c r="B296" s="101">
        <v>380000000</v>
      </c>
      <c r="C296" s="15">
        <v>45800</v>
      </c>
      <c r="D296" s="15">
        <v>46073</v>
      </c>
      <c r="E296" s="17">
        <v>502220000</v>
      </c>
      <c r="F296" s="339">
        <v>122220000</v>
      </c>
      <c r="G296" s="105">
        <v>380000000</v>
      </c>
      <c r="H296" s="378">
        <v>32.163157894736841</v>
      </c>
      <c r="I296" s="105">
        <v>350000000</v>
      </c>
      <c r="J296" s="105">
        <v>30000000</v>
      </c>
      <c r="K296" s="341">
        <v>12413970000</v>
      </c>
      <c r="L296" s="143">
        <v>7.285132600732604</v>
      </c>
      <c r="M296" s="143">
        <v>94.551119999999997</v>
      </c>
      <c r="N296" s="288">
        <v>7.704967006982681</v>
      </c>
      <c r="O296" s="288">
        <v>7.7788543483664707</v>
      </c>
      <c r="P296" s="288">
        <v>7.7240000000000002</v>
      </c>
    </row>
    <row r="297" spans="1:16">
      <c r="A297" s="100">
        <v>45778</v>
      </c>
      <c r="B297" s="101">
        <v>330000000</v>
      </c>
      <c r="C297" s="15">
        <v>45807</v>
      </c>
      <c r="D297" s="15">
        <v>46080</v>
      </c>
      <c r="E297" s="17">
        <v>289770000</v>
      </c>
      <c r="F297" s="339">
        <v>-40230000</v>
      </c>
      <c r="G297" s="105">
        <v>289770000</v>
      </c>
      <c r="H297" s="378">
        <v>-12.190909090909091</v>
      </c>
      <c r="I297" s="105">
        <v>300000000</v>
      </c>
      <c r="J297" s="105">
        <v>-10230000</v>
      </c>
      <c r="K297" s="341">
        <v>12403740000</v>
      </c>
      <c r="L297" s="143">
        <v>7.2977404761904721</v>
      </c>
      <c r="M297" s="143">
        <v>94.541690000000003</v>
      </c>
      <c r="N297" s="288">
        <v>7.7190713178392212</v>
      </c>
      <c r="O297" s="288">
        <v>7.7932277450146525</v>
      </c>
      <c r="P297" s="288">
        <v>7.79</v>
      </c>
    </row>
    <row r="298" spans="1:16">
      <c r="A298" s="100">
        <v>45809</v>
      </c>
      <c r="B298" s="101">
        <v>330000000</v>
      </c>
      <c r="C298" s="15">
        <v>45814</v>
      </c>
      <c r="D298" s="15">
        <v>46087</v>
      </c>
      <c r="E298" s="17">
        <v>733070000</v>
      </c>
      <c r="F298" s="339">
        <v>403070000</v>
      </c>
      <c r="G298" s="105">
        <v>330000000</v>
      </c>
      <c r="H298" s="378">
        <v>122.14242424242425</v>
      </c>
      <c r="I298" s="105">
        <v>300000000</v>
      </c>
      <c r="J298" s="105">
        <v>30000000</v>
      </c>
      <c r="K298" s="341">
        <v>12433740000</v>
      </c>
      <c r="L298" s="143">
        <v>7.2866999999999997</v>
      </c>
      <c r="M298" s="143">
        <v>94.549949999999995</v>
      </c>
      <c r="N298" s="288">
        <v>7.7067168057168649</v>
      </c>
      <c r="O298" s="288">
        <v>7.7806375039756848</v>
      </c>
      <c r="P298" s="288">
        <v>7.7368499999999996</v>
      </c>
    </row>
    <row r="299" spans="1:16">
      <c r="A299" s="100">
        <v>45809</v>
      </c>
      <c r="B299" s="101">
        <v>330000000</v>
      </c>
      <c r="C299" s="15">
        <v>45821</v>
      </c>
      <c r="D299" s="15">
        <v>46094</v>
      </c>
      <c r="E299" s="17">
        <v>614080000</v>
      </c>
      <c r="F299" s="339">
        <v>284080000</v>
      </c>
      <c r="G299" s="105">
        <v>330000000</v>
      </c>
      <c r="H299" s="378">
        <v>86.084848484848493</v>
      </c>
      <c r="I299" s="105">
        <v>300000000</v>
      </c>
      <c r="J299" s="105">
        <v>30000000</v>
      </c>
      <c r="K299" s="341">
        <v>12463740000</v>
      </c>
      <c r="L299" s="143">
        <v>7.2696234432234448</v>
      </c>
      <c r="M299" s="143">
        <v>94.562719999999999</v>
      </c>
      <c r="N299" s="288">
        <v>7.6876209178664112</v>
      </c>
      <c r="O299" s="288">
        <v>7.7611779884145138</v>
      </c>
      <c r="P299" s="288">
        <v>7.7</v>
      </c>
    </row>
    <row r="300" spans="1:16">
      <c r="A300" s="100">
        <v>45809</v>
      </c>
      <c r="B300" s="101">
        <v>330000000</v>
      </c>
      <c r="C300" s="15">
        <v>45828</v>
      </c>
      <c r="D300" s="15">
        <v>46101</v>
      </c>
      <c r="E300" s="17">
        <v>384700000</v>
      </c>
      <c r="F300" s="339">
        <v>54700000</v>
      </c>
      <c r="G300" s="105">
        <v>330000000</v>
      </c>
      <c r="H300" s="378">
        <v>16.575757575757578</v>
      </c>
      <c r="I300" s="105">
        <v>300000000</v>
      </c>
      <c r="J300" s="105">
        <v>30000000</v>
      </c>
      <c r="K300" s="341">
        <v>12493740000</v>
      </c>
      <c r="L300" s="143">
        <v>7.2630186813186759</v>
      </c>
      <c r="M300" s="143">
        <v>94.567660000000004</v>
      </c>
      <c r="N300" s="288">
        <v>7.6802351684695127</v>
      </c>
      <c r="O300" s="288">
        <v>7.753651835621489</v>
      </c>
      <c r="P300" s="288">
        <v>7.71</v>
      </c>
    </row>
    <row r="301" spans="1:16">
      <c r="A301" s="100">
        <v>45809</v>
      </c>
      <c r="B301" s="101">
        <v>353000000</v>
      </c>
      <c r="C301" s="15">
        <v>45835</v>
      </c>
      <c r="D301" s="15">
        <v>46108</v>
      </c>
      <c r="E301" s="17">
        <v>372100000</v>
      </c>
      <c r="F301" s="339">
        <v>19100000</v>
      </c>
      <c r="G301" s="105">
        <v>322100000</v>
      </c>
      <c r="H301" s="378">
        <v>5.4107648725212467</v>
      </c>
      <c r="I301" s="105">
        <v>322830000</v>
      </c>
      <c r="J301" s="105">
        <v>-730000</v>
      </c>
      <c r="K301" s="341">
        <v>12493010000</v>
      </c>
      <c r="L301" s="143">
        <v>7.2825800000000003</v>
      </c>
      <c r="M301" s="143">
        <v>94.553020000000004</v>
      </c>
      <c r="N301" s="288">
        <v>7.7021255457438613</v>
      </c>
      <c r="O301" s="288">
        <v>7.7759587354440551</v>
      </c>
      <c r="P301" s="288">
        <v>7.8</v>
      </c>
    </row>
    <row r="302" spans="1:16">
      <c r="A302" s="100">
        <v>45839</v>
      </c>
      <c r="B302" s="101">
        <v>330000000</v>
      </c>
      <c r="C302" s="15">
        <v>45842</v>
      </c>
      <c r="D302" s="15">
        <v>46114</v>
      </c>
      <c r="E302" s="17">
        <v>476460000</v>
      </c>
      <c r="F302" s="339">
        <v>146460000</v>
      </c>
      <c r="G302" s="105">
        <v>330000000</v>
      </c>
      <c r="H302" s="378">
        <v>44.381818181818183</v>
      </c>
      <c r="I302" s="105">
        <v>300000000</v>
      </c>
      <c r="J302" s="105">
        <v>30000000</v>
      </c>
      <c r="K302" s="341">
        <v>12523010000</v>
      </c>
      <c r="L302" s="143">
        <v>7.3295899999999996</v>
      </c>
      <c r="M302" s="143">
        <v>94.537952604242435</v>
      </c>
      <c r="N302" s="288">
        <v>7.7246620637102028</v>
      </c>
      <c r="O302" s="288">
        <v>7.7989252863228664</v>
      </c>
      <c r="P302" s="288">
        <v>7.8068200000000001</v>
      </c>
    </row>
    <row r="303" spans="1:16">
      <c r="A303" s="100">
        <v>45839</v>
      </c>
      <c r="B303" s="101">
        <v>340000000</v>
      </c>
      <c r="C303" s="15">
        <v>45849</v>
      </c>
      <c r="D303" s="15">
        <v>46121</v>
      </c>
      <c r="E303" s="17">
        <v>397840000</v>
      </c>
      <c r="F303" s="339">
        <v>57840000</v>
      </c>
      <c r="G303" s="105">
        <v>340000000</v>
      </c>
      <c r="H303" s="378">
        <v>17.011764705882353</v>
      </c>
      <c r="I303" s="105">
        <v>300000000</v>
      </c>
      <c r="J303" s="105">
        <v>40000000</v>
      </c>
      <c r="K303" s="341">
        <v>12563010000</v>
      </c>
      <c r="L303" s="143">
        <v>7.3341799999999999</v>
      </c>
      <c r="M303" s="143">
        <v>94.514434807647049</v>
      </c>
      <c r="N303" s="288">
        <v>7.7598523267443822</v>
      </c>
      <c r="O303" s="288">
        <v>7.8347895025336012</v>
      </c>
      <c r="P303" s="288">
        <v>7.81</v>
      </c>
    </row>
    <row r="304" spans="1:16">
      <c r="A304" s="100">
        <v>45839</v>
      </c>
      <c r="B304" s="101">
        <v>360000000</v>
      </c>
      <c r="C304" s="15">
        <v>45856</v>
      </c>
      <c r="D304" s="15">
        <v>46128</v>
      </c>
      <c r="E304" s="17">
        <v>711620000</v>
      </c>
      <c r="F304" s="339">
        <v>351620000</v>
      </c>
      <c r="G304" s="105">
        <v>360000000</v>
      </c>
      <c r="H304" s="378">
        <v>97.672222222222231</v>
      </c>
      <c r="I304" s="105">
        <v>330000000</v>
      </c>
      <c r="J304" s="105">
        <v>30000000</v>
      </c>
      <c r="K304" s="341">
        <v>12593010000</v>
      </c>
      <c r="L304" s="143">
        <v>7.32911</v>
      </c>
      <c r="M304" s="143">
        <v>94.518228575833334</v>
      </c>
      <c r="N304" s="288">
        <v>7.7541744325876545</v>
      </c>
      <c r="O304" s="288">
        <v>7.8290026636397059</v>
      </c>
      <c r="P304" s="288">
        <v>7.7679999999999998</v>
      </c>
    </row>
    <row r="305" spans="1:16">
      <c r="A305" s="100">
        <v>45839</v>
      </c>
      <c r="B305" s="101">
        <v>370000000</v>
      </c>
      <c r="C305" s="15">
        <v>45863</v>
      </c>
      <c r="D305" s="15">
        <v>46136</v>
      </c>
      <c r="E305" s="17">
        <v>900680000</v>
      </c>
      <c r="F305" s="339">
        <v>530680000</v>
      </c>
      <c r="G305" s="105">
        <v>370000000</v>
      </c>
      <c r="H305" s="378">
        <v>143.42702702702704</v>
      </c>
      <c r="I305" s="105">
        <v>330000000</v>
      </c>
      <c r="J305" s="105">
        <v>40000000</v>
      </c>
      <c r="K305" s="341">
        <v>12633010000</v>
      </c>
      <c r="L305" s="143">
        <v>7.3082200000000004</v>
      </c>
      <c r="M305" s="143">
        <v>94.533855235135135</v>
      </c>
      <c r="N305" s="288">
        <v>7.7307917993381521</v>
      </c>
      <c r="O305" s="288">
        <v>7.8051722005002766</v>
      </c>
      <c r="P305" s="288">
        <v>7.7346399999999997</v>
      </c>
    </row>
    <row r="306" spans="1:16">
      <c r="A306" s="100">
        <v>45870</v>
      </c>
      <c r="B306" s="101">
        <v>360000000</v>
      </c>
      <c r="C306" s="15">
        <v>45870</v>
      </c>
      <c r="D306" s="15">
        <v>46142</v>
      </c>
      <c r="E306" s="17">
        <v>766210000</v>
      </c>
      <c r="F306" s="339">
        <v>406210000</v>
      </c>
      <c r="G306" s="105">
        <v>360000000</v>
      </c>
      <c r="H306" s="378">
        <v>112.83611111111111</v>
      </c>
      <c r="I306" s="105">
        <v>330000000</v>
      </c>
      <c r="J306" s="105">
        <v>30000000</v>
      </c>
      <c r="K306" s="341">
        <v>12663010000</v>
      </c>
      <c r="L306" s="143">
        <v>7.2882899999999999</v>
      </c>
      <c r="M306" s="143">
        <v>94.568730000000002</v>
      </c>
      <c r="N306" s="288">
        <v>7.6786355227971139</v>
      </c>
      <c r="O306" s="288">
        <v>7.7520217980756589</v>
      </c>
      <c r="P306" s="288">
        <v>7.72</v>
      </c>
    </row>
    <row r="307" spans="1:16">
      <c r="A307" s="100">
        <v>45870</v>
      </c>
      <c r="B307" s="101">
        <v>345000000</v>
      </c>
      <c r="C307" s="15">
        <v>45877</v>
      </c>
      <c r="D307" s="15">
        <v>46150</v>
      </c>
      <c r="E307" s="17">
        <v>787210000</v>
      </c>
      <c r="F307" s="339">
        <v>442210000</v>
      </c>
      <c r="G307" s="105">
        <v>345000000</v>
      </c>
      <c r="H307" s="378">
        <v>128.17681159420289</v>
      </c>
      <c r="I307" s="105">
        <v>300000000</v>
      </c>
      <c r="J307" s="105">
        <v>45000000</v>
      </c>
      <c r="K307" s="341">
        <v>12708010000</v>
      </c>
      <c r="L307" s="143">
        <v>7.2533099999999999</v>
      </c>
      <c r="M307" s="143">
        <v>94.574919548695647</v>
      </c>
      <c r="N307" s="288">
        <v>7.66938288281567</v>
      </c>
      <c r="O307" s="288">
        <v>7.7425934879484348</v>
      </c>
      <c r="P307" s="288">
        <v>7.68452</v>
      </c>
    </row>
    <row r="308" spans="1:16">
      <c r="A308" s="100">
        <v>45870</v>
      </c>
      <c r="B308" s="101">
        <v>360000000</v>
      </c>
      <c r="C308" s="15">
        <v>45884</v>
      </c>
      <c r="D308" s="15">
        <v>46157</v>
      </c>
      <c r="E308" s="17">
        <v>1167910000</v>
      </c>
      <c r="F308" s="339">
        <v>807910000</v>
      </c>
      <c r="G308" s="105">
        <v>360000000</v>
      </c>
      <c r="H308" s="378">
        <v>224.41944444444445</v>
      </c>
      <c r="I308" s="105">
        <v>330000000</v>
      </c>
      <c r="J308" s="105">
        <v>30000000</v>
      </c>
      <c r="K308" s="341">
        <v>12738010000</v>
      </c>
      <c r="L308" s="143">
        <v>7.2269300000000003</v>
      </c>
      <c r="M308" s="143">
        <v>94.594655959999997</v>
      </c>
      <c r="N308" s="288">
        <v>7.639887378776387</v>
      </c>
      <c r="O308" s="288">
        <v>7.7125393719028379</v>
      </c>
      <c r="P308" s="288">
        <v>7.65</v>
      </c>
    </row>
    <row r="309" spans="1:16">
      <c r="A309" s="100">
        <v>45870</v>
      </c>
      <c r="B309" s="101">
        <v>360000000</v>
      </c>
      <c r="C309" s="15">
        <v>45891</v>
      </c>
      <c r="D309" s="15">
        <v>46164</v>
      </c>
      <c r="E309" s="17">
        <v>905990000</v>
      </c>
      <c r="F309" s="339">
        <v>545990000</v>
      </c>
      <c r="G309" s="105">
        <v>360000000</v>
      </c>
      <c r="H309" s="378">
        <v>151.66388888888889</v>
      </c>
      <c r="I309" s="105">
        <v>330000000</v>
      </c>
      <c r="J309" s="105">
        <v>30000000</v>
      </c>
      <c r="K309" s="341">
        <v>12768010000</v>
      </c>
      <c r="L309" s="143">
        <v>7.2202367647058852</v>
      </c>
      <c r="M309" s="143">
        <v>94.619439999999997</v>
      </c>
      <c r="N309" s="288">
        <v>7.6028657652053466</v>
      </c>
      <c r="O309" s="288">
        <v>7.6748196014790659</v>
      </c>
      <c r="P309" s="288">
        <v>7.62</v>
      </c>
    </row>
    <row r="310" spans="1:16">
      <c r="A310" s="100">
        <v>45870</v>
      </c>
      <c r="B310" s="101">
        <v>360000000</v>
      </c>
      <c r="C310" s="15">
        <v>45898</v>
      </c>
      <c r="D310" s="15">
        <v>46171</v>
      </c>
      <c r="E310" s="17">
        <v>896430000</v>
      </c>
      <c r="F310" s="339">
        <v>536430000</v>
      </c>
      <c r="G310" s="105">
        <v>360000000</v>
      </c>
      <c r="H310" s="378">
        <v>149.00833333333335</v>
      </c>
      <c r="I310" s="105">
        <v>330000000</v>
      </c>
      <c r="J310" s="105">
        <v>30000000</v>
      </c>
      <c r="K310" s="341">
        <v>12798010000</v>
      </c>
      <c r="L310" s="143">
        <v>7.1665200000000002</v>
      </c>
      <c r="M310" s="143">
        <v>94.639836305555548</v>
      </c>
      <c r="N310" s="288">
        <v>7.572412955190515</v>
      </c>
      <c r="O310" s="288">
        <v>7.6437950060179505</v>
      </c>
      <c r="P310" s="288">
        <v>7.5780000000000003</v>
      </c>
    </row>
    <row r="311" spans="1:16">
      <c r="A311" s="100">
        <v>45901</v>
      </c>
      <c r="B311" s="101">
        <v>370000000</v>
      </c>
      <c r="C311" s="15">
        <v>45905</v>
      </c>
      <c r="D311" s="15">
        <v>46178</v>
      </c>
      <c r="E311" s="17">
        <v>903290000</v>
      </c>
      <c r="F311" s="339">
        <v>533290000</v>
      </c>
      <c r="G311" s="105">
        <v>370000000</v>
      </c>
      <c r="H311" s="378">
        <v>144.13243243243244</v>
      </c>
      <c r="I311" s="105">
        <v>330000000</v>
      </c>
      <c r="J311" s="105">
        <v>40000000</v>
      </c>
      <c r="K311" s="341">
        <v>12838010000</v>
      </c>
      <c r="L311" s="143">
        <v>7.1374399999999998</v>
      </c>
      <c r="M311" s="143">
        <v>94.661589459459464</v>
      </c>
      <c r="N311" s="288">
        <v>7.5399487572961874</v>
      </c>
      <c r="O311" s="288">
        <v>7.610723738481151</v>
      </c>
      <c r="P311" s="288">
        <v>7.5448199999999996</v>
      </c>
    </row>
    <row r="312" spans="1:16">
      <c r="A312" s="100">
        <v>45901</v>
      </c>
      <c r="B312" s="101">
        <v>340000000</v>
      </c>
      <c r="C312" s="15">
        <v>45912</v>
      </c>
      <c r="D312" s="15">
        <v>46185</v>
      </c>
      <c r="E312" s="17">
        <v>1054590000</v>
      </c>
      <c r="F312" s="339">
        <v>714590000</v>
      </c>
      <c r="G312" s="105">
        <v>343510000</v>
      </c>
      <c r="H312" s="378">
        <v>210.17352941176472</v>
      </c>
      <c r="I312" s="105">
        <v>300000000</v>
      </c>
      <c r="J312" s="105">
        <v>43510000</v>
      </c>
      <c r="K312" s="341">
        <v>12881520000</v>
      </c>
      <c r="L312" s="143">
        <v>7.0994599999999997</v>
      </c>
      <c r="M312" s="143">
        <v>94.689991599662321</v>
      </c>
      <c r="N312" s="288">
        <v>7.4975841276730808</v>
      </c>
      <c r="O312" s="288">
        <v>7.5675707569939243</v>
      </c>
      <c r="P312" s="288">
        <v>7.5049999999999999</v>
      </c>
    </row>
    <row r="313" spans="1:16">
      <c r="A313" s="100">
        <v>45901</v>
      </c>
      <c r="B313" s="101">
        <v>286000000</v>
      </c>
      <c r="C313" s="15">
        <v>45919</v>
      </c>
      <c r="D313" s="15">
        <v>46192</v>
      </c>
      <c r="E313" s="17">
        <v>1144150000</v>
      </c>
      <c r="F313" s="339">
        <v>858150000</v>
      </c>
      <c r="G313" s="105">
        <v>354000000</v>
      </c>
      <c r="H313" s="378">
        <v>300.05244755244752</v>
      </c>
      <c r="I313" s="105">
        <v>180890000</v>
      </c>
      <c r="J313" s="105">
        <v>173110000</v>
      </c>
      <c r="K313" s="341">
        <v>13054630000</v>
      </c>
      <c r="L313" s="143">
        <v>7.0608300000000002</v>
      </c>
      <c r="M313" s="143">
        <v>94.718883552259882</v>
      </c>
      <c r="N313" s="288">
        <v>7.4545149616168382</v>
      </c>
      <c r="O313" s="288">
        <v>7.5237046010548259</v>
      </c>
      <c r="P313" s="288">
        <v>7.4569999999999999</v>
      </c>
    </row>
    <row r="314" spans="1:16">
      <c r="A314" s="100">
        <v>45901</v>
      </c>
      <c r="B314" s="101">
        <v>265000000</v>
      </c>
      <c r="C314" s="15">
        <v>45926</v>
      </c>
      <c r="D314" s="15">
        <v>46199</v>
      </c>
      <c r="E314" s="17">
        <v>660330000</v>
      </c>
      <c r="F314" s="339">
        <v>395330000</v>
      </c>
      <c r="G314" s="105">
        <v>265000000</v>
      </c>
      <c r="H314" s="378">
        <v>149.18113207547171</v>
      </c>
      <c r="I314" s="105">
        <v>0</v>
      </c>
      <c r="J314" s="105">
        <v>265000000</v>
      </c>
      <c r="K314" s="341">
        <v>13319630000</v>
      </c>
      <c r="L314" s="143">
        <v>7.0254700000000003</v>
      </c>
      <c r="M314" s="143">
        <v>94.745334387169805</v>
      </c>
      <c r="N314" s="288">
        <v>7.4151077960055778</v>
      </c>
      <c r="O314" s="288">
        <v>7.4835721617906303</v>
      </c>
      <c r="P314" s="288">
        <v>7.42</v>
      </c>
    </row>
    <row r="315" spans="1:16">
      <c r="A315" s="100">
        <v>45931</v>
      </c>
      <c r="B315" s="101">
        <v>355000000</v>
      </c>
      <c r="C315" s="15">
        <v>45933</v>
      </c>
      <c r="D315" s="15">
        <v>46206</v>
      </c>
      <c r="E315" s="17">
        <v>785500000</v>
      </c>
      <c r="F315" s="339">
        <v>430500000</v>
      </c>
      <c r="G315" s="105">
        <v>355000000</v>
      </c>
      <c r="H315" s="117">
        <v>121.26760563380282</v>
      </c>
      <c r="I315" s="105">
        <v>250000000</v>
      </c>
      <c r="J315" s="105">
        <v>105000000</v>
      </c>
      <c r="K315" s="341">
        <v>13424630000</v>
      </c>
      <c r="L315" s="143">
        <v>6.9926000000000004</v>
      </c>
      <c r="M315" s="143">
        <v>94.769914848732398</v>
      </c>
      <c r="N315" s="288">
        <v>7.3785068822579474</v>
      </c>
      <c r="O315" s="288">
        <v>7.4463010051412981</v>
      </c>
      <c r="P315" s="288">
        <v>7.3879999999999999</v>
      </c>
    </row>
    <row r="316" spans="1:16">
      <c r="A316" s="100">
        <v>45931</v>
      </c>
      <c r="B316" s="101">
        <v>370000000</v>
      </c>
      <c r="C316" s="15">
        <v>45940</v>
      </c>
      <c r="D316" s="15">
        <v>46213</v>
      </c>
      <c r="E316" s="17">
        <v>917680000</v>
      </c>
      <c r="F316" s="339">
        <v>547680000</v>
      </c>
      <c r="G316" s="105">
        <v>370000000</v>
      </c>
      <c r="H316" s="117">
        <v>148.02162162162162</v>
      </c>
      <c r="I316" s="105">
        <v>340000000</v>
      </c>
      <c r="J316" s="105">
        <v>30000000</v>
      </c>
      <c r="K316" s="341">
        <v>13454630000</v>
      </c>
      <c r="L316" s="143">
        <v>6.9591500000000002</v>
      </c>
      <c r="M316" s="143">
        <v>94.794940080270266</v>
      </c>
      <c r="N316" s="288">
        <v>7.3412631946728908</v>
      </c>
      <c r="O316" s="288">
        <v>7.4083786488509107</v>
      </c>
      <c r="P316" s="288">
        <v>7.36</v>
      </c>
    </row>
    <row r="317" spans="1:16">
      <c r="A317" s="100">
        <v>45931</v>
      </c>
      <c r="B317" s="101">
        <v>370000000</v>
      </c>
      <c r="C317" s="15">
        <v>45947</v>
      </c>
      <c r="D317" s="15">
        <v>46220</v>
      </c>
      <c r="E317" s="17">
        <v>451780000</v>
      </c>
      <c r="F317" s="339">
        <v>81780000</v>
      </c>
      <c r="G317" s="105">
        <v>370000000</v>
      </c>
      <c r="H317" s="117">
        <v>22.102702702702704</v>
      </c>
      <c r="I317" s="105">
        <v>340000000</v>
      </c>
      <c r="J317" s="105">
        <v>30000000</v>
      </c>
      <c r="K317" s="341">
        <v>13484630000</v>
      </c>
      <c r="L317" s="143">
        <v>6.9559499999999996</v>
      </c>
      <c r="M317" s="143">
        <v>94.797333243783783</v>
      </c>
      <c r="N317" s="288">
        <v>7.3377026100360521</v>
      </c>
      <c r="O317" s="288">
        <v>7.4047533585970493</v>
      </c>
      <c r="P317" s="288">
        <v>7.3879999999999999</v>
      </c>
    </row>
    <row r="318" spans="1:16">
      <c r="A318" s="100">
        <v>45931</v>
      </c>
      <c r="B318" s="101">
        <v>370000000</v>
      </c>
      <c r="C318" s="15">
        <v>45954</v>
      </c>
      <c r="D318" s="15">
        <v>46227</v>
      </c>
      <c r="E318" s="17">
        <v>629680000</v>
      </c>
      <c r="F318" s="339">
        <v>259680000</v>
      </c>
      <c r="G318" s="105">
        <v>370000000</v>
      </c>
      <c r="H318" s="117">
        <v>70.183783783783781</v>
      </c>
      <c r="I318" s="105">
        <v>340000000</v>
      </c>
      <c r="J318" s="105">
        <v>30000000</v>
      </c>
      <c r="K318" s="341">
        <v>13514630000</v>
      </c>
      <c r="L318" s="143">
        <v>6.9466200000000002</v>
      </c>
      <c r="M318" s="143">
        <v>94.804308776216203</v>
      </c>
      <c r="N318" s="288">
        <v>7.3273253336621211</v>
      </c>
      <c r="O318" s="288">
        <v>7.3941876745064805</v>
      </c>
      <c r="P318" s="288">
        <v>7.33</v>
      </c>
    </row>
    <row r="319" spans="1:16">
      <c r="A319" s="100">
        <v>45931</v>
      </c>
      <c r="B319" s="101">
        <v>370000000</v>
      </c>
      <c r="C319" s="15">
        <v>45961</v>
      </c>
      <c r="D319" s="15">
        <v>46234</v>
      </c>
      <c r="E319" s="17">
        <v>370000000</v>
      </c>
      <c r="F319" s="339">
        <v>0</v>
      </c>
      <c r="G319" s="105">
        <v>370000000</v>
      </c>
      <c r="H319" s="117">
        <v>0</v>
      </c>
      <c r="I319" s="105">
        <v>330000000</v>
      </c>
      <c r="J319" s="105">
        <v>40000000</v>
      </c>
      <c r="K319" s="341">
        <v>13554630000</v>
      </c>
      <c r="L319" s="143">
        <v>6.93729</v>
      </c>
      <c r="M319" s="143">
        <v>94.811286684864854</v>
      </c>
      <c r="N319" s="288">
        <v>7.3169460500183696</v>
      </c>
      <c r="O319" s="288">
        <v>7.3836202087769642</v>
      </c>
      <c r="P319" s="288">
        <v>7.34</v>
      </c>
    </row>
    <row r="320" spans="1:16">
      <c r="A320" s="100">
        <v>45962</v>
      </c>
      <c r="B320" s="101">
        <v>370000000</v>
      </c>
      <c r="C320" s="15">
        <v>45968.423715405093</v>
      </c>
      <c r="D320" s="15">
        <v>46241.423715405093</v>
      </c>
      <c r="E320" s="17">
        <v>267330000</v>
      </c>
      <c r="F320" s="339">
        <v>-102670000</v>
      </c>
      <c r="G320" s="105">
        <v>267330000</v>
      </c>
      <c r="H320" s="117">
        <v>-27.748648648648651</v>
      </c>
      <c r="I320" s="105">
        <v>340000000</v>
      </c>
      <c r="J320" s="105">
        <v>-72670000</v>
      </c>
      <c r="K320" s="341">
        <v>13481960000</v>
      </c>
      <c r="L320" s="143">
        <v>6.9728399999999997</v>
      </c>
      <c r="M320" s="143">
        <v>94.803799066696598</v>
      </c>
      <c r="N320" s="288">
        <v>7.328083560486867</v>
      </c>
      <c r="O320" s="288">
        <v>7.3949596586709632</v>
      </c>
      <c r="P320" s="288">
        <v>7.36</v>
      </c>
    </row>
    <row r="321" spans="1:16">
      <c r="A321" s="100">
        <v>45962</v>
      </c>
      <c r="B321" s="101">
        <v>370000000</v>
      </c>
      <c r="C321" s="15">
        <v>45975.38447211805</v>
      </c>
      <c r="D321" s="15">
        <v>46248.38447211805</v>
      </c>
      <c r="E321" s="17">
        <v>429090000</v>
      </c>
      <c r="F321" s="339">
        <v>59090000</v>
      </c>
      <c r="G321" s="105">
        <v>370000000</v>
      </c>
      <c r="H321" s="117">
        <v>15.970270270270269</v>
      </c>
      <c r="I321" s="105">
        <v>330000000</v>
      </c>
      <c r="J321" s="105">
        <v>40000000</v>
      </c>
      <c r="K321" s="341">
        <v>13521960000</v>
      </c>
      <c r="L321" s="143">
        <v>7.0005800000000002</v>
      </c>
      <c r="M321" s="143">
        <v>94.783125887027012</v>
      </c>
      <c r="N321" s="288">
        <v>7.3588431636337939</v>
      </c>
      <c r="O321" s="288">
        <v>7.4262785462678726</v>
      </c>
      <c r="P321" s="288">
        <v>7.38</v>
      </c>
    </row>
    <row r="322" spans="1:16">
      <c r="A322" s="100">
        <v>45962</v>
      </c>
      <c r="B322" s="101">
        <v>425000000</v>
      </c>
      <c r="C322" s="15">
        <v>45982</v>
      </c>
      <c r="D322" s="15">
        <v>46255</v>
      </c>
      <c r="E322" s="17">
        <v>385070000</v>
      </c>
      <c r="F322" s="339">
        <v>-39930000</v>
      </c>
      <c r="G322" s="105">
        <v>385070000</v>
      </c>
      <c r="H322" s="117">
        <v>-9.3952941176470581</v>
      </c>
      <c r="I322" s="105">
        <v>340000000</v>
      </c>
      <c r="J322" s="105">
        <v>45070000</v>
      </c>
      <c r="K322" s="341">
        <v>13567030000</v>
      </c>
      <c r="L322" s="143">
        <v>7.00319</v>
      </c>
      <c r="M322" s="143">
        <v>94.7619967042356</v>
      </c>
      <c r="N322" s="288">
        <v>7.3902951216505128</v>
      </c>
      <c r="O322" s="288">
        <v>7.4583047573156147</v>
      </c>
      <c r="P322" s="288">
        <v>7.4349999999999996</v>
      </c>
    </row>
    <row r="323" spans="1:16">
      <c r="A323" s="100">
        <v>45962</v>
      </c>
      <c r="B323" s="101">
        <v>380000000</v>
      </c>
      <c r="C323" s="15">
        <v>45989</v>
      </c>
      <c r="D323" s="15">
        <v>46262</v>
      </c>
      <c r="E323" s="17">
        <v>366710000</v>
      </c>
      <c r="F323" s="339">
        <v>-13290000</v>
      </c>
      <c r="G323" s="105">
        <v>366710000</v>
      </c>
      <c r="H323" s="117">
        <v>-3.4973684210526317</v>
      </c>
      <c r="I323" s="105">
        <v>330000000</v>
      </c>
      <c r="J323" s="105">
        <v>36710000</v>
      </c>
      <c r="K323" s="341">
        <v>13603740000</v>
      </c>
      <c r="L323" s="143">
        <v>7.0194599999999996</v>
      </c>
      <c r="M323" s="143">
        <v>94.749826885277187</v>
      </c>
      <c r="N323" s="288">
        <v>7.4084169372469599</v>
      </c>
      <c r="O323" s="288">
        <v>7.476758535391248</v>
      </c>
      <c r="P323" s="288">
        <v>7.45</v>
      </c>
    </row>
    <row r="324" spans="1:16">
      <c r="A324" s="100">
        <v>45992</v>
      </c>
      <c r="B324" s="101">
        <v>370000000</v>
      </c>
      <c r="C324" s="15">
        <v>45996</v>
      </c>
      <c r="D324" s="15">
        <v>46269</v>
      </c>
      <c r="E324" s="17">
        <v>588520000</v>
      </c>
      <c r="F324" s="339">
        <v>218520000</v>
      </c>
      <c r="G324" s="105">
        <v>370000000</v>
      </c>
      <c r="H324" s="117">
        <v>59.059459459459461</v>
      </c>
      <c r="I324" s="105">
        <v>340000000</v>
      </c>
      <c r="J324" s="105">
        <v>30000000</v>
      </c>
      <c r="K324" s="341">
        <v>13633740000</v>
      </c>
      <c r="L324" s="143">
        <v>7.0330700000000004</v>
      </c>
      <c r="M324" s="143">
        <v>94.739648647567563</v>
      </c>
      <c r="N324" s="288">
        <v>7.4235767072337238</v>
      </c>
      <c r="O324" s="288">
        <v>7.4921966214804847</v>
      </c>
      <c r="P324" s="288">
        <v>7.45</v>
      </c>
    </row>
    <row r="325" spans="1:16">
      <c r="A325" s="100">
        <v>45992</v>
      </c>
      <c r="B325" s="101">
        <v>391000000</v>
      </c>
      <c r="C325" s="15">
        <v>46003</v>
      </c>
      <c r="D325" s="15">
        <v>46276</v>
      </c>
      <c r="E325" s="17">
        <v>531070000</v>
      </c>
      <c r="F325" s="339">
        <v>140070000</v>
      </c>
      <c r="G325" s="105">
        <v>391000000</v>
      </c>
      <c r="H325" s="117">
        <v>35.823529411764703</v>
      </c>
      <c r="I325" s="105">
        <v>371330000</v>
      </c>
      <c r="J325" s="105">
        <v>19670000</v>
      </c>
      <c r="K325" s="341">
        <v>13653410000</v>
      </c>
      <c r="L325" s="143">
        <v>7.0535899999999998</v>
      </c>
      <c r="M325" s="143">
        <v>94.724301000511502</v>
      </c>
      <c r="N325" s="288">
        <v>7.4464421092674744</v>
      </c>
      <c r="O325" s="288">
        <v>7.5154828634236504</v>
      </c>
      <c r="P325" s="288">
        <v>7.4648500000000002</v>
      </c>
    </row>
    <row r="326" spans="1:16">
      <c r="A326" s="100">
        <v>45992</v>
      </c>
      <c r="B326" s="101">
        <v>360000000</v>
      </c>
      <c r="C326" s="15">
        <v>46010</v>
      </c>
      <c r="D326" s="15">
        <v>46283</v>
      </c>
      <c r="E326" s="17">
        <v>260250000</v>
      </c>
      <c r="F326" s="339">
        <v>-99750000</v>
      </c>
      <c r="G326" s="105">
        <v>254250000</v>
      </c>
      <c r="H326" s="117">
        <v>-27.708333333333336</v>
      </c>
      <c r="I326" s="105">
        <v>330000000</v>
      </c>
      <c r="J326" s="105">
        <v>-75750000</v>
      </c>
      <c r="K326" s="341">
        <v>13577660000</v>
      </c>
      <c r="L326" s="143">
        <v>7.0759499999999997</v>
      </c>
      <c r="M326" s="143">
        <v>94.707576615929199</v>
      </c>
      <c r="N326" s="288">
        <v>7.4713670554909868</v>
      </c>
      <c r="O326" s="288">
        <v>7.5408680038751896</v>
      </c>
      <c r="P326" s="288">
        <v>7.5</v>
      </c>
    </row>
    <row r="327" spans="1:16">
      <c r="A327" s="122">
        <v>45992</v>
      </c>
      <c r="B327" s="110">
        <v>380000000</v>
      </c>
      <c r="C327" s="22">
        <v>46015</v>
      </c>
      <c r="D327" s="22">
        <v>46290</v>
      </c>
      <c r="E327" s="24">
        <v>478680000</v>
      </c>
      <c r="F327" s="385">
        <v>98680000</v>
      </c>
      <c r="G327" s="386">
        <v>380000000</v>
      </c>
      <c r="H327" s="118">
        <v>25.96842105263158</v>
      </c>
      <c r="I327" s="386">
        <v>370000000</v>
      </c>
      <c r="J327" s="386">
        <v>10000000</v>
      </c>
      <c r="K327" s="387">
        <v>13587660000</v>
      </c>
      <c r="L327" s="388">
        <v>7.09755</v>
      </c>
      <c r="M327" s="388">
        <v>94.652533146052633</v>
      </c>
      <c r="N327" s="333">
        <v>7.5534624994187158</v>
      </c>
      <c r="O327" s="333">
        <v>7.624489871866813</v>
      </c>
      <c r="P327" s="333">
        <v>7.53</v>
      </c>
    </row>
    <row r="328" spans="1:16">
      <c r="A328" s="100">
        <v>46023</v>
      </c>
      <c r="B328" s="101">
        <v>373000000</v>
      </c>
      <c r="C328" s="15">
        <v>46024</v>
      </c>
      <c r="D328" s="15">
        <v>46297</v>
      </c>
      <c r="E328" s="17">
        <v>521530000</v>
      </c>
      <c r="F328" s="339">
        <v>148530000</v>
      </c>
      <c r="G328" s="105">
        <v>373000000</v>
      </c>
      <c r="H328" s="117">
        <v>39.820375335120644</v>
      </c>
      <c r="I328" s="105">
        <v>323400000</v>
      </c>
      <c r="J328" s="105">
        <v>49600000</v>
      </c>
      <c r="K328" s="341">
        <v>13637260000</v>
      </c>
      <c r="L328" s="143">
        <v>7.1242700000000001</v>
      </c>
      <c r="M328" s="143">
        <v>94.671440000000004</v>
      </c>
      <c r="N328" s="288">
        <v>7.5252528127439433</v>
      </c>
      <c r="O328" s="288">
        <v>7.5957538269070701</v>
      </c>
      <c r="P328" s="288">
        <v>7.5449999999999999</v>
      </c>
    </row>
    <row r="329" spans="1:16">
      <c r="A329" s="100">
        <v>46023</v>
      </c>
      <c r="B329" s="101">
        <v>390000000</v>
      </c>
      <c r="C329" s="15">
        <v>46031</v>
      </c>
      <c r="D329" s="15">
        <v>46304</v>
      </c>
      <c r="E329" s="17">
        <v>675980000</v>
      </c>
      <c r="F329" s="339">
        <v>285980000</v>
      </c>
      <c r="G329" s="105">
        <v>390000000</v>
      </c>
      <c r="H329" s="117">
        <v>73.328205128205127</v>
      </c>
      <c r="I329" s="105">
        <v>380000000</v>
      </c>
      <c r="J329" s="105">
        <v>10000000</v>
      </c>
      <c r="K329" s="341">
        <v>13647260000</v>
      </c>
      <c r="L329" s="143">
        <v>7.11775</v>
      </c>
      <c r="M329" s="143">
        <v>94.676316450000002</v>
      </c>
      <c r="N329" s="288">
        <v>7.5179788067025637</v>
      </c>
      <c r="O329" s="288">
        <v>7.5883444104804409</v>
      </c>
      <c r="P329" s="288">
        <v>7.53</v>
      </c>
    </row>
    <row r="330" spans="1:16">
      <c r="A330" s="100">
        <v>46023</v>
      </c>
      <c r="B330" s="101">
        <v>391000000</v>
      </c>
      <c r="C330" s="15">
        <v>46038</v>
      </c>
      <c r="D330" s="15">
        <v>46311</v>
      </c>
      <c r="E330" s="17">
        <v>634180000</v>
      </c>
      <c r="F330" s="339">
        <v>243180000</v>
      </c>
      <c r="G330" s="105">
        <v>428460000</v>
      </c>
      <c r="H330" s="117">
        <v>62.194373401534534</v>
      </c>
      <c r="I330" s="105">
        <v>350520000</v>
      </c>
      <c r="J330" s="105">
        <v>77940000</v>
      </c>
      <c r="K330" s="341">
        <v>13725200000</v>
      </c>
      <c r="L330" s="143">
        <v>7.1089399999999996</v>
      </c>
      <c r="M330" s="143">
        <v>94.682900000000004</v>
      </c>
      <c r="N330" s="288">
        <v>7.5081595762732416</v>
      </c>
      <c r="O330" s="288">
        <v>7.5783425926408521</v>
      </c>
      <c r="P330" s="288">
        <v>7.5289999999999999</v>
      </c>
    </row>
    <row r="331" spans="1:16">
      <c r="A331" s="100">
        <v>46023</v>
      </c>
      <c r="B331" s="101">
        <v>395000000</v>
      </c>
      <c r="C331" s="15">
        <v>46045</v>
      </c>
      <c r="D331" s="15">
        <v>46318</v>
      </c>
      <c r="E331" s="17">
        <v>740240000</v>
      </c>
      <c r="F331" s="339">
        <v>345240000</v>
      </c>
      <c r="G331" s="105">
        <v>395000000</v>
      </c>
      <c r="H331" s="117">
        <v>87.402531645569624</v>
      </c>
      <c r="I331" s="105">
        <v>385000000</v>
      </c>
      <c r="J331" s="105">
        <v>10000000</v>
      </c>
      <c r="K331" s="341">
        <v>13735200000</v>
      </c>
      <c r="L331" s="143">
        <v>7.0981199999999998</v>
      </c>
      <c r="M331" s="143">
        <v>94.690992272405055</v>
      </c>
      <c r="N331" s="288">
        <v>7.4960919877784731</v>
      </c>
      <c r="O331" s="288">
        <v>7.5660509298117073</v>
      </c>
      <c r="P331" s="288">
        <v>7.5060000000000002</v>
      </c>
    </row>
    <row r="332" spans="1:16">
      <c r="A332" s="100">
        <v>46023</v>
      </c>
      <c r="B332" s="101">
        <v>390000000</v>
      </c>
      <c r="C332" s="15">
        <v>46052</v>
      </c>
      <c r="D332" s="15">
        <v>46325</v>
      </c>
      <c r="E332" s="17">
        <v>427140000</v>
      </c>
      <c r="F332" s="339">
        <v>37140000</v>
      </c>
      <c r="G332" s="105">
        <v>390000000</v>
      </c>
      <c r="H332" s="117">
        <v>9.523076923076923</v>
      </c>
      <c r="I332" s="105">
        <v>350000000</v>
      </c>
      <c r="J332" s="105">
        <v>40000000</v>
      </c>
      <c r="K332" s="341">
        <v>13775200000</v>
      </c>
      <c r="L332" s="143">
        <v>7.0982099999999999</v>
      </c>
      <c r="M332" s="143">
        <v>94.690929110256405</v>
      </c>
      <c r="N332" s="288">
        <v>7.4961861702466175</v>
      </c>
      <c r="O332" s="288">
        <v>7.5661468597154169</v>
      </c>
      <c r="P332" s="288">
        <v>7.5309999999999997</v>
      </c>
    </row>
  </sheetData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09"/>
  <sheetViews>
    <sheetView zoomScale="112" zoomScaleNormal="112" workbookViewId="0">
      <pane xSplit="1" ySplit="3" topLeftCell="B289" activePane="bottomRight" state="frozen"/>
      <selection pane="topRight" activeCell="B1" sqref="B1"/>
      <selection pane="bottomLeft" activeCell="A5" sqref="A5"/>
      <selection pane="bottomRight" activeCell="A309" sqref="A309"/>
    </sheetView>
  </sheetViews>
  <sheetFormatPr defaultColWidth="8.77734375" defaultRowHeight="12.75"/>
  <cols>
    <col min="1" max="1" width="7.77734375" style="26" customWidth="1"/>
    <col min="2" max="2" width="9.77734375" style="7" customWidth="1"/>
    <col min="3" max="4" width="8.77734375" style="27" customWidth="1"/>
    <col min="5" max="5" width="11.109375" style="8" customWidth="1"/>
    <col min="6" max="6" width="10.44140625" style="8" customWidth="1"/>
    <col min="7" max="7" width="10" style="7" customWidth="1"/>
    <col min="8" max="8" width="9.21875" style="7" customWidth="1"/>
    <col min="9" max="9" width="10.5546875" style="8" customWidth="1"/>
    <col min="10" max="10" width="9.77734375" style="8" customWidth="1"/>
    <col min="11" max="11" width="11.77734375" style="6" customWidth="1"/>
    <col min="12" max="12" width="7.44140625" style="28" customWidth="1"/>
    <col min="13" max="13" width="7.44140625" style="8" customWidth="1"/>
    <col min="14" max="14" width="8.77734375" style="8" customWidth="1"/>
    <col min="15" max="15" width="7.44140625" style="8" customWidth="1"/>
    <col min="16" max="16" width="7.5546875" style="8" customWidth="1"/>
    <col min="17" max="16384" width="8.77734375" style="8"/>
  </cols>
  <sheetData>
    <row r="1" spans="1:17" s="1" customFormat="1" ht="16.5" thickBot="1">
      <c r="B1" s="31" t="s">
        <v>41</v>
      </c>
      <c r="C1" s="32"/>
      <c r="D1" s="32"/>
      <c r="G1" s="41"/>
      <c r="H1" s="41"/>
      <c r="K1" s="33"/>
      <c r="L1" s="34"/>
    </row>
    <row r="2" spans="1:17" s="71" customFormat="1" ht="15.75" thickTop="1">
      <c r="A2" s="53" t="s">
        <v>5</v>
      </c>
      <c r="B2" s="77" t="s">
        <v>0</v>
      </c>
      <c r="C2" s="78" t="s">
        <v>8</v>
      </c>
      <c r="D2" s="78" t="s">
        <v>7</v>
      </c>
      <c r="E2" s="79" t="s">
        <v>1</v>
      </c>
      <c r="F2" s="77" t="s">
        <v>37</v>
      </c>
      <c r="G2" s="79" t="s">
        <v>0</v>
      </c>
      <c r="H2" s="79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14</v>
      </c>
      <c r="N2" s="79" t="s">
        <v>17</v>
      </c>
      <c r="O2" s="79" t="s">
        <v>19</v>
      </c>
      <c r="P2" s="79" t="s">
        <v>21</v>
      </c>
      <c r="Q2" s="1"/>
    </row>
    <row r="3" spans="1:17" s="71" customFormat="1" ht="15">
      <c r="A3" s="81"/>
      <c r="B3" s="68" t="s">
        <v>6</v>
      </c>
      <c r="C3" s="82" t="s">
        <v>5</v>
      </c>
      <c r="D3" s="82" t="s">
        <v>5</v>
      </c>
      <c r="E3" s="83" t="s">
        <v>4</v>
      </c>
      <c r="F3" s="68" t="s">
        <v>38</v>
      </c>
      <c r="G3" s="83" t="s">
        <v>3</v>
      </c>
      <c r="H3" s="83" t="s">
        <v>34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24</v>
      </c>
      <c r="N3" s="83" t="s">
        <v>26</v>
      </c>
      <c r="O3" s="83" t="s">
        <v>20</v>
      </c>
      <c r="P3" s="83" t="s">
        <v>22</v>
      </c>
      <c r="Q3" s="1"/>
    </row>
    <row r="39" spans="1:16" ht="15" customHeight="1">
      <c r="A39" s="26">
        <v>43127</v>
      </c>
      <c r="B39" s="121">
        <v>400000000</v>
      </c>
      <c r="C39" s="103">
        <v>43112</v>
      </c>
      <c r="D39" s="103">
        <v>43476</v>
      </c>
      <c r="E39" s="98">
        <v>1211726000</v>
      </c>
      <c r="F39" s="208">
        <v>811726000</v>
      </c>
      <c r="G39" s="98">
        <v>400000000</v>
      </c>
      <c r="H39" s="206">
        <v>202.9315</v>
      </c>
      <c r="I39" s="209">
        <v>300000000</v>
      </c>
      <c r="J39" s="208">
        <v>100000000</v>
      </c>
      <c r="K39" s="207">
        <v>7796890000</v>
      </c>
      <c r="L39" s="158">
        <v>92.229185656500007</v>
      </c>
      <c r="M39" s="158">
        <v>7.792162734553564</v>
      </c>
      <c r="N39" s="158">
        <v>8.4486951490332292</v>
      </c>
      <c r="O39" s="158">
        <v>8.4496466738265905</v>
      </c>
      <c r="P39" s="158">
        <v>8.0054326923076999</v>
      </c>
    </row>
    <row r="40" spans="1:16" ht="15" customHeight="1">
      <c r="A40" s="26">
        <v>43126</v>
      </c>
      <c r="B40" s="121">
        <v>400000000</v>
      </c>
      <c r="C40" s="103">
        <v>43126</v>
      </c>
      <c r="D40" s="103">
        <v>43490</v>
      </c>
      <c r="E40" s="98">
        <v>1018700000</v>
      </c>
      <c r="F40" s="208">
        <v>618700000</v>
      </c>
      <c r="G40" s="98">
        <v>400000000</v>
      </c>
      <c r="H40" s="206">
        <v>154.67500000000001</v>
      </c>
      <c r="I40" s="209">
        <v>350000000</v>
      </c>
      <c r="J40" s="208">
        <v>50000000</v>
      </c>
      <c r="K40" s="207">
        <v>7846890000</v>
      </c>
      <c r="L40" s="158">
        <v>92.38113178750001</v>
      </c>
      <c r="M40" s="158">
        <v>7.6397991691277376</v>
      </c>
      <c r="N40" s="158">
        <v>8.2698696382083803</v>
      </c>
      <c r="O40" s="158">
        <v>8.2707818216215099</v>
      </c>
      <c r="P40" s="158">
        <v>7.6399112637362601</v>
      </c>
    </row>
    <row r="41" spans="1:16">
      <c r="A41" s="26">
        <v>43157</v>
      </c>
      <c r="B41" s="121">
        <v>500000000</v>
      </c>
      <c r="C41" s="103">
        <v>43140</v>
      </c>
      <c r="D41" s="103">
        <v>43504</v>
      </c>
      <c r="E41" s="98">
        <v>1177900000</v>
      </c>
      <c r="F41" s="208">
        <v>677900000</v>
      </c>
      <c r="G41" s="98">
        <v>500000000</v>
      </c>
      <c r="H41" s="206">
        <v>135.57999999999998</v>
      </c>
      <c r="I41" s="209">
        <v>0</v>
      </c>
      <c r="J41" s="208">
        <v>500000000</v>
      </c>
      <c r="K41" s="207">
        <v>8346890000</v>
      </c>
      <c r="L41" s="158">
        <v>92.293886434000001</v>
      </c>
      <c r="M41" s="158">
        <v>7.7272842076648338</v>
      </c>
      <c r="N41" s="158">
        <v>8.3724767763362795</v>
      </c>
      <c r="O41" s="158">
        <v>8.3734114342816302</v>
      </c>
      <c r="P41" s="158">
        <v>7.79327142857142</v>
      </c>
    </row>
    <row r="42" spans="1:16">
      <c r="A42" s="26">
        <v>43157</v>
      </c>
      <c r="B42" s="121">
        <v>500000000</v>
      </c>
      <c r="C42" s="103">
        <v>43154</v>
      </c>
      <c r="D42" s="103">
        <v>43518</v>
      </c>
      <c r="E42" s="98">
        <v>604240000</v>
      </c>
      <c r="F42" s="208">
        <v>104240000</v>
      </c>
      <c r="G42" s="98">
        <v>500000000</v>
      </c>
      <c r="H42" s="206">
        <v>20.847999999999999</v>
      </c>
      <c r="I42" s="209">
        <v>500000000</v>
      </c>
      <c r="J42" s="208">
        <v>0</v>
      </c>
      <c r="K42" s="207">
        <v>8346890000</v>
      </c>
      <c r="L42" s="158">
        <v>92.270675030000007</v>
      </c>
      <c r="M42" s="158">
        <v>7.7505593792582346</v>
      </c>
      <c r="N42" s="158">
        <v>8.3998078227327309</v>
      </c>
      <c r="O42" s="158">
        <v>8.4007485120477998</v>
      </c>
      <c r="P42" s="158">
        <v>7.80177472527473</v>
      </c>
    </row>
    <row r="43" spans="1:16">
      <c r="A43" s="26">
        <v>43185</v>
      </c>
      <c r="B43" s="121">
        <v>530000000</v>
      </c>
      <c r="C43" s="103">
        <v>43168</v>
      </c>
      <c r="D43" s="103">
        <v>43532</v>
      </c>
      <c r="E43" s="98">
        <v>970740000</v>
      </c>
      <c r="F43" s="208">
        <v>440740000</v>
      </c>
      <c r="G43" s="98">
        <v>530000000</v>
      </c>
      <c r="H43" s="206">
        <v>83.158490566037742</v>
      </c>
      <c r="I43" s="209">
        <v>527110000</v>
      </c>
      <c r="J43" s="208">
        <v>2890000</v>
      </c>
      <c r="K43" s="207">
        <v>8349780000</v>
      </c>
      <c r="L43" s="158">
        <v>92.24143889245282</v>
      </c>
      <c r="M43" s="158">
        <v>7.7798758358646172</v>
      </c>
      <c r="N43" s="158">
        <v>8.4342524675221302</v>
      </c>
      <c r="O43" s="158">
        <v>8.4352007849248292</v>
      </c>
      <c r="P43" s="158">
        <v>7.8357879120879073</v>
      </c>
    </row>
    <row r="44" spans="1:16">
      <c r="A44" s="26">
        <v>43216</v>
      </c>
      <c r="B44" s="121">
        <v>450000000</v>
      </c>
      <c r="C44" s="103">
        <v>43196</v>
      </c>
      <c r="D44" s="103">
        <v>43560</v>
      </c>
      <c r="E44" s="98">
        <v>962360000</v>
      </c>
      <c r="F44" s="208">
        <v>512360000</v>
      </c>
      <c r="G44" s="98">
        <v>450000000</v>
      </c>
      <c r="H44" s="206">
        <v>113.85777777777777</v>
      </c>
      <c r="I44" s="209">
        <v>400000000</v>
      </c>
      <c r="J44" s="208">
        <v>50000000</v>
      </c>
      <c r="K44" s="207">
        <v>8399780000</v>
      </c>
      <c r="L44" s="158">
        <v>92.355906935555566</v>
      </c>
      <c r="M44" s="158">
        <v>7.6650933201159841</v>
      </c>
      <c r="N44" s="158">
        <v>8.2995160509490304</v>
      </c>
      <c r="O44" s="158">
        <v>8.3004347005899195</v>
      </c>
      <c r="P44" s="158">
        <v>7.7081381868131906</v>
      </c>
    </row>
    <row r="45" spans="1:16">
      <c r="A45" s="26">
        <v>43216</v>
      </c>
      <c r="B45" s="121">
        <v>450000000</v>
      </c>
      <c r="C45" s="103">
        <v>43217</v>
      </c>
      <c r="D45" s="103">
        <v>43581</v>
      </c>
      <c r="E45" s="98">
        <v>853220000</v>
      </c>
      <c r="F45" s="208">
        <v>403220000</v>
      </c>
      <c r="G45" s="98">
        <v>450000000</v>
      </c>
      <c r="H45" s="206">
        <v>89.604444444444439</v>
      </c>
      <c r="I45" s="209">
        <v>400000000</v>
      </c>
      <c r="J45" s="208">
        <v>50000000</v>
      </c>
      <c r="K45" s="207">
        <v>8449780000</v>
      </c>
      <c r="L45" s="158">
        <v>92.375413971111115</v>
      </c>
      <c r="M45" s="158">
        <v>7.6455326938034149</v>
      </c>
      <c r="N45" s="158">
        <v>8.2765882880854296</v>
      </c>
      <c r="O45" s="158">
        <v>8.2775019349647003</v>
      </c>
      <c r="P45" s="158">
        <v>7.6740347527472474</v>
      </c>
    </row>
    <row r="46" spans="1:16">
      <c r="A46" s="26">
        <v>43246</v>
      </c>
      <c r="B46" s="121">
        <v>450000000</v>
      </c>
      <c r="C46" s="103">
        <v>43231</v>
      </c>
      <c r="D46" s="103">
        <v>43595</v>
      </c>
      <c r="E46" s="98">
        <v>570200000</v>
      </c>
      <c r="F46" s="208">
        <v>120200000</v>
      </c>
      <c r="G46" s="98">
        <v>450000000</v>
      </c>
      <c r="H46" s="206">
        <v>26.711111111111112</v>
      </c>
      <c r="I46" s="209">
        <v>400000000</v>
      </c>
      <c r="J46" s="208">
        <v>50000000</v>
      </c>
      <c r="K46" s="207">
        <v>8499780000</v>
      </c>
      <c r="L46" s="158">
        <v>92.371063957777778</v>
      </c>
      <c r="M46" s="158">
        <v>7.6498946577228324</v>
      </c>
      <c r="N46" s="158">
        <v>8.2817002749037805</v>
      </c>
      <c r="O46" s="158">
        <v>8.2826150360489503</v>
      </c>
      <c r="P46" s="158">
        <v>7.7081381868131906</v>
      </c>
    </row>
    <row r="47" spans="1:16" ht="12" customHeight="1">
      <c r="A47" s="26">
        <v>43246</v>
      </c>
      <c r="B47" s="121">
        <v>450000000</v>
      </c>
      <c r="C47" s="103">
        <v>43244</v>
      </c>
      <c r="D47" s="103">
        <v>43609</v>
      </c>
      <c r="E47" s="98">
        <v>981190000</v>
      </c>
      <c r="F47" s="208">
        <v>531190000</v>
      </c>
      <c r="G47" s="98">
        <v>450000000</v>
      </c>
      <c r="H47" s="206">
        <v>118.04222222222222</v>
      </c>
      <c r="I47" s="209">
        <v>400000000</v>
      </c>
      <c r="J47" s="208">
        <v>50000000</v>
      </c>
      <c r="K47" s="207">
        <v>8549780000</v>
      </c>
      <c r="L47" s="158">
        <v>92.359036571111119</v>
      </c>
      <c r="M47" s="158">
        <v>7.640963428888881</v>
      </c>
      <c r="N47" s="158">
        <v>8.2731086340487998</v>
      </c>
      <c r="O47" s="158">
        <v>8.2731086340487998</v>
      </c>
      <c r="P47" s="158">
        <v>7.6638999999999982</v>
      </c>
    </row>
    <row r="48" spans="1:16" ht="12" customHeight="1">
      <c r="A48" s="26">
        <v>43277</v>
      </c>
      <c r="B48" s="121">
        <v>450000000</v>
      </c>
      <c r="C48" s="103">
        <v>43273</v>
      </c>
      <c r="D48" s="103">
        <v>43638</v>
      </c>
      <c r="E48" s="98">
        <v>1009220000</v>
      </c>
      <c r="F48" s="208">
        <v>559220000</v>
      </c>
      <c r="G48" s="98">
        <v>450000000</v>
      </c>
      <c r="H48" s="206">
        <v>124.27111111111111</v>
      </c>
      <c r="I48" s="209">
        <v>400000000</v>
      </c>
      <c r="J48" s="208">
        <v>50000000</v>
      </c>
      <c r="K48" s="207">
        <v>8599780000</v>
      </c>
      <c r="L48" s="158">
        <v>92.426001175555555</v>
      </c>
      <c r="M48" s="158">
        <v>7.5948065135225891</v>
      </c>
      <c r="N48" s="158">
        <v>8.1722099999999998</v>
      </c>
      <c r="O48" s="158">
        <v>8.1713199999999997</v>
      </c>
      <c r="P48" s="158">
        <v>7.6569780219780172</v>
      </c>
    </row>
    <row r="49" spans="1:16" ht="12" customHeight="1">
      <c r="A49" s="26">
        <v>43307</v>
      </c>
      <c r="B49" s="121">
        <v>450000000</v>
      </c>
      <c r="C49" s="103">
        <v>43301</v>
      </c>
      <c r="D49" s="103">
        <v>43665</v>
      </c>
      <c r="E49" s="98">
        <v>865990000</v>
      </c>
      <c r="F49" s="208">
        <v>415990000</v>
      </c>
      <c r="G49" s="98">
        <v>450000000</v>
      </c>
      <c r="H49" s="206">
        <v>92.442222222222227</v>
      </c>
      <c r="I49" s="209">
        <v>400000000</v>
      </c>
      <c r="J49" s="208">
        <v>50000000</v>
      </c>
      <c r="K49" s="207">
        <v>8649780000</v>
      </c>
      <c r="L49" s="158">
        <v>92.496955553333336</v>
      </c>
      <c r="M49" s="158">
        <v>7.5236572061355282</v>
      </c>
      <c r="N49" s="158">
        <v>8.1339511783146392</v>
      </c>
      <c r="O49" s="158">
        <v>8.1348340012625808</v>
      </c>
      <c r="P49" s="158">
        <v>7.5373903846153834</v>
      </c>
    </row>
    <row r="50" spans="1:16" ht="12" customHeight="1">
      <c r="A50" s="26">
        <v>43338</v>
      </c>
      <c r="B50" s="121">
        <v>619780000</v>
      </c>
      <c r="C50" s="103">
        <v>43315</v>
      </c>
      <c r="D50" s="103">
        <v>43679</v>
      </c>
      <c r="E50" s="98">
        <v>505980000</v>
      </c>
      <c r="F50" s="208">
        <v>-113800000</v>
      </c>
      <c r="G50" s="98">
        <v>505980000</v>
      </c>
      <c r="H50" s="206">
        <v>-18.361354028848947</v>
      </c>
      <c r="I50" s="209">
        <v>619780000</v>
      </c>
      <c r="J50" s="208">
        <v>-113800000</v>
      </c>
      <c r="K50" s="207">
        <v>8535980000</v>
      </c>
      <c r="L50" s="158">
        <v>92.501929550575127</v>
      </c>
      <c r="M50" s="158">
        <v>7.5186695440661495</v>
      </c>
      <c r="N50" s="158">
        <f>0.0812812184631818*100</f>
        <v>8.1281218463181801</v>
      </c>
      <c r="O50" s="158">
        <v>8.1290034205091999</v>
      </c>
      <c r="P50" s="158">
        <v>7.8357879120879073</v>
      </c>
    </row>
    <row r="51" spans="1:16" ht="12" customHeight="1">
      <c r="A51" s="26">
        <v>43338</v>
      </c>
      <c r="B51" s="121">
        <v>450000000</v>
      </c>
      <c r="C51" s="103">
        <v>43343</v>
      </c>
      <c r="D51" s="103">
        <v>43707</v>
      </c>
      <c r="E51" s="98">
        <v>625770000</v>
      </c>
      <c r="F51" s="208">
        <v>175770000</v>
      </c>
      <c r="G51" s="98">
        <v>450000000</v>
      </c>
      <c r="H51" s="206">
        <v>39.06</v>
      </c>
      <c r="I51" s="209">
        <v>450000000</v>
      </c>
      <c r="J51" s="208">
        <v>0</v>
      </c>
      <c r="K51" s="207">
        <v>8535980000</v>
      </c>
      <c r="L51" s="158">
        <v>92.470250300000032</v>
      </c>
      <c r="M51" s="158">
        <v>7.6926579856735655</v>
      </c>
      <c r="N51" s="158">
        <v>8.1652594224127597</v>
      </c>
      <c r="O51" s="158">
        <v>8.2451488485734394</v>
      </c>
      <c r="P51" s="158">
        <v>7.6800010989010925</v>
      </c>
    </row>
    <row r="52" spans="1:16" ht="13.5" customHeight="1">
      <c r="A52" s="26">
        <v>43369</v>
      </c>
      <c r="B52" s="121">
        <v>450000000</v>
      </c>
      <c r="C52" s="103">
        <v>43371</v>
      </c>
      <c r="D52" s="103">
        <v>43735</v>
      </c>
      <c r="E52" s="98">
        <v>1006170000</v>
      </c>
      <c r="F52" s="208">
        <v>556170000</v>
      </c>
      <c r="G52" s="98">
        <v>450000000</v>
      </c>
      <c r="H52" s="144">
        <v>123.59333333333333</v>
      </c>
      <c r="I52" s="209">
        <v>400000000</v>
      </c>
      <c r="J52" s="208">
        <v>50000000</v>
      </c>
      <c r="K52" s="207">
        <v>8585980000</v>
      </c>
      <c r="L52" s="158">
        <v>92.383336540000002</v>
      </c>
      <c r="M52" s="158">
        <v>7.6375883596153828</v>
      </c>
      <c r="N52" s="158">
        <v>8.2672791930484912</v>
      </c>
      <c r="O52" s="158">
        <v>8.2681908125123105</v>
      </c>
      <c r="P52" s="158">
        <v>7.6825581043956115</v>
      </c>
    </row>
    <row r="53" spans="1:16" ht="13.5" customHeight="1">
      <c r="A53" s="26">
        <v>43399</v>
      </c>
      <c r="B53" s="121">
        <v>450000000</v>
      </c>
      <c r="C53" s="103">
        <v>43378</v>
      </c>
      <c r="D53" s="103">
        <v>43742</v>
      </c>
      <c r="E53" s="98">
        <v>722620000</v>
      </c>
      <c r="F53" s="208">
        <v>272620000</v>
      </c>
      <c r="G53" s="98">
        <v>450000000</v>
      </c>
      <c r="H53" s="144">
        <v>60.582222222222228</v>
      </c>
      <c r="I53" s="209">
        <v>350000000</v>
      </c>
      <c r="J53" s="208">
        <v>100000000</v>
      </c>
      <c r="K53" s="207">
        <v>8685980000</v>
      </c>
      <c r="L53" s="158">
        <v>92.356094671111094</v>
      </c>
      <c r="M53" s="158">
        <v>7.6649050688034359</v>
      </c>
      <c r="N53" s="158">
        <v>8.2992953481834597</v>
      </c>
      <c r="O53" s="158">
        <v>8.3002139496043004</v>
      </c>
      <c r="P53" s="158">
        <v>7.7422115384615422</v>
      </c>
    </row>
    <row r="54" spans="1:16" ht="13.5" customHeight="1">
      <c r="A54" s="26">
        <v>43430</v>
      </c>
      <c r="B54" s="121">
        <v>410000000</v>
      </c>
      <c r="C54" s="103">
        <v>43413</v>
      </c>
      <c r="D54" s="103">
        <v>43777</v>
      </c>
      <c r="E54" s="98">
        <v>1227850000</v>
      </c>
      <c r="F54" s="208">
        <v>817850000</v>
      </c>
      <c r="G54" s="98">
        <v>410000000</v>
      </c>
      <c r="H54" s="144">
        <v>199.47560975609758</v>
      </c>
      <c r="I54" s="209">
        <v>410000000</v>
      </c>
      <c r="J54" s="208">
        <v>0</v>
      </c>
      <c r="K54" s="207">
        <v>8685980000</v>
      </c>
      <c r="L54" s="158">
        <v>92.367909999999995</v>
      </c>
      <c r="M54" s="158">
        <v>7.65306</v>
      </c>
      <c r="N54" s="158">
        <v>8.2854085000000008</v>
      </c>
      <c r="O54" s="158">
        <v>8.3344235455326015</v>
      </c>
      <c r="P54" s="158">
        <v>7.7081381868131906</v>
      </c>
    </row>
    <row r="55" spans="1:16" ht="13.5" customHeight="1">
      <c r="A55" s="26">
        <v>43430</v>
      </c>
      <c r="B55" s="121">
        <v>400000000</v>
      </c>
      <c r="C55" s="103">
        <v>43427</v>
      </c>
      <c r="D55" s="103">
        <v>43791</v>
      </c>
      <c r="E55" s="98">
        <v>896400000</v>
      </c>
      <c r="F55" s="208">
        <v>496400000</v>
      </c>
      <c r="G55" s="98">
        <v>400000000</v>
      </c>
      <c r="H55" s="144">
        <v>124.10000000000001</v>
      </c>
      <c r="I55" s="209">
        <v>400000000</v>
      </c>
      <c r="J55" s="208">
        <v>0</v>
      </c>
      <c r="K55" s="207">
        <v>8685980000</v>
      </c>
      <c r="L55" s="158">
        <v>92.380089999999996</v>
      </c>
      <c r="M55" s="158">
        <v>7.6408399999999999</v>
      </c>
      <c r="N55" s="158">
        <v>8.2710899999999992</v>
      </c>
      <c r="O55" s="158">
        <v>8.2720000000000002</v>
      </c>
      <c r="P55" s="158">
        <v>7.6821000000000002</v>
      </c>
    </row>
    <row r="56" spans="1:16" ht="13.5" customHeight="1">
      <c r="A56" s="26">
        <v>43430</v>
      </c>
      <c r="B56" s="121">
        <v>450000000</v>
      </c>
      <c r="C56" s="103">
        <v>43434</v>
      </c>
      <c r="D56" s="103">
        <v>43798</v>
      </c>
      <c r="E56" s="98">
        <v>906680000</v>
      </c>
      <c r="F56" s="208">
        <v>456680000</v>
      </c>
      <c r="G56" s="98">
        <v>450000000</v>
      </c>
      <c r="H56" s="144">
        <v>101.48444444444445</v>
      </c>
      <c r="I56" s="209">
        <v>0</v>
      </c>
      <c r="J56" s="208">
        <v>450000000</v>
      </c>
      <c r="K56" s="207">
        <v>9135980000</v>
      </c>
      <c r="L56" s="158">
        <v>92.311082088888881</v>
      </c>
      <c r="M56" s="158">
        <v>7.7100413119658198</v>
      </c>
      <c r="N56" s="158">
        <v>8.3522380384855701</v>
      </c>
      <c r="O56" s="158">
        <v>8.3531682423544993</v>
      </c>
      <c r="P56" s="158">
        <v>7.7762548076923013</v>
      </c>
    </row>
    <row r="57" spans="1:16" ht="13.5" customHeight="1">
      <c r="A57" s="26">
        <v>43460</v>
      </c>
      <c r="B57" s="121">
        <v>450000000</v>
      </c>
      <c r="C57" s="103">
        <v>43441</v>
      </c>
      <c r="D57" s="103">
        <v>43805</v>
      </c>
      <c r="E57" s="98">
        <v>695580000</v>
      </c>
      <c r="F57" s="208">
        <v>245580000</v>
      </c>
      <c r="G57" s="98">
        <v>450000000</v>
      </c>
      <c r="H57" s="144">
        <v>55</v>
      </c>
      <c r="I57" s="209">
        <v>300000000</v>
      </c>
      <c r="J57" s="208">
        <v>150000000</v>
      </c>
      <c r="K57" s="207">
        <v>9285980000</v>
      </c>
      <c r="L57" s="158">
        <v>92.243679999999998</v>
      </c>
      <c r="M57" s="158">
        <v>7.7776199999999998</v>
      </c>
      <c r="N57" s="158">
        <v>8.4316099999999992</v>
      </c>
      <c r="O57" s="158">
        <v>8.4325500000000009</v>
      </c>
      <c r="P57" s="158">
        <v>7.8782500000000004</v>
      </c>
    </row>
    <row r="58" spans="1:16" ht="13.5" customHeight="1">
      <c r="A58" s="123">
        <v>43460</v>
      </c>
      <c r="B58" s="120">
        <v>690000000</v>
      </c>
      <c r="C58" s="146">
        <v>43448</v>
      </c>
      <c r="D58" s="146">
        <v>43812</v>
      </c>
      <c r="E58" s="99">
        <v>1215700000</v>
      </c>
      <c r="F58" s="210">
        <v>525700000</v>
      </c>
      <c r="G58" s="99">
        <v>690000000</v>
      </c>
      <c r="H58" s="139">
        <v>76</v>
      </c>
      <c r="I58" s="215">
        <v>690000000</v>
      </c>
      <c r="J58" s="210">
        <v>0</v>
      </c>
      <c r="K58" s="211">
        <v>9285980000</v>
      </c>
      <c r="L58" s="212">
        <v>92.235728995652138</v>
      </c>
      <c r="M58" s="212">
        <v>7.785601419194971</v>
      </c>
      <c r="N58" s="212">
        <v>8.4409821486443395</v>
      </c>
      <c r="O58" s="212">
        <v>8.4419319598999998</v>
      </c>
      <c r="P58" s="212">
        <v>7.8782542582417525</v>
      </c>
    </row>
    <row r="59" spans="1:16" ht="13.5" customHeight="1">
      <c r="A59" s="26">
        <v>43491</v>
      </c>
      <c r="B59" s="121">
        <v>400000000</v>
      </c>
      <c r="C59" s="103">
        <v>43476</v>
      </c>
      <c r="D59" s="103">
        <v>43840</v>
      </c>
      <c r="E59" s="98">
        <v>1409250000</v>
      </c>
      <c r="F59" s="208">
        <v>1009250000</v>
      </c>
      <c r="G59" s="98">
        <v>400000000</v>
      </c>
      <c r="H59" s="238">
        <v>252.31249999999997</v>
      </c>
      <c r="I59" s="209">
        <v>400000000</v>
      </c>
      <c r="J59" s="208">
        <v>0</v>
      </c>
      <c r="K59" s="207">
        <v>9285980000</v>
      </c>
      <c r="L59" s="158">
        <v>92.242290972500001</v>
      </c>
      <c r="M59" s="158">
        <v>7.7790214149381853</v>
      </c>
      <c r="N59" s="158">
        <v>8.4332499999999992</v>
      </c>
      <c r="O59" s="158">
        <v>8.4342000000000006</v>
      </c>
      <c r="P59" s="158">
        <v>7.8077300000000003</v>
      </c>
    </row>
    <row r="60" spans="1:16" ht="13.5" customHeight="1">
      <c r="A60" s="26">
        <v>43491</v>
      </c>
      <c r="B60" s="121">
        <v>400000000</v>
      </c>
      <c r="C60" s="103">
        <v>43490</v>
      </c>
      <c r="D60" s="103">
        <v>43854</v>
      </c>
      <c r="E60" s="98">
        <v>702560000</v>
      </c>
      <c r="F60" s="208">
        <v>302560000</v>
      </c>
      <c r="G60" s="98">
        <v>400000000</v>
      </c>
      <c r="H60" s="144">
        <v>75.64</v>
      </c>
      <c r="I60" s="209">
        <v>400000000</v>
      </c>
      <c r="J60" s="208">
        <v>0</v>
      </c>
      <c r="K60" s="207">
        <v>9285980000</v>
      </c>
      <c r="L60" s="158">
        <v>92.253979999999999</v>
      </c>
      <c r="M60" s="158">
        <v>7.767300274725276</v>
      </c>
      <c r="N60" s="158">
        <v>8.4194700000000005</v>
      </c>
      <c r="O60" s="158">
        <v>8.42042</v>
      </c>
      <c r="P60" s="158">
        <v>7.82728</v>
      </c>
    </row>
    <row r="61" spans="1:16" ht="13.5" customHeight="1">
      <c r="A61" s="26">
        <v>43522</v>
      </c>
      <c r="B61" s="121">
        <v>500000000</v>
      </c>
      <c r="C61" s="103">
        <v>43504</v>
      </c>
      <c r="D61" s="103">
        <v>43868</v>
      </c>
      <c r="E61" s="98">
        <v>1269510000</v>
      </c>
      <c r="F61" s="208">
        <v>769510000</v>
      </c>
      <c r="G61" s="98">
        <v>500000000</v>
      </c>
      <c r="H61" s="144">
        <v>153.90200000000002</v>
      </c>
      <c r="I61" s="209">
        <v>500000000</v>
      </c>
      <c r="J61" s="208">
        <v>0</v>
      </c>
      <c r="K61" s="207">
        <v>9285980000</v>
      </c>
      <c r="L61" s="158">
        <v>92.261032456000009</v>
      </c>
      <c r="M61" s="158">
        <v>7.7602284438461444</v>
      </c>
      <c r="N61" s="158">
        <v>8.4111658381311294</v>
      </c>
      <c r="O61" s="158">
        <v>8.4121090394699198</v>
      </c>
      <c r="P61" s="158">
        <v>7.7932714285714226</v>
      </c>
    </row>
    <row r="62" spans="1:16" ht="13.5" customHeight="1">
      <c r="A62" s="26">
        <v>43522</v>
      </c>
      <c r="B62" s="121">
        <v>500000000</v>
      </c>
      <c r="C62" s="103">
        <v>43518</v>
      </c>
      <c r="D62" s="103">
        <v>43882</v>
      </c>
      <c r="E62" s="98">
        <v>1257470000</v>
      </c>
      <c r="F62" s="208">
        <v>757470000</v>
      </c>
      <c r="G62" s="98">
        <v>500000000</v>
      </c>
      <c r="H62" s="144">
        <v>151.494</v>
      </c>
      <c r="I62" s="209">
        <v>500000000</v>
      </c>
      <c r="J62" s="208">
        <v>0</v>
      </c>
      <c r="K62" s="207">
        <v>9285980000</v>
      </c>
      <c r="L62" s="158">
        <v>92.282200000000003</v>
      </c>
      <c r="M62" s="158">
        <v>7.7389999999999999</v>
      </c>
      <c r="N62" s="158">
        <v>8.3862400000000008</v>
      </c>
      <c r="O62" s="158">
        <v>8.3871699999999993</v>
      </c>
      <c r="P62" s="158">
        <v>7.7463100000000003</v>
      </c>
    </row>
    <row r="63" spans="1:16" ht="13.5" customHeight="1">
      <c r="A63" s="26">
        <v>43532</v>
      </c>
      <c r="B63" s="121">
        <v>530000000</v>
      </c>
      <c r="C63" s="103">
        <v>43532</v>
      </c>
      <c r="D63" s="103">
        <v>43896</v>
      </c>
      <c r="E63" s="98">
        <v>909690000</v>
      </c>
      <c r="F63" s="208">
        <v>379690000</v>
      </c>
      <c r="G63" s="98">
        <v>530000000</v>
      </c>
      <c r="H63" s="144">
        <v>71.599999999999994</v>
      </c>
      <c r="I63" s="209">
        <v>530000000</v>
      </c>
      <c r="J63" s="208">
        <v>0</v>
      </c>
      <c r="K63" s="207">
        <v>9285980000</v>
      </c>
      <c r="L63" s="158">
        <v>92.298159999999996</v>
      </c>
      <c r="M63" s="158">
        <v>7.7229900000000002</v>
      </c>
      <c r="N63" s="158">
        <v>8.3674400000000002</v>
      </c>
      <c r="O63" s="158">
        <v>8.3683700000000005</v>
      </c>
      <c r="P63" s="158">
        <v>8.4</v>
      </c>
    </row>
    <row r="64" spans="1:16" ht="13.5" customHeight="1">
      <c r="A64" s="26">
        <v>43563</v>
      </c>
      <c r="B64" s="121">
        <v>450000000</v>
      </c>
      <c r="C64" s="103">
        <v>43560</v>
      </c>
      <c r="D64" s="103">
        <v>43924</v>
      </c>
      <c r="E64" s="98">
        <v>1660150000</v>
      </c>
      <c r="F64" s="208">
        <v>1210150000</v>
      </c>
      <c r="G64" s="98">
        <v>450000000</v>
      </c>
      <c r="H64" s="144">
        <v>268.92222222222222</v>
      </c>
      <c r="I64" s="209">
        <v>450000000</v>
      </c>
      <c r="J64" s="208">
        <v>0</v>
      </c>
      <c r="K64" s="207">
        <v>9285980000</v>
      </c>
      <c r="L64" s="158">
        <v>92.392880000000005</v>
      </c>
      <c r="M64" s="158">
        <v>7.6280200000000002</v>
      </c>
      <c r="N64" s="158">
        <v>8.2560599999999997</v>
      </c>
      <c r="O64" s="158">
        <v>8.2569700000000008</v>
      </c>
      <c r="P64" s="158">
        <v>7.6399100000000004</v>
      </c>
    </row>
    <row r="65" spans="1:16" ht="13.5" customHeight="1">
      <c r="A65" s="26">
        <v>43563</v>
      </c>
      <c r="B65" s="121">
        <v>450000000</v>
      </c>
      <c r="C65" s="103">
        <v>43581</v>
      </c>
      <c r="D65" s="103">
        <v>43945</v>
      </c>
      <c r="E65" s="98">
        <v>942120000</v>
      </c>
      <c r="F65" s="208">
        <v>492120000</v>
      </c>
      <c r="G65" s="98">
        <v>450000000</v>
      </c>
      <c r="H65" s="144">
        <v>109.35999999999999</v>
      </c>
      <c r="I65" s="209">
        <v>450000000</v>
      </c>
      <c r="J65" s="208">
        <v>0</v>
      </c>
      <c r="K65" s="207">
        <v>9285980000</v>
      </c>
      <c r="L65" s="158">
        <v>92.429036975555562</v>
      </c>
      <c r="M65" s="158">
        <v>7.591762373412692</v>
      </c>
      <c r="N65" s="158">
        <v>8.2136118927869592</v>
      </c>
      <c r="O65" s="158">
        <v>8.21451186690771</v>
      </c>
      <c r="P65" s="158">
        <v>7.6228344780219803</v>
      </c>
    </row>
    <row r="66" spans="1:16" ht="13.5" customHeight="1">
      <c r="A66" s="26">
        <v>43586</v>
      </c>
      <c r="B66" s="121">
        <v>460000000</v>
      </c>
      <c r="C66" s="103">
        <v>43595</v>
      </c>
      <c r="D66" s="103">
        <v>43959</v>
      </c>
      <c r="E66" s="98">
        <v>999850000</v>
      </c>
      <c r="F66" s="208">
        <v>539850000</v>
      </c>
      <c r="G66" s="98">
        <v>460000000</v>
      </c>
      <c r="H66" s="144">
        <v>117.35869565217392</v>
      </c>
      <c r="I66" s="209">
        <v>450000000</v>
      </c>
      <c r="J66" s="208">
        <v>10000000</v>
      </c>
      <c r="K66" s="207">
        <v>9295980000</v>
      </c>
      <c r="L66" s="158">
        <v>92.449282065217403</v>
      </c>
      <c r="M66" s="158">
        <v>7.5714616653726585</v>
      </c>
      <c r="N66" s="158">
        <v>8.1898544761347605</v>
      </c>
      <c r="O66" s="158">
        <v>8.1907493183928501</v>
      </c>
      <c r="P66" s="158">
        <v>7.5801274725274705</v>
      </c>
    </row>
    <row r="67" spans="1:16" ht="13.5" customHeight="1">
      <c r="A67" s="26">
        <v>43586</v>
      </c>
      <c r="B67" s="121">
        <v>450000000</v>
      </c>
      <c r="C67" s="103">
        <v>43609</v>
      </c>
      <c r="D67" s="103">
        <v>43973</v>
      </c>
      <c r="E67" s="98">
        <v>1121020000</v>
      </c>
      <c r="F67" s="208">
        <v>671020000</v>
      </c>
      <c r="G67" s="98">
        <v>450000000</v>
      </c>
      <c r="H67" s="144">
        <v>149.11555555555555</v>
      </c>
      <c r="I67" s="209">
        <v>450000000</v>
      </c>
      <c r="J67" s="208">
        <v>0</v>
      </c>
      <c r="K67" s="207">
        <v>9295980000</v>
      </c>
      <c r="L67" s="158">
        <v>92.489530000000002</v>
      </c>
      <c r="M67" s="158">
        <v>7.5311000000000003</v>
      </c>
      <c r="N67" s="158">
        <v>8.1426499999999997</v>
      </c>
      <c r="O67" s="158">
        <v>8.1435399999999998</v>
      </c>
      <c r="P67" s="158">
        <v>7.5459300000000002</v>
      </c>
    </row>
    <row r="68" spans="1:16" ht="13.5" customHeight="1">
      <c r="A68" s="26">
        <v>43617</v>
      </c>
      <c r="B68" s="121">
        <v>450000000</v>
      </c>
      <c r="C68" s="103">
        <v>43637</v>
      </c>
      <c r="D68" s="103">
        <v>44001</v>
      </c>
      <c r="E68" s="98">
        <v>988880000</v>
      </c>
      <c r="F68" s="208">
        <v>538880000</v>
      </c>
      <c r="G68" s="98">
        <v>450000000</v>
      </c>
      <c r="H68" s="144">
        <v>119.75111111111111</v>
      </c>
      <c r="I68" s="209">
        <v>450000000</v>
      </c>
      <c r="J68" s="208">
        <v>0</v>
      </c>
      <c r="K68" s="207">
        <v>9295980000</v>
      </c>
      <c r="L68" s="158">
        <v>92.650019999999998</v>
      </c>
      <c r="M68" s="158">
        <v>7.3701699999999999</v>
      </c>
      <c r="N68" s="158">
        <v>7.9548500000000004</v>
      </c>
      <c r="O68" s="158">
        <v>7.9556899999999997</v>
      </c>
      <c r="P68" s="107">
        <v>7.4252000000000002</v>
      </c>
    </row>
    <row r="69" spans="1:16" ht="13.5" customHeight="1">
      <c r="A69" s="26">
        <v>43647</v>
      </c>
      <c r="B69" s="121">
        <v>500000000</v>
      </c>
      <c r="C69" s="103">
        <v>43651</v>
      </c>
      <c r="D69" s="103">
        <v>44015</v>
      </c>
      <c r="E69" s="98">
        <v>1511210000</v>
      </c>
      <c r="F69" s="208">
        <v>1011210000</v>
      </c>
      <c r="G69" s="98">
        <v>500000000</v>
      </c>
      <c r="H69" s="144">
        <v>202.24199999999999</v>
      </c>
      <c r="I69" s="209">
        <v>0</v>
      </c>
      <c r="J69" s="208">
        <v>500000000</v>
      </c>
      <c r="K69" s="207">
        <v>9795980000</v>
      </c>
      <c r="L69" s="158">
        <v>92.731296145999991</v>
      </c>
      <c r="M69" s="158">
        <v>7.2886728206318772</v>
      </c>
      <c r="N69" s="158">
        <v>7.8599923904398903</v>
      </c>
      <c r="O69" s="158">
        <v>7.8608174578091097</v>
      </c>
      <c r="P69" s="107">
        <v>7.3531255494505556</v>
      </c>
    </row>
    <row r="70" spans="1:16" ht="13.5" customHeight="1">
      <c r="A70" s="26">
        <v>43647</v>
      </c>
      <c r="B70" s="121">
        <v>450000000</v>
      </c>
      <c r="C70" s="103">
        <v>43665</v>
      </c>
      <c r="D70" s="103">
        <v>44029</v>
      </c>
      <c r="E70" s="98">
        <v>1127060000</v>
      </c>
      <c r="F70" s="208">
        <v>677060000</v>
      </c>
      <c r="G70" s="98">
        <v>450000000</v>
      </c>
      <c r="H70" s="144">
        <v>150.45777777777778</v>
      </c>
      <c r="I70" s="209">
        <v>450000000</v>
      </c>
      <c r="J70" s="208">
        <v>0</v>
      </c>
      <c r="K70" s="207">
        <v>9795980000</v>
      </c>
      <c r="L70" s="158">
        <v>92.864739999999998</v>
      </c>
      <c r="M70" s="158">
        <v>7.1548600000000002</v>
      </c>
      <c r="N70" s="158">
        <v>7.7046099999999997</v>
      </c>
      <c r="O70" s="158">
        <v>7.7054</v>
      </c>
      <c r="P70" s="107">
        <v>7.2155300000000002</v>
      </c>
    </row>
    <row r="71" spans="1:16" ht="13.5" customHeight="1">
      <c r="A71" s="26">
        <v>43696</v>
      </c>
      <c r="B71" s="121">
        <v>500000000</v>
      </c>
      <c r="C71" s="103">
        <v>43679</v>
      </c>
      <c r="D71" s="103">
        <v>44043</v>
      </c>
      <c r="E71" s="98">
        <v>1186740000</v>
      </c>
      <c r="F71" s="208">
        <v>686740000</v>
      </c>
      <c r="G71" s="98">
        <v>500000000</v>
      </c>
      <c r="H71" s="117">
        <f>F71/B71*100</f>
        <v>137.34800000000001</v>
      </c>
      <c r="I71" s="209">
        <v>505980000</v>
      </c>
      <c r="J71" s="208">
        <v>-5980000</v>
      </c>
      <c r="K71" s="207">
        <v>9790000000</v>
      </c>
      <c r="L71" s="158">
        <v>92.895560000000003</v>
      </c>
      <c r="M71" s="158">
        <v>7.1239600000000003</v>
      </c>
      <c r="N71" s="158">
        <v>7.6687900000000004</v>
      </c>
      <c r="O71" s="158">
        <v>7.6695700000000002</v>
      </c>
      <c r="P71" s="107">
        <v>7.1767500000000002</v>
      </c>
    </row>
    <row r="72" spans="1:16" ht="13.5" customHeight="1">
      <c r="A72" s="26">
        <v>43696</v>
      </c>
      <c r="B72" s="121">
        <v>450000000</v>
      </c>
      <c r="C72" s="103">
        <v>43707</v>
      </c>
      <c r="D72" s="103">
        <v>44071</v>
      </c>
      <c r="E72" s="98">
        <v>941200000</v>
      </c>
      <c r="F72" s="208">
        <v>491200000</v>
      </c>
      <c r="G72" s="98">
        <v>450000000</v>
      </c>
      <c r="H72" s="117">
        <f>F72/B72*100</f>
        <v>109.15555555555557</v>
      </c>
      <c r="I72" s="209">
        <v>450000000</v>
      </c>
      <c r="J72" s="208">
        <v>0</v>
      </c>
      <c r="K72" s="207">
        <v>9790000000</v>
      </c>
      <c r="L72" s="158">
        <v>93.006450000000001</v>
      </c>
      <c r="M72" s="158">
        <v>7.0127699999999997</v>
      </c>
      <c r="N72" s="158">
        <v>7.5400900000000002</v>
      </c>
      <c r="O72" s="158">
        <v>7.5408499999999998</v>
      </c>
      <c r="P72" s="107">
        <v>7.0636999999999999</v>
      </c>
    </row>
    <row r="73" spans="1:16" ht="13.5" customHeight="1">
      <c r="A73" s="26">
        <v>43727</v>
      </c>
      <c r="B73" s="121">
        <v>500000000</v>
      </c>
      <c r="C73" s="103">
        <v>43735</v>
      </c>
      <c r="D73" s="103">
        <v>44099</v>
      </c>
      <c r="E73" s="98">
        <v>766680000</v>
      </c>
      <c r="F73" s="208">
        <v>266680000</v>
      </c>
      <c r="G73" s="98">
        <v>500000000</v>
      </c>
      <c r="H73" s="117">
        <f>F73/B73*100</f>
        <v>53.335999999999991</v>
      </c>
      <c r="I73" s="209">
        <v>450000000</v>
      </c>
      <c r="J73" s="208">
        <v>50000000</v>
      </c>
      <c r="K73" s="207">
        <v>9840000000</v>
      </c>
      <c r="L73" s="158">
        <v>93.072125355999987</v>
      </c>
      <c r="M73" s="158">
        <v>6.9469072666483651</v>
      </c>
      <c r="N73" s="158">
        <v>7.4640041151703702</v>
      </c>
      <c r="O73" s="158">
        <v>7.46474907282935</v>
      </c>
      <c r="P73" s="107">
        <v>6.9772156593406613</v>
      </c>
    </row>
    <row r="74" spans="1:16" ht="13.5" customHeight="1">
      <c r="A74" s="26">
        <v>43757</v>
      </c>
      <c r="B74" s="121">
        <v>500000000</v>
      </c>
      <c r="C74" s="103">
        <v>43742</v>
      </c>
      <c r="D74" s="103">
        <v>44106</v>
      </c>
      <c r="E74" s="98">
        <v>978090000</v>
      </c>
      <c r="F74" s="208">
        <v>478090000</v>
      </c>
      <c r="G74" s="98">
        <v>500000000</v>
      </c>
      <c r="H74" s="117">
        <v>95.618000000000009</v>
      </c>
      <c r="I74" s="209">
        <v>450000000</v>
      </c>
      <c r="J74" s="208">
        <v>50000000</v>
      </c>
      <c r="K74" s="207">
        <v>9890000000</v>
      </c>
      <c r="L74" s="158">
        <v>89.353840578000003</v>
      </c>
      <c r="M74" s="158">
        <v>6.9414623270054951</v>
      </c>
      <c r="N74" s="158">
        <v>7.4580000000000002</v>
      </c>
      <c r="O74" s="158">
        <v>7.4577200000000001</v>
      </c>
      <c r="P74" s="107">
        <v>7.5998999999999999</v>
      </c>
    </row>
    <row r="75" spans="1:16" ht="13.5" customHeight="1">
      <c r="A75" s="26">
        <v>43788</v>
      </c>
      <c r="B75" s="121">
        <v>460000000</v>
      </c>
      <c r="C75" s="103">
        <v>43777</v>
      </c>
      <c r="D75" s="103">
        <v>44141</v>
      </c>
      <c r="E75" s="98">
        <v>1145450000</v>
      </c>
      <c r="F75" s="208">
        <v>685450000</v>
      </c>
      <c r="G75" s="98">
        <v>460000000</v>
      </c>
      <c r="H75" s="117">
        <v>149.01086956521738</v>
      </c>
      <c r="I75" s="209">
        <v>410000000</v>
      </c>
      <c r="J75" s="208">
        <v>50000000</v>
      </c>
      <c r="K75" s="207">
        <v>9940000000</v>
      </c>
      <c r="L75" s="158">
        <v>93.047799276086948</v>
      </c>
      <c r="M75" s="158">
        <v>6.9713001764512743</v>
      </c>
      <c r="N75" s="158">
        <v>7.4921699999999998</v>
      </c>
      <c r="O75" s="158">
        <v>7.4929214626420899</v>
      </c>
      <c r="P75" s="107">
        <v>7.5318300000000002</v>
      </c>
    </row>
    <row r="76" spans="1:16" ht="13.5" customHeight="1">
      <c r="A76" s="26">
        <v>43788</v>
      </c>
      <c r="B76" s="121">
        <v>400000000</v>
      </c>
      <c r="C76" s="103">
        <v>43791</v>
      </c>
      <c r="D76" s="103">
        <v>44155</v>
      </c>
      <c r="E76" s="98">
        <v>793000000</v>
      </c>
      <c r="F76" s="208">
        <v>393000000</v>
      </c>
      <c r="G76" s="98">
        <v>400000000</v>
      </c>
      <c r="H76" s="117">
        <v>98.25</v>
      </c>
      <c r="I76" s="209">
        <v>400000000</v>
      </c>
      <c r="J76" s="208">
        <v>0</v>
      </c>
      <c r="K76" s="207">
        <v>9940000000</v>
      </c>
      <c r="L76" s="158">
        <v>92.977751845000029</v>
      </c>
      <c r="M76" s="158">
        <v>7.0415400455356858</v>
      </c>
      <c r="N76" s="158">
        <v>7.5733601918815898</v>
      </c>
      <c r="O76" s="158">
        <v>7.5741268735361098</v>
      </c>
      <c r="P76" s="107">
        <v>7.1077432692307632</v>
      </c>
    </row>
    <row r="77" spans="1:16" ht="13.5" customHeight="1">
      <c r="A77" s="26">
        <v>43788</v>
      </c>
      <c r="B77" s="121">
        <v>500000000</v>
      </c>
      <c r="C77" s="103">
        <v>43798</v>
      </c>
      <c r="D77" s="103">
        <v>44162</v>
      </c>
      <c r="E77" s="98">
        <v>675100000</v>
      </c>
      <c r="F77" s="208">
        <v>175100000</v>
      </c>
      <c r="G77" s="98">
        <v>500000000</v>
      </c>
      <c r="H77" s="117">
        <v>35.020000000000003</v>
      </c>
      <c r="I77" s="209">
        <v>450000000</v>
      </c>
      <c r="J77" s="208">
        <v>50000000</v>
      </c>
      <c r="K77" s="207">
        <v>9990000000</v>
      </c>
      <c r="L77" s="158">
        <v>92.889160000000004</v>
      </c>
      <c r="M77" s="158">
        <v>7.1303752747252709</v>
      </c>
      <c r="N77" s="158">
        <v>7.6762189201896902</v>
      </c>
      <c r="O77" s="158">
        <v>7.6770063131963404</v>
      </c>
      <c r="P77" s="107">
        <v>7.3050137362637324</v>
      </c>
    </row>
    <row r="78" spans="1:16" ht="13.5" customHeight="1">
      <c r="A78" s="26">
        <v>43818</v>
      </c>
      <c r="B78" s="121">
        <v>450000000</v>
      </c>
      <c r="C78" s="103">
        <v>43805</v>
      </c>
      <c r="D78" s="103">
        <v>44169</v>
      </c>
      <c r="E78" s="98">
        <v>1175790000</v>
      </c>
      <c r="F78" s="208">
        <v>725790000</v>
      </c>
      <c r="G78" s="98">
        <v>450000000</v>
      </c>
      <c r="H78" s="117">
        <v>161.28666666666666</v>
      </c>
      <c r="I78" s="209">
        <v>450000000</v>
      </c>
      <c r="J78" s="208">
        <v>0</v>
      </c>
      <c r="K78" s="207">
        <v>9990000000</v>
      </c>
      <c r="L78" s="158">
        <v>92.827213637777788</v>
      </c>
      <c r="M78" s="158">
        <v>7.1924918192612832</v>
      </c>
      <c r="N78" s="158">
        <v>7.7482577978987903</v>
      </c>
      <c r="O78" s="158">
        <v>7.7490598568264799</v>
      </c>
      <c r="P78" s="107">
        <v>7.79</v>
      </c>
    </row>
    <row r="79" spans="1:16" ht="13.5" customHeight="1">
      <c r="A79" s="123">
        <v>43818</v>
      </c>
      <c r="B79" s="120">
        <v>690000000</v>
      </c>
      <c r="C79" s="146">
        <v>43812</v>
      </c>
      <c r="D79" s="146">
        <v>44176</v>
      </c>
      <c r="E79" s="99">
        <v>1130770000</v>
      </c>
      <c r="F79" s="210">
        <v>440770000</v>
      </c>
      <c r="G79" s="99">
        <v>690000000</v>
      </c>
      <c r="H79" s="118">
        <v>63.879710144927536</v>
      </c>
      <c r="I79" s="215">
        <v>690000000</v>
      </c>
      <c r="J79" s="210">
        <v>0</v>
      </c>
      <c r="K79" s="211">
        <v>9990000000</v>
      </c>
      <c r="L79" s="212">
        <v>92.752009999999999</v>
      </c>
      <c r="M79" s="212">
        <v>7.2361049450549428</v>
      </c>
      <c r="N79" s="212">
        <v>7.8358431913654103</v>
      </c>
      <c r="O79" s="212">
        <v>7.8366632590348697</v>
      </c>
      <c r="P79" s="140">
        <v>7.3488337912087891</v>
      </c>
    </row>
    <row r="80" spans="1:16" ht="13.5" customHeight="1">
      <c r="A80" s="26">
        <v>43831</v>
      </c>
      <c r="B80" s="121">
        <v>450000000</v>
      </c>
      <c r="C80" s="103">
        <v>43840</v>
      </c>
      <c r="D80" s="103">
        <v>44204</v>
      </c>
      <c r="E80" s="98">
        <v>1084510000</v>
      </c>
      <c r="F80" s="208">
        <v>634510000</v>
      </c>
      <c r="G80" s="98">
        <v>450000000</v>
      </c>
      <c r="H80" s="117">
        <v>141.00222222222223</v>
      </c>
      <c r="I80" s="209">
        <v>400000000</v>
      </c>
      <c r="J80" s="208">
        <v>50000000</v>
      </c>
      <c r="K80" s="207">
        <v>10040000000</v>
      </c>
      <c r="L80" s="158">
        <v>92.741789999999995</v>
      </c>
      <c r="M80" s="158">
        <v>7.2781501373626423</v>
      </c>
      <c r="N80" s="158">
        <v>7.8477568066808301</v>
      </c>
      <c r="O80" s="158">
        <v>7.8485793390187197</v>
      </c>
      <c r="P80" s="107">
        <v>7.4774662087912098</v>
      </c>
    </row>
    <row r="81" spans="1:16" ht="12.75" customHeight="1">
      <c r="A81" s="26">
        <v>43831</v>
      </c>
      <c r="B81" s="121">
        <v>450000000</v>
      </c>
      <c r="C81" s="103">
        <v>43854</v>
      </c>
      <c r="D81" s="103">
        <v>44218</v>
      </c>
      <c r="E81" s="98">
        <v>790920000</v>
      </c>
      <c r="F81" s="208">
        <v>340920000</v>
      </c>
      <c r="G81" s="98">
        <v>450000000</v>
      </c>
      <c r="H81" s="117">
        <v>75.760000000000005</v>
      </c>
      <c r="I81" s="209">
        <v>400000000</v>
      </c>
      <c r="J81" s="208">
        <v>50000000</v>
      </c>
      <c r="K81" s="207">
        <v>10090000000</v>
      </c>
      <c r="L81" s="158">
        <v>92.797899999999998</v>
      </c>
      <c r="M81" s="158">
        <v>7.2218600000000004</v>
      </c>
      <c r="N81" s="158">
        <v>7.7823000000000002</v>
      </c>
      <c r="O81" s="158">
        <v>7.7831999999999999</v>
      </c>
      <c r="P81" s="107">
        <v>7.2370599999999996</v>
      </c>
    </row>
    <row r="82" spans="1:16" ht="13.5" customHeight="1">
      <c r="A82" s="26">
        <v>43862</v>
      </c>
      <c r="B82" s="121">
        <v>500000000</v>
      </c>
      <c r="C82" s="103">
        <v>43868</v>
      </c>
      <c r="D82" s="103">
        <v>44232</v>
      </c>
      <c r="E82" s="98">
        <v>1746920000</v>
      </c>
      <c r="F82" s="208">
        <v>1246920000</v>
      </c>
      <c r="G82" s="98">
        <v>500000000</v>
      </c>
      <c r="H82" s="117">
        <v>249.38400000000001</v>
      </c>
      <c r="I82" s="209">
        <v>500000000</v>
      </c>
      <c r="J82" s="208">
        <v>0</v>
      </c>
      <c r="K82" s="207">
        <v>10090000000</v>
      </c>
      <c r="L82" s="158">
        <v>92.867099999999994</v>
      </c>
      <c r="M82" s="158">
        <v>7.1524799999999997</v>
      </c>
      <c r="N82" s="158">
        <v>7.7018000000000004</v>
      </c>
      <c r="O82" s="158">
        <v>7.7026000000000003</v>
      </c>
      <c r="P82" s="107">
        <v>7.19313</v>
      </c>
    </row>
    <row r="83" spans="1:16" ht="13.5" customHeight="1">
      <c r="A83" s="26">
        <v>43862</v>
      </c>
      <c r="B83" s="121">
        <v>500000000</v>
      </c>
      <c r="C83" s="103">
        <v>43882</v>
      </c>
      <c r="D83" s="103">
        <v>44246</v>
      </c>
      <c r="E83" s="98">
        <v>806130000</v>
      </c>
      <c r="F83" s="208">
        <v>306130000</v>
      </c>
      <c r="G83" s="98">
        <v>500000000</v>
      </c>
      <c r="H83" s="117">
        <v>61.225999999999999</v>
      </c>
      <c r="I83" s="209">
        <v>450000000</v>
      </c>
      <c r="J83" s="208">
        <v>50000000</v>
      </c>
      <c r="K83" s="207">
        <v>10140000000</v>
      </c>
      <c r="L83" s="158">
        <v>92.926360000000003</v>
      </c>
      <c r="M83" s="158">
        <v>7.09307</v>
      </c>
      <c r="N83" s="158">
        <v>7.633</v>
      </c>
      <c r="O83" s="158">
        <v>7.6337799999999998</v>
      </c>
      <c r="P83" s="107">
        <v>7.0645600000000002</v>
      </c>
    </row>
    <row r="84" spans="1:16" ht="13.5" customHeight="1">
      <c r="A84" s="26">
        <v>43891</v>
      </c>
      <c r="B84" s="121">
        <v>530000000</v>
      </c>
      <c r="C84" s="103">
        <v>43896</v>
      </c>
      <c r="D84" s="103">
        <v>44260</v>
      </c>
      <c r="E84" s="98">
        <v>1000280000</v>
      </c>
      <c r="F84" s="208">
        <v>470280000</v>
      </c>
      <c r="G84" s="98">
        <v>530000000</v>
      </c>
      <c r="H84" s="117">
        <v>88.73207547169811</v>
      </c>
      <c r="I84" s="209">
        <v>530000000</v>
      </c>
      <c r="J84" s="208">
        <v>0</v>
      </c>
      <c r="K84" s="207">
        <v>10090000000</v>
      </c>
      <c r="L84" s="158">
        <v>93.036159999999995</v>
      </c>
      <c r="M84" s="158">
        <v>6.9829714285714335</v>
      </c>
      <c r="N84" s="158">
        <v>7.5056531015160504</v>
      </c>
      <c r="O84" s="158">
        <v>7.5064062969592902</v>
      </c>
      <c r="P84" s="107">
        <v>6.9919259615384588</v>
      </c>
    </row>
    <row r="85" spans="1:16" ht="13.5" customHeight="1">
      <c r="A85" s="26">
        <v>43922</v>
      </c>
      <c r="B85" s="121">
        <v>450000000</v>
      </c>
      <c r="C85" s="103">
        <v>43924</v>
      </c>
      <c r="D85" s="103">
        <v>44287</v>
      </c>
      <c r="E85" s="98">
        <v>899110000</v>
      </c>
      <c r="F85" s="208">
        <v>449110000</v>
      </c>
      <c r="G85" s="98">
        <v>450000000</v>
      </c>
      <c r="H85" s="117">
        <v>99.802222222222227</v>
      </c>
      <c r="I85" s="209">
        <v>450000000</v>
      </c>
      <c r="J85" s="208">
        <v>0</v>
      </c>
      <c r="K85" s="207">
        <v>10090000000</v>
      </c>
      <c r="L85" s="158">
        <v>93.855279999999993</v>
      </c>
      <c r="M85" s="158">
        <v>6.1785800000000002</v>
      </c>
      <c r="N85" s="158">
        <v>6.5830900000000003</v>
      </c>
      <c r="O85" s="158">
        <v>6.5842499999999999</v>
      </c>
      <c r="P85" s="107">
        <v>6.95</v>
      </c>
    </row>
    <row r="86" spans="1:16" ht="13.5" customHeight="1">
      <c r="A86" s="26">
        <v>43922</v>
      </c>
      <c r="B86" s="121">
        <v>450000000</v>
      </c>
      <c r="C86" s="103">
        <v>43945</v>
      </c>
      <c r="D86" s="103">
        <v>44309</v>
      </c>
      <c r="E86" s="98">
        <v>1760370000</v>
      </c>
      <c r="F86" s="208">
        <v>1310370000</v>
      </c>
      <c r="G86" s="98">
        <v>450000000</v>
      </c>
      <c r="H86" s="117">
        <v>291.19333333333333</v>
      </c>
      <c r="I86" s="209">
        <v>450000000</v>
      </c>
      <c r="J86" s="208">
        <v>0</v>
      </c>
      <c r="K86" s="44">
        <v>10090000000</v>
      </c>
      <c r="L86" s="158">
        <v>94.626519999999999</v>
      </c>
      <c r="M86" s="158">
        <v>5.6942399999999997</v>
      </c>
      <c r="N86" s="158">
        <v>5.6942200851223399</v>
      </c>
      <c r="O86" s="158">
        <v>5.69465609698252</v>
      </c>
      <c r="P86" s="107">
        <v>5.75</v>
      </c>
    </row>
    <row r="87" spans="1:16" ht="13.5" customHeight="1">
      <c r="A87" s="26">
        <v>43952</v>
      </c>
      <c r="B87" s="121">
        <v>500000000</v>
      </c>
      <c r="C87" s="103">
        <v>43959</v>
      </c>
      <c r="D87" s="103">
        <v>44323</v>
      </c>
      <c r="E87" s="98">
        <v>2025520000</v>
      </c>
      <c r="F87" s="208">
        <v>1525520000</v>
      </c>
      <c r="G87" s="98">
        <v>500000000</v>
      </c>
      <c r="H87" s="117">
        <v>305.10399999999998</v>
      </c>
      <c r="I87" s="209">
        <v>460000000</v>
      </c>
      <c r="J87" s="208">
        <v>40000000</v>
      </c>
      <c r="K87" s="44">
        <v>10130000000</v>
      </c>
      <c r="L87" s="158">
        <v>94.847679999999997</v>
      </c>
      <c r="M87" s="158">
        <v>5.1664747252747283</v>
      </c>
      <c r="N87" s="158">
        <v>5.4471282010005204</v>
      </c>
      <c r="O87" s="158">
        <v>5.4475275090920103</v>
      </c>
      <c r="P87" s="107">
        <v>5.4798499999999999</v>
      </c>
    </row>
    <row r="88" spans="1:16" ht="13.5" customHeight="1">
      <c r="A88" s="26">
        <v>43952</v>
      </c>
      <c r="B88" s="121">
        <v>500000000</v>
      </c>
      <c r="C88" s="103">
        <v>43966</v>
      </c>
      <c r="D88" s="103">
        <v>44330</v>
      </c>
      <c r="E88" s="98">
        <v>1217790000</v>
      </c>
      <c r="F88" s="208">
        <v>717790000</v>
      </c>
      <c r="G88" s="98">
        <v>500000000</v>
      </c>
      <c r="H88" s="117">
        <v>143.55800000000002</v>
      </c>
      <c r="I88" s="209"/>
      <c r="J88" s="208">
        <v>500000000</v>
      </c>
      <c r="K88" s="44">
        <v>10630000000</v>
      </c>
      <c r="L88" s="158">
        <v>95.01737</v>
      </c>
      <c r="M88" s="158">
        <v>4.9963185439560442</v>
      </c>
      <c r="N88" s="158">
        <v>5.2583212353236499</v>
      </c>
      <c r="O88" s="158">
        <v>5.2586935667427799</v>
      </c>
      <c r="P88" s="107">
        <v>5.3489000000000004</v>
      </c>
    </row>
    <row r="89" spans="1:16" ht="13.5" customHeight="1">
      <c r="A89" s="26">
        <v>43952</v>
      </c>
      <c r="B89" s="121">
        <v>500000000</v>
      </c>
      <c r="C89" s="103">
        <v>43973</v>
      </c>
      <c r="D89" s="103">
        <v>44337</v>
      </c>
      <c r="E89" s="98">
        <v>1440590000</v>
      </c>
      <c r="F89" s="208">
        <v>940590000</v>
      </c>
      <c r="G89" s="98">
        <v>500000000</v>
      </c>
      <c r="H89" s="117">
        <v>188.11799999999999</v>
      </c>
      <c r="I89" s="209">
        <v>450000000</v>
      </c>
      <c r="J89" s="208">
        <v>50000000</v>
      </c>
      <c r="K89" s="44">
        <v>10680000000</v>
      </c>
      <c r="L89" s="158">
        <v>95.234679999999997</v>
      </c>
      <c r="M89" s="158">
        <v>4.7784115384615413</v>
      </c>
      <c r="N89" s="158">
        <v>5.0175120433664899</v>
      </c>
      <c r="O89" s="158">
        <v>5.0178513150493904</v>
      </c>
      <c r="P89" s="107">
        <v>5.1048</v>
      </c>
    </row>
    <row r="90" spans="1:16" ht="13.5" customHeight="1">
      <c r="A90" s="26">
        <v>43983</v>
      </c>
      <c r="B90" s="121">
        <v>500000000</v>
      </c>
      <c r="C90" s="103">
        <v>44001</v>
      </c>
      <c r="D90" s="103">
        <v>44365</v>
      </c>
      <c r="E90" s="98">
        <v>1537190000</v>
      </c>
      <c r="F90" s="208">
        <v>1037190000</v>
      </c>
      <c r="G90" s="98">
        <v>500000000</v>
      </c>
      <c r="H90" s="117">
        <v>207.43800000000002</v>
      </c>
      <c r="I90" s="209">
        <v>450000000</v>
      </c>
      <c r="J90" s="208">
        <v>50000000</v>
      </c>
      <c r="K90" s="44">
        <v>10730000000</v>
      </c>
      <c r="L90" s="158">
        <v>95.588040000000007</v>
      </c>
      <c r="M90" s="158">
        <v>4.4240807692307627</v>
      </c>
      <c r="N90" s="158">
        <v>4.6282785683551699</v>
      </c>
      <c r="O90" s="158">
        <v>4.6285676049375697</v>
      </c>
      <c r="P90" s="107">
        <v>4.4895701923076965</v>
      </c>
    </row>
    <row r="91" spans="1:16" ht="13.5" customHeight="1">
      <c r="A91" s="26">
        <v>43983</v>
      </c>
      <c r="B91" s="121">
        <v>500000000</v>
      </c>
      <c r="C91" s="103">
        <v>44008</v>
      </c>
      <c r="D91" s="103">
        <v>44372</v>
      </c>
      <c r="E91" s="98">
        <v>1163500000</v>
      </c>
      <c r="F91" s="208">
        <v>663500000</v>
      </c>
      <c r="G91" s="98">
        <v>500000000</v>
      </c>
      <c r="H91" s="117">
        <v>132.69999999999999</v>
      </c>
      <c r="I91" s="209">
        <v>0</v>
      </c>
      <c r="J91" s="208">
        <v>500000000</v>
      </c>
      <c r="K91" s="44">
        <v>11230000000</v>
      </c>
      <c r="L91" s="158">
        <v>95.627989999999997</v>
      </c>
      <c r="M91" s="158">
        <v>4.3840210164835192</v>
      </c>
      <c r="N91" s="158">
        <v>4.5844537948392698</v>
      </c>
      <c r="O91" s="158">
        <v>4.5847374235966001</v>
      </c>
      <c r="P91" s="107">
        <v>4.4429223901098931</v>
      </c>
    </row>
    <row r="92" spans="1:16" ht="13.5" customHeight="1">
      <c r="A92" s="26">
        <v>44013</v>
      </c>
      <c r="B92" s="121">
        <v>500000000</v>
      </c>
      <c r="C92" s="103">
        <v>44015</v>
      </c>
      <c r="D92" s="103">
        <v>44379</v>
      </c>
      <c r="E92" s="98">
        <v>993000000</v>
      </c>
      <c r="F92" s="208">
        <v>493000000</v>
      </c>
      <c r="G92" s="98">
        <v>500000000</v>
      </c>
      <c r="H92" s="117">
        <v>98.6</v>
      </c>
      <c r="I92" s="209">
        <v>500000000</v>
      </c>
      <c r="J92" s="208">
        <v>0</v>
      </c>
      <c r="K92" s="44">
        <v>11230000000</v>
      </c>
      <c r="L92" s="158">
        <v>95.647660000000002</v>
      </c>
      <c r="M92" s="158">
        <v>4.3642969780219758</v>
      </c>
      <c r="N92" s="158">
        <v>4.5628894402873801</v>
      </c>
      <c r="O92" s="158">
        <v>4.5631704265506601</v>
      </c>
      <c r="P92" s="107">
        <v>4.4165200549450567</v>
      </c>
    </row>
    <row r="93" spans="1:16" ht="13.5" customHeight="1">
      <c r="A93" s="26">
        <v>44013</v>
      </c>
      <c r="B93" s="121">
        <v>500000000</v>
      </c>
      <c r="C93" s="103">
        <v>44029</v>
      </c>
      <c r="D93" s="103">
        <v>44393</v>
      </c>
      <c r="E93" s="98">
        <v>587010000</v>
      </c>
      <c r="F93" s="208">
        <v>87010000</v>
      </c>
      <c r="G93" s="98">
        <v>500000000</v>
      </c>
      <c r="H93" s="117">
        <v>17.402000000000001</v>
      </c>
      <c r="I93" s="209">
        <v>450000000</v>
      </c>
      <c r="J93" s="208">
        <v>50000000</v>
      </c>
      <c r="K93" s="44">
        <v>11280000000</v>
      </c>
      <c r="L93" s="158">
        <v>95.687298251999991</v>
      </c>
      <c r="M93" s="158">
        <v>4.3245498297252842</v>
      </c>
      <c r="N93" s="158">
        <v>4.5197399999999996</v>
      </c>
      <c r="O93" s="158">
        <v>4.5197399999999996</v>
      </c>
      <c r="P93" s="107">
        <v>4.4347800824175803</v>
      </c>
    </row>
    <row r="94" spans="1:16" ht="13.5" customHeight="1">
      <c r="A94" s="26">
        <v>44013</v>
      </c>
      <c r="B94" s="121">
        <v>500000000</v>
      </c>
      <c r="C94" s="103">
        <v>44043</v>
      </c>
      <c r="D94" s="103">
        <v>44407</v>
      </c>
      <c r="E94" s="98">
        <v>749200000</v>
      </c>
      <c r="F94" s="208">
        <v>249200000</v>
      </c>
      <c r="G94" s="98">
        <v>500000000</v>
      </c>
      <c r="H94" s="117">
        <v>49.84</v>
      </c>
      <c r="I94" s="209">
        <v>500000000</v>
      </c>
      <c r="J94" s="208">
        <v>0</v>
      </c>
      <c r="K94" s="44">
        <v>11280000000</v>
      </c>
      <c r="L94" s="158">
        <v>95.645560000000003</v>
      </c>
      <c r="M94" s="158">
        <v>4.4800000000000004</v>
      </c>
      <c r="N94" s="158">
        <v>4.5547000000000004</v>
      </c>
      <c r="O94" s="158">
        <v>4.5547000000000004</v>
      </c>
      <c r="P94" s="107">
        <v>4.4800000000000004</v>
      </c>
    </row>
    <row r="95" spans="1:16" ht="13.5" customHeight="1">
      <c r="A95" s="26">
        <v>44044</v>
      </c>
      <c r="B95" s="121">
        <v>500000000</v>
      </c>
      <c r="C95" s="103">
        <v>44064</v>
      </c>
      <c r="D95" s="103">
        <v>44429</v>
      </c>
      <c r="E95" s="98">
        <v>1951000000</v>
      </c>
      <c r="F95" s="208">
        <v>1451000000</v>
      </c>
      <c r="G95" s="98">
        <v>500000000</v>
      </c>
      <c r="H95" s="117">
        <v>290.2</v>
      </c>
      <c r="I95" s="209"/>
      <c r="J95" s="208">
        <v>500000000</v>
      </c>
      <c r="K95" s="44">
        <v>11780000000</v>
      </c>
      <c r="L95" s="158">
        <v>95.892120000000006</v>
      </c>
      <c r="M95" s="158">
        <v>4.1191653846153793</v>
      </c>
      <c r="N95" s="158">
        <v>4.2956244836545299</v>
      </c>
      <c r="O95" s="158">
        <v>4.2958737316347397</v>
      </c>
      <c r="P95" s="107">
        <v>4.3399000000000001</v>
      </c>
    </row>
    <row r="96" spans="1:16" ht="13.5" customHeight="1">
      <c r="A96" s="26">
        <v>44044</v>
      </c>
      <c r="B96" s="121">
        <v>500000000</v>
      </c>
      <c r="C96" s="103">
        <v>44071</v>
      </c>
      <c r="D96" s="103">
        <v>44435</v>
      </c>
      <c r="E96" s="98">
        <v>814470000</v>
      </c>
      <c r="F96" s="208">
        <v>314470000</v>
      </c>
      <c r="G96" s="98">
        <v>500000000</v>
      </c>
      <c r="H96" s="117">
        <v>62.894000000000005</v>
      </c>
      <c r="I96" s="209">
        <v>450000000</v>
      </c>
      <c r="J96" s="208">
        <v>50000000</v>
      </c>
      <c r="K96" s="44">
        <v>11830000000</v>
      </c>
      <c r="L96" s="158">
        <v>95.977459999999994</v>
      </c>
      <c r="M96" s="158">
        <v>4.0335909340659404</v>
      </c>
      <c r="N96" s="158">
        <v>4.2026439687671902</v>
      </c>
      <c r="O96" s="158">
        <v>4.2028826149182397</v>
      </c>
      <c r="P96" s="107">
        <v>4.1898</v>
      </c>
    </row>
    <row r="97" spans="1:16" ht="13.5" customHeight="1">
      <c r="A97" s="26">
        <v>44075</v>
      </c>
      <c r="B97" s="121">
        <v>500000000</v>
      </c>
      <c r="C97" s="103">
        <v>44099</v>
      </c>
      <c r="D97" s="103">
        <v>44463</v>
      </c>
      <c r="E97" s="98">
        <v>1823400000</v>
      </c>
      <c r="F97" s="208">
        <v>1323400000</v>
      </c>
      <c r="G97" s="98">
        <v>500000000</v>
      </c>
      <c r="H97" s="117">
        <v>264.68</v>
      </c>
      <c r="I97" s="209">
        <v>500000000</v>
      </c>
      <c r="J97" s="208">
        <v>0</v>
      </c>
      <c r="K97" s="44">
        <v>11830000000</v>
      </c>
      <c r="L97" s="158">
        <v>96.11103</v>
      </c>
      <c r="M97" s="158">
        <v>3.8996539835164841</v>
      </c>
      <c r="N97" s="158">
        <v>4.0574468752613297</v>
      </c>
      <c r="O97" s="158">
        <v>4.0576694205480797</v>
      </c>
      <c r="P97" s="107">
        <v>3.9194682692307747</v>
      </c>
    </row>
    <row r="98" spans="1:16" ht="13.5" customHeight="1">
      <c r="A98" s="26">
        <v>44105</v>
      </c>
      <c r="B98" s="121">
        <v>500000000</v>
      </c>
      <c r="C98" s="103">
        <v>44106</v>
      </c>
      <c r="D98" s="103">
        <v>44470</v>
      </c>
      <c r="E98" s="98">
        <v>1873080000</v>
      </c>
      <c r="F98" s="208">
        <v>1373080000</v>
      </c>
      <c r="G98" s="98">
        <v>500000000</v>
      </c>
      <c r="H98" s="117">
        <v>274.61600000000004</v>
      </c>
      <c r="I98" s="209">
        <v>500000000</v>
      </c>
      <c r="J98" s="208">
        <v>0</v>
      </c>
      <c r="K98" s="44">
        <v>11830000000</v>
      </c>
      <c r="L98" s="158">
        <v>96.205309999999997</v>
      </c>
      <c r="M98" s="158">
        <v>3.8051149725274751</v>
      </c>
      <c r="N98" s="158">
        <v>3.9552026520443402</v>
      </c>
      <c r="O98" s="158">
        <v>3.9554141925789201</v>
      </c>
      <c r="P98" s="107">
        <v>3.899</v>
      </c>
    </row>
    <row r="99" spans="1:16" ht="13.5" customHeight="1">
      <c r="A99" s="26">
        <v>44136</v>
      </c>
      <c r="B99" s="121">
        <v>500000000</v>
      </c>
      <c r="C99" s="103">
        <v>44141</v>
      </c>
      <c r="D99" s="103">
        <v>44505</v>
      </c>
      <c r="E99" s="98">
        <v>1332160000</v>
      </c>
      <c r="F99" s="208">
        <v>832160000</v>
      </c>
      <c r="G99" s="98">
        <v>500000000</v>
      </c>
      <c r="H99" s="117">
        <v>166.43200000000002</v>
      </c>
      <c r="I99" s="209">
        <v>460000000</v>
      </c>
      <c r="J99" s="208">
        <v>40000000</v>
      </c>
      <c r="K99" s="44">
        <v>11870000000</v>
      </c>
      <c r="L99" s="158">
        <v>96.294349999999994</v>
      </c>
      <c r="M99" s="158">
        <v>3.7158303571428628</v>
      </c>
      <c r="N99" s="158">
        <v>3.8588249021285899</v>
      </c>
      <c r="O99" s="158">
        <v>3.8590263216320402</v>
      </c>
      <c r="P99" s="107">
        <v>3.7085604395604461</v>
      </c>
    </row>
    <row r="100" spans="1:16" ht="13.5" customHeight="1">
      <c r="A100" s="26">
        <v>44136</v>
      </c>
      <c r="B100" s="121">
        <v>500000000</v>
      </c>
      <c r="C100" s="103">
        <v>44155</v>
      </c>
      <c r="D100" s="103">
        <v>44519</v>
      </c>
      <c r="E100" s="98">
        <v>833000000</v>
      </c>
      <c r="F100" s="208">
        <v>333000000</v>
      </c>
      <c r="G100" s="98">
        <v>500000000</v>
      </c>
      <c r="H100" s="117">
        <v>66.600000000000009</v>
      </c>
      <c r="I100" s="209">
        <v>400000000</v>
      </c>
      <c r="J100" s="208">
        <v>100000000</v>
      </c>
      <c r="K100" s="44">
        <v>11970000000</v>
      </c>
      <c r="L100" s="158">
        <v>96.34357</v>
      </c>
      <c r="M100" s="158">
        <v>3.6664751373626374</v>
      </c>
      <c r="N100" s="158">
        <v>3.8056251573017699</v>
      </c>
      <c r="O100" s="158">
        <v>3.80582109504088</v>
      </c>
      <c r="P100" s="107">
        <v>3.84</v>
      </c>
    </row>
    <row r="101" spans="1:16" ht="13.5" customHeight="1">
      <c r="A101" s="26">
        <v>44136</v>
      </c>
      <c r="B101" s="121">
        <v>500000000</v>
      </c>
      <c r="C101" s="103">
        <v>44162</v>
      </c>
      <c r="D101" s="103">
        <v>44526</v>
      </c>
      <c r="E101" s="98">
        <v>811210000</v>
      </c>
      <c r="F101" s="208">
        <v>311210000</v>
      </c>
      <c r="G101" s="98">
        <v>500000000</v>
      </c>
      <c r="H101" s="117">
        <v>62.241999999999997</v>
      </c>
      <c r="I101" s="209">
        <v>500000000</v>
      </c>
      <c r="J101" s="208">
        <v>0</v>
      </c>
      <c r="K101" s="44">
        <v>11970000000</v>
      </c>
      <c r="L101" s="158">
        <v>96.343680000000006</v>
      </c>
      <c r="M101" s="158">
        <v>3.666364835164829</v>
      </c>
      <c r="N101" s="158">
        <v>3.8055063239901501</v>
      </c>
      <c r="O101" s="158">
        <v>3.80570224956818</v>
      </c>
      <c r="P101" s="107">
        <v>3.9</v>
      </c>
    </row>
    <row r="102" spans="1:16" ht="13.5" customHeight="1">
      <c r="A102" s="26">
        <v>44166</v>
      </c>
      <c r="B102" s="121">
        <v>500000000</v>
      </c>
      <c r="C102" s="103">
        <v>44169</v>
      </c>
      <c r="D102" s="103">
        <v>44533</v>
      </c>
      <c r="E102" s="98">
        <v>696500000</v>
      </c>
      <c r="F102" s="208">
        <v>196500000</v>
      </c>
      <c r="G102" s="98">
        <v>500000000</v>
      </c>
      <c r="H102" s="117">
        <v>39.300000000000004</v>
      </c>
      <c r="I102" s="209">
        <v>450000000</v>
      </c>
      <c r="J102" s="208">
        <v>50000000</v>
      </c>
      <c r="K102" s="44">
        <v>12020000000</v>
      </c>
      <c r="L102" s="158">
        <v>96.005600000000001</v>
      </c>
      <c r="M102" s="158">
        <v>4.0053736263736255</v>
      </c>
      <c r="N102" s="158">
        <v>4.1720208262576604</v>
      </c>
      <c r="O102" s="158">
        <v>4.1722560304562997</v>
      </c>
      <c r="P102" s="107">
        <v>3.94</v>
      </c>
    </row>
    <row r="103" spans="1:16" ht="13.5" customHeight="1">
      <c r="A103" s="123">
        <v>44166</v>
      </c>
      <c r="B103" s="120">
        <v>690000000</v>
      </c>
      <c r="C103" s="146">
        <v>44176</v>
      </c>
      <c r="D103" s="146">
        <v>44539</v>
      </c>
      <c r="E103" s="99">
        <v>1248000000</v>
      </c>
      <c r="F103" s="210">
        <v>558000000</v>
      </c>
      <c r="G103" s="99">
        <v>690000000</v>
      </c>
      <c r="H103" s="118">
        <v>80.869565217391298</v>
      </c>
      <c r="I103" s="215">
        <v>690000000</v>
      </c>
      <c r="J103" s="210">
        <v>0</v>
      </c>
      <c r="K103" s="46">
        <v>12020000000</v>
      </c>
      <c r="L103" s="212">
        <v>95.856470000000002</v>
      </c>
      <c r="M103" s="212">
        <v>4.1549133241758227</v>
      </c>
      <c r="N103" s="212">
        <v>4.33451526451561</v>
      </c>
      <c r="O103" s="212">
        <v>4.3347690142903499</v>
      </c>
      <c r="P103" s="140">
        <v>4.2497030219780267</v>
      </c>
    </row>
    <row r="104" spans="1:16" ht="13.5" customHeight="1">
      <c r="A104" s="26">
        <v>44197</v>
      </c>
      <c r="B104" s="121">
        <v>500000000</v>
      </c>
      <c r="C104" s="103">
        <v>44204</v>
      </c>
      <c r="D104" s="103">
        <v>44568</v>
      </c>
      <c r="E104" s="98">
        <v>1195150000</v>
      </c>
      <c r="F104" s="208">
        <v>695150000</v>
      </c>
      <c r="G104" s="98">
        <v>500000000</v>
      </c>
      <c r="H104" s="144">
        <v>139.03</v>
      </c>
      <c r="I104" s="209">
        <v>450000000</v>
      </c>
      <c r="J104" s="208">
        <v>50000000</v>
      </c>
      <c r="K104" s="44">
        <v>12070000000</v>
      </c>
      <c r="L104" s="158">
        <v>95.768360000000001</v>
      </c>
      <c r="M104" s="158">
        <v>4.2432653846153832</v>
      </c>
      <c r="N104" s="158">
        <v>4.4307591616013697</v>
      </c>
      <c r="O104" s="158">
        <v>4.43102422283848</v>
      </c>
      <c r="P104" s="107">
        <v>4.2</v>
      </c>
    </row>
    <row r="105" spans="1:16" ht="13.5" customHeight="1">
      <c r="A105" s="26">
        <v>44197</v>
      </c>
      <c r="B105" s="121">
        <v>500000000</v>
      </c>
      <c r="C105" s="103">
        <v>44218</v>
      </c>
      <c r="D105" s="103">
        <v>44582</v>
      </c>
      <c r="E105" s="98">
        <v>1006310000</v>
      </c>
      <c r="F105" s="208">
        <v>506310000</v>
      </c>
      <c r="G105" s="98">
        <v>500000000</v>
      </c>
      <c r="H105" s="117">
        <v>101.262</v>
      </c>
      <c r="I105" s="209">
        <v>450000000</v>
      </c>
      <c r="J105" s="208">
        <v>50000000</v>
      </c>
      <c r="K105" s="44">
        <v>12120000000</v>
      </c>
      <c r="L105" s="158">
        <v>95.732905540000004</v>
      </c>
      <c r="M105" s="158">
        <v>4.2788172469780177</v>
      </c>
      <c r="N105" s="158">
        <v>4.4307590000000001</v>
      </c>
      <c r="O105" s="158">
        <v>4.4310242219999996</v>
      </c>
      <c r="P105" s="107">
        <v>4.3057164835164832</v>
      </c>
    </row>
    <row r="106" spans="1:16" ht="12" customHeight="1">
      <c r="A106" s="26">
        <v>44228</v>
      </c>
      <c r="B106" s="121">
        <v>500000000</v>
      </c>
      <c r="C106" s="103">
        <v>44232</v>
      </c>
      <c r="D106" s="103">
        <v>44596</v>
      </c>
      <c r="E106" s="98">
        <v>1427480000</v>
      </c>
      <c r="F106" s="208">
        <v>927480000</v>
      </c>
      <c r="G106" s="98">
        <v>500000000</v>
      </c>
      <c r="H106" s="117">
        <v>185.49599999999998</v>
      </c>
      <c r="I106" s="209">
        <v>500000000</v>
      </c>
      <c r="J106" s="208">
        <v>0</v>
      </c>
      <c r="K106" s="44">
        <v>12120000000</v>
      </c>
      <c r="L106" s="158">
        <v>95.804971520000009</v>
      </c>
      <c r="M106" s="158">
        <v>4.2065532835164738</v>
      </c>
      <c r="N106" s="158">
        <v>4.4307591616013697</v>
      </c>
      <c r="O106" s="158">
        <v>4.43102422283848</v>
      </c>
      <c r="P106" s="107">
        <v>4.3334999999999999</v>
      </c>
    </row>
    <row r="107" spans="1:16" ht="12" customHeight="1">
      <c r="A107" s="26">
        <v>44228</v>
      </c>
      <c r="B107" s="121">
        <v>500000000</v>
      </c>
      <c r="C107" s="103">
        <v>44246</v>
      </c>
      <c r="D107" s="103">
        <v>44610</v>
      </c>
      <c r="E107" s="98">
        <v>1391070000</v>
      </c>
      <c r="F107" s="208">
        <v>891070000</v>
      </c>
      <c r="G107" s="98">
        <v>500000000</v>
      </c>
      <c r="H107" s="117">
        <v>178.214</v>
      </c>
      <c r="I107" s="209">
        <v>500000000</v>
      </c>
      <c r="J107" s="208">
        <v>0</v>
      </c>
      <c r="K107" s="44">
        <v>12120000000</v>
      </c>
      <c r="L107" s="158">
        <v>95.764489999999995</v>
      </c>
      <c r="M107" s="158">
        <v>4.2471460164835211</v>
      </c>
      <c r="N107" s="158">
        <v>4.4307591616013697</v>
      </c>
      <c r="O107" s="158">
        <v>4.43102422283848</v>
      </c>
      <c r="P107" s="107">
        <v>4.38</v>
      </c>
    </row>
    <row r="108" spans="1:16" ht="12" customHeight="1">
      <c r="A108" s="26">
        <v>44256</v>
      </c>
      <c r="B108" s="121">
        <v>530000000</v>
      </c>
      <c r="C108" s="103">
        <v>44260</v>
      </c>
      <c r="D108" s="103">
        <v>44624</v>
      </c>
      <c r="E108" s="98">
        <v>1247820000</v>
      </c>
      <c r="F108" s="208">
        <v>717820000</v>
      </c>
      <c r="G108" s="98">
        <v>530000000</v>
      </c>
      <c r="H108" s="117">
        <v>135.43773584905659</v>
      </c>
      <c r="I108" s="209">
        <v>530000000</v>
      </c>
      <c r="J108" s="208">
        <v>0</v>
      </c>
      <c r="K108" s="44">
        <v>12120000000</v>
      </c>
      <c r="L108" s="158">
        <v>95.677890000000005</v>
      </c>
      <c r="M108" s="158">
        <v>4.3339839285714232</v>
      </c>
      <c r="N108" s="158">
        <v>4.4307591616013697</v>
      </c>
      <c r="O108" s="158">
        <v>4.43102422283848</v>
      </c>
      <c r="P108" s="107">
        <v>4.4000000000000004</v>
      </c>
    </row>
    <row r="109" spans="1:16" ht="12" customHeight="1">
      <c r="A109" s="26">
        <v>44287</v>
      </c>
      <c r="B109" s="121">
        <v>550000000</v>
      </c>
      <c r="C109" s="103">
        <v>44287</v>
      </c>
      <c r="D109" s="103">
        <v>44652</v>
      </c>
      <c r="E109" s="98">
        <v>1137900000</v>
      </c>
      <c r="F109" s="208">
        <v>587900000</v>
      </c>
      <c r="G109" s="98">
        <v>550000000</v>
      </c>
      <c r="H109" s="117">
        <v>106.89090909090908</v>
      </c>
      <c r="I109" s="209">
        <v>450000000</v>
      </c>
      <c r="J109" s="208">
        <v>100000000</v>
      </c>
      <c r="K109" s="44">
        <v>12220000000</v>
      </c>
      <c r="L109" s="158">
        <v>95.568240000000003</v>
      </c>
      <c r="M109" s="158">
        <v>4.431759999999997</v>
      </c>
      <c r="N109" s="158">
        <v>4.4307591616013697</v>
      </c>
      <c r="O109" s="158">
        <v>4.43102422283848</v>
      </c>
      <c r="P109" s="158">
        <v>4.4800000000000004</v>
      </c>
    </row>
    <row r="110" spans="1:16" ht="12" customHeight="1">
      <c r="A110" s="26">
        <v>44287</v>
      </c>
      <c r="B110" s="121">
        <v>550000000</v>
      </c>
      <c r="C110" s="103">
        <v>44309</v>
      </c>
      <c r="D110" s="103">
        <v>44673</v>
      </c>
      <c r="E110" s="98">
        <v>985520000</v>
      </c>
      <c r="F110" s="208">
        <v>435520000</v>
      </c>
      <c r="G110" s="98">
        <v>550000000</v>
      </c>
      <c r="H110" s="255">
        <v>79.185454545454547</v>
      </c>
      <c r="I110" s="209">
        <v>450000000</v>
      </c>
      <c r="J110" s="208">
        <v>100000000</v>
      </c>
      <c r="K110" s="207">
        <v>12320000000</v>
      </c>
      <c r="L110" s="158">
        <v>95.584789999999998</v>
      </c>
      <c r="M110" s="158">
        <v>4.5199999999999996</v>
      </c>
      <c r="N110" s="158">
        <v>4.6318453990453898</v>
      </c>
      <c r="O110" s="158">
        <v>4.6321348779763296</v>
      </c>
      <c r="P110" s="158">
        <v>4.5954200000000043</v>
      </c>
    </row>
    <row r="111" spans="1:16" ht="12" customHeight="1">
      <c r="A111" s="26">
        <v>44317</v>
      </c>
      <c r="B111" s="121">
        <v>550000000</v>
      </c>
      <c r="C111" s="103">
        <v>44323</v>
      </c>
      <c r="D111" s="103">
        <v>44687</v>
      </c>
      <c r="E111" s="98">
        <v>1455260000</v>
      </c>
      <c r="F111" s="208">
        <v>905260000</v>
      </c>
      <c r="G111" s="98">
        <v>550000000</v>
      </c>
      <c r="H111" s="206">
        <v>165</v>
      </c>
      <c r="I111" s="209">
        <v>500000000</v>
      </c>
      <c r="J111" s="208">
        <v>50000000</v>
      </c>
      <c r="K111" s="207">
        <v>12370000000</v>
      </c>
      <c r="L111" s="158">
        <v>95.534999999999997</v>
      </c>
      <c r="M111" s="158">
        <v>4.4649999999999999</v>
      </c>
      <c r="N111" s="158">
        <v>4.6866000000000003</v>
      </c>
      <c r="O111" s="158">
        <v>4.6867999999999999</v>
      </c>
      <c r="P111" s="158">
        <v>4.5990000000000002</v>
      </c>
    </row>
    <row r="112" spans="1:16" ht="12" customHeight="1">
      <c r="A112" s="26">
        <v>44317</v>
      </c>
      <c r="B112" s="121">
        <v>550000000</v>
      </c>
      <c r="C112" s="103">
        <v>44330</v>
      </c>
      <c r="D112" s="103">
        <v>44694</v>
      </c>
      <c r="E112" s="98">
        <v>1144250000</v>
      </c>
      <c r="F112" s="208">
        <v>594250000</v>
      </c>
      <c r="G112" s="98">
        <v>550000000</v>
      </c>
      <c r="H112" s="206">
        <v>108</v>
      </c>
      <c r="I112" s="209">
        <v>500000000</v>
      </c>
      <c r="J112" s="208">
        <v>50000000</v>
      </c>
      <c r="K112" s="207">
        <v>12420000000</v>
      </c>
      <c r="L112" s="158">
        <v>95.524600000000007</v>
      </c>
      <c r="M112" s="158">
        <v>4.4753999999999996</v>
      </c>
      <c r="N112" s="158">
        <v>4.6980000000000004</v>
      </c>
      <c r="O112" s="158">
        <v>4.6982999999999997</v>
      </c>
      <c r="P112" s="158">
        <v>4.6500000000000004</v>
      </c>
    </row>
    <row r="113" spans="1:16" ht="12" customHeight="1">
      <c r="A113" s="26">
        <v>44317</v>
      </c>
      <c r="B113" s="121">
        <v>550000000</v>
      </c>
      <c r="C113" s="103">
        <v>44337</v>
      </c>
      <c r="D113" s="103">
        <v>44701</v>
      </c>
      <c r="E113" s="98">
        <v>943520000</v>
      </c>
      <c r="F113" s="208">
        <v>393520000</v>
      </c>
      <c r="G113" s="98">
        <v>550000000</v>
      </c>
      <c r="H113" s="144">
        <v>71.549090909090907</v>
      </c>
      <c r="I113" s="209">
        <v>500000000</v>
      </c>
      <c r="J113" s="208">
        <v>50000000</v>
      </c>
      <c r="K113" s="207">
        <v>12470000000</v>
      </c>
      <c r="L113" s="158">
        <v>95.462850000000003</v>
      </c>
      <c r="M113" s="158">
        <v>4.5371499999999969</v>
      </c>
      <c r="N113" s="158">
        <v>4.7658483879354101</v>
      </c>
      <c r="O113" s="158">
        <v>4.7661547268595701</v>
      </c>
      <c r="P113" s="158">
        <v>4.65665</v>
      </c>
    </row>
    <row r="114" spans="1:16" ht="12" customHeight="1">
      <c r="A114" s="26">
        <v>44348</v>
      </c>
      <c r="B114" s="121">
        <v>550000000</v>
      </c>
      <c r="C114" s="103">
        <v>44365</v>
      </c>
      <c r="D114" s="103">
        <v>44729</v>
      </c>
      <c r="E114" s="98">
        <v>925550000</v>
      </c>
      <c r="F114" s="208">
        <v>375550000</v>
      </c>
      <c r="G114" s="98">
        <v>550000000</v>
      </c>
      <c r="H114" s="144">
        <v>68.281818181818181</v>
      </c>
      <c r="I114" s="209">
        <v>500000000</v>
      </c>
      <c r="J114" s="208">
        <v>50000000</v>
      </c>
      <c r="K114" s="207">
        <v>12520000000</v>
      </c>
      <c r="L114" s="158">
        <v>95.311499999999995</v>
      </c>
      <c r="M114" s="158">
        <v>4.6884899999999998</v>
      </c>
      <c r="N114" s="158">
        <v>4.9326400000000001</v>
      </c>
      <c r="O114" s="158">
        <v>4.9329599999999996</v>
      </c>
      <c r="P114" s="158">
        <v>4.7</v>
      </c>
    </row>
    <row r="115" spans="1:16" ht="12" customHeight="1">
      <c r="A115" s="26">
        <v>44348</v>
      </c>
      <c r="B115" s="121">
        <v>550000000</v>
      </c>
      <c r="C115" s="103">
        <v>44372</v>
      </c>
      <c r="D115" s="103">
        <v>44736</v>
      </c>
      <c r="E115" s="98">
        <v>883810000</v>
      </c>
      <c r="F115" s="208">
        <v>333810000</v>
      </c>
      <c r="G115" s="98">
        <v>550000000</v>
      </c>
      <c r="H115" s="144">
        <v>60.692727272727275</v>
      </c>
      <c r="I115" s="209">
        <v>500000000</v>
      </c>
      <c r="J115" s="208">
        <v>50000000</v>
      </c>
      <c r="K115" s="207">
        <v>12570000000</v>
      </c>
      <c r="L115" s="158">
        <v>95.188119999999998</v>
      </c>
      <c r="M115" s="158">
        <v>4.8118800000000022</v>
      </c>
      <c r="N115" s="158">
        <v>5.0690143376604704</v>
      </c>
      <c r="O115" s="158">
        <v>5.0693605527951204</v>
      </c>
      <c r="P115" s="158">
        <v>4.9499000000000004</v>
      </c>
    </row>
    <row r="116" spans="1:16" ht="12" customHeight="1">
      <c r="A116" s="26">
        <v>44378</v>
      </c>
      <c r="B116" s="121">
        <v>550000000</v>
      </c>
      <c r="C116" s="103">
        <v>44379</v>
      </c>
      <c r="D116" s="103">
        <v>44743</v>
      </c>
      <c r="E116" s="98">
        <v>981910000</v>
      </c>
      <c r="F116" s="208">
        <v>431910000</v>
      </c>
      <c r="G116" s="98">
        <v>550000000</v>
      </c>
      <c r="H116" s="144">
        <v>0.78529090909090904</v>
      </c>
      <c r="I116" s="209">
        <v>500000000</v>
      </c>
      <c r="J116" s="208">
        <v>50000000</v>
      </c>
      <c r="K116" s="207">
        <v>12620000000</v>
      </c>
      <c r="L116" s="158">
        <v>95.147199999999998</v>
      </c>
      <c r="M116" s="158">
        <v>4.852800000000002</v>
      </c>
      <c r="N116" s="158">
        <v>5.1143195681342899</v>
      </c>
      <c r="O116" s="158">
        <v>5.1146719484415701</v>
      </c>
      <c r="P116" s="158">
        <v>4.8970000000000002</v>
      </c>
    </row>
    <row r="117" spans="1:16" ht="12" customHeight="1">
      <c r="A117" s="26">
        <v>44378</v>
      </c>
      <c r="B117" s="121">
        <v>500000000</v>
      </c>
      <c r="C117" s="103">
        <v>44393</v>
      </c>
      <c r="D117" s="103">
        <v>44757</v>
      </c>
      <c r="E117" s="98">
        <v>681380000</v>
      </c>
      <c r="F117" s="208">
        <v>181380000</v>
      </c>
      <c r="G117" s="98">
        <v>500000000</v>
      </c>
      <c r="H117" s="144">
        <v>36.276000000000003</v>
      </c>
      <c r="I117" s="209">
        <v>500000000</v>
      </c>
      <c r="J117" s="208">
        <v>0</v>
      </c>
      <c r="K117" s="207">
        <v>12620000000</v>
      </c>
      <c r="L117" s="158">
        <v>95.018020000000007</v>
      </c>
      <c r="M117" s="158">
        <v>4.981979999999993</v>
      </c>
      <c r="N117" s="158">
        <v>5.2575993040496396</v>
      </c>
      <c r="O117" s="158">
        <v>5.2579715340996396</v>
      </c>
      <c r="P117" s="158">
        <v>5</v>
      </c>
    </row>
    <row r="118" spans="1:16" ht="12" customHeight="1">
      <c r="A118" s="26">
        <v>44378</v>
      </c>
      <c r="B118" s="121">
        <v>500000000</v>
      </c>
      <c r="C118" s="103">
        <v>44407</v>
      </c>
      <c r="D118" s="103">
        <v>44771</v>
      </c>
      <c r="E118" s="98">
        <v>532380000</v>
      </c>
      <c r="F118" s="208">
        <v>32380000</v>
      </c>
      <c r="G118" s="98">
        <v>500000000</v>
      </c>
      <c r="H118" s="144">
        <v>6.476</v>
      </c>
      <c r="I118" s="209">
        <v>500000000</v>
      </c>
      <c r="J118" s="208">
        <v>0</v>
      </c>
      <c r="K118" s="207">
        <v>12620000000</v>
      </c>
      <c r="L118" s="158">
        <v>94.868070000000003</v>
      </c>
      <c r="M118" s="158">
        <v>5.131929999999997</v>
      </c>
      <c r="N118" s="158">
        <v>5.4244053966642403</v>
      </c>
      <c r="O118" s="158">
        <v>5.4248014090560801</v>
      </c>
      <c r="P118" s="158">
        <v>5.3079999999999998</v>
      </c>
    </row>
    <row r="119" spans="1:16" ht="12" customHeight="1">
      <c r="A119" s="26">
        <v>44409</v>
      </c>
      <c r="B119" s="121">
        <v>550000000</v>
      </c>
      <c r="C119" s="103">
        <v>44428</v>
      </c>
      <c r="D119" s="103">
        <v>44792</v>
      </c>
      <c r="E119" s="98">
        <v>1615490000</v>
      </c>
      <c r="F119" s="208">
        <v>1065490000</v>
      </c>
      <c r="G119" s="98">
        <v>550000000</v>
      </c>
      <c r="H119" s="144">
        <v>193.72545454545457</v>
      </c>
      <c r="I119" s="209">
        <v>500000000</v>
      </c>
      <c r="J119" s="208">
        <v>50000000</v>
      </c>
      <c r="K119" s="207">
        <v>12670000000</v>
      </c>
      <c r="L119" s="158">
        <v>94.906859999999995</v>
      </c>
      <c r="M119" s="158">
        <v>5.0931400000000053</v>
      </c>
      <c r="N119" s="158">
        <v>5.38120441752804</v>
      </c>
      <c r="O119" s="158">
        <v>5.3815942010990296</v>
      </c>
      <c r="P119" s="158">
        <v>5.35</v>
      </c>
    </row>
    <row r="120" spans="1:16" ht="12" customHeight="1">
      <c r="A120" s="26">
        <v>44409</v>
      </c>
      <c r="B120" s="121">
        <v>550000000</v>
      </c>
      <c r="C120" s="103">
        <v>44435</v>
      </c>
      <c r="D120" s="103">
        <v>44798</v>
      </c>
      <c r="E120" s="98">
        <v>1572310000</v>
      </c>
      <c r="F120" s="208">
        <v>1022310000</v>
      </c>
      <c r="G120" s="98">
        <v>550000000</v>
      </c>
      <c r="H120" s="144">
        <v>185.87454545454545</v>
      </c>
      <c r="I120" s="209">
        <v>500000000</v>
      </c>
      <c r="J120" s="208">
        <v>50000000</v>
      </c>
      <c r="K120" s="207">
        <v>12720000000</v>
      </c>
      <c r="L120" s="158">
        <v>94.906859999999995</v>
      </c>
      <c r="M120" s="158">
        <v>5.0931400000000053</v>
      </c>
      <c r="N120" s="158">
        <v>5.3960286721217798</v>
      </c>
      <c r="O120" s="158">
        <v>5.3968125782124101</v>
      </c>
      <c r="P120" s="158">
        <v>5.3598999999999997</v>
      </c>
    </row>
    <row r="121" spans="1:16" ht="12" customHeight="1">
      <c r="A121" s="26">
        <v>44440</v>
      </c>
      <c r="B121" s="121">
        <v>550000000</v>
      </c>
      <c r="C121" s="103">
        <v>44449</v>
      </c>
      <c r="D121" s="103">
        <v>44813</v>
      </c>
      <c r="E121" s="98">
        <v>1091830000</v>
      </c>
      <c r="F121" s="208">
        <v>541830000</v>
      </c>
      <c r="G121" s="98">
        <v>550000000</v>
      </c>
      <c r="H121" s="144">
        <v>98.514545454545456</v>
      </c>
      <c r="I121" s="209">
        <v>0</v>
      </c>
      <c r="J121" s="208">
        <v>550000000</v>
      </c>
      <c r="K121" s="207">
        <v>13270000000</v>
      </c>
      <c r="L121" s="158">
        <v>94.923630000000003</v>
      </c>
      <c r="M121" s="158">
        <v>5.0763699999999972</v>
      </c>
      <c r="N121" s="158">
        <v>5.3625383599727199</v>
      </c>
      <c r="O121" s="158">
        <v>5.3629254672414</v>
      </c>
      <c r="P121" s="158">
        <v>5.2898500000000004</v>
      </c>
    </row>
    <row r="122" spans="1:16" s="3" customFormat="1" ht="14.25" customHeight="1">
      <c r="A122" s="100">
        <v>44440</v>
      </c>
      <c r="B122" s="101">
        <v>550000000</v>
      </c>
      <c r="C122" s="15">
        <v>44463</v>
      </c>
      <c r="D122" s="15">
        <v>44827</v>
      </c>
      <c r="E122" s="35">
        <v>944840000</v>
      </c>
      <c r="F122" s="35">
        <v>394840000</v>
      </c>
      <c r="G122" s="101">
        <v>550000000</v>
      </c>
      <c r="H122" s="117">
        <v>71.789090909090916</v>
      </c>
      <c r="I122" s="35">
        <v>500000000</v>
      </c>
      <c r="J122" s="35">
        <v>50000000</v>
      </c>
      <c r="K122" s="201">
        <v>13320000000</v>
      </c>
      <c r="L122" s="221">
        <v>94.941590000000005</v>
      </c>
      <c r="M122" s="107">
        <v>5.058409999999995</v>
      </c>
      <c r="N122" s="158">
        <v>5.3425550707221401</v>
      </c>
      <c r="O122" s="158">
        <v>5.3429393228708699</v>
      </c>
      <c r="P122" s="158">
        <v>5.29</v>
      </c>
    </row>
    <row r="123" spans="1:16" s="3" customFormat="1" ht="14.25" customHeight="1">
      <c r="A123" s="100">
        <v>44470</v>
      </c>
      <c r="B123" s="101">
        <v>600000000</v>
      </c>
      <c r="C123" s="15">
        <v>44470</v>
      </c>
      <c r="D123" s="15">
        <v>44834</v>
      </c>
      <c r="E123" s="35">
        <v>1024800000</v>
      </c>
      <c r="F123" s="35">
        <v>424800000</v>
      </c>
      <c r="G123" s="101">
        <v>600000000</v>
      </c>
      <c r="H123" s="117">
        <v>70.8</v>
      </c>
      <c r="I123" s="35">
        <v>500000000</v>
      </c>
      <c r="J123" s="35">
        <v>100000000</v>
      </c>
      <c r="K123" s="201">
        <v>13420000000</v>
      </c>
      <c r="L123" s="221">
        <v>94.961190000000002</v>
      </c>
      <c r="M123" s="107">
        <v>5.038809999999998</v>
      </c>
      <c r="N123" s="158">
        <v>5.3207556525096003</v>
      </c>
      <c r="O123" s="158">
        <v>5.3211368019061096</v>
      </c>
      <c r="P123" s="158">
        <v>5.27</v>
      </c>
    </row>
    <row r="124" spans="1:16" s="3" customFormat="1" ht="14.25" customHeight="1">
      <c r="A124" s="100">
        <v>44470</v>
      </c>
      <c r="B124" s="101">
        <v>550000000</v>
      </c>
      <c r="C124" s="15">
        <v>44491</v>
      </c>
      <c r="D124" s="15">
        <v>44855</v>
      </c>
      <c r="E124" s="35">
        <v>840230000</v>
      </c>
      <c r="F124" s="35">
        <v>290230000</v>
      </c>
      <c r="G124" s="101">
        <v>550000000</v>
      </c>
      <c r="H124" s="117">
        <v>52.769090909090913</v>
      </c>
      <c r="I124" s="35">
        <v>0</v>
      </c>
      <c r="J124" s="35">
        <v>550000000</v>
      </c>
      <c r="K124" s="201">
        <v>13970000000</v>
      </c>
      <c r="L124" s="221">
        <v>94.821479999999994</v>
      </c>
      <c r="M124" s="107">
        <v>5.178520000000006</v>
      </c>
      <c r="N124" s="158">
        <v>5.47634006903996</v>
      </c>
      <c r="O124" s="158">
        <v>5.4767436337143103</v>
      </c>
      <c r="P124" s="158">
        <v>5.29</v>
      </c>
    </row>
    <row r="125" spans="1:16" s="3" customFormat="1" ht="14.25" customHeight="1">
      <c r="A125" s="100">
        <v>44501</v>
      </c>
      <c r="B125" s="101">
        <v>600000000</v>
      </c>
      <c r="C125" s="15">
        <v>44505</v>
      </c>
      <c r="D125" s="15">
        <v>44869</v>
      </c>
      <c r="E125" s="35">
        <v>823540000</v>
      </c>
      <c r="F125" s="35">
        <v>223540000</v>
      </c>
      <c r="G125" s="101">
        <v>600000000</v>
      </c>
      <c r="H125" s="117">
        <v>37.256666666666668</v>
      </c>
      <c r="I125" s="35">
        <v>500000000</v>
      </c>
      <c r="J125" s="35">
        <v>100000000</v>
      </c>
      <c r="K125" s="201">
        <v>14070000000</v>
      </c>
      <c r="L125" s="221">
        <v>94.757800000000003</v>
      </c>
      <c r="M125" s="107">
        <v>5.2421999999999969</v>
      </c>
      <c r="N125" s="158">
        <v>5.5474078633649597</v>
      </c>
      <c r="O125" s="158">
        <v>5.5478218761946696</v>
      </c>
      <c r="P125" s="158">
        <v>5.45</v>
      </c>
    </row>
    <row r="126" spans="1:16" s="3" customFormat="1" ht="14.25" customHeight="1">
      <c r="A126" s="100">
        <v>44501</v>
      </c>
      <c r="B126" s="101">
        <v>550000000</v>
      </c>
      <c r="C126" s="15">
        <v>44519</v>
      </c>
      <c r="D126" s="15">
        <v>44883</v>
      </c>
      <c r="E126" s="35">
        <v>898490000</v>
      </c>
      <c r="F126" s="35">
        <v>348490000</v>
      </c>
      <c r="G126" s="101">
        <v>550000000</v>
      </c>
      <c r="H126" s="117">
        <v>63.361818181818187</v>
      </c>
      <c r="I126" s="35">
        <v>500000000</v>
      </c>
      <c r="J126" s="35">
        <v>50000000</v>
      </c>
      <c r="K126" s="201">
        <v>14120000000</v>
      </c>
      <c r="L126" s="221">
        <v>94.721199999999996</v>
      </c>
      <c r="M126" s="107">
        <v>5.2787699999999997</v>
      </c>
      <c r="N126" s="158">
        <v>5.58826</v>
      </c>
      <c r="O126" s="158">
        <v>5.5886800000000001</v>
      </c>
      <c r="P126" s="158">
        <v>5.49</v>
      </c>
    </row>
    <row r="127" spans="1:16" s="3" customFormat="1" ht="14.25" customHeight="1">
      <c r="A127" s="100">
        <v>44501</v>
      </c>
      <c r="B127" s="101">
        <v>550000000</v>
      </c>
      <c r="C127" s="15">
        <v>44526</v>
      </c>
      <c r="D127" s="15">
        <v>44890</v>
      </c>
      <c r="E127" s="35">
        <v>979720000</v>
      </c>
      <c r="F127" s="35">
        <v>429720000</v>
      </c>
      <c r="G127" s="101">
        <v>550000000</v>
      </c>
      <c r="H127" s="117">
        <v>78.1309090909091</v>
      </c>
      <c r="I127" s="35">
        <v>500000000</v>
      </c>
      <c r="J127" s="35">
        <v>50000000</v>
      </c>
      <c r="K127" s="201">
        <v>14170000000</v>
      </c>
      <c r="L127" s="221">
        <v>94.634079999999997</v>
      </c>
      <c r="M127" s="107">
        <v>5.3659200000000027</v>
      </c>
      <c r="N127" s="158">
        <v>5.6857545806558702</v>
      </c>
      <c r="O127" s="158">
        <v>5.68618930881415</v>
      </c>
      <c r="P127" s="158">
        <v>5.55</v>
      </c>
    </row>
    <row r="128" spans="1:16" s="3" customFormat="1" ht="14.25" customHeight="1">
      <c r="A128" s="100">
        <v>44531</v>
      </c>
      <c r="B128" s="101">
        <v>550000000</v>
      </c>
      <c r="C128" s="15">
        <v>44533</v>
      </c>
      <c r="D128" s="15">
        <v>44897</v>
      </c>
      <c r="E128" s="35">
        <v>1101120000</v>
      </c>
      <c r="F128" s="35">
        <v>551120000</v>
      </c>
      <c r="G128" s="101">
        <v>550000000</v>
      </c>
      <c r="H128" s="117">
        <v>100.20363636363636</v>
      </c>
      <c r="I128" s="35">
        <v>500000000</v>
      </c>
      <c r="J128" s="35">
        <v>50000000</v>
      </c>
      <c r="K128" s="201">
        <v>14220000000</v>
      </c>
      <c r="L128" s="221">
        <v>94.553359999999998</v>
      </c>
      <c r="M128" s="107">
        <v>5.4466400000000021</v>
      </c>
      <c r="N128" s="158">
        <v>5.77621281433394</v>
      </c>
      <c r="O128" s="158">
        <v>5.7766613556364996</v>
      </c>
      <c r="P128" s="158">
        <v>5.65</v>
      </c>
    </row>
    <row r="129" spans="1:16" s="3" customFormat="1" ht="14.25" customHeight="1">
      <c r="A129" s="122">
        <v>44531</v>
      </c>
      <c r="B129" s="110">
        <v>690000000</v>
      </c>
      <c r="C129" s="22">
        <v>44539</v>
      </c>
      <c r="D129" s="22">
        <v>44904</v>
      </c>
      <c r="E129" s="37">
        <v>910840000</v>
      </c>
      <c r="F129" s="37">
        <v>220840000</v>
      </c>
      <c r="G129" s="329">
        <v>690000000</v>
      </c>
      <c r="H129" s="118">
        <v>32.005797101449275</v>
      </c>
      <c r="I129" s="37">
        <v>690000000</v>
      </c>
      <c r="J129" s="37">
        <v>0</v>
      </c>
      <c r="K129" s="202">
        <v>14220000000</v>
      </c>
      <c r="L129" s="222">
        <v>94.471900000000005</v>
      </c>
      <c r="M129" s="140">
        <v>5.5280999999999949</v>
      </c>
      <c r="N129" s="212">
        <v>5.8676570365495797</v>
      </c>
      <c r="O129" s="212">
        <v>5.8515800000000002</v>
      </c>
      <c r="P129" s="212">
        <v>5</v>
      </c>
    </row>
    <row r="130" spans="1:16" s="3" customFormat="1" ht="14.25" customHeight="1">
      <c r="A130" s="100">
        <v>44562</v>
      </c>
      <c r="B130" s="101">
        <v>600000000</v>
      </c>
      <c r="C130" s="15">
        <v>44568</v>
      </c>
      <c r="D130" s="15">
        <v>44932</v>
      </c>
      <c r="E130" s="35">
        <v>981030000</v>
      </c>
      <c r="F130" s="35">
        <v>381030000</v>
      </c>
      <c r="G130" s="101">
        <v>600000000</v>
      </c>
      <c r="H130" s="117">
        <v>63.505000000000003</v>
      </c>
      <c r="I130" s="35">
        <v>500000000</v>
      </c>
      <c r="J130" s="35">
        <v>100000000</v>
      </c>
      <c r="K130" s="201">
        <v>14320000000</v>
      </c>
      <c r="L130" s="221">
        <v>94.488849999999999</v>
      </c>
      <c r="M130" s="107">
        <v>5.2956300000000001</v>
      </c>
      <c r="N130" s="158">
        <v>5.84861655314677</v>
      </c>
      <c r="O130" s="158">
        <v>5.8490763034037201</v>
      </c>
      <c r="P130" s="158">
        <v>5.7910000000000004</v>
      </c>
    </row>
    <row r="131" spans="1:16" s="3" customFormat="1" ht="14.25" customHeight="1">
      <c r="A131" s="100">
        <v>44562</v>
      </c>
      <c r="B131" s="101">
        <v>500000000</v>
      </c>
      <c r="C131" s="15">
        <v>44582</v>
      </c>
      <c r="D131" s="15">
        <v>44946</v>
      </c>
      <c r="E131" s="35">
        <v>1013660000</v>
      </c>
      <c r="F131" s="35">
        <v>513660000</v>
      </c>
      <c r="G131" s="101">
        <v>500000000</v>
      </c>
      <c r="H131" s="117">
        <v>102.732</v>
      </c>
      <c r="I131" s="35">
        <v>500000000</v>
      </c>
      <c r="J131" s="35">
        <v>0</v>
      </c>
      <c r="K131" s="201">
        <v>14320000000</v>
      </c>
      <c r="L131" s="221">
        <v>94.467470000000006</v>
      </c>
      <c r="M131" s="107">
        <v>5.5325299999999942</v>
      </c>
      <c r="N131" s="158">
        <v>5.8726345251352203</v>
      </c>
      <c r="O131" s="158">
        <v>5.8730980236429797</v>
      </c>
      <c r="P131" s="158">
        <v>4.13</v>
      </c>
    </row>
    <row r="132" spans="1:16" s="3" customFormat="1" ht="14.25" customHeight="1">
      <c r="A132" s="100">
        <v>44593</v>
      </c>
      <c r="B132" s="101">
        <v>500000000</v>
      </c>
      <c r="C132" s="15">
        <v>44596</v>
      </c>
      <c r="D132" s="15">
        <v>44960</v>
      </c>
      <c r="E132" s="35">
        <v>632550000</v>
      </c>
      <c r="F132" s="35">
        <v>132550000</v>
      </c>
      <c r="G132" s="101">
        <v>500000000</v>
      </c>
      <c r="H132" s="117">
        <v>26.51</v>
      </c>
      <c r="I132" s="35">
        <v>500000000</v>
      </c>
      <c r="J132" s="35">
        <v>0</v>
      </c>
      <c r="K132" s="201">
        <v>14320000000</v>
      </c>
      <c r="L132" s="221">
        <v>94.362970000000004</v>
      </c>
      <c r="M132" s="107">
        <v>5.6525163461538419</v>
      </c>
      <c r="N132" s="158">
        <v>5.9901848639925603</v>
      </c>
      <c r="O132" s="158">
        <v>5.9906669227587797</v>
      </c>
      <c r="P132" s="158">
        <v>6.0679999999999996</v>
      </c>
    </row>
    <row r="133" spans="1:16" s="3" customFormat="1" ht="14.25" customHeight="1">
      <c r="A133" s="100">
        <v>44593</v>
      </c>
      <c r="B133" s="101">
        <v>600000000</v>
      </c>
      <c r="C133" s="15">
        <v>44610</v>
      </c>
      <c r="D133" s="15">
        <v>44974</v>
      </c>
      <c r="E133" s="35">
        <v>781890000</v>
      </c>
      <c r="F133" s="35">
        <v>181890000</v>
      </c>
      <c r="G133" s="101">
        <v>600000000</v>
      </c>
      <c r="H133" s="117">
        <v>30.314999999999998</v>
      </c>
      <c r="I133" s="35">
        <v>500000000</v>
      </c>
      <c r="J133" s="35">
        <v>100000000</v>
      </c>
      <c r="K133" s="201">
        <v>14420000000</v>
      </c>
      <c r="L133" s="221">
        <v>94.255989999999997</v>
      </c>
      <c r="M133" s="107">
        <v>5.7597902472527505</v>
      </c>
      <c r="N133" s="158">
        <v>6.1107949184478896</v>
      </c>
      <c r="O133" s="158">
        <v>6.1112963919387902</v>
      </c>
      <c r="P133" s="158">
        <v>6.2</v>
      </c>
    </row>
    <row r="134" spans="1:16" s="3" customFormat="1" ht="14.25" customHeight="1">
      <c r="A134" s="100">
        <v>44621</v>
      </c>
      <c r="B134" s="101">
        <v>630000000</v>
      </c>
      <c r="C134" s="15">
        <v>44624</v>
      </c>
      <c r="D134" s="15">
        <v>44988</v>
      </c>
      <c r="E134" s="35">
        <v>843700000</v>
      </c>
      <c r="F134" s="35">
        <v>213700000</v>
      </c>
      <c r="G134" s="101">
        <v>630000000</v>
      </c>
      <c r="H134" s="117">
        <v>33.9</v>
      </c>
      <c r="I134" s="35">
        <v>530000000</v>
      </c>
      <c r="J134" s="35">
        <v>100000000</v>
      </c>
      <c r="K134" s="201">
        <v>14520000000</v>
      </c>
      <c r="L134" s="221">
        <v>94.160150000000002</v>
      </c>
      <c r="M134" s="107">
        <v>5.855893543956042</v>
      </c>
      <c r="N134" s="158">
        <v>6.2190783935200198</v>
      </c>
      <c r="O134" s="158">
        <v>6.2195976176012504</v>
      </c>
      <c r="P134" s="158">
        <v>6.3479999999999999</v>
      </c>
    </row>
    <row r="135" spans="1:16" s="3" customFormat="1" ht="14.25" customHeight="1">
      <c r="A135" s="100">
        <v>44652</v>
      </c>
      <c r="B135" s="101">
        <v>600000000</v>
      </c>
      <c r="C135" s="15">
        <v>44652</v>
      </c>
      <c r="D135" s="15">
        <v>45016</v>
      </c>
      <c r="E135" s="35">
        <v>915910000</v>
      </c>
      <c r="F135" s="35">
        <v>315910000</v>
      </c>
      <c r="G135" s="101">
        <v>600000000</v>
      </c>
      <c r="H135" s="117">
        <v>52.651666666666664</v>
      </c>
      <c r="I135" s="35">
        <v>550000000</v>
      </c>
      <c r="J135" s="35">
        <v>50000000</v>
      </c>
      <c r="K135" s="201">
        <v>14570000000</v>
      </c>
      <c r="L135" s="221">
        <v>93.997050000000002</v>
      </c>
      <c r="M135" s="107">
        <v>6.0194416208791193</v>
      </c>
      <c r="N135" s="158">
        <v>6.4038622710809703</v>
      </c>
      <c r="O135" s="158">
        <v>6.4044124847016501</v>
      </c>
      <c r="P135" s="158">
        <v>6.6180000000000003</v>
      </c>
    </row>
    <row r="136" spans="1:16" s="3" customFormat="1" ht="14.25" customHeight="1">
      <c r="A136" s="100">
        <v>44652</v>
      </c>
      <c r="B136" s="101">
        <v>550000000</v>
      </c>
      <c r="C136" s="15">
        <v>44673</v>
      </c>
      <c r="D136" s="15">
        <v>45037</v>
      </c>
      <c r="E136" s="35">
        <v>971720000</v>
      </c>
      <c r="F136" s="35">
        <v>421720000</v>
      </c>
      <c r="G136" s="101">
        <v>550000000</v>
      </c>
      <c r="H136" s="117">
        <v>76.676363636363632</v>
      </c>
      <c r="I136" s="35">
        <v>550000000</v>
      </c>
      <c r="J136" s="35">
        <v>0</v>
      </c>
      <c r="K136" s="201">
        <v>14570000000</v>
      </c>
      <c r="L136" s="221">
        <v>93.882900000000006</v>
      </c>
      <c r="M136" s="107">
        <v>6.1339052197802131</v>
      </c>
      <c r="N136" s="158">
        <v>6.5335702452525597</v>
      </c>
      <c r="O136" s="158">
        <v>6.53414273723258</v>
      </c>
      <c r="P136" s="158">
        <v>6.67</v>
      </c>
    </row>
    <row r="137" spans="1:16" s="3" customFormat="1" ht="14.25" customHeight="1">
      <c r="A137" s="100">
        <v>44682</v>
      </c>
      <c r="B137" s="101">
        <v>550000000</v>
      </c>
      <c r="C137" s="15">
        <v>44687</v>
      </c>
      <c r="D137" s="15">
        <v>45051</v>
      </c>
      <c r="E137" s="35">
        <v>867960000</v>
      </c>
      <c r="F137" s="35">
        <v>317960000</v>
      </c>
      <c r="G137" s="101">
        <v>550000000</v>
      </c>
      <c r="H137" s="117">
        <v>57.810909090909092</v>
      </c>
      <c r="I137" s="35">
        <v>550000000</v>
      </c>
      <c r="J137" s="35">
        <v>0</v>
      </c>
      <c r="K137" s="201">
        <v>14570000000</v>
      </c>
      <c r="L137" s="221">
        <v>93.735619999999997</v>
      </c>
      <c r="M137" s="107">
        <v>6.281589835164838</v>
      </c>
      <c r="N137" s="158">
        <v>6.7013903947771798</v>
      </c>
      <c r="O137" s="158">
        <v>6.7019923533651902</v>
      </c>
      <c r="P137" s="158">
        <v>6.75</v>
      </c>
    </row>
    <row r="138" spans="1:16" s="3" customFormat="1" ht="14.25" customHeight="1">
      <c r="A138" s="100">
        <v>44682</v>
      </c>
      <c r="B138" s="101">
        <v>550000000</v>
      </c>
      <c r="C138" s="15">
        <v>44694</v>
      </c>
      <c r="D138" s="15">
        <v>45058</v>
      </c>
      <c r="E138" s="35">
        <v>1180250000</v>
      </c>
      <c r="F138" s="35">
        <v>630250000</v>
      </c>
      <c r="G138" s="101">
        <v>690250000</v>
      </c>
      <c r="H138" s="117">
        <v>114.59090909090909</v>
      </c>
      <c r="I138" s="35">
        <v>550000000</v>
      </c>
      <c r="J138" s="35">
        <v>140250000</v>
      </c>
      <c r="K138" s="201">
        <v>14710250000</v>
      </c>
      <c r="L138" s="221">
        <v>93.651740000000004</v>
      </c>
      <c r="M138" s="107">
        <v>6.3657002747252713</v>
      </c>
      <c r="N138" s="158">
        <v>6.7972044883792497</v>
      </c>
      <c r="O138" s="158">
        <v>6.7978235949114802</v>
      </c>
      <c r="P138" s="158">
        <v>6.8879999999999999</v>
      </c>
    </row>
    <row r="139" spans="1:16" s="3" customFormat="1" ht="14.25" customHeight="1">
      <c r="A139" s="100">
        <v>44682</v>
      </c>
      <c r="B139" s="101">
        <v>550000000</v>
      </c>
      <c r="C139" s="15">
        <v>44701</v>
      </c>
      <c r="D139" s="15">
        <v>45065</v>
      </c>
      <c r="E139" s="35">
        <v>893480000</v>
      </c>
      <c r="F139" s="35">
        <v>343480000</v>
      </c>
      <c r="G139" s="101">
        <v>550000000</v>
      </c>
      <c r="H139" s="117">
        <v>62.450909090909093</v>
      </c>
      <c r="I139" s="35">
        <v>550000000</v>
      </c>
      <c r="J139" s="35">
        <v>0</v>
      </c>
      <c r="K139" s="201">
        <v>14710250000</v>
      </c>
      <c r="L139" s="221">
        <v>93.542259999999999</v>
      </c>
      <c r="M139" s="107">
        <v>6.4754810439560453</v>
      </c>
      <c r="N139" s="158">
        <v>6.92251934468554</v>
      </c>
      <c r="O139" s="158">
        <v>6.9231612344758497</v>
      </c>
      <c r="P139" s="158">
        <v>7.05</v>
      </c>
    </row>
    <row r="140" spans="1:16" s="3" customFormat="1" ht="14.25" customHeight="1">
      <c r="A140" s="100">
        <v>44713</v>
      </c>
      <c r="B140" s="101">
        <v>550000000</v>
      </c>
      <c r="C140" s="15">
        <v>44729</v>
      </c>
      <c r="D140" s="15">
        <v>45093</v>
      </c>
      <c r="E140" s="35">
        <v>1244850000</v>
      </c>
      <c r="F140" s="35">
        <v>694850000</v>
      </c>
      <c r="G140" s="101">
        <v>550000000</v>
      </c>
      <c r="H140" s="117">
        <v>126.33636363636364</v>
      </c>
      <c r="I140" s="35">
        <v>550000000</v>
      </c>
      <c r="J140" s="35">
        <v>0</v>
      </c>
      <c r="K140" s="201">
        <v>14710250000</v>
      </c>
      <c r="L140" s="221">
        <v>93.259450000000001</v>
      </c>
      <c r="M140" s="107">
        <v>6.759067994505493</v>
      </c>
      <c r="N140" s="158">
        <v>7.2475958141566297</v>
      </c>
      <c r="O140" s="158">
        <v>7.2482986807913798</v>
      </c>
      <c r="P140" s="158">
        <v>7.3860000000000001</v>
      </c>
    </row>
    <row r="141" spans="1:16" s="3" customFormat="1" ht="14.25" customHeight="1">
      <c r="A141" s="100">
        <v>44713</v>
      </c>
      <c r="B141" s="101">
        <v>550000000</v>
      </c>
      <c r="C141" s="15">
        <v>44736</v>
      </c>
      <c r="D141" s="15">
        <v>45100</v>
      </c>
      <c r="E141" s="35">
        <v>1047620000</v>
      </c>
      <c r="F141" s="35">
        <v>497620000</v>
      </c>
      <c r="G141" s="101">
        <v>550000000</v>
      </c>
      <c r="H141" s="117">
        <v>90.476363636363629</v>
      </c>
      <c r="I141" s="35">
        <v>550000000</v>
      </c>
      <c r="J141" s="35">
        <v>0</v>
      </c>
      <c r="K141" s="201">
        <v>14710250000</v>
      </c>
      <c r="L141" s="221">
        <v>93.147210000000001</v>
      </c>
      <c r="M141" s="107">
        <v>6.8716163461538446</v>
      </c>
      <c r="N141" s="158">
        <v>7.3771574544786098</v>
      </c>
      <c r="O141" s="158">
        <v>7.3778853769975097</v>
      </c>
      <c r="P141" s="158">
        <v>7.49</v>
      </c>
    </row>
    <row r="142" spans="1:16" ht="12" customHeight="1">
      <c r="A142" s="100">
        <v>44743</v>
      </c>
      <c r="B142" s="101">
        <v>550000000</v>
      </c>
      <c r="C142" s="15">
        <v>44743</v>
      </c>
      <c r="D142" s="15">
        <v>45107</v>
      </c>
      <c r="E142" s="35">
        <v>587030000</v>
      </c>
      <c r="F142" s="35">
        <v>37030000</v>
      </c>
      <c r="G142" s="101">
        <v>537030000</v>
      </c>
      <c r="H142" s="117">
        <v>6.7327272727272724</v>
      </c>
      <c r="I142" s="35">
        <v>550000000</v>
      </c>
      <c r="J142" s="35">
        <v>-12970000</v>
      </c>
      <c r="K142" s="201">
        <v>14697280000</v>
      </c>
      <c r="L142" s="221">
        <v>92.996300000000005</v>
      </c>
      <c r="M142" s="107">
        <v>7.0229409340659288</v>
      </c>
      <c r="N142" s="158">
        <v>7.5518498414086697</v>
      </c>
      <c r="O142" s="158">
        <v>7.5526122258695798</v>
      </c>
      <c r="P142" s="158">
        <v>7.75</v>
      </c>
    </row>
    <row r="143" spans="1:16" ht="12" customHeight="1">
      <c r="A143" s="100">
        <v>44743</v>
      </c>
      <c r="B143" s="101">
        <v>500000000</v>
      </c>
      <c r="C143" s="15">
        <v>44757</v>
      </c>
      <c r="D143" s="15">
        <v>45121</v>
      </c>
      <c r="E143" s="35">
        <v>488020000</v>
      </c>
      <c r="F143" s="35">
        <v>-11980000</v>
      </c>
      <c r="G143" s="101">
        <v>382820000</v>
      </c>
      <c r="H143" s="117">
        <v>-2.3959999999999999</v>
      </c>
      <c r="I143" s="35">
        <v>500000000</v>
      </c>
      <c r="J143" s="35">
        <v>-117180000</v>
      </c>
      <c r="K143" s="201">
        <v>14580100000</v>
      </c>
      <c r="L143" s="221">
        <v>92.84845</v>
      </c>
      <c r="M143" s="107">
        <v>7.1711971153846159</v>
      </c>
      <c r="N143" s="158">
        <v>7.72355070589182</v>
      </c>
      <c r="O143" s="158">
        <v>7.7243477199872501</v>
      </c>
      <c r="P143" s="158">
        <v>8.75</v>
      </c>
    </row>
    <row r="144" spans="1:16" ht="12" customHeight="1">
      <c r="A144" s="100">
        <v>44743</v>
      </c>
      <c r="B144" s="101">
        <v>500000000</v>
      </c>
      <c r="C144" s="15">
        <v>44771</v>
      </c>
      <c r="D144" s="15">
        <v>45135</v>
      </c>
      <c r="E144" s="35">
        <v>675170000</v>
      </c>
      <c r="F144" s="35">
        <v>175170000</v>
      </c>
      <c r="G144" s="101">
        <v>500000000</v>
      </c>
      <c r="H144" s="117">
        <v>35.033999999999999</v>
      </c>
      <c r="I144" s="35">
        <v>500000000</v>
      </c>
      <c r="J144" s="35">
        <v>0</v>
      </c>
      <c r="K144" s="201">
        <v>14580100000</v>
      </c>
      <c r="L144" s="221">
        <v>92.648020000000002</v>
      </c>
      <c r="M144" s="107">
        <v>7.3721777472527448</v>
      </c>
      <c r="N144" s="158">
        <v>7.9571886665821303</v>
      </c>
      <c r="O144" s="158">
        <v>7.9580340066827997</v>
      </c>
      <c r="P144" s="158">
        <v>8.0010999999999992</v>
      </c>
    </row>
    <row r="145" spans="1:16" ht="12" customHeight="1">
      <c r="A145" s="100">
        <v>44774</v>
      </c>
      <c r="B145" s="101">
        <v>550000000</v>
      </c>
      <c r="C145" s="15">
        <v>44792</v>
      </c>
      <c r="D145" s="15">
        <v>45156</v>
      </c>
      <c r="E145" s="35">
        <v>1540010000</v>
      </c>
      <c r="F145" s="35">
        <v>990010000</v>
      </c>
      <c r="G145" s="101">
        <v>550000000</v>
      </c>
      <c r="H145" s="117">
        <v>180.00181818181818</v>
      </c>
      <c r="I145" s="35">
        <v>550000000</v>
      </c>
      <c r="J145" s="35">
        <v>0</v>
      </c>
      <c r="K145" s="201">
        <v>14580100000</v>
      </c>
      <c r="L145" s="221">
        <v>92.638490000000004</v>
      </c>
      <c r="M145" s="107">
        <v>7.3817339285714239</v>
      </c>
      <c r="N145" s="158">
        <v>7.9683228089873044</v>
      </c>
      <c r="O145" s="158">
        <v>7.9691704867091104</v>
      </c>
      <c r="P145" s="158">
        <v>8</v>
      </c>
    </row>
    <row r="146" spans="1:16" ht="12" customHeight="1">
      <c r="A146" s="100">
        <v>44774</v>
      </c>
      <c r="B146" s="101">
        <v>550000000</v>
      </c>
      <c r="C146" s="15">
        <v>44798</v>
      </c>
      <c r="D146" s="15">
        <v>45163</v>
      </c>
      <c r="E146" s="35">
        <v>871850000</v>
      </c>
      <c r="F146" s="35">
        <v>321850000</v>
      </c>
      <c r="G146" s="101">
        <v>550000000</v>
      </c>
      <c r="H146" s="117">
        <v>58.518181818181816</v>
      </c>
      <c r="I146" s="35">
        <v>550000000</v>
      </c>
      <c r="J146" s="35">
        <v>0</v>
      </c>
      <c r="K146" s="201">
        <v>14580100000</v>
      </c>
      <c r="L146" s="221">
        <v>92.539450000000002</v>
      </c>
      <c r="M146" s="107">
        <v>7.4810460164835142</v>
      </c>
      <c r="N146" s="158">
        <v>8.0841695260599824</v>
      </c>
      <c r="O146" s="158">
        <v>8.0850417125390095</v>
      </c>
      <c r="P146" s="158">
        <v>8.1479999999999997</v>
      </c>
    </row>
    <row r="147" spans="1:16" ht="12" customHeight="1">
      <c r="A147" s="100">
        <v>44805</v>
      </c>
      <c r="B147" s="101">
        <v>550000000</v>
      </c>
      <c r="C147" s="15">
        <v>44813</v>
      </c>
      <c r="D147" s="15">
        <v>45177</v>
      </c>
      <c r="E147" s="35">
        <v>1080270000</v>
      </c>
      <c r="F147" s="35">
        <v>530270000</v>
      </c>
      <c r="G147" s="101">
        <v>550000000</v>
      </c>
      <c r="H147" s="117">
        <v>96.412727272727267</v>
      </c>
      <c r="I147" s="35">
        <v>550000000</v>
      </c>
      <c r="J147" s="35">
        <v>0</v>
      </c>
      <c r="K147" s="201">
        <v>14580100000</v>
      </c>
      <c r="L147" s="221">
        <v>92.478899999999996</v>
      </c>
      <c r="M147" s="107">
        <v>7.5417623626373667</v>
      </c>
      <c r="N147" s="158">
        <v>8.155116856534157</v>
      </c>
      <c r="O147" s="158">
        <v>8.1560042208252526</v>
      </c>
      <c r="P147" s="158">
        <v>8.1999999999999993</v>
      </c>
    </row>
    <row r="148" spans="1:16" ht="12" customHeight="1">
      <c r="A148" s="100">
        <v>44805</v>
      </c>
      <c r="B148" s="101">
        <v>550000000</v>
      </c>
      <c r="C148" s="15">
        <v>44827</v>
      </c>
      <c r="D148" s="15">
        <v>45191</v>
      </c>
      <c r="E148" s="35">
        <v>940670000</v>
      </c>
      <c r="F148" s="35">
        <v>390670000</v>
      </c>
      <c r="G148" s="101">
        <v>550000000</v>
      </c>
      <c r="H148" s="117">
        <v>71.030909090909091</v>
      </c>
      <c r="I148" s="35">
        <v>550000000</v>
      </c>
      <c r="J148" s="35">
        <v>0</v>
      </c>
      <c r="K148" s="201">
        <v>14580100000</v>
      </c>
      <c r="L148" s="221">
        <v>92.220280000000002</v>
      </c>
      <c r="M148" s="107">
        <v>7.8010928571428542</v>
      </c>
      <c r="N148" s="158">
        <v>8.459194503793368</v>
      </c>
      <c r="O148" s="158">
        <v>8.4601483635636576</v>
      </c>
      <c r="P148" s="158">
        <v>8.5500000000000007</v>
      </c>
    </row>
    <row r="149" spans="1:16" ht="12" customHeight="1">
      <c r="A149" s="100">
        <v>44805</v>
      </c>
      <c r="B149" s="101">
        <v>600000000</v>
      </c>
      <c r="C149" s="15">
        <v>44834</v>
      </c>
      <c r="D149" s="15">
        <v>45198</v>
      </c>
      <c r="E149" s="35">
        <v>739000000</v>
      </c>
      <c r="F149" s="35">
        <v>139000000</v>
      </c>
      <c r="G149" s="101">
        <v>600000000</v>
      </c>
      <c r="H149" s="117">
        <v>23.166666666666664</v>
      </c>
      <c r="I149" s="35">
        <v>600000000</v>
      </c>
      <c r="J149" s="35">
        <v>0</v>
      </c>
      <c r="K149" s="201">
        <v>14580100000</v>
      </c>
      <c r="L149" s="221">
        <v>92.042699999999996</v>
      </c>
      <c r="M149" s="107">
        <v>7.9791607142857179</v>
      </c>
      <c r="N149" s="158">
        <v>8.6689772402218956</v>
      </c>
      <c r="O149" s="158">
        <v>8.6699783376419362</v>
      </c>
      <c r="P149" s="158">
        <v>8.8480000000000008</v>
      </c>
    </row>
    <row r="150" spans="1:16" ht="12" customHeight="1">
      <c r="A150" s="100">
        <v>44835</v>
      </c>
      <c r="B150" s="101">
        <v>400000000</v>
      </c>
      <c r="C150" s="15">
        <v>44841</v>
      </c>
      <c r="D150" s="15">
        <v>45205</v>
      </c>
      <c r="E150" s="35">
        <v>656850000</v>
      </c>
      <c r="F150" s="35">
        <v>256850000</v>
      </c>
      <c r="G150" s="101">
        <v>400000000</v>
      </c>
      <c r="H150" s="117">
        <v>64.212499999999991</v>
      </c>
      <c r="I150" s="35">
        <v>0</v>
      </c>
      <c r="J150" s="35">
        <v>400000000</v>
      </c>
      <c r="K150" s="201">
        <v>14980100000</v>
      </c>
      <c r="L150" s="221">
        <v>91.901030000000006</v>
      </c>
      <c r="M150" s="107">
        <v>8.1212199175824118</v>
      </c>
      <c r="N150" s="158">
        <v>8.8369193659553193</v>
      </c>
      <c r="O150" s="158">
        <v>8.8379590797232499</v>
      </c>
      <c r="P150" s="158">
        <v>8.9250000000000007</v>
      </c>
    </row>
    <row r="151" spans="1:16" ht="12" customHeight="1">
      <c r="A151" s="100">
        <v>44835</v>
      </c>
      <c r="B151" s="101">
        <v>550000000</v>
      </c>
      <c r="C151" s="15">
        <v>44855</v>
      </c>
      <c r="D151" s="15">
        <v>45219</v>
      </c>
      <c r="E151" s="35">
        <v>847140000</v>
      </c>
      <c r="F151" s="35">
        <v>297140000</v>
      </c>
      <c r="G151" s="101">
        <v>550000000</v>
      </c>
      <c r="H151" s="117">
        <v>54.025454545454544</v>
      </c>
      <c r="I151" s="35">
        <v>550000000</v>
      </c>
      <c r="J151" s="35">
        <v>0</v>
      </c>
      <c r="K151" s="201">
        <v>14980100000</v>
      </c>
      <c r="L151" s="221">
        <v>91.840919999999997</v>
      </c>
      <c r="M151" s="107">
        <v>8.1814950549450582</v>
      </c>
      <c r="N151" s="158">
        <v>8.9083330773962803</v>
      </c>
      <c r="O151" s="158">
        <v>8.9093894272243208</v>
      </c>
      <c r="P151" s="158">
        <v>8.9629999999999992</v>
      </c>
    </row>
    <row r="152" spans="1:16" ht="12" customHeight="1">
      <c r="A152" s="100">
        <v>44866</v>
      </c>
      <c r="B152" s="101">
        <v>600000000</v>
      </c>
      <c r="C152" s="15">
        <v>44869</v>
      </c>
      <c r="D152" s="15">
        <v>45233</v>
      </c>
      <c r="E152" s="35">
        <v>729860000</v>
      </c>
      <c r="F152" s="35">
        <v>129860000</v>
      </c>
      <c r="G152" s="101">
        <v>600000000</v>
      </c>
      <c r="H152" s="117">
        <v>21.643333333333334</v>
      </c>
      <c r="I152" s="35">
        <v>600000000</v>
      </c>
      <c r="J152" s="35">
        <v>0</v>
      </c>
      <c r="K152" s="201">
        <v>14980100000</v>
      </c>
      <c r="L152" s="221">
        <v>91.782989999999998</v>
      </c>
      <c r="M152" s="107">
        <v>8.2395842032967046</v>
      </c>
      <c r="N152" s="158">
        <v>8.97724535155883</v>
      </c>
      <c r="O152" s="158">
        <v>8.9783178764184104</v>
      </c>
      <c r="P152" s="158">
        <v>9.0389499999999998</v>
      </c>
    </row>
    <row r="153" spans="1:16" ht="12" customHeight="1">
      <c r="A153" s="100">
        <v>44866</v>
      </c>
      <c r="B153" s="101">
        <v>550000000</v>
      </c>
      <c r="C153" s="15">
        <v>44883</v>
      </c>
      <c r="D153" s="15">
        <v>45247</v>
      </c>
      <c r="E153" s="35">
        <v>1066930000</v>
      </c>
      <c r="F153" s="35">
        <v>516930000</v>
      </c>
      <c r="G153" s="101">
        <v>550000000</v>
      </c>
      <c r="H153" s="117">
        <v>93.987272727272725</v>
      </c>
      <c r="I153" s="35">
        <v>550000000</v>
      </c>
      <c r="J153" s="35">
        <v>0</v>
      </c>
      <c r="K153" s="201">
        <v>14980100000</v>
      </c>
      <c r="L153" s="221">
        <v>91.806979999999996</v>
      </c>
      <c r="M153" s="107">
        <v>8.1930200000000042</v>
      </c>
      <c r="N153" s="158">
        <v>8.9486968166290897</v>
      </c>
      <c r="O153" s="158">
        <v>8.9497626261044303</v>
      </c>
      <c r="P153" s="158">
        <v>9.0189500000000002</v>
      </c>
    </row>
    <row r="154" spans="1:16" ht="12" customHeight="1">
      <c r="A154" s="100">
        <v>44866</v>
      </c>
      <c r="B154" s="101">
        <v>550000000</v>
      </c>
      <c r="C154" s="15">
        <v>44890</v>
      </c>
      <c r="D154" s="15">
        <v>45254</v>
      </c>
      <c r="E154" s="35">
        <v>800780000</v>
      </c>
      <c r="F154" s="35">
        <v>250780000</v>
      </c>
      <c r="G154" s="101">
        <v>550000000</v>
      </c>
      <c r="H154" s="117">
        <v>45.596363636363634</v>
      </c>
      <c r="I154" s="35">
        <v>550000000</v>
      </c>
      <c r="J154" s="35">
        <v>0</v>
      </c>
      <c r="K154" s="201">
        <v>14980100000</v>
      </c>
      <c r="L154" s="221">
        <v>91.795169999999999</v>
      </c>
      <c r="M154" s="107">
        <v>8.2048300000000012</v>
      </c>
      <c r="N154" s="158">
        <v>8.9627490659456708</v>
      </c>
      <c r="O154" s="158">
        <v>8.9638181783263704</v>
      </c>
      <c r="P154" s="158">
        <v>9.0470000000000006</v>
      </c>
    </row>
    <row r="155" spans="1:16" ht="12" customHeight="1">
      <c r="A155" s="100">
        <v>44896</v>
      </c>
      <c r="B155" s="101">
        <v>550000000</v>
      </c>
      <c r="C155" s="15">
        <v>44897</v>
      </c>
      <c r="D155" s="15">
        <v>45261</v>
      </c>
      <c r="E155" s="35">
        <v>689570000</v>
      </c>
      <c r="F155" s="35">
        <v>139570000</v>
      </c>
      <c r="G155" s="101">
        <v>550000000</v>
      </c>
      <c r="H155" s="117">
        <v>25.376363636363635</v>
      </c>
      <c r="I155" s="35">
        <v>550000000</v>
      </c>
      <c r="J155" s="35">
        <v>0</v>
      </c>
      <c r="K155" s="201">
        <v>14980100000</v>
      </c>
      <c r="L155" s="221">
        <v>91.737390000000005</v>
      </c>
      <c r="M155" s="107">
        <v>9.0315499999999993</v>
      </c>
      <c r="N155" s="158">
        <v>9.0315513423937297</v>
      </c>
      <c r="O155" s="158">
        <v>9.0326366980659305</v>
      </c>
      <c r="P155" s="158">
        <v>9.0987799999999996</v>
      </c>
    </row>
    <row r="156" spans="1:16" ht="12" customHeight="1">
      <c r="A156" s="100">
        <v>44896</v>
      </c>
      <c r="B156" s="101">
        <v>600000000</v>
      </c>
      <c r="C156" s="15">
        <v>44904</v>
      </c>
      <c r="D156" s="15">
        <v>45268</v>
      </c>
      <c r="E156" s="35">
        <v>917510000</v>
      </c>
      <c r="F156" s="35">
        <v>317510000</v>
      </c>
      <c r="G156" s="101">
        <v>600000000</v>
      </c>
      <c r="H156" s="117">
        <v>52.918333333333337</v>
      </c>
      <c r="I156" s="35">
        <v>690000000</v>
      </c>
      <c r="J156" s="35">
        <v>-90000000</v>
      </c>
      <c r="K156" s="201">
        <v>14890100000</v>
      </c>
      <c r="L156" s="221">
        <v>91.702219999999997</v>
      </c>
      <c r="M156" s="107">
        <v>9.0734700000000004</v>
      </c>
      <c r="N156" s="158">
        <v>9.0734729201769593</v>
      </c>
      <c r="O156" s="158">
        <v>9.0745682313194909</v>
      </c>
      <c r="P156" s="158">
        <v>9.0987799999999996</v>
      </c>
    </row>
    <row r="157" spans="1:16" ht="12" customHeight="1">
      <c r="A157" s="100">
        <v>44927</v>
      </c>
      <c r="B157" s="101">
        <v>550000000</v>
      </c>
      <c r="C157" s="15">
        <v>44932</v>
      </c>
      <c r="D157" s="15">
        <v>45296</v>
      </c>
      <c r="E157" s="35">
        <v>1682800000</v>
      </c>
      <c r="F157" s="35">
        <v>1132800000</v>
      </c>
      <c r="G157" s="101">
        <v>550000000</v>
      </c>
      <c r="H157" s="117">
        <v>205.96363636363634</v>
      </c>
      <c r="I157" s="35">
        <v>600000000</v>
      </c>
      <c r="J157" s="35">
        <v>-50000000</v>
      </c>
      <c r="K157" s="201">
        <v>14840100000</v>
      </c>
      <c r="L157" s="221">
        <v>91.743589999999998</v>
      </c>
      <c r="M157" s="107">
        <v>8.297780000000003</v>
      </c>
      <c r="N157" s="158">
        <v>9.0241644621220392</v>
      </c>
      <c r="O157" s="158">
        <v>9.0252480681474196</v>
      </c>
      <c r="P157" s="158">
        <v>8.2799999999999994</v>
      </c>
    </row>
    <row r="158" spans="1:16" ht="11.25" customHeight="1">
      <c r="A158" s="100">
        <v>44927</v>
      </c>
      <c r="B158" s="101">
        <v>500000000</v>
      </c>
      <c r="C158" s="15">
        <v>44946</v>
      </c>
      <c r="D158" s="15">
        <v>45310</v>
      </c>
      <c r="E158" s="35">
        <v>1696820000</v>
      </c>
      <c r="F158" s="35">
        <v>1196820000</v>
      </c>
      <c r="G158" s="101">
        <v>500000000</v>
      </c>
      <c r="H158" s="117">
        <v>239.364</v>
      </c>
      <c r="I158" s="35">
        <v>500000000</v>
      </c>
      <c r="J158" s="35">
        <v>0</v>
      </c>
      <c r="K158" s="201">
        <v>14840100000</v>
      </c>
      <c r="L158" s="221">
        <v>91.743589999999998</v>
      </c>
      <c r="M158" s="107">
        <v>8.297780000000003</v>
      </c>
      <c r="N158" s="158">
        <v>9.0241644621220392</v>
      </c>
      <c r="O158" s="158">
        <v>9.0252480681474196</v>
      </c>
      <c r="P158" s="158">
        <v>8.2799999999999994</v>
      </c>
    </row>
    <row r="159" spans="1:16" ht="12" customHeight="1">
      <c r="A159" s="100">
        <v>44958</v>
      </c>
      <c r="B159" s="101">
        <v>500000000</v>
      </c>
      <c r="C159" s="15">
        <v>44960</v>
      </c>
      <c r="D159" s="15">
        <v>45324</v>
      </c>
      <c r="E159" s="35">
        <v>1654680000</v>
      </c>
      <c r="F159" s="35">
        <v>1154680000</v>
      </c>
      <c r="G159" s="101">
        <v>500000000</v>
      </c>
      <c r="H159" s="117">
        <v>230.93599999999998</v>
      </c>
      <c r="I159" s="35">
        <v>500000000</v>
      </c>
      <c r="J159" s="35">
        <v>0</v>
      </c>
      <c r="K159" s="201">
        <v>14840100000</v>
      </c>
      <c r="L159" s="221">
        <v>91.936920000000001</v>
      </c>
      <c r="M159" s="107">
        <v>8.7943300000000004</v>
      </c>
      <c r="N159" s="158">
        <v>8.7943247594995793</v>
      </c>
      <c r="O159" s="158">
        <v>8.7953546118567605</v>
      </c>
      <c r="P159" s="158">
        <v>8.8189499999999992</v>
      </c>
    </row>
    <row r="160" spans="1:16" ht="12" customHeight="1">
      <c r="A160" s="100">
        <v>44958</v>
      </c>
      <c r="B160" s="101">
        <v>600000000</v>
      </c>
      <c r="C160" s="15">
        <v>44974</v>
      </c>
      <c r="D160" s="15">
        <v>45338</v>
      </c>
      <c r="E160" s="35">
        <v>1974690000</v>
      </c>
      <c r="F160" s="35">
        <v>1374690000</v>
      </c>
      <c r="G160" s="101">
        <v>600000000</v>
      </c>
      <c r="H160" s="117">
        <v>229.11500000000001</v>
      </c>
      <c r="I160" s="35">
        <v>600000000</v>
      </c>
      <c r="J160" s="35">
        <v>0</v>
      </c>
      <c r="K160" s="201">
        <v>14840100000</v>
      </c>
      <c r="L160" s="221">
        <v>92.037210000000002</v>
      </c>
      <c r="M160" s="107">
        <v>7.9627899999999983</v>
      </c>
      <c r="N160" s="158">
        <v>8.6754757089043615</v>
      </c>
      <c r="O160" s="158">
        <v>8.6764782873479227</v>
      </c>
      <c r="P160" s="158">
        <v>8.7123000000000008</v>
      </c>
    </row>
    <row r="161" spans="1:16" ht="12" customHeight="1">
      <c r="A161" s="100">
        <v>44986</v>
      </c>
      <c r="B161" s="101">
        <v>600000000</v>
      </c>
      <c r="C161" s="15">
        <v>44988</v>
      </c>
      <c r="D161" s="15">
        <v>45352</v>
      </c>
      <c r="E161" s="35">
        <v>1519530000</v>
      </c>
      <c r="F161" s="35">
        <v>919530000</v>
      </c>
      <c r="G161" s="101">
        <v>600000000</v>
      </c>
      <c r="H161" s="117">
        <v>153.255</v>
      </c>
      <c r="I161" s="35">
        <v>630000000</v>
      </c>
      <c r="J161" s="35">
        <v>-30000000</v>
      </c>
      <c r="K161" s="201">
        <v>14810100000</v>
      </c>
      <c r="L161" s="221">
        <v>92.101399999999998</v>
      </c>
      <c r="M161" s="107">
        <v>7.8986000000000018</v>
      </c>
      <c r="N161" s="158">
        <v>8.5995429499979945</v>
      </c>
      <c r="O161" s="158">
        <v>8.6005282896071797</v>
      </c>
      <c r="P161" s="158">
        <v>8.6300000000000008</v>
      </c>
    </row>
    <row r="162" spans="1:16" ht="12" customHeight="1">
      <c r="A162" s="100">
        <v>44986</v>
      </c>
      <c r="B162" s="101">
        <v>450000000</v>
      </c>
      <c r="C162" s="15">
        <v>45002</v>
      </c>
      <c r="D162" s="15">
        <v>45366</v>
      </c>
      <c r="E162" s="35">
        <v>901030000</v>
      </c>
      <c r="F162" s="35">
        <v>451030000</v>
      </c>
      <c r="G162" s="101">
        <v>450000000</v>
      </c>
      <c r="H162" s="117">
        <v>100.22888888888887</v>
      </c>
      <c r="I162" s="35">
        <v>0</v>
      </c>
      <c r="J162" s="35">
        <v>450000000</v>
      </c>
      <c r="K162" s="201">
        <v>15260100000</v>
      </c>
      <c r="L162" s="221">
        <v>92.163250000000005</v>
      </c>
      <c r="M162" s="107">
        <v>7.836749999999995</v>
      </c>
      <c r="N162" s="158">
        <v>8.5264783229400294</v>
      </c>
      <c r="O162" s="158">
        <v>8.5274472122400127</v>
      </c>
      <c r="P162" s="158">
        <v>8.56</v>
      </c>
    </row>
    <row r="163" spans="1:16" ht="12" customHeight="1">
      <c r="A163" s="100">
        <v>44986</v>
      </c>
      <c r="B163" s="101">
        <v>500000000</v>
      </c>
      <c r="C163" s="15">
        <v>45016</v>
      </c>
      <c r="D163" s="15">
        <v>45379</v>
      </c>
      <c r="E163" s="35">
        <v>832120000</v>
      </c>
      <c r="F163" s="35">
        <v>332120000</v>
      </c>
      <c r="G163" s="101">
        <v>500000000</v>
      </c>
      <c r="H163" s="117">
        <v>66.424000000000007</v>
      </c>
      <c r="I163" s="35">
        <v>600000000</v>
      </c>
      <c r="J163" s="35">
        <v>-100000000</v>
      </c>
      <c r="K163" s="201">
        <v>15160100000</v>
      </c>
      <c r="L163" s="221">
        <v>92.208619999999996</v>
      </c>
      <c r="M163" s="107">
        <v>7.7913800000000002</v>
      </c>
      <c r="N163" s="158">
        <v>8.4729441673781629</v>
      </c>
      <c r="O163" s="158">
        <v>8.4739010891823554</v>
      </c>
      <c r="P163" s="158">
        <v>8.5299999999999994</v>
      </c>
    </row>
    <row r="164" spans="1:16" ht="12" customHeight="1">
      <c r="A164" s="100">
        <v>45019</v>
      </c>
      <c r="B164" s="101">
        <v>250000000</v>
      </c>
      <c r="C164" s="15">
        <v>45022</v>
      </c>
      <c r="D164" s="15">
        <v>45387</v>
      </c>
      <c r="E164" s="35">
        <v>193320000</v>
      </c>
      <c r="F164" s="35">
        <v>-56680000</v>
      </c>
      <c r="G164" s="101">
        <v>143320000</v>
      </c>
      <c r="H164" s="117">
        <v>-22.672000000000001</v>
      </c>
      <c r="I164" s="35">
        <v>0</v>
      </c>
      <c r="J164" s="35">
        <v>143320000</v>
      </c>
      <c r="K164" s="201">
        <v>15303420000</v>
      </c>
      <c r="L164" s="221">
        <v>91.957480000000004</v>
      </c>
      <c r="M164" s="107">
        <v>8.0646148351648304</v>
      </c>
      <c r="N164" s="158">
        <v>8.7699389273877788</v>
      </c>
      <c r="O164" s="158">
        <v>8.7709631545645816</v>
      </c>
      <c r="P164" s="158">
        <v>8.0646148351648304</v>
      </c>
    </row>
    <row r="165" spans="1:16" ht="12" customHeight="1">
      <c r="A165" s="100">
        <v>45019</v>
      </c>
      <c r="B165" s="101">
        <v>250000000</v>
      </c>
      <c r="C165" s="15">
        <v>45030</v>
      </c>
      <c r="D165" s="15">
        <v>45394</v>
      </c>
      <c r="E165" s="35">
        <v>473460000</v>
      </c>
      <c r="F165" s="35">
        <v>223460000</v>
      </c>
      <c r="G165" s="101">
        <v>250000000</v>
      </c>
      <c r="H165" s="117">
        <v>89.384</v>
      </c>
      <c r="I165" s="35">
        <v>0</v>
      </c>
      <c r="J165" s="35">
        <v>250000000</v>
      </c>
      <c r="K165" s="201">
        <v>15553420000</v>
      </c>
      <c r="L165" s="221">
        <v>91.924239999999998</v>
      </c>
      <c r="M165" s="107">
        <v>8.0979461538461557</v>
      </c>
      <c r="N165" s="158">
        <v>8.8093697090627643</v>
      </c>
      <c r="O165" s="158">
        <v>8.8104030393736377</v>
      </c>
      <c r="P165" s="158">
        <v>8.1322700000000001</v>
      </c>
    </row>
    <row r="166" spans="1:16" ht="12" customHeight="1">
      <c r="A166" s="100">
        <v>45019</v>
      </c>
      <c r="B166" s="101">
        <v>300000000</v>
      </c>
      <c r="C166" s="15">
        <v>45037</v>
      </c>
      <c r="D166" s="15">
        <v>45401</v>
      </c>
      <c r="E166" s="35">
        <v>1127250000</v>
      </c>
      <c r="F166" s="35">
        <v>827250000</v>
      </c>
      <c r="G166" s="101">
        <v>300000000</v>
      </c>
      <c r="H166" s="117">
        <v>275.75</v>
      </c>
      <c r="I166" s="35">
        <v>550000000</v>
      </c>
      <c r="J166" s="35">
        <v>-250000000</v>
      </c>
      <c r="K166" s="201">
        <v>15303420000</v>
      </c>
      <c r="L166" s="221">
        <v>92.017080000000007</v>
      </c>
      <c r="M166" s="107">
        <v>8.0048510989010921</v>
      </c>
      <c r="N166" s="158">
        <v>8.6993100616766927</v>
      </c>
      <c r="O166" s="158">
        <v>8.7003180811684899</v>
      </c>
      <c r="P166" s="158">
        <v>8.73</v>
      </c>
    </row>
    <row r="167" spans="1:16" ht="12" customHeight="1">
      <c r="A167" s="100">
        <v>45019</v>
      </c>
      <c r="B167" s="101">
        <v>250000000</v>
      </c>
      <c r="C167" s="15">
        <v>45044</v>
      </c>
      <c r="D167" s="15">
        <v>45408</v>
      </c>
      <c r="E167" s="35">
        <v>568710000</v>
      </c>
      <c r="F167" s="35">
        <v>318710000</v>
      </c>
      <c r="G167" s="101">
        <v>250000000</v>
      </c>
      <c r="H167" s="117">
        <v>127.48399999999999</v>
      </c>
      <c r="I167" s="35">
        <v>0</v>
      </c>
      <c r="J167" s="35">
        <v>250000000</v>
      </c>
      <c r="K167" s="201">
        <v>15553420000</v>
      </c>
      <c r="L167" s="221">
        <v>91.982460000000003</v>
      </c>
      <c r="M167" s="107">
        <v>8.0395662087912054</v>
      </c>
      <c r="N167" s="158">
        <v>8.7403252846153556</v>
      </c>
      <c r="O167" s="158">
        <v>8.7413427008400824</v>
      </c>
      <c r="P167" s="158">
        <v>8.8000000000000007</v>
      </c>
    </row>
    <row r="168" spans="1:16" ht="12" customHeight="1">
      <c r="A168" s="100">
        <v>45049</v>
      </c>
      <c r="B168" s="101">
        <v>300000000</v>
      </c>
      <c r="C168" s="15">
        <v>45051</v>
      </c>
      <c r="D168" s="15">
        <v>45415</v>
      </c>
      <c r="E168" s="35">
        <v>431520000</v>
      </c>
      <c r="F168" s="35">
        <v>131520000</v>
      </c>
      <c r="G168" s="101">
        <v>300000000</v>
      </c>
      <c r="H168" s="117">
        <v>43.84</v>
      </c>
      <c r="I168" s="35">
        <v>550000000</v>
      </c>
      <c r="J168" s="35">
        <v>-250000000</v>
      </c>
      <c r="K168" s="201">
        <v>15303420000</v>
      </c>
      <c r="L168" s="221">
        <v>91.881</v>
      </c>
      <c r="M168" s="107">
        <v>8.1413049450549444</v>
      </c>
      <c r="N168" s="158">
        <v>8.860705635610131</v>
      </c>
      <c r="O168" s="158">
        <v>8.8617508762069974</v>
      </c>
      <c r="P168" s="158">
        <v>9.0189500000000002</v>
      </c>
    </row>
    <row r="169" spans="1:16" ht="12" customHeight="1">
      <c r="A169" s="100">
        <v>45049</v>
      </c>
      <c r="B169" s="101">
        <v>350000000</v>
      </c>
      <c r="C169" s="15">
        <v>45058</v>
      </c>
      <c r="D169" s="15">
        <v>45422</v>
      </c>
      <c r="E169" s="35">
        <v>529780000</v>
      </c>
      <c r="F169" s="35">
        <v>179780000</v>
      </c>
      <c r="G169" s="101">
        <v>350000000</v>
      </c>
      <c r="H169" s="117">
        <v>51.365714285714283</v>
      </c>
      <c r="I169" s="35">
        <v>690250000</v>
      </c>
      <c r="J169" s="35">
        <v>-340250000</v>
      </c>
      <c r="K169" s="201">
        <v>14963170000</v>
      </c>
      <c r="L169" s="221">
        <v>91.793989999999994</v>
      </c>
      <c r="M169" s="107">
        <v>8.2285539835164894</v>
      </c>
      <c r="N169" s="158">
        <v>8.9641532997056679</v>
      </c>
      <c r="O169" s="158">
        <v>8.965222742416934</v>
      </c>
      <c r="P169" s="158">
        <v>9.0477000000000007</v>
      </c>
    </row>
    <row r="170" spans="1:16" ht="12" customHeight="1">
      <c r="A170" s="100">
        <v>45049</v>
      </c>
      <c r="B170" s="101">
        <v>300000000</v>
      </c>
      <c r="C170" s="15">
        <v>45065</v>
      </c>
      <c r="D170" s="15">
        <v>45429</v>
      </c>
      <c r="E170" s="35">
        <v>652890000</v>
      </c>
      <c r="F170" s="35">
        <v>352890000</v>
      </c>
      <c r="G170" s="101">
        <v>300000000</v>
      </c>
      <c r="H170" s="117">
        <v>117.63</v>
      </c>
      <c r="I170" s="35">
        <v>550000000</v>
      </c>
      <c r="J170" s="35">
        <v>-250000000</v>
      </c>
      <c r="K170" s="201">
        <v>14713170000</v>
      </c>
      <c r="L170" s="221">
        <v>91.730500000000006</v>
      </c>
      <c r="M170" s="107">
        <v>8.2922184065934008</v>
      </c>
      <c r="N170" s="158">
        <v>9.0397614823787045</v>
      </c>
      <c r="O170" s="158">
        <v>9.040848784303579</v>
      </c>
      <c r="P170" s="158">
        <v>9.08</v>
      </c>
    </row>
    <row r="171" spans="1:16" ht="12" customHeight="1">
      <c r="A171" s="100">
        <v>45049</v>
      </c>
      <c r="B171" s="101">
        <v>250000000</v>
      </c>
      <c r="C171" s="15">
        <v>45072</v>
      </c>
      <c r="D171" s="15">
        <v>45436</v>
      </c>
      <c r="E171" s="35">
        <v>426790000</v>
      </c>
      <c r="F171" s="35">
        <v>176790000</v>
      </c>
      <c r="G171" s="101">
        <v>250000000</v>
      </c>
      <c r="H171" s="117">
        <v>70.716000000000008</v>
      </c>
      <c r="I171" s="35">
        <v>0</v>
      </c>
      <c r="J171" s="35">
        <v>250000000</v>
      </c>
      <c r="K171" s="201">
        <v>14963170000</v>
      </c>
      <c r="L171" s="221">
        <v>91.648409999999998</v>
      </c>
      <c r="M171" s="107">
        <v>8.3745339285714309</v>
      </c>
      <c r="N171" s="158">
        <v>9.1376750874035135</v>
      </c>
      <c r="O171" s="158">
        <v>9.1387857307795084</v>
      </c>
      <c r="P171" s="158">
        <v>9.2360000000000007</v>
      </c>
    </row>
    <row r="172" spans="1:16" ht="12" customHeight="1">
      <c r="A172" s="100">
        <v>45078</v>
      </c>
      <c r="B172" s="101">
        <v>250000000</v>
      </c>
      <c r="C172" s="15">
        <v>45079</v>
      </c>
      <c r="D172" s="15">
        <v>45443</v>
      </c>
      <c r="E172" s="35">
        <v>419660000</v>
      </c>
      <c r="F172" s="35">
        <v>169660000</v>
      </c>
      <c r="G172" s="101">
        <v>244660000</v>
      </c>
      <c r="H172" s="177">
        <v>67.864000000000004</v>
      </c>
      <c r="I172" s="35">
        <v>0</v>
      </c>
      <c r="J172" s="35">
        <v>244660000</v>
      </c>
      <c r="K172" s="201">
        <v>15207830000</v>
      </c>
      <c r="L172" s="221">
        <v>91.493510000000001</v>
      </c>
      <c r="M172" s="107">
        <v>8.5298594780219776</v>
      </c>
      <c r="N172" s="158">
        <v>9.3229120601253346</v>
      </c>
      <c r="O172" s="158">
        <v>9.3240675202858938</v>
      </c>
      <c r="P172" s="158">
        <v>9.43</v>
      </c>
    </row>
    <row r="173" spans="1:16" ht="12" customHeight="1">
      <c r="A173" s="100">
        <v>45078</v>
      </c>
      <c r="B173" s="101">
        <v>200000000</v>
      </c>
      <c r="C173" s="15">
        <v>45086</v>
      </c>
      <c r="D173" s="15">
        <v>45450</v>
      </c>
      <c r="E173" s="35">
        <v>465840000</v>
      </c>
      <c r="F173" s="35">
        <v>265840000</v>
      </c>
      <c r="G173" s="101">
        <v>200000000</v>
      </c>
      <c r="H173" s="177">
        <v>132.91999999999999</v>
      </c>
      <c r="I173" s="35">
        <v>0</v>
      </c>
      <c r="J173" s="35">
        <v>200000000</v>
      </c>
      <c r="K173" s="201">
        <v>15407830000</v>
      </c>
      <c r="L173" s="221">
        <v>91.444389999999999</v>
      </c>
      <c r="M173" s="107">
        <v>8.5791144230769252</v>
      </c>
      <c r="N173" s="158">
        <v>9.3817832051555303</v>
      </c>
      <c r="O173" s="158">
        <v>9.3829530890052091</v>
      </c>
      <c r="P173" s="158">
        <v>9.4289500000000004</v>
      </c>
    </row>
    <row r="174" spans="1:16" ht="12" customHeight="1">
      <c r="A174" s="100">
        <v>45078</v>
      </c>
      <c r="B174" s="101">
        <v>300000000</v>
      </c>
      <c r="C174" s="15">
        <v>45093</v>
      </c>
      <c r="D174" s="15">
        <v>45457</v>
      </c>
      <c r="E174" s="35">
        <v>1220980000</v>
      </c>
      <c r="F174" s="35">
        <v>920980000</v>
      </c>
      <c r="G174" s="101">
        <v>300000000</v>
      </c>
      <c r="H174" s="177">
        <v>306.99333333333334</v>
      </c>
      <c r="I174" s="35">
        <v>550000000</v>
      </c>
      <c r="J174" s="35">
        <v>-250000000</v>
      </c>
      <c r="K174" s="201">
        <v>15157830000</v>
      </c>
      <c r="L174" s="221">
        <v>91.401979999999995</v>
      </c>
      <c r="M174" s="107">
        <v>8.6216409340659386</v>
      </c>
      <c r="N174" s="158">
        <v>9.4326632027730035</v>
      </c>
      <c r="O174" s="158">
        <v>9.4338456224148715</v>
      </c>
      <c r="P174" s="158">
        <v>9.4562000000000008</v>
      </c>
    </row>
    <row r="175" spans="1:16" ht="12" customHeight="1">
      <c r="A175" s="100">
        <v>45078</v>
      </c>
      <c r="B175" s="101">
        <v>300000000</v>
      </c>
      <c r="C175" s="15">
        <v>45100</v>
      </c>
      <c r="D175" s="15">
        <v>45464</v>
      </c>
      <c r="E175" s="35">
        <v>813780000</v>
      </c>
      <c r="F175" s="35">
        <v>513780000</v>
      </c>
      <c r="G175" s="101">
        <v>300000000</v>
      </c>
      <c r="H175" s="177">
        <v>171.26</v>
      </c>
      <c r="I175" s="35">
        <v>550000000</v>
      </c>
      <c r="J175" s="35">
        <v>-250000000</v>
      </c>
      <c r="K175" s="201">
        <v>14907830000</v>
      </c>
      <c r="L175" s="221">
        <v>91.415059999999997</v>
      </c>
      <c r="M175" s="107">
        <v>8.6085250000000038</v>
      </c>
      <c r="N175" s="158">
        <v>9.4169658697374405</v>
      </c>
      <c r="O175" s="158">
        <v>9.4181444149590519</v>
      </c>
      <c r="P175" s="158">
        <v>9.4499999999999993</v>
      </c>
    </row>
    <row r="176" spans="1:16" ht="12" customHeight="1">
      <c r="A176" s="100">
        <v>45078</v>
      </c>
      <c r="B176" s="101">
        <v>350000000</v>
      </c>
      <c r="C176" s="15">
        <v>45107</v>
      </c>
      <c r="D176" s="15">
        <v>45471</v>
      </c>
      <c r="E176" s="35">
        <v>653940000</v>
      </c>
      <c r="F176" s="35">
        <v>303940000</v>
      </c>
      <c r="G176" s="101">
        <v>350000000</v>
      </c>
      <c r="H176" s="177">
        <v>86.839999999999989</v>
      </c>
      <c r="I176" s="35">
        <v>537030000</v>
      </c>
      <c r="J176" s="35">
        <v>-187030000</v>
      </c>
      <c r="K176" s="201">
        <v>14720800000</v>
      </c>
      <c r="L176" s="221">
        <v>91.420739999999995</v>
      </c>
      <c r="M176" s="107">
        <v>8.579260000000005</v>
      </c>
      <c r="N176" s="158">
        <v>9.4101506896623199</v>
      </c>
      <c r="O176" s="158">
        <v>9.4113275546809501</v>
      </c>
      <c r="P176" s="158">
        <v>9.4289500000000004</v>
      </c>
    </row>
    <row r="177" spans="1:16" ht="12" customHeight="1">
      <c r="A177" s="100">
        <v>45108</v>
      </c>
      <c r="B177" s="101">
        <v>230000000</v>
      </c>
      <c r="C177" s="15">
        <v>45114</v>
      </c>
      <c r="D177" s="15">
        <v>45478</v>
      </c>
      <c r="E177" s="35">
        <v>441730000</v>
      </c>
      <c r="F177" s="35">
        <v>211730000</v>
      </c>
      <c r="G177" s="101">
        <v>230000000</v>
      </c>
      <c r="H177" s="117">
        <v>92.056521739130432</v>
      </c>
      <c r="I177" s="35">
        <v>0</v>
      </c>
      <c r="J177" s="35">
        <v>230000000</v>
      </c>
      <c r="K177" s="201">
        <v>14950800000</v>
      </c>
      <c r="L177" s="221">
        <v>91.432190000000006</v>
      </c>
      <c r="M177" s="107">
        <v>8.5913479395604337</v>
      </c>
      <c r="N177" s="158">
        <v>9.3964149164101105</v>
      </c>
      <c r="O177" s="158">
        <v>9.3975883985704769</v>
      </c>
      <c r="P177" s="158">
        <v>9.39</v>
      </c>
    </row>
    <row r="178" spans="1:16" ht="12" customHeight="1">
      <c r="A178" s="100">
        <v>45108</v>
      </c>
      <c r="B178" s="101">
        <v>300000000</v>
      </c>
      <c r="C178" s="15">
        <v>45121</v>
      </c>
      <c r="D178" s="15">
        <v>45485</v>
      </c>
      <c r="E178" s="35">
        <v>715370000</v>
      </c>
      <c r="F178" s="35">
        <v>415370000</v>
      </c>
      <c r="G178" s="101">
        <v>300000000</v>
      </c>
      <c r="H178" s="117">
        <v>138.45666666666668</v>
      </c>
      <c r="I178" s="35">
        <v>382820000</v>
      </c>
      <c r="J178" s="35">
        <v>-82820000</v>
      </c>
      <c r="K178" s="201">
        <v>14867980000</v>
      </c>
      <c r="L178" s="221">
        <v>91.465350000000001</v>
      </c>
      <c r="M178" s="107">
        <v>8.5580968406593403</v>
      </c>
      <c r="N178" s="158">
        <v>9.3566545589770769</v>
      </c>
      <c r="O178" s="158">
        <v>9.3578182755713826</v>
      </c>
      <c r="P178" s="158">
        <v>9.4089500000000008</v>
      </c>
    </row>
    <row r="179" spans="1:16" ht="12" customHeight="1">
      <c r="A179" s="100">
        <v>45108</v>
      </c>
      <c r="B179" s="101">
        <v>300000000</v>
      </c>
      <c r="C179" s="15">
        <v>45128</v>
      </c>
      <c r="D179" s="15">
        <v>45492</v>
      </c>
      <c r="E179" s="35">
        <v>1064080000</v>
      </c>
      <c r="F179" s="35">
        <v>764080000</v>
      </c>
      <c r="G179" s="101">
        <v>300000000</v>
      </c>
      <c r="H179" s="117">
        <v>254.69333333333336</v>
      </c>
      <c r="I179" s="35">
        <v>0</v>
      </c>
      <c r="J179" s="35">
        <v>300000000</v>
      </c>
      <c r="K179" s="201">
        <v>15167980000</v>
      </c>
      <c r="L179" s="221">
        <v>91.510710000000003</v>
      </c>
      <c r="M179" s="107">
        <v>8.5126122252747223</v>
      </c>
      <c r="N179" s="158">
        <v>9.3023125110434854</v>
      </c>
      <c r="O179" s="158">
        <v>9.3034629447445347</v>
      </c>
      <c r="P179" s="158">
        <v>9.33</v>
      </c>
    </row>
    <row r="180" spans="1:16" ht="12" customHeight="1">
      <c r="A180" s="100">
        <v>45108</v>
      </c>
      <c r="B180" s="101">
        <v>400000000</v>
      </c>
      <c r="C180" s="15">
        <v>45135</v>
      </c>
      <c r="D180" s="15">
        <v>45499</v>
      </c>
      <c r="E180" s="35">
        <v>1124030000</v>
      </c>
      <c r="F180" s="35">
        <v>724030000</v>
      </c>
      <c r="G180" s="101">
        <v>400000000</v>
      </c>
      <c r="H180" s="117">
        <v>181.00750000000002</v>
      </c>
      <c r="I180" s="35">
        <v>500000000</v>
      </c>
      <c r="J180" s="35">
        <v>-100000000</v>
      </c>
      <c r="K180" s="201">
        <v>15067980000</v>
      </c>
      <c r="L180" s="221">
        <v>91.581440000000001</v>
      </c>
      <c r="M180" s="107">
        <v>8.4416879120879109</v>
      </c>
      <c r="N180" s="158">
        <v>9.2176841858873502</v>
      </c>
      <c r="O180" s="158">
        <v>9.218814081263238</v>
      </c>
      <c r="P180" s="158">
        <v>9.25</v>
      </c>
    </row>
    <row r="181" spans="1:16" ht="12" customHeight="1">
      <c r="A181" s="100">
        <v>45139</v>
      </c>
      <c r="B181" s="101">
        <v>250000000</v>
      </c>
      <c r="C181" s="15">
        <v>45142</v>
      </c>
      <c r="D181" s="15">
        <v>45506</v>
      </c>
      <c r="E181" s="35">
        <v>1064900000</v>
      </c>
      <c r="F181" s="35">
        <v>814900000</v>
      </c>
      <c r="G181" s="101">
        <v>307470000</v>
      </c>
      <c r="H181" s="117">
        <v>325.95999999999998</v>
      </c>
      <c r="I181" s="35">
        <v>0</v>
      </c>
      <c r="J181" s="35">
        <v>307470000</v>
      </c>
      <c r="K181" s="201">
        <v>15375450000</v>
      </c>
      <c r="L181" s="221">
        <v>91.63382</v>
      </c>
      <c r="M181" s="107">
        <v>8.3891640109890115</v>
      </c>
      <c r="N181" s="158">
        <v>9.1550958052267291</v>
      </c>
      <c r="O181" s="158">
        <v>9.1562106267337953</v>
      </c>
      <c r="P181" s="158">
        <v>9.2309999999999999</v>
      </c>
    </row>
    <row r="182" spans="1:16" ht="12" customHeight="1">
      <c r="A182" s="100">
        <v>45139</v>
      </c>
      <c r="B182" s="101">
        <v>250000000</v>
      </c>
      <c r="C182" s="15">
        <v>45149</v>
      </c>
      <c r="D182" s="15">
        <v>45513</v>
      </c>
      <c r="E182" s="35">
        <v>1313320000</v>
      </c>
      <c r="F182" s="35">
        <v>1063320000</v>
      </c>
      <c r="G182" s="101">
        <v>250000000</v>
      </c>
      <c r="H182" s="117">
        <v>425.32800000000003</v>
      </c>
      <c r="I182" s="35">
        <v>0</v>
      </c>
      <c r="J182" s="35">
        <v>250000000</v>
      </c>
      <c r="K182" s="201">
        <v>15625450000</v>
      </c>
      <c r="L182" s="221">
        <v>91.832909999999998</v>
      </c>
      <c r="M182" s="107">
        <v>8.1895270604395627</v>
      </c>
      <c r="N182" s="158">
        <v>8.9178564203612414</v>
      </c>
      <c r="O182" s="158">
        <v>8.9189149983849081</v>
      </c>
      <c r="P182" s="158">
        <v>9.0500000000000007</v>
      </c>
    </row>
    <row r="183" spans="1:16" ht="12" customHeight="1">
      <c r="A183" s="100">
        <v>45139</v>
      </c>
      <c r="B183" s="101">
        <v>300000000</v>
      </c>
      <c r="C183" s="15">
        <v>45156</v>
      </c>
      <c r="D183" s="15">
        <v>45520</v>
      </c>
      <c r="E183" s="35">
        <v>941410000</v>
      </c>
      <c r="F183" s="35">
        <v>641410000</v>
      </c>
      <c r="G183" s="101">
        <v>300000000</v>
      </c>
      <c r="H183" s="117">
        <v>213.80333333333334</v>
      </c>
      <c r="I183" s="35">
        <v>550000000</v>
      </c>
      <c r="J183" s="35">
        <v>-250000000</v>
      </c>
      <c r="K183" s="201">
        <v>15375450000</v>
      </c>
      <c r="L183" s="221">
        <v>91.851860000000002</v>
      </c>
      <c r="M183" s="107">
        <v>8.1705249999999978</v>
      </c>
      <c r="N183" s="158">
        <v>8.8953288479950174</v>
      </c>
      <c r="O183" s="158">
        <v>8.896382158884041</v>
      </c>
      <c r="P183" s="158">
        <v>8.9289500000000004</v>
      </c>
    </row>
    <row r="184" spans="1:16" ht="12" customHeight="1">
      <c r="A184" s="100">
        <v>45139</v>
      </c>
      <c r="B184" s="101">
        <v>300000000</v>
      </c>
      <c r="C184" s="15">
        <v>45163</v>
      </c>
      <c r="D184" s="15">
        <v>45527</v>
      </c>
      <c r="E184" s="35">
        <v>725330000</v>
      </c>
      <c r="F184" s="35">
        <v>425330000</v>
      </c>
      <c r="G184" s="101">
        <v>300000000</v>
      </c>
      <c r="H184" s="117">
        <v>141.77666666666667</v>
      </c>
      <c r="I184" s="35">
        <v>550000000</v>
      </c>
      <c r="J184" s="35">
        <v>-250000000</v>
      </c>
      <c r="K184" s="201">
        <v>15125450000</v>
      </c>
      <c r="L184" s="221">
        <v>91.914259999999999</v>
      </c>
      <c r="M184" s="107">
        <v>8.1079535714285722</v>
      </c>
      <c r="N184" s="158">
        <v>8.8212140003396353</v>
      </c>
      <c r="O184" s="158">
        <v>8.8222500727167521</v>
      </c>
      <c r="P184" s="158">
        <v>8.8680000000000003</v>
      </c>
    </row>
    <row r="185" spans="1:16" ht="12" customHeight="1">
      <c r="A185" s="100">
        <v>45170</v>
      </c>
      <c r="B185" s="101">
        <v>300000000</v>
      </c>
      <c r="C185" s="15">
        <v>45170</v>
      </c>
      <c r="D185" s="15">
        <v>45534</v>
      </c>
      <c r="E185" s="35">
        <v>873430000</v>
      </c>
      <c r="F185" s="35">
        <v>573430000</v>
      </c>
      <c r="G185" s="101">
        <v>300000000</v>
      </c>
      <c r="H185" s="117">
        <v>191.14333333333335</v>
      </c>
      <c r="I185" s="35">
        <v>0</v>
      </c>
      <c r="J185" s="35">
        <v>300000000</v>
      </c>
      <c r="K185" s="201">
        <v>15425450000</v>
      </c>
      <c r="L185" s="221">
        <v>91.99718</v>
      </c>
      <c r="M185" s="107">
        <v>8.0248057692307686</v>
      </c>
      <c r="N185" s="158">
        <v>8.7228823418617498</v>
      </c>
      <c r="O185" s="158">
        <v>8.7238957566635005</v>
      </c>
      <c r="P185" s="158">
        <v>8.76</v>
      </c>
    </row>
    <row r="186" spans="1:16" ht="12" customHeight="1">
      <c r="A186" s="100">
        <v>45170</v>
      </c>
      <c r="B186" s="101">
        <v>300000000</v>
      </c>
      <c r="C186" s="15">
        <v>45177</v>
      </c>
      <c r="D186" s="15">
        <v>45541</v>
      </c>
      <c r="E186" s="35">
        <v>987060000</v>
      </c>
      <c r="F186" s="35">
        <v>687060000</v>
      </c>
      <c r="G186" s="101">
        <v>300000000</v>
      </c>
      <c r="H186" s="117">
        <v>229.02</v>
      </c>
      <c r="I186" s="35">
        <v>550000000</v>
      </c>
      <c r="J186" s="35">
        <v>-250000000</v>
      </c>
      <c r="K186" s="201">
        <v>15175450000</v>
      </c>
      <c r="L186" s="221">
        <v>92.073639999999997</v>
      </c>
      <c r="M186" s="107">
        <v>7.9481357142857165</v>
      </c>
      <c r="N186" s="158">
        <v>8.6323683024649789</v>
      </c>
      <c r="O186" s="158">
        <v>8.6333610764853361</v>
      </c>
      <c r="P186" s="158">
        <v>8.65</v>
      </c>
    </row>
    <row r="187" spans="1:16" ht="12" customHeight="1">
      <c r="A187" s="100">
        <v>45170</v>
      </c>
      <c r="B187" s="101">
        <v>300000000</v>
      </c>
      <c r="C187" s="15">
        <v>45184</v>
      </c>
      <c r="D187" s="15">
        <v>45548</v>
      </c>
      <c r="E187" s="35">
        <v>896360000</v>
      </c>
      <c r="F187" s="35">
        <v>596360000</v>
      </c>
      <c r="G187" s="101">
        <v>300000000</v>
      </c>
      <c r="H187" s="117">
        <v>198.78666666666666</v>
      </c>
      <c r="I187" s="35">
        <v>0</v>
      </c>
      <c r="J187" s="35">
        <v>300000000</v>
      </c>
      <c r="K187" s="201">
        <v>15475450000</v>
      </c>
      <c r="L187" s="221">
        <v>92.125720000000001</v>
      </c>
      <c r="M187" s="107">
        <v>7.8959126373626365</v>
      </c>
      <c r="N187" s="158">
        <v>8.5708015496244006</v>
      </c>
      <c r="O187" s="158">
        <v>8.5717804021015596</v>
      </c>
      <c r="P187" s="158">
        <v>8.5920000000000005</v>
      </c>
    </row>
    <row r="188" spans="1:16" ht="12" customHeight="1">
      <c r="A188" s="100">
        <v>45170</v>
      </c>
      <c r="B188" s="101">
        <v>350000000</v>
      </c>
      <c r="C188" s="15">
        <v>45191</v>
      </c>
      <c r="D188" s="15">
        <v>45555</v>
      </c>
      <c r="E188" s="35">
        <v>568875000</v>
      </c>
      <c r="F188" s="35">
        <v>218875000</v>
      </c>
      <c r="G188" s="101">
        <v>350000000</v>
      </c>
      <c r="H188" s="117">
        <v>62.535714285714285</v>
      </c>
      <c r="I188" s="35">
        <v>550000000</v>
      </c>
      <c r="J188" s="35">
        <v>-200000000</v>
      </c>
      <c r="K188" s="201">
        <v>15275450000</v>
      </c>
      <c r="L188" s="221">
        <v>92.141480000000001</v>
      </c>
      <c r="M188" s="107">
        <v>7.880109340659339</v>
      </c>
      <c r="N188" s="158">
        <v>8.5521844674725642</v>
      </c>
      <c r="O188" s="158">
        <v>8.5531591290749276</v>
      </c>
      <c r="P188" s="158">
        <v>8.5989500000000003</v>
      </c>
    </row>
    <row r="189" spans="1:16" ht="12" customHeight="1">
      <c r="A189" s="100">
        <v>45197</v>
      </c>
      <c r="B189" s="101">
        <v>300000000</v>
      </c>
      <c r="C189" s="15">
        <v>45197</v>
      </c>
      <c r="D189" s="15">
        <v>45561</v>
      </c>
      <c r="E189" s="35">
        <v>408160000</v>
      </c>
      <c r="F189" s="35">
        <v>108160000</v>
      </c>
      <c r="G189" s="101">
        <v>386160000</v>
      </c>
      <c r="H189" s="117">
        <v>36.053333333333335</v>
      </c>
      <c r="I189" s="35">
        <v>600000000</v>
      </c>
      <c r="J189" s="35">
        <v>-213840000</v>
      </c>
      <c r="K189" s="201">
        <v>15061610000</v>
      </c>
      <c r="L189" s="221">
        <v>92.135149999999996</v>
      </c>
      <c r="M189" s="107">
        <v>7.8864567307692353</v>
      </c>
      <c r="N189" s="158">
        <v>8.5596612484694869</v>
      </c>
      <c r="O189" s="158">
        <v>8.560637592111874</v>
      </c>
      <c r="P189" s="158">
        <v>8.5</v>
      </c>
    </row>
    <row r="190" spans="1:16" ht="12" customHeight="1">
      <c r="A190" s="100">
        <v>45200</v>
      </c>
      <c r="B190" s="101">
        <v>300000000</v>
      </c>
      <c r="C190" s="15">
        <v>45205</v>
      </c>
      <c r="D190" s="15">
        <v>45569</v>
      </c>
      <c r="E190" s="35">
        <v>436650000</v>
      </c>
      <c r="F190" s="35">
        <v>136650000</v>
      </c>
      <c r="G190" s="101">
        <v>350000000</v>
      </c>
      <c r="H190" s="117">
        <v>45.550000000000004</v>
      </c>
      <c r="I190" s="35">
        <v>400000000</v>
      </c>
      <c r="J190" s="35">
        <v>-50000000</v>
      </c>
      <c r="K190" s="201">
        <v>15011610000</v>
      </c>
      <c r="L190" s="221">
        <v>92.078569999999999</v>
      </c>
      <c r="M190" s="107">
        <v>7.9431921703296711</v>
      </c>
      <c r="N190" s="158">
        <v>8.6265372825942794</v>
      </c>
      <c r="O190" s="158">
        <v>8.6275287339969928</v>
      </c>
      <c r="P190" s="158">
        <v>8.6199999999999992</v>
      </c>
    </row>
    <row r="191" spans="1:16" ht="12" customHeight="1">
      <c r="A191" s="100">
        <v>45200</v>
      </c>
      <c r="B191" s="101">
        <v>300000000</v>
      </c>
      <c r="C191" s="15">
        <v>45212</v>
      </c>
      <c r="D191" s="15">
        <v>45576</v>
      </c>
      <c r="E191" s="35">
        <v>694860000</v>
      </c>
      <c r="F191" s="35">
        <v>394860000</v>
      </c>
      <c r="G191" s="101">
        <v>342360000</v>
      </c>
      <c r="H191" s="117">
        <v>131.62</v>
      </c>
      <c r="I191" s="35">
        <v>0</v>
      </c>
      <c r="J191" s="35">
        <v>342360000</v>
      </c>
      <c r="K191" s="201">
        <v>15353970000</v>
      </c>
      <c r="L191" s="221">
        <v>92.069249999999997</v>
      </c>
      <c r="M191" s="107">
        <v>7.9525377747252781</v>
      </c>
      <c r="N191" s="158">
        <v>8.6375611561137706</v>
      </c>
      <c r="O191" s="158">
        <v>8.63855510872229</v>
      </c>
      <c r="P191" s="158">
        <v>8.6852</v>
      </c>
    </row>
    <row r="192" spans="1:16" ht="12" customHeight="1">
      <c r="A192" s="100">
        <v>45200</v>
      </c>
      <c r="B192" s="101">
        <v>300000000</v>
      </c>
      <c r="C192" s="15">
        <v>45219</v>
      </c>
      <c r="D192" s="15">
        <v>45583</v>
      </c>
      <c r="E192" s="35">
        <v>462050000</v>
      </c>
      <c r="F192" s="35">
        <f>E192-B192</f>
        <v>162050000</v>
      </c>
      <c r="G192" s="101">
        <v>300000000</v>
      </c>
      <c r="H192" s="117">
        <v>54.016666666666666</v>
      </c>
      <c r="I192" s="35">
        <v>550000000</v>
      </c>
      <c r="J192" s="35">
        <v>-250000000</v>
      </c>
      <c r="K192" s="201">
        <v>15103970000</v>
      </c>
      <c r="L192" s="221">
        <v>92.026660000000007</v>
      </c>
      <c r="M192" s="107">
        <v>7.9952447802197737</v>
      </c>
      <c r="N192" s="158">
        <v>8.6879658353565947</v>
      </c>
      <c r="O192" s="158">
        <v>8.6889712633341212</v>
      </c>
      <c r="P192" s="158">
        <v>8.6699000000000002</v>
      </c>
    </row>
    <row r="193" spans="1:16" ht="12" customHeight="1">
      <c r="A193" s="100">
        <v>45200</v>
      </c>
      <c r="B193" s="101">
        <v>280000000</v>
      </c>
      <c r="C193" s="15">
        <v>45226</v>
      </c>
      <c r="D193" s="15">
        <v>45590</v>
      </c>
      <c r="E193" s="35">
        <v>381470000</v>
      </c>
      <c r="F193" s="35">
        <f t="shared" ref="F193:F200" si="0">E193-B193</f>
        <v>101470000</v>
      </c>
      <c r="G193" s="101">
        <v>280000000</v>
      </c>
      <c r="H193" s="117">
        <v>36.239285714285714</v>
      </c>
      <c r="I193" s="35">
        <v>0</v>
      </c>
      <c r="J193" s="35">
        <v>280000000</v>
      </c>
      <c r="K193" s="201">
        <v>15383970000</v>
      </c>
      <c r="L193" s="221">
        <v>91.987970000000004</v>
      </c>
      <c r="M193" s="107">
        <v>8.0340410714285664</v>
      </c>
      <c r="N193" s="158">
        <v>8.7337953771874375</v>
      </c>
      <c r="O193" s="158">
        <v>8.7348112945487379</v>
      </c>
      <c r="P193" s="158">
        <v>8.77895</v>
      </c>
    </row>
    <row r="194" spans="1:16" ht="12" customHeight="1">
      <c r="A194" s="100">
        <v>45231</v>
      </c>
      <c r="B194" s="101">
        <v>300000000</v>
      </c>
      <c r="C194" s="15">
        <v>45233</v>
      </c>
      <c r="D194" s="15">
        <v>45597</v>
      </c>
      <c r="E194" s="35">
        <v>436190000</v>
      </c>
      <c r="F194" s="35">
        <f t="shared" si="0"/>
        <v>136190000</v>
      </c>
      <c r="G194" s="101">
        <v>300000000</v>
      </c>
      <c r="H194" s="117">
        <v>45.396666666666668</v>
      </c>
      <c r="I194" s="35">
        <v>600000000</v>
      </c>
      <c r="J194" s="35">
        <v>-300000000</v>
      </c>
      <c r="K194" s="201">
        <v>15083970000</v>
      </c>
      <c r="L194" s="221">
        <v>91.945499999999996</v>
      </c>
      <c r="M194" s="107">
        <v>8.0766277472527523</v>
      </c>
      <c r="N194" s="158">
        <v>8.7841468557490607</v>
      </c>
      <c r="O194" s="158">
        <v>8.7851743585054329</v>
      </c>
      <c r="P194" s="158">
        <v>8.85</v>
      </c>
    </row>
    <row r="195" spans="1:16" ht="12" customHeight="1">
      <c r="A195" s="100">
        <v>45231</v>
      </c>
      <c r="B195" s="101">
        <v>300000000</v>
      </c>
      <c r="C195" s="15">
        <v>45240</v>
      </c>
      <c r="D195" s="15">
        <v>45604</v>
      </c>
      <c r="E195" s="35">
        <v>487780000</v>
      </c>
      <c r="F195" s="35">
        <f t="shared" si="0"/>
        <v>187780000</v>
      </c>
      <c r="G195" s="101">
        <v>300000000</v>
      </c>
      <c r="H195" s="117">
        <v>62.593333333333334</v>
      </c>
      <c r="I195" s="35">
        <v>0</v>
      </c>
      <c r="J195" s="35">
        <v>300000000</v>
      </c>
      <c r="K195" s="201">
        <v>15383970000</v>
      </c>
      <c r="L195" s="221">
        <v>91.88306</v>
      </c>
      <c r="M195" s="107">
        <v>8.1392392857142859</v>
      </c>
      <c r="N195" s="158">
        <v>8.85825884087261</v>
      </c>
      <c r="O195" s="158">
        <v>8.8593035122901398</v>
      </c>
      <c r="P195" s="158">
        <v>8.9</v>
      </c>
    </row>
    <row r="196" spans="1:16" ht="12" customHeight="1">
      <c r="A196" s="100">
        <v>45231</v>
      </c>
      <c r="B196" s="101">
        <v>300000000</v>
      </c>
      <c r="C196" s="15">
        <v>45247</v>
      </c>
      <c r="D196" s="15">
        <v>45611</v>
      </c>
      <c r="E196" s="35">
        <v>382800000</v>
      </c>
      <c r="F196" s="35">
        <f t="shared" si="0"/>
        <v>82800000</v>
      </c>
      <c r="G196" s="101">
        <v>300000000</v>
      </c>
      <c r="H196" s="117">
        <v>27.6</v>
      </c>
      <c r="I196" s="35">
        <v>550000000</v>
      </c>
      <c r="J196" s="35">
        <v>-250000000</v>
      </c>
      <c r="K196" s="201">
        <v>15133970000</v>
      </c>
      <c r="L196" s="221">
        <v>91.837180000000004</v>
      </c>
      <c r="M196" s="107">
        <v>8.1852453296703267</v>
      </c>
      <c r="N196" s="158">
        <v>8.9127794752303213</v>
      </c>
      <c r="O196" s="158">
        <v>8.9138368651069158</v>
      </c>
      <c r="P196" s="158">
        <v>8.9589499999999997</v>
      </c>
    </row>
    <row r="197" spans="1:16" ht="12" customHeight="1">
      <c r="A197" s="100">
        <v>45231</v>
      </c>
      <c r="B197" s="101">
        <v>300000000</v>
      </c>
      <c r="C197" s="15">
        <v>45254</v>
      </c>
      <c r="D197" s="15">
        <v>45345</v>
      </c>
      <c r="E197" s="151">
        <v>603540000</v>
      </c>
      <c r="F197" s="35">
        <f t="shared" si="0"/>
        <v>303540000</v>
      </c>
      <c r="G197" s="151">
        <v>300000000</v>
      </c>
      <c r="H197" s="117">
        <v>101.18</v>
      </c>
      <c r="I197" s="151">
        <v>550000000</v>
      </c>
      <c r="J197" s="35">
        <v>-250000000</v>
      </c>
      <c r="K197" s="201">
        <v>14883970000</v>
      </c>
      <c r="L197" s="221">
        <v>91.81259</v>
      </c>
      <c r="M197" s="107">
        <v>8.209902884615385</v>
      </c>
      <c r="N197" s="158">
        <v>8.942022967237266</v>
      </c>
      <c r="O197" s="158">
        <v>8.9430872098003036</v>
      </c>
      <c r="P197" s="158">
        <v>9.0410000000000004</v>
      </c>
    </row>
    <row r="198" spans="1:16" ht="12" customHeight="1">
      <c r="A198" s="100">
        <v>45261</v>
      </c>
      <c r="B198" s="101">
        <v>300000000</v>
      </c>
      <c r="C198" s="103">
        <v>45261</v>
      </c>
      <c r="D198" s="103">
        <v>45625</v>
      </c>
      <c r="E198" s="151">
        <v>682060000</v>
      </c>
      <c r="F198" s="35">
        <f t="shared" si="0"/>
        <v>382060000</v>
      </c>
      <c r="G198" s="151">
        <v>300000000</v>
      </c>
      <c r="H198" s="117">
        <v>101.18</v>
      </c>
      <c r="I198" s="151">
        <v>550000000</v>
      </c>
      <c r="J198" s="35">
        <v>-250000000</v>
      </c>
      <c r="K198" s="343">
        <v>14633970000</v>
      </c>
      <c r="L198" s="221">
        <v>91.805419999999998</v>
      </c>
      <c r="M198" s="199">
        <v>8.2170925824175836</v>
      </c>
      <c r="N198" s="107">
        <v>8.9505527913467304</v>
      </c>
      <c r="O198" s="199">
        <v>8.9516190367741704</v>
      </c>
      <c r="P198" s="107">
        <v>8.9889500000000009</v>
      </c>
    </row>
    <row r="199" spans="1:16" ht="12" customHeight="1">
      <c r="A199" s="100">
        <v>45261</v>
      </c>
      <c r="B199" s="101">
        <v>300000000</v>
      </c>
      <c r="C199" s="103">
        <v>45268</v>
      </c>
      <c r="D199" s="103">
        <v>45632</v>
      </c>
      <c r="E199" s="151">
        <v>770670000</v>
      </c>
      <c r="F199" s="35">
        <f t="shared" si="0"/>
        <v>470670000</v>
      </c>
      <c r="G199" s="151">
        <v>300000000</v>
      </c>
      <c r="H199" s="117">
        <v>101.18</v>
      </c>
      <c r="I199" s="151">
        <v>600000000</v>
      </c>
      <c r="J199" s="35">
        <v>-300000000</v>
      </c>
      <c r="K199" s="343">
        <v>14333970000</v>
      </c>
      <c r="L199" s="221">
        <v>91.796350000000004</v>
      </c>
      <c r="M199" s="199">
        <v>8.2261880000000005</v>
      </c>
      <c r="N199" s="107">
        <v>8.9613448682872399</v>
      </c>
      <c r="O199" s="199">
        <v>8.9624136503954492</v>
      </c>
      <c r="P199" s="107">
        <v>8.9589999999999996</v>
      </c>
    </row>
    <row r="200" spans="1:16" ht="12" customHeight="1">
      <c r="A200" s="100">
        <v>45261</v>
      </c>
      <c r="B200" s="101">
        <v>300000000</v>
      </c>
      <c r="C200" s="103">
        <v>45275</v>
      </c>
      <c r="D200" s="103">
        <v>45639</v>
      </c>
      <c r="E200" s="151">
        <v>529680000</v>
      </c>
      <c r="F200" s="35">
        <f t="shared" si="0"/>
        <v>229680000</v>
      </c>
      <c r="G200" s="151">
        <v>300000000</v>
      </c>
      <c r="H200" s="117">
        <v>101.18</v>
      </c>
      <c r="I200" s="151">
        <v>0</v>
      </c>
      <c r="J200" s="35">
        <v>300000000</v>
      </c>
      <c r="K200" s="343">
        <v>14633970000</v>
      </c>
      <c r="L200" s="221">
        <v>91.792919999999995</v>
      </c>
      <c r="M200" s="199">
        <v>8.2296270000000007</v>
      </c>
      <c r="N200" s="107">
        <v>8.9654266615300298</v>
      </c>
      <c r="O200" s="199">
        <v>8.9664964038285593</v>
      </c>
      <c r="P200" s="107">
        <v>9</v>
      </c>
    </row>
    <row r="201" spans="1:16" ht="12" customHeight="1">
      <c r="A201" s="100">
        <v>45261</v>
      </c>
      <c r="B201" s="101">
        <v>250000000</v>
      </c>
      <c r="C201" s="103">
        <v>45282</v>
      </c>
      <c r="D201" s="103">
        <v>45646</v>
      </c>
      <c r="E201" s="151">
        <v>478830000</v>
      </c>
      <c r="F201" s="35">
        <v>228830000</v>
      </c>
      <c r="G201" s="151">
        <v>269830000</v>
      </c>
      <c r="H201" s="117">
        <v>121.416</v>
      </c>
      <c r="I201" s="151">
        <v>0</v>
      </c>
      <c r="J201" s="35">
        <v>269830000</v>
      </c>
      <c r="K201" s="343">
        <v>14903800000</v>
      </c>
      <c r="L201" s="221">
        <v>91.7607</v>
      </c>
      <c r="M201" s="199">
        <v>8.261935439560439</v>
      </c>
      <c r="N201" s="107">
        <v>9.0037842339481298</v>
      </c>
      <c r="O201" s="199">
        <v>9.0048630198531896</v>
      </c>
      <c r="P201" s="107">
        <v>9.07</v>
      </c>
    </row>
    <row r="202" spans="1:16" ht="12" customHeight="1">
      <c r="A202" s="100">
        <v>45292</v>
      </c>
      <c r="B202" s="101">
        <v>350000000</v>
      </c>
      <c r="C202" s="103">
        <v>45296</v>
      </c>
      <c r="D202" s="103">
        <v>45660</v>
      </c>
      <c r="E202" s="151">
        <v>968250000</v>
      </c>
      <c r="F202" s="35">
        <v>618250000</v>
      </c>
      <c r="G202" s="151">
        <v>350000000</v>
      </c>
      <c r="H202" s="117">
        <v>86.72571428571429</v>
      </c>
      <c r="I202" s="151">
        <v>550000000</v>
      </c>
      <c r="J202" s="35">
        <v>-200000000</v>
      </c>
      <c r="K202" s="343">
        <v>14703800000</v>
      </c>
      <c r="L202" s="221">
        <v>91.788560000000004</v>
      </c>
      <c r="M202" s="199">
        <v>8.2339989010988965</v>
      </c>
      <c r="N202" s="107">
        <v>8.9706156203985525</v>
      </c>
      <c r="O202" s="199">
        <v>8.9716865839391424</v>
      </c>
      <c r="P202" s="107">
        <v>9.0039999999999996</v>
      </c>
    </row>
    <row r="203" spans="1:16" ht="12" customHeight="1">
      <c r="A203" s="100">
        <v>45292</v>
      </c>
      <c r="B203" s="101">
        <v>350000000</v>
      </c>
      <c r="C203" s="103">
        <v>45303</v>
      </c>
      <c r="D203" s="103">
        <v>45667</v>
      </c>
      <c r="E203" s="151">
        <v>762710000</v>
      </c>
      <c r="F203" s="35">
        <v>412710000</v>
      </c>
      <c r="G203" s="151">
        <v>350000000</v>
      </c>
      <c r="H203" s="117">
        <v>86.72571428571429</v>
      </c>
      <c r="I203" s="151">
        <v>0</v>
      </c>
      <c r="J203" s="35">
        <v>350000000</v>
      </c>
      <c r="K203" s="343">
        <v>15053800000</v>
      </c>
      <c r="L203" s="221">
        <v>91.803370000000001</v>
      </c>
      <c r="M203" s="199">
        <v>8.2191482142857133</v>
      </c>
      <c r="N203" s="107">
        <v>8.9529918283889938</v>
      </c>
      <c r="O203" s="199">
        <v>8.9540586468565451</v>
      </c>
      <c r="P203" s="107">
        <v>9.0500000000000007</v>
      </c>
    </row>
    <row r="204" spans="1:16" ht="12" customHeight="1">
      <c r="A204" s="100">
        <v>45292</v>
      </c>
      <c r="B204" s="101">
        <v>300000000</v>
      </c>
      <c r="C204" s="103">
        <v>45310</v>
      </c>
      <c r="D204" s="103">
        <v>45674</v>
      </c>
      <c r="E204" s="151">
        <v>842570000</v>
      </c>
      <c r="F204" s="35">
        <v>542570000</v>
      </c>
      <c r="G204" s="151">
        <v>300000000</v>
      </c>
      <c r="H204" s="117">
        <v>101.18</v>
      </c>
      <c r="I204" s="151">
        <v>500000000</v>
      </c>
      <c r="J204" s="35">
        <v>-200000000</v>
      </c>
      <c r="K204" s="343">
        <v>14853800000</v>
      </c>
      <c r="L204" s="221">
        <v>91.82526</v>
      </c>
      <c r="M204" s="199">
        <v>8.1971980769230761</v>
      </c>
      <c r="N204" s="107">
        <v>8.9269532990411093</v>
      </c>
      <c r="O204" s="199">
        <v>8.9280140076110293</v>
      </c>
      <c r="P204" s="107">
        <v>8.9429999999999996</v>
      </c>
    </row>
    <row r="205" spans="1:16" ht="12" customHeight="1">
      <c r="A205" s="100">
        <v>45292</v>
      </c>
      <c r="B205" s="101">
        <v>350000000</v>
      </c>
      <c r="C205" s="103">
        <v>45317</v>
      </c>
      <c r="D205" s="103">
        <v>45681</v>
      </c>
      <c r="E205" s="101">
        <v>708310000</v>
      </c>
      <c r="F205" s="35">
        <v>358310000</v>
      </c>
      <c r="G205" s="101">
        <v>350000000</v>
      </c>
      <c r="H205" s="255">
        <v>86.72571428571429</v>
      </c>
      <c r="I205" s="101">
        <v>0</v>
      </c>
      <c r="J205" s="101">
        <v>350000000</v>
      </c>
      <c r="K205" s="201">
        <v>15203800000</v>
      </c>
      <c r="L205" s="253">
        <v>91.855680000000007</v>
      </c>
      <c r="M205" s="199">
        <v>8.1666945054944993</v>
      </c>
      <c r="N205" s="107">
        <v>8.8907887955263067</v>
      </c>
      <c r="O205" s="199">
        <v>8.8918410464596356</v>
      </c>
      <c r="P205" s="107">
        <v>8.9188500000000008</v>
      </c>
    </row>
    <row r="206" spans="1:16" ht="12" customHeight="1">
      <c r="A206" s="100">
        <v>45323</v>
      </c>
      <c r="B206" s="101">
        <v>400000000</v>
      </c>
      <c r="C206" s="103">
        <v>45324</v>
      </c>
      <c r="D206" s="103">
        <v>45688</v>
      </c>
      <c r="E206" s="101">
        <v>665400000</v>
      </c>
      <c r="F206" s="35">
        <v>265400000</v>
      </c>
      <c r="G206" s="101">
        <v>412500000</v>
      </c>
      <c r="H206" s="255">
        <v>66.349999999999994</v>
      </c>
      <c r="I206" s="101">
        <v>500000000</v>
      </c>
      <c r="J206" s="101">
        <v>-87500000</v>
      </c>
      <c r="K206" s="201">
        <v>15116300000</v>
      </c>
      <c r="L206" s="253">
        <v>91.859250000000003</v>
      </c>
      <c r="M206" s="158">
        <v>8.1631146978021949</v>
      </c>
      <c r="N206" s="158">
        <v>8.8865462082503335</v>
      </c>
      <c r="O206" s="158">
        <v>8.8875974691454687</v>
      </c>
      <c r="P206" s="158">
        <v>8.9085000000000001</v>
      </c>
    </row>
    <row r="207" spans="1:16" ht="12" customHeight="1">
      <c r="A207" s="100">
        <v>45323</v>
      </c>
      <c r="B207" s="101">
        <v>350000000</v>
      </c>
      <c r="C207" s="103">
        <v>45331</v>
      </c>
      <c r="D207" s="103">
        <v>45695</v>
      </c>
      <c r="E207" s="101">
        <v>432250000</v>
      </c>
      <c r="F207" s="101">
        <v>82250000</v>
      </c>
      <c r="G207" s="101">
        <v>350000000</v>
      </c>
      <c r="H207" s="255">
        <v>23.5</v>
      </c>
      <c r="I207" s="101">
        <v>0</v>
      </c>
      <c r="J207" s="101">
        <v>350000000</v>
      </c>
      <c r="K207" s="201">
        <v>15466300000</v>
      </c>
      <c r="L207" s="253">
        <v>91.872429999999994</v>
      </c>
      <c r="M207" s="158">
        <v>8.1498984890109956</v>
      </c>
      <c r="N207" s="158">
        <v>8.8708859545905074</v>
      </c>
      <c r="O207" s="158">
        <v>8.8719335649761089</v>
      </c>
      <c r="P207" s="158">
        <v>8.9149999999999991</v>
      </c>
    </row>
    <row r="208" spans="1:16" ht="12" customHeight="1">
      <c r="A208" s="100">
        <v>45323</v>
      </c>
      <c r="B208" s="101">
        <v>350000000</v>
      </c>
      <c r="C208" s="103">
        <v>45337</v>
      </c>
      <c r="D208" s="103">
        <v>45701</v>
      </c>
      <c r="E208" s="101">
        <v>432050000</v>
      </c>
      <c r="F208" s="101">
        <v>82050000</v>
      </c>
      <c r="G208" s="101">
        <v>350000000</v>
      </c>
      <c r="H208" s="255">
        <v>23.442857142857143</v>
      </c>
      <c r="I208" s="101">
        <v>600000000</v>
      </c>
      <c r="J208" s="101">
        <v>-250000000</v>
      </c>
      <c r="K208" s="201">
        <v>15216300000</v>
      </c>
      <c r="L208" s="253">
        <v>91.849310000000003</v>
      </c>
      <c r="M208" s="158">
        <v>8.1730820054945035</v>
      </c>
      <c r="N208" s="158">
        <v>8.8983597214769521</v>
      </c>
      <c r="O208" s="158">
        <v>8.8994137402658815</v>
      </c>
      <c r="P208" s="158">
        <v>8.9700000000000006</v>
      </c>
    </row>
    <row r="209" spans="1:16" ht="12" customHeight="1">
      <c r="A209" s="100">
        <v>45323</v>
      </c>
      <c r="B209" s="101">
        <v>310000000</v>
      </c>
      <c r="C209" s="103">
        <v>45345</v>
      </c>
      <c r="D209" s="103">
        <v>45709</v>
      </c>
      <c r="E209" s="101">
        <v>551415000</v>
      </c>
      <c r="F209" s="101">
        <v>241415000</v>
      </c>
      <c r="G209" s="101">
        <v>310000000</v>
      </c>
      <c r="H209" s="255">
        <v>77.875806451612902</v>
      </c>
      <c r="I209" s="101">
        <v>0</v>
      </c>
      <c r="J209" s="101">
        <v>310000000</v>
      </c>
      <c r="K209" s="201">
        <v>15526300000</v>
      </c>
      <c r="L209" s="253">
        <v>91.862499999999997</v>
      </c>
      <c r="M209" s="158">
        <v>8.1598557692307718</v>
      </c>
      <c r="N209" s="158">
        <v>8.8826841956519491</v>
      </c>
      <c r="O209" s="158">
        <v>8.8837345557126746</v>
      </c>
      <c r="P209" s="158">
        <v>8.9684500000000007</v>
      </c>
    </row>
    <row r="210" spans="1:16" ht="12" customHeight="1">
      <c r="A210" s="100">
        <v>45352</v>
      </c>
      <c r="B210" s="101">
        <v>300000000</v>
      </c>
      <c r="C210" s="103">
        <v>45352</v>
      </c>
      <c r="D210" s="103">
        <v>45716</v>
      </c>
      <c r="E210" s="101">
        <v>655025000</v>
      </c>
      <c r="F210" s="101">
        <v>355025000</v>
      </c>
      <c r="G210" s="101">
        <v>300000000</v>
      </c>
      <c r="H210" s="255">
        <v>118.34166666666665</v>
      </c>
      <c r="I210" s="101">
        <v>600000000</v>
      </c>
      <c r="J210" s="101">
        <v>-300000000</v>
      </c>
      <c r="K210" s="201">
        <v>15226300000</v>
      </c>
      <c r="L210" s="253">
        <v>91.835980000000006</v>
      </c>
      <c r="M210" s="158">
        <v>8.18644862637362</v>
      </c>
      <c r="N210" s="158">
        <v>8.9142062036835892</v>
      </c>
      <c r="O210" s="158">
        <v>8.9152639273889953</v>
      </c>
      <c r="P210" s="158">
        <v>8.92</v>
      </c>
    </row>
    <row r="211" spans="1:16" ht="12" customHeight="1">
      <c r="A211" s="100">
        <v>45352</v>
      </c>
      <c r="B211" s="101">
        <v>300000000</v>
      </c>
      <c r="C211" s="103">
        <v>45359</v>
      </c>
      <c r="D211" s="103">
        <v>45723</v>
      </c>
      <c r="E211" s="101">
        <v>493140000</v>
      </c>
      <c r="F211" s="101">
        <v>193140000</v>
      </c>
      <c r="G211" s="101">
        <v>300000000</v>
      </c>
      <c r="H211" s="255">
        <v>64.38000000000001</v>
      </c>
      <c r="I211" s="101">
        <v>0</v>
      </c>
      <c r="J211" s="101">
        <v>300000000</v>
      </c>
      <c r="K211" s="201">
        <v>15526300000</v>
      </c>
      <c r="L211" s="253">
        <v>91.835080000000005</v>
      </c>
      <c r="M211" s="158">
        <v>8.1873510989010931</v>
      </c>
      <c r="N211" s="158">
        <v>8.9152762744923777</v>
      </c>
      <c r="O211" s="158">
        <v>8.9163342486087149</v>
      </c>
      <c r="P211" s="158">
        <v>8.92</v>
      </c>
    </row>
    <row r="212" spans="1:16" ht="12" customHeight="1">
      <c r="A212" s="100">
        <v>45352</v>
      </c>
      <c r="B212" s="101">
        <v>300000000</v>
      </c>
      <c r="C212" s="103">
        <v>45366</v>
      </c>
      <c r="D212" s="103">
        <v>45730</v>
      </c>
      <c r="E212" s="101">
        <v>519780000</v>
      </c>
      <c r="F212" s="101">
        <v>219780000</v>
      </c>
      <c r="G212" s="101">
        <v>357370000</v>
      </c>
      <c r="H212" s="255">
        <v>73.260000000000005</v>
      </c>
      <c r="I212" s="101">
        <v>450000000</v>
      </c>
      <c r="J212" s="101">
        <v>-92630000</v>
      </c>
      <c r="K212" s="201">
        <v>15433670000</v>
      </c>
      <c r="L212" s="253">
        <v>91.794240000000002</v>
      </c>
      <c r="M212" s="158">
        <v>8.2283032967032952</v>
      </c>
      <c r="N212" s="158">
        <v>8.9638557895389681</v>
      </c>
      <c r="O212" s="158">
        <v>8.9649251622600836</v>
      </c>
      <c r="P212" s="158">
        <v>8.9499999999999993</v>
      </c>
    </row>
    <row r="213" spans="1:16" ht="12" customHeight="1">
      <c r="A213" s="100">
        <v>45352</v>
      </c>
      <c r="B213" s="101">
        <v>300000000</v>
      </c>
      <c r="C213" s="103">
        <v>45373</v>
      </c>
      <c r="D213" s="103">
        <v>45737</v>
      </c>
      <c r="E213" s="101">
        <v>928420000</v>
      </c>
      <c r="F213" s="101">
        <v>628420000</v>
      </c>
      <c r="G213" s="101">
        <v>400000000</v>
      </c>
      <c r="H213" s="255">
        <v>209.4733333333333</v>
      </c>
      <c r="I213" s="101">
        <v>0</v>
      </c>
      <c r="J213" s="101">
        <v>400000000</v>
      </c>
      <c r="K213" s="201">
        <v>15833670000</v>
      </c>
      <c r="L213" s="253">
        <v>91.786919999999995</v>
      </c>
      <c r="M213" s="158">
        <v>8.235643406593411</v>
      </c>
      <c r="N213" s="158">
        <v>8.9725675582026412</v>
      </c>
      <c r="O213" s="158">
        <v>8.9736389813148456</v>
      </c>
      <c r="P213" s="158">
        <v>9.0370000000000008</v>
      </c>
    </row>
    <row r="214" spans="1:16" ht="12" customHeight="1">
      <c r="A214" s="100">
        <v>45352</v>
      </c>
      <c r="B214" s="101">
        <v>350000000</v>
      </c>
      <c r="C214" s="103">
        <v>45379</v>
      </c>
      <c r="D214" s="103">
        <v>45744</v>
      </c>
      <c r="E214" s="101">
        <v>1061060000</v>
      </c>
      <c r="F214" s="101">
        <v>711060000</v>
      </c>
      <c r="G214" s="101">
        <v>454460000</v>
      </c>
      <c r="H214" s="255">
        <v>203.16</v>
      </c>
      <c r="I214" s="101">
        <v>500000000</v>
      </c>
      <c r="J214" s="101">
        <v>-45540000</v>
      </c>
      <c r="K214" s="201">
        <v>15788130000</v>
      </c>
      <c r="L214" s="253">
        <v>91.758330000000001</v>
      </c>
      <c r="M214" s="158">
        <v>8.26431195054945</v>
      </c>
      <c r="N214" s="158">
        <v>9.0066067577182913</v>
      </c>
      <c r="O214" s="158">
        <v>9.0076862105543896</v>
      </c>
      <c r="P214" s="158">
        <v>9</v>
      </c>
    </row>
    <row r="215" spans="1:16" ht="12" customHeight="1">
      <c r="A215" s="100">
        <v>45383</v>
      </c>
      <c r="B215" s="101">
        <v>300000000</v>
      </c>
      <c r="C215" s="103">
        <v>45387</v>
      </c>
      <c r="D215" s="103">
        <v>45751</v>
      </c>
      <c r="E215" s="101">
        <v>1004450000</v>
      </c>
      <c r="F215" s="101">
        <v>704450000</v>
      </c>
      <c r="G215" s="101">
        <v>300000000</v>
      </c>
      <c r="H215" s="117">
        <f>F215/B215*100</f>
        <v>234.81666666666666</v>
      </c>
      <c r="I215" s="101">
        <v>143320000</v>
      </c>
      <c r="J215" s="101">
        <v>156680000</v>
      </c>
      <c r="K215" s="201">
        <v>15944810000</v>
      </c>
      <c r="L215" s="253">
        <v>91.789090000000002</v>
      </c>
      <c r="M215" s="158">
        <v>8.2334674450549432</v>
      </c>
      <c r="N215" s="158">
        <v>8.9699848261432198</v>
      </c>
      <c r="O215" s="158">
        <v>8.9710556411876965</v>
      </c>
      <c r="P215" s="158">
        <v>8.9885199999999994</v>
      </c>
    </row>
    <row r="216" spans="1:16" ht="12" customHeight="1">
      <c r="A216" s="100">
        <v>45383</v>
      </c>
      <c r="B216" s="101">
        <v>300000000</v>
      </c>
      <c r="C216" s="103">
        <v>45394</v>
      </c>
      <c r="D216" s="103">
        <v>45758</v>
      </c>
      <c r="E216" s="101">
        <v>394880000</v>
      </c>
      <c r="F216" s="101">
        <v>94880000</v>
      </c>
      <c r="G216" s="101">
        <v>300000000</v>
      </c>
      <c r="H216" s="117">
        <f t="shared" ref="H216:H218" si="1">F216/B216*100</f>
        <v>31.626666666666665</v>
      </c>
      <c r="I216" s="101">
        <v>250000000</v>
      </c>
      <c r="J216" s="101">
        <v>50000000</v>
      </c>
      <c r="K216" s="201">
        <v>15994810000</v>
      </c>
      <c r="L216" s="253">
        <v>91.781570000000002</v>
      </c>
      <c r="M216" s="158">
        <v>8.2410081043956023</v>
      </c>
      <c r="N216" s="158">
        <v>8.9789356451361666</v>
      </c>
      <c r="O216" s="158">
        <v>8.9800085682411499</v>
      </c>
      <c r="P216" s="158">
        <v>8.9984199999999994</v>
      </c>
    </row>
    <row r="217" spans="1:16" ht="12" customHeight="1">
      <c r="A217" s="100">
        <v>45383</v>
      </c>
      <c r="B217" s="101">
        <v>300000000</v>
      </c>
      <c r="C217" s="103">
        <v>45401</v>
      </c>
      <c r="D217" s="103">
        <v>45764</v>
      </c>
      <c r="E217" s="101">
        <v>537360000</v>
      </c>
      <c r="F217" s="101">
        <v>237360000</v>
      </c>
      <c r="G217" s="101">
        <v>300000000</v>
      </c>
      <c r="H217" s="117">
        <f t="shared" si="1"/>
        <v>79.12</v>
      </c>
      <c r="I217" s="101">
        <v>300000000</v>
      </c>
      <c r="J217" s="101">
        <v>0</v>
      </c>
      <c r="K217" s="201">
        <v>15994810000</v>
      </c>
      <c r="L217" s="253">
        <v>91.79392</v>
      </c>
      <c r="M217" s="158">
        <v>8.2286241758241765</v>
      </c>
      <c r="N217" s="158">
        <v>8.9642366028427318</v>
      </c>
      <c r="O217" s="158">
        <v>8.9653060651516903</v>
      </c>
      <c r="P217" s="158">
        <v>9.0184099999999994</v>
      </c>
    </row>
    <row r="218" spans="1:16" ht="12" customHeight="1">
      <c r="A218" s="100">
        <v>45383</v>
      </c>
      <c r="B218" s="101">
        <v>330000000</v>
      </c>
      <c r="C218" s="103">
        <v>45408</v>
      </c>
      <c r="D218" s="103">
        <v>45772</v>
      </c>
      <c r="E218" s="101">
        <v>879960000</v>
      </c>
      <c r="F218" s="101">
        <v>549960000</v>
      </c>
      <c r="G218" s="101">
        <v>330000000</v>
      </c>
      <c r="H218" s="117">
        <f t="shared" si="1"/>
        <v>166.65454545454546</v>
      </c>
      <c r="I218" s="101">
        <v>250000000</v>
      </c>
      <c r="J218" s="101">
        <v>80000000</v>
      </c>
      <c r="K218" s="201">
        <v>16074810000</v>
      </c>
      <c r="L218" s="253">
        <v>91.771730000000005</v>
      </c>
      <c r="M218" s="158">
        <v>8.2508751373626321</v>
      </c>
      <c r="N218" s="158">
        <v>8.990650102556236</v>
      </c>
      <c r="O218" s="158">
        <v>8.9917257876469758</v>
      </c>
      <c r="P218" s="158">
        <v>9.0084599999999995</v>
      </c>
    </row>
    <row r="219" spans="1:16" ht="12" customHeight="1">
      <c r="A219" s="100">
        <v>45413</v>
      </c>
      <c r="B219" s="101">
        <v>330000000</v>
      </c>
      <c r="C219" s="103">
        <v>45415</v>
      </c>
      <c r="D219" s="103">
        <v>45779</v>
      </c>
      <c r="E219" s="101">
        <v>441040000</v>
      </c>
      <c r="F219" s="101">
        <v>111040000</v>
      </c>
      <c r="G219" s="101">
        <v>330000000</v>
      </c>
      <c r="H219" s="117">
        <v>33.648484848484848</v>
      </c>
      <c r="I219" s="101">
        <v>300000000</v>
      </c>
      <c r="J219" s="101">
        <v>30000000</v>
      </c>
      <c r="K219" s="201">
        <v>16104810000</v>
      </c>
      <c r="L219" s="253">
        <v>91.758619999999993</v>
      </c>
      <c r="M219" s="158">
        <v>8.2640209999999996</v>
      </c>
      <c r="N219" s="158">
        <v>9.0062613777824474</v>
      </c>
      <c r="O219" s="158">
        <v>9.0073407489983595</v>
      </c>
      <c r="P219" s="158">
        <v>9.0730000000000004</v>
      </c>
    </row>
    <row r="220" spans="1:16" ht="12" customHeight="1">
      <c r="A220" s="100">
        <v>45413</v>
      </c>
      <c r="B220" s="101">
        <v>330000000</v>
      </c>
      <c r="C220" s="103">
        <v>45422</v>
      </c>
      <c r="D220" s="103">
        <v>45786</v>
      </c>
      <c r="E220" s="101">
        <v>549220000</v>
      </c>
      <c r="F220" s="101">
        <v>219220000</v>
      </c>
      <c r="G220" s="101">
        <v>330000000</v>
      </c>
      <c r="H220" s="117">
        <v>66.430303030303023</v>
      </c>
      <c r="I220" s="101">
        <v>350000000</v>
      </c>
      <c r="J220" s="101">
        <v>-20000000</v>
      </c>
      <c r="K220" s="201">
        <v>16084810000</v>
      </c>
      <c r="L220" s="253">
        <v>91.740560000000002</v>
      </c>
      <c r="M220" s="158">
        <v>8.2821307692307666</v>
      </c>
      <c r="N220" s="158">
        <v>9.0277743772555645</v>
      </c>
      <c r="O220" s="158">
        <v>9.0288588381493451</v>
      </c>
      <c r="P220" s="158">
        <v>9.0599000000000007</v>
      </c>
    </row>
    <row r="221" spans="1:16" ht="12" customHeight="1">
      <c r="A221" s="100">
        <v>45413</v>
      </c>
      <c r="B221" s="101">
        <v>330000000</v>
      </c>
      <c r="C221" s="103">
        <v>45429</v>
      </c>
      <c r="D221" s="103">
        <v>45793</v>
      </c>
      <c r="E221" s="101">
        <v>801150000</v>
      </c>
      <c r="F221" s="101">
        <v>471150000</v>
      </c>
      <c r="G221" s="101">
        <v>330000000</v>
      </c>
      <c r="H221" s="117">
        <v>142.77272727272728</v>
      </c>
      <c r="I221" s="101">
        <v>300000000</v>
      </c>
      <c r="J221" s="101">
        <v>30000000</v>
      </c>
      <c r="K221" s="201">
        <v>16114810000</v>
      </c>
      <c r="L221" s="253">
        <v>91.750410000000002</v>
      </c>
      <c r="M221" s="158">
        <v>8.2722537087912063</v>
      </c>
      <c r="N221" s="158">
        <v>9.0160400468959292</v>
      </c>
      <c r="O221" s="158">
        <v>9.0171217301670659</v>
      </c>
      <c r="P221" s="158">
        <v>9.0299999999999994</v>
      </c>
    </row>
    <row r="222" spans="1:16" ht="12" customHeight="1">
      <c r="A222" s="100">
        <v>45413</v>
      </c>
      <c r="B222" s="101">
        <v>330000000</v>
      </c>
      <c r="C222" s="103">
        <v>45436</v>
      </c>
      <c r="D222" s="103">
        <v>45800</v>
      </c>
      <c r="E222" s="101">
        <v>874850000</v>
      </c>
      <c r="F222" s="101">
        <v>544850000</v>
      </c>
      <c r="G222" s="101">
        <v>330000000</v>
      </c>
      <c r="H222" s="117">
        <v>165.10606060606062</v>
      </c>
      <c r="I222" s="101">
        <v>250000000</v>
      </c>
      <c r="J222" s="101">
        <v>80000000</v>
      </c>
      <c r="K222" s="201">
        <v>16194810000</v>
      </c>
      <c r="L222" s="253">
        <v>91.779880000000006</v>
      </c>
      <c r="M222" s="158">
        <v>8.242702747252741</v>
      </c>
      <c r="N222" s="158">
        <v>8.980947400729594</v>
      </c>
      <c r="O222" s="158">
        <v>8.9820207979124369</v>
      </c>
      <c r="P222" s="158">
        <v>8.9909999999999997</v>
      </c>
    </row>
    <row r="223" spans="1:16" ht="12" customHeight="1">
      <c r="A223" s="100">
        <v>45413</v>
      </c>
      <c r="B223" s="101">
        <v>300000000</v>
      </c>
      <c r="C223" s="103">
        <v>45443</v>
      </c>
      <c r="D223" s="103">
        <v>45807</v>
      </c>
      <c r="E223" s="101">
        <v>1130990000</v>
      </c>
      <c r="F223" s="101">
        <v>830990000</v>
      </c>
      <c r="G223" s="101">
        <v>300000000</v>
      </c>
      <c r="H223" s="117">
        <v>276.99666666666667</v>
      </c>
      <c r="I223" s="101">
        <v>244660000</v>
      </c>
      <c r="J223" s="101">
        <v>55340000</v>
      </c>
      <c r="K223" s="201">
        <v>16250150000</v>
      </c>
      <c r="L223" s="253">
        <v>91.818179999999998</v>
      </c>
      <c r="M223" s="158">
        <v>8.20429752747253</v>
      </c>
      <c r="N223" s="158">
        <v>8.9353737217101568</v>
      </c>
      <c r="O223" s="158">
        <v>8.9364364042519249</v>
      </c>
      <c r="P223" s="158">
        <v>8.9499899999999997</v>
      </c>
    </row>
    <row r="224" spans="1:16" ht="12" customHeight="1">
      <c r="A224" s="100">
        <v>45444</v>
      </c>
      <c r="B224" s="101">
        <v>330000000</v>
      </c>
      <c r="C224" s="103">
        <v>45450</v>
      </c>
      <c r="D224" s="103">
        <v>45814</v>
      </c>
      <c r="E224" s="101">
        <v>972630000</v>
      </c>
      <c r="F224" s="101">
        <v>642630000</v>
      </c>
      <c r="G224" s="101">
        <v>330000000</v>
      </c>
      <c r="H224" s="117">
        <f>F224/B224*100</f>
        <v>194.73636363636365</v>
      </c>
      <c r="I224" s="101">
        <v>200000000</v>
      </c>
      <c r="J224" s="101">
        <v>130000000</v>
      </c>
      <c r="K224" s="201">
        <v>16380150000</v>
      </c>
      <c r="L224" s="253">
        <v>91.850920000000002</v>
      </c>
      <c r="M224" s="158">
        <v>8.126753753424655</v>
      </c>
      <c r="N224" s="158">
        <v>8.8964460915770687</v>
      </c>
      <c r="O224" s="158">
        <v>8.897499663385954</v>
      </c>
      <c r="P224" s="158">
        <v>8.9145800000000008</v>
      </c>
    </row>
    <row r="225" spans="1:16" ht="12" customHeight="1">
      <c r="A225" s="100">
        <v>45444</v>
      </c>
      <c r="B225" s="101">
        <v>330000000</v>
      </c>
      <c r="C225" s="103">
        <v>45457</v>
      </c>
      <c r="D225" s="103">
        <v>45821</v>
      </c>
      <c r="E225" s="101">
        <v>1135350000</v>
      </c>
      <c r="F225" s="101">
        <v>805350000</v>
      </c>
      <c r="G225" s="101">
        <v>330000000</v>
      </c>
      <c r="H225" s="117">
        <f t="shared" ref="H225:H227" si="2">F225/B225*100</f>
        <v>244.04545454545453</v>
      </c>
      <c r="I225" s="101">
        <v>300000000</v>
      </c>
      <c r="J225" s="101">
        <v>30000000</v>
      </c>
      <c r="K225" s="201">
        <v>16410150000</v>
      </c>
      <c r="L225" s="253">
        <v>91.904139999999998</v>
      </c>
      <c r="M225" s="158">
        <v>8.0736795616438375</v>
      </c>
      <c r="N225" s="158">
        <v>8.8332270707569602</v>
      </c>
      <c r="O225" s="158">
        <v>8.8342659278837221</v>
      </c>
      <c r="P225" s="158">
        <v>8.8454499999999996</v>
      </c>
    </row>
    <row r="226" spans="1:16" ht="12" customHeight="1">
      <c r="A226" s="100">
        <v>45444</v>
      </c>
      <c r="B226" s="101">
        <v>300000000</v>
      </c>
      <c r="C226" s="103">
        <v>45464</v>
      </c>
      <c r="D226" s="103">
        <v>45828</v>
      </c>
      <c r="E226" s="101">
        <v>1063670000</v>
      </c>
      <c r="F226" s="101">
        <v>763670000</v>
      </c>
      <c r="G226" s="101">
        <v>300000000</v>
      </c>
      <c r="H226" s="117">
        <f t="shared" si="2"/>
        <v>254.55666666666667</v>
      </c>
      <c r="I226" s="101">
        <v>300000000</v>
      </c>
      <c r="J226" s="101">
        <v>0</v>
      </c>
      <c r="K226" s="201">
        <v>16410150000</v>
      </c>
      <c r="L226" s="253">
        <v>91.954239999999999</v>
      </c>
      <c r="M226" s="158">
        <v>8.0237168219178105</v>
      </c>
      <c r="N226" s="158">
        <v>8.7737811070634031</v>
      </c>
      <c r="O226" s="158">
        <v>8.7748062195371688</v>
      </c>
      <c r="P226" s="158">
        <v>8.7899999999999991</v>
      </c>
    </row>
    <row r="227" spans="1:16" ht="12" customHeight="1">
      <c r="A227" s="100">
        <v>45444</v>
      </c>
      <c r="B227" s="101">
        <v>330000000</v>
      </c>
      <c r="C227" s="103">
        <v>45471</v>
      </c>
      <c r="D227" s="103">
        <v>45835</v>
      </c>
      <c r="E227" s="101">
        <v>904960000</v>
      </c>
      <c r="F227" s="101">
        <v>574960000</v>
      </c>
      <c r="G227" s="101">
        <v>330000000</v>
      </c>
      <c r="H227" s="117">
        <f t="shared" si="2"/>
        <v>174.23030303030302</v>
      </c>
      <c r="I227" s="101">
        <v>350000000</v>
      </c>
      <c r="J227" s="101">
        <v>-20000000</v>
      </c>
      <c r="K227" s="201">
        <v>16390150000</v>
      </c>
      <c r="L227" s="253">
        <v>92.01773</v>
      </c>
      <c r="M227" s="158">
        <v>7.9604007671232875</v>
      </c>
      <c r="N227" s="158">
        <v>8.6985402847764384</v>
      </c>
      <c r="O227" s="158">
        <v>8.6995481283151044</v>
      </c>
      <c r="P227" s="158">
        <v>8.7390000000000008</v>
      </c>
    </row>
    <row r="228" spans="1:16" ht="12" customHeight="1">
      <c r="A228" s="100">
        <v>45474</v>
      </c>
      <c r="B228" s="101">
        <v>300000000</v>
      </c>
      <c r="C228" s="103">
        <v>45478</v>
      </c>
      <c r="D228" s="103">
        <v>45842</v>
      </c>
      <c r="E228" s="101">
        <v>840090000</v>
      </c>
      <c r="F228" s="101">
        <v>540090000</v>
      </c>
      <c r="G228" s="101">
        <v>300000000</v>
      </c>
      <c r="H228" s="117">
        <v>180.03</v>
      </c>
      <c r="I228" s="101">
        <v>230000000</v>
      </c>
      <c r="J228" s="101">
        <v>70000000</v>
      </c>
      <c r="K228" s="201">
        <v>16460150000</v>
      </c>
      <c r="L228" s="253">
        <v>92.038380000000004</v>
      </c>
      <c r="M228" s="158">
        <v>7.93980734246575</v>
      </c>
      <c r="N228" s="158">
        <v>8.6740907243451897</v>
      </c>
      <c r="O228" s="158">
        <v>8.6750929870566651</v>
      </c>
      <c r="P228" s="158">
        <v>8.73</v>
      </c>
    </row>
    <row r="229" spans="1:16" ht="12" customHeight="1">
      <c r="A229" s="100">
        <v>45474</v>
      </c>
      <c r="B229" s="101">
        <v>330000000</v>
      </c>
      <c r="C229" s="103">
        <v>45485</v>
      </c>
      <c r="D229" s="103">
        <v>45849</v>
      </c>
      <c r="E229" s="101">
        <v>504340000</v>
      </c>
      <c r="F229" s="101">
        <v>174340000</v>
      </c>
      <c r="G229" s="101">
        <v>330000000</v>
      </c>
      <c r="H229" s="117">
        <v>52.830303030303028</v>
      </c>
      <c r="I229" s="101">
        <v>300000000</v>
      </c>
      <c r="J229" s="101">
        <v>30000000</v>
      </c>
      <c r="K229" s="201">
        <v>16490150000</v>
      </c>
      <c r="L229" s="253">
        <v>92.047030000000007</v>
      </c>
      <c r="M229" s="158">
        <v>7.9311810410958836</v>
      </c>
      <c r="N229" s="158">
        <v>8.663852400975145</v>
      </c>
      <c r="O229" s="158">
        <v>8.6648523311777748</v>
      </c>
      <c r="P229" s="158">
        <v>8.69</v>
      </c>
    </row>
    <row r="230" spans="1:16" ht="12" customHeight="1">
      <c r="A230" s="100">
        <v>45474</v>
      </c>
      <c r="B230" s="101">
        <v>350000000</v>
      </c>
      <c r="C230" s="103">
        <v>45492</v>
      </c>
      <c r="D230" s="103">
        <v>45856</v>
      </c>
      <c r="E230" s="101">
        <v>587840000</v>
      </c>
      <c r="F230" s="101">
        <v>237840000</v>
      </c>
      <c r="G230" s="101">
        <v>350000000</v>
      </c>
      <c r="H230" s="117">
        <v>67.954285714285717</v>
      </c>
      <c r="I230" s="101">
        <v>300000000</v>
      </c>
      <c r="J230" s="101">
        <v>50000000</v>
      </c>
      <c r="K230" s="201">
        <v>16540150000</v>
      </c>
      <c r="L230" s="253">
        <v>92.056510000000003</v>
      </c>
      <c r="M230" s="158">
        <v>7.9217270136986269</v>
      </c>
      <c r="N230" s="158">
        <v>8.6526338818680735</v>
      </c>
      <c r="O230" s="158">
        <v>8.6536312592882183</v>
      </c>
      <c r="P230" s="158">
        <v>8.6842400000000008</v>
      </c>
    </row>
    <row r="231" spans="1:16" ht="12" customHeight="1">
      <c r="A231" s="100">
        <v>45474</v>
      </c>
      <c r="B231" s="101">
        <v>350000000</v>
      </c>
      <c r="C231" s="103">
        <v>45499</v>
      </c>
      <c r="D231" s="103">
        <v>45863</v>
      </c>
      <c r="E231" s="101">
        <v>843080000</v>
      </c>
      <c r="F231" s="101">
        <v>493080000</v>
      </c>
      <c r="G231" s="101">
        <v>400000000</v>
      </c>
      <c r="H231" s="117">
        <v>140.88</v>
      </c>
      <c r="I231" s="101">
        <v>400000000</v>
      </c>
      <c r="J231" s="101">
        <v>0</v>
      </c>
      <c r="K231" s="201">
        <v>16540150000</v>
      </c>
      <c r="L231" s="253">
        <v>92.08175</v>
      </c>
      <c r="M231" s="158">
        <v>7.8965560000000004</v>
      </c>
      <c r="N231" s="158">
        <v>8.6227764286255795</v>
      </c>
      <c r="O231" s="158">
        <v>8.6237670274299063</v>
      </c>
      <c r="P231" s="158">
        <v>8.6348199999999995</v>
      </c>
    </row>
    <row r="232" spans="1:16" ht="12" customHeight="1">
      <c r="A232" s="100">
        <v>45505</v>
      </c>
      <c r="B232" s="101">
        <v>330000000</v>
      </c>
      <c r="C232" s="103">
        <v>45506</v>
      </c>
      <c r="D232" s="103">
        <v>45870</v>
      </c>
      <c r="E232" s="101">
        <v>652920000</v>
      </c>
      <c r="F232" s="101">
        <v>322920000</v>
      </c>
      <c r="G232" s="101">
        <v>330250000</v>
      </c>
      <c r="H232" s="117">
        <v>97.854545454545445</v>
      </c>
      <c r="I232" s="101">
        <v>307470000</v>
      </c>
      <c r="J232" s="101">
        <v>22780000</v>
      </c>
      <c r="K232" s="201">
        <v>16562930000</v>
      </c>
      <c r="L232" s="253">
        <v>92.124430000000004</v>
      </c>
      <c r="M232" s="158">
        <v>7.8539930958904076</v>
      </c>
      <c r="N232" s="158">
        <v>8.5723256918047426</v>
      </c>
      <c r="O232" s="158">
        <v>8.5733048877677085</v>
      </c>
      <c r="P232" s="158">
        <v>8.6</v>
      </c>
    </row>
    <row r="233" spans="1:16" ht="12" customHeight="1">
      <c r="A233" s="100">
        <v>45505</v>
      </c>
      <c r="B233" s="101">
        <v>310000000</v>
      </c>
      <c r="C233" s="103">
        <v>45513</v>
      </c>
      <c r="D233" s="103">
        <v>45877</v>
      </c>
      <c r="E233" s="101">
        <v>1196220000</v>
      </c>
      <c r="F233" s="101">
        <v>886220000</v>
      </c>
      <c r="G233" s="101">
        <v>310000000</v>
      </c>
      <c r="H233" s="117">
        <v>285.87741935483871</v>
      </c>
      <c r="I233" s="101">
        <v>250000000</v>
      </c>
      <c r="J233" s="101">
        <v>60000000</v>
      </c>
      <c r="K233" s="201">
        <v>16622930000</v>
      </c>
      <c r="L233" s="253">
        <v>92.240750000000006</v>
      </c>
      <c r="M233" s="158">
        <v>7.7379917808219121</v>
      </c>
      <c r="N233" s="158">
        <v>8.43506435157901</v>
      </c>
      <c r="O233" s="158">
        <v>8.4360128491428377</v>
      </c>
      <c r="P233" s="158">
        <v>8.4670000000000005</v>
      </c>
    </row>
    <row r="234" spans="1:16" ht="12" customHeight="1">
      <c r="A234" s="100">
        <v>45505</v>
      </c>
      <c r="B234" s="101">
        <v>300000000</v>
      </c>
      <c r="C234" s="103">
        <v>45519</v>
      </c>
      <c r="D234" s="103">
        <v>45883</v>
      </c>
      <c r="E234" s="101">
        <v>1147810000</v>
      </c>
      <c r="F234" s="101">
        <v>847810000</v>
      </c>
      <c r="G234" s="101">
        <v>300000000</v>
      </c>
      <c r="H234" s="117">
        <v>282.6033333333333</v>
      </c>
      <c r="I234" s="101">
        <v>300000000</v>
      </c>
      <c r="J234" s="101">
        <v>0</v>
      </c>
      <c r="K234" s="201">
        <v>16622930000</v>
      </c>
      <c r="L234" s="253">
        <v>92.394909999999996</v>
      </c>
      <c r="M234" s="158">
        <v>7.5842541369863055</v>
      </c>
      <c r="N234" s="158">
        <v>8.2536831351376492</v>
      </c>
      <c r="O234" s="158">
        <v>8.2545917974760741</v>
      </c>
      <c r="P234" s="158">
        <v>8.3249999999999993</v>
      </c>
    </row>
    <row r="235" spans="1:16" ht="12" customHeight="1">
      <c r="A235" s="100">
        <v>45505</v>
      </c>
      <c r="B235" s="101">
        <v>300000000</v>
      </c>
      <c r="C235" s="103">
        <v>45527</v>
      </c>
      <c r="D235" s="103">
        <v>45891</v>
      </c>
      <c r="E235" s="101">
        <v>753220000</v>
      </c>
      <c r="F235" s="101">
        <v>453220000</v>
      </c>
      <c r="G235" s="101">
        <v>300000000</v>
      </c>
      <c r="H235" s="117">
        <v>151.07333333333332</v>
      </c>
      <c r="I235" s="101">
        <v>300000000</v>
      </c>
      <c r="J235" s="101">
        <v>0</v>
      </c>
      <c r="K235" s="201">
        <v>16622930000</v>
      </c>
      <c r="L235" s="253">
        <v>92.429349999999999</v>
      </c>
      <c r="M235" s="158">
        <v>7.5499084931506859</v>
      </c>
      <c r="N235" s="158">
        <v>8.2132444824192632</v>
      </c>
      <c r="O235" s="158">
        <v>8.2141443770665123</v>
      </c>
      <c r="P235" s="158">
        <v>8.3249999999999993</v>
      </c>
    </row>
    <row r="236" spans="1:16" ht="12" customHeight="1">
      <c r="A236" s="100">
        <v>45505</v>
      </c>
      <c r="B236" s="101">
        <v>300000000</v>
      </c>
      <c r="C236" s="103">
        <v>45534</v>
      </c>
      <c r="D236" s="103">
        <v>45898</v>
      </c>
      <c r="E236" s="101">
        <v>324250000</v>
      </c>
      <c r="F236" s="101">
        <v>24250000</v>
      </c>
      <c r="G236" s="101">
        <v>300000000</v>
      </c>
      <c r="H236" s="117">
        <v>8.0833333333333321</v>
      </c>
      <c r="I236" s="101">
        <v>300000000</v>
      </c>
      <c r="J236" s="101">
        <v>0</v>
      </c>
      <c r="K236" s="201">
        <v>16622930000</v>
      </c>
      <c r="L236" s="253">
        <v>92.416839999999993</v>
      </c>
      <c r="M236" s="158">
        <v>7.5623842191780888</v>
      </c>
      <c r="N236" s="158">
        <v>8.2279299499343033</v>
      </c>
      <c r="O236" s="158">
        <v>8.2288330238168292</v>
      </c>
      <c r="P236" s="158">
        <v>8.33</v>
      </c>
    </row>
    <row r="237" spans="1:16" ht="12" customHeight="1">
      <c r="A237" s="100">
        <v>45536</v>
      </c>
      <c r="B237" s="101">
        <v>330000000</v>
      </c>
      <c r="C237" s="103">
        <v>45541</v>
      </c>
      <c r="D237" s="103">
        <v>45905</v>
      </c>
      <c r="E237" s="101">
        <v>667820000</v>
      </c>
      <c r="F237" s="101">
        <v>337820000</v>
      </c>
      <c r="G237" s="101">
        <v>330000000</v>
      </c>
      <c r="H237" s="270">
        <v>102.36969696969697</v>
      </c>
      <c r="I237" s="101">
        <v>300000000</v>
      </c>
      <c r="J237" s="101">
        <v>30000000</v>
      </c>
      <c r="K237" s="201">
        <v>16652930000</v>
      </c>
      <c r="L237" s="253">
        <v>92.420270000000002</v>
      </c>
      <c r="M237" s="158">
        <v>7.558963616438354</v>
      </c>
      <c r="N237" s="158">
        <v>8.2239030832369693</v>
      </c>
      <c r="O237" s="158">
        <v>8.2248052848055142</v>
      </c>
      <c r="P237" s="158">
        <v>8.2658199999999997</v>
      </c>
    </row>
    <row r="238" spans="1:16" ht="12" customHeight="1">
      <c r="A238" s="100">
        <v>45536</v>
      </c>
      <c r="B238" s="101">
        <v>330000000</v>
      </c>
      <c r="C238" s="103">
        <v>45548</v>
      </c>
      <c r="D238" s="103">
        <v>45912</v>
      </c>
      <c r="E238" s="101">
        <v>690570000</v>
      </c>
      <c r="F238" s="101">
        <v>360570000</v>
      </c>
      <c r="G238" s="101">
        <v>330000000</v>
      </c>
      <c r="H238" s="270">
        <v>109.26363636363637</v>
      </c>
      <c r="I238" s="101">
        <v>300000000</v>
      </c>
      <c r="J238" s="101">
        <v>30000000</v>
      </c>
      <c r="K238" s="201">
        <v>16682930000</v>
      </c>
      <c r="L238" s="253">
        <v>92.408959999999993</v>
      </c>
      <c r="M238" s="158">
        <v>7.5702426301369927</v>
      </c>
      <c r="N238" s="158">
        <v>8.2371823094800671</v>
      </c>
      <c r="O238" s="158">
        <v>8.2380873891968918</v>
      </c>
      <c r="P238" s="158">
        <v>8.2609999999999992</v>
      </c>
    </row>
    <row r="239" spans="1:16" ht="12" customHeight="1">
      <c r="A239" s="100">
        <v>45536</v>
      </c>
      <c r="B239" s="101">
        <v>330000000</v>
      </c>
      <c r="C239" s="103">
        <v>45555</v>
      </c>
      <c r="D239" s="103">
        <v>45919</v>
      </c>
      <c r="E239" s="101">
        <v>736200000</v>
      </c>
      <c r="F239" s="101">
        <v>406200000</v>
      </c>
      <c r="G239" s="101">
        <v>330000000</v>
      </c>
      <c r="H239" s="270">
        <v>123.09090909090909</v>
      </c>
      <c r="I239" s="101">
        <v>350000000</v>
      </c>
      <c r="J239" s="101">
        <v>-20000000</v>
      </c>
      <c r="K239" s="201">
        <v>16662930000</v>
      </c>
      <c r="L239" s="253">
        <v>92.449569999999994</v>
      </c>
      <c r="M239" s="158">
        <v>7.5297438904109644</v>
      </c>
      <c r="N239" s="158">
        <v>8.1895166625009139</v>
      </c>
      <c r="O239" s="158">
        <v>8.190411431890654</v>
      </c>
      <c r="P239" s="158">
        <v>8.2200000000000006</v>
      </c>
    </row>
    <row r="240" spans="1:16" ht="12" customHeight="1">
      <c r="A240" s="100">
        <v>45536</v>
      </c>
      <c r="B240" s="101">
        <v>330000000</v>
      </c>
      <c r="C240" s="103">
        <v>45562</v>
      </c>
      <c r="D240" s="103">
        <v>45926</v>
      </c>
      <c r="E240" s="101">
        <v>470140000</v>
      </c>
      <c r="F240" s="101">
        <v>140140000</v>
      </c>
      <c r="G240" s="101">
        <v>330000000</v>
      </c>
      <c r="H240" s="270">
        <v>42.466666666666669</v>
      </c>
      <c r="I240" s="101">
        <v>386160000</v>
      </c>
      <c r="J240" s="101">
        <v>-56160000</v>
      </c>
      <c r="K240" s="201">
        <v>16606770000</v>
      </c>
      <c r="L240" s="253">
        <v>92.464179999999999</v>
      </c>
      <c r="M240" s="158">
        <v>7.64</v>
      </c>
      <c r="N240" s="158">
        <v>8.1723785385841339</v>
      </c>
      <c r="O240" s="158">
        <v>8.1732696149755313</v>
      </c>
      <c r="P240" s="158">
        <v>8.1984499999999993</v>
      </c>
    </row>
    <row r="241" spans="1:16" ht="12" customHeight="1">
      <c r="A241" s="100">
        <v>45566</v>
      </c>
      <c r="B241" s="101">
        <v>330000000</v>
      </c>
      <c r="C241" s="103">
        <v>45569</v>
      </c>
      <c r="D241" s="103">
        <v>45933</v>
      </c>
      <c r="E241" s="101">
        <v>453430000</v>
      </c>
      <c r="F241" s="101">
        <v>123430000</v>
      </c>
      <c r="G241" s="101">
        <v>330000000</v>
      </c>
      <c r="H241" s="270">
        <v>37.403030303030306</v>
      </c>
      <c r="I241" s="101">
        <v>350000000</v>
      </c>
      <c r="J241" s="101">
        <v>-20000000</v>
      </c>
      <c r="K241" s="201">
        <v>16586770000</v>
      </c>
      <c r="L241" s="253">
        <v>92.461699999999993</v>
      </c>
      <c r="M241" s="158">
        <v>7.517647123287678</v>
      </c>
      <c r="N241" s="158">
        <v>8.1752872977509838</v>
      </c>
      <c r="O241" s="158">
        <v>8.1761790004102775</v>
      </c>
      <c r="P241" s="158">
        <v>8.1999999999999993</v>
      </c>
    </row>
    <row r="242" spans="1:16" ht="12" customHeight="1">
      <c r="A242" s="100">
        <v>45566</v>
      </c>
      <c r="B242" s="101">
        <v>330000000</v>
      </c>
      <c r="C242" s="103">
        <v>45576</v>
      </c>
      <c r="D242" s="103">
        <v>45940</v>
      </c>
      <c r="E242" s="101">
        <v>486660000</v>
      </c>
      <c r="F242" s="101">
        <v>156660000</v>
      </c>
      <c r="G242" s="101">
        <v>330000000</v>
      </c>
      <c r="H242" s="270">
        <v>47.472727272727269</v>
      </c>
      <c r="I242" s="101">
        <v>342360000</v>
      </c>
      <c r="J242" s="101">
        <v>-12360000</v>
      </c>
      <c r="K242" s="201">
        <v>16574410000</v>
      </c>
      <c r="L242" s="253">
        <v>92.469930000000005</v>
      </c>
      <c r="M242" s="158">
        <v>7.5094396712328715</v>
      </c>
      <c r="N242" s="158">
        <v>8.1656350399470394</v>
      </c>
      <c r="O242" s="158">
        <v>8.1665246652599333</v>
      </c>
      <c r="P242" s="158">
        <v>8.1878499999999992</v>
      </c>
    </row>
    <row r="243" spans="1:16" ht="12" customHeight="1">
      <c r="A243" s="100">
        <v>45566</v>
      </c>
      <c r="B243" s="101">
        <v>330000000</v>
      </c>
      <c r="C243" s="103">
        <v>45583</v>
      </c>
      <c r="D243" s="103">
        <v>45947</v>
      </c>
      <c r="E243" s="101">
        <v>411680000</v>
      </c>
      <c r="F243" s="101">
        <v>81680000</v>
      </c>
      <c r="G243" s="101">
        <v>330000000</v>
      </c>
      <c r="H243" s="270">
        <v>24.751515151515154</v>
      </c>
      <c r="I243" s="101">
        <v>300000000</v>
      </c>
      <c r="J243" s="101">
        <v>30000000</v>
      </c>
      <c r="K243" s="201">
        <v>16604410000</v>
      </c>
      <c r="L243" s="253">
        <v>92.540859999999995</v>
      </c>
      <c r="M243" s="158">
        <v>7.4387040000000049</v>
      </c>
      <c r="N243" s="158">
        <v>8.0825185143699194</v>
      </c>
      <c r="O243" s="158">
        <v>8.083390349166276</v>
      </c>
      <c r="P243" s="158">
        <v>8.1548200000000008</v>
      </c>
    </row>
    <row r="244" spans="1:16" ht="12" customHeight="1">
      <c r="A244" s="100">
        <v>45566</v>
      </c>
      <c r="B244" s="101">
        <v>330000000</v>
      </c>
      <c r="C244" s="103">
        <v>45590</v>
      </c>
      <c r="D244" s="103">
        <v>45954</v>
      </c>
      <c r="E244" s="101">
        <v>448830000</v>
      </c>
      <c r="F244" s="101">
        <v>118830000</v>
      </c>
      <c r="G244" s="101">
        <v>330000000</v>
      </c>
      <c r="H244" s="270">
        <v>36.009090909090908</v>
      </c>
      <c r="I244" s="101">
        <v>280000000</v>
      </c>
      <c r="J244" s="101">
        <v>50000000</v>
      </c>
      <c r="K244" s="201">
        <v>16654410000</v>
      </c>
      <c r="L244" s="253">
        <v>92.533559999999994</v>
      </c>
      <c r="M244" s="158">
        <v>7.4459840000000055</v>
      </c>
      <c r="N244" s="158">
        <v>8.0910668494783984</v>
      </c>
      <c r="O244" s="158">
        <v>8.0919405059065816</v>
      </c>
      <c r="P244" s="158">
        <v>8.1499900000000007</v>
      </c>
    </row>
    <row r="245" spans="1:16" ht="12" customHeight="1">
      <c r="A245" s="100">
        <v>45597</v>
      </c>
      <c r="B245" s="101">
        <v>330000000</v>
      </c>
      <c r="C245" s="103">
        <v>45597</v>
      </c>
      <c r="D245" s="103">
        <v>45961</v>
      </c>
      <c r="E245" s="101">
        <v>549480000</v>
      </c>
      <c r="F245" s="101">
        <v>219480000</v>
      </c>
      <c r="G245" s="101">
        <v>330000000</v>
      </c>
      <c r="H245" s="270">
        <v>66.509090909090901</v>
      </c>
      <c r="I245" s="101">
        <v>300000000</v>
      </c>
      <c r="J245" s="101">
        <v>30000000</v>
      </c>
      <c r="K245" s="201">
        <v>16684410000</v>
      </c>
      <c r="L245" s="253">
        <v>92.547300000000007</v>
      </c>
      <c r="M245" s="158">
        <v>7.4322816438356094</v>
      </c>
      <c r="N245" s="158">
        <v>8.074978363009448</v>
      </c>
      <c r="O245" s="158">
        <v>8.0758485925539247</v>
      </c>
      <c r="P245" s="158">
        <v>8.1</v>
      </c>
    </row>
    <row r="246" spans="1:16" ht="12" customHeight="1">
      <c r="A246" s="100">
        <v>45597</v>
      </c>
      <c r="B246" s="101">
        <v>300000000</v>
      </c>
      <c r="C246" s="103">
        <v>45604</v>
      </c>
      <c r="D246" s="103">
        <v>45968</v>
      </c>
      <c r="E246" s="101">
        <v>624050000</v>
      </c>
      <c r="F246" s="101">
        <v>324050000</v>
      </c>
      <c r="G246" s="101">
        <v>300000000</v>
      </c>
      <c r="H246" s="270">
        <v>108.01666666666667</v>
      </c>
      <c r="I246" s="101">
        <v>300000000</v>
      </c>
      <c r="J246" s="101">
        <v>0</v>
      </c>
      <c r="K246" s="201">
        <v>16684410000</v>
      </c>
      <c r="L246" s="253">
        <v>92.537180000000006</v>
      </c>
      <c r="M246" s="158">
        <v>7.4423739178082124</v>
      </c>
      <c r="N246" s="158">
        <v>8.0868276434912385</v>
      </c>
      <c r="O246" s="158">
        <v>8.0877003963221163</v>
      </c>
      <c r="P246" s="158">
        <v>8.1</v>
      </c>
    </row>
    <row r="247" spans="1:16" ht="12" customHeight="1">
      <c r="A247" s="100">
        <v>45597</v>
      </c>
      <c r="B247" s="101">
        <v>330000000</v>
      </c>
      <c r="C247" s="103">
        <v>45611</v>
      </c>
      <c r="D247" s="103">
        <v>45975</v>
      </c>
      <c r="E247" s="101">
        <v>520870000</v>
      </c>
      <c r="F247" s="101">
        <v>190870000</v>
      </c>
      <c r="G247" s="101">
        <v>330000000</v>
      </c>
      <c r="H247" s="270">
        <v>57.839393939393936</v>
      </c>
      <c r="I247" s="101">
        <v>300000000</v>
      </c>
      <c r="J247" s="101">
        <v>30000000</v>
      </c>
      <c r="K247" s="201">
        <v>16714410000</v>
      </c>
      <c r="L247" s="253">
        <v>92.538830000000004</v>
      </c>
      <c r="M247" s="158">
        <v>7.4407284383561603</v>
      </c>
      <c r="N247" s="158">
        <v>8.0848955187570617</v>
      </c>
      <c r="O247" s="158">
        <v>8.08576785990196</v>
      </c>
      <c r="P247" s="158">
        <v>8.1</v>
      </c>
    </row>
    <row r="248" spans="1:16" ht="12" customHeight="1">
      <c r="A248" s="100">
        <v>45597</v>
      </c>
      <c r="B248" s="101">
        <v>330000000</v>
      </c>
      <c r="C248" s="103">
        <v>45618</v>
      </c>
      <c r="D248" s="103">
        <v>45982</v>
      </c>
      <c r="E248" s="101">
        <v>481300000</v>
      </c>
      <c r="F248" s="101">
        <v>151300000</v>
      </c>
      <c r="G248" s="101">
        <v>330000000</v>
      </c>
      <c r="H248" s="270">
        <v>45.848484848484851</v>
      </c>
      <c r="I248" s="101">
        <v>300000000</v>
      </c>
      <c r="J248" s="101">
        <v>30000000</v>
      </c>
      <c r="K248" s="201">
        <v>16744410000</v>
      </c>
      <c r="L248" s="253">
        <v>92.541160000000005</v>
      </c>
      <c r="M248" s="158">
        <v>7.4384048219178034</v>
      </c>
      <c r="N248" s="158">
        <v>8.0821672417779435</v>
      </c>
      <c r="O248" s="158">
        <v>8.0830390017585074</v>
      </c>
      <c r="P248" s="158">
        <v>8.09999</v>
      </c>
    </row>
    <row r="249" spans="1:16" ht="12" customHeight="1">
      <c r="A249" s="100">
        <v>45597</v>
      </c>
      <c r="B249" s="101">
        <v>330000000</v>
      </c>
      <c r="C249" s="103">
        <v>45625</v>
      </c>
      <c r="D249" s="103">
        <v>45989</v>
      </c>
      <c r="E249" s="101">
        <v>380800000</v>
      </c>
      <c r="F249" s="101">
        <v>50800000</v>
      </c>
      <c r="G249" s="101">
        <v>330000000</v>
      </c>
      <c r="H249" s="270">
        <v>15.393939393939393</v>
      </c>
      <c r="I249" s="101">
        <v>300000000</v>
      </c>
      <c r="J249" s="101">
        <v>30000000</v>
      </c>
      <c r="K249" s="201">
        <v>16774410000</v>
      </c>
      <c r="L249" s="253">
        <v>92.519189999999995</v>
      </c>
      <c r="M249" s="158">
        <v>7.4603146301369918</v>
      </c>
      <c r="N249" s="158">
        <v>8.107898129916812</v>
      </c>
      <c r="O249" s="158">
        <v>8.1087753784704333</v>
      </c>
      <c r="P249" s="158">
        <v>8.125</v>
      </c>
    </row>
    <row r="250" spans="1:16">
      <c r="A250" s="100">
        <v>45627</v>
      </c>
      <c r="B250" s="101">
        <v>330000000</v>
      </c>
      <c r="C250" s="103">
        <v>45632</v>
      </c>
      <c r="D250" s="103">
        <f>C250+364</f>
        <v>45996</v>
      </c>
      <c r="E250" s="101">
        <v>812920000</v>
      </c>
      <c r="F250" s="101">
        <f>E250-B250</f>
        <v>482920000</v>
      </c>
      <c r="G250" s="101">
        <v>330000000</v>
      </c>
      <c r="H250" s="378">
        <v>146.339393939394</v>
      </c>
      <c r="I250" s="101">
        <v>300000000</v>
      </c>
      <c r="J250" s="101">
        <v>30000000</v>
      </c>
      <c r="K250" s="201">
        <v>16804410000</v>
      </c>
      <c r="L250" s="253">
        <v>92.537970000000001</v>
      </c>
      <c r="M250" s="158">
        <v>7.4415860821917796</v>
      </c>
      <c r="N250" s="158">
        <f>0.0808590255699102*100</f>
        <v>8.0859025569910195</v>
      </c>
      <c r="O250" s="158">
        <f>0.08086775112698*100</f>
        <v>8.0867751126979996</v>
      </c>
      <c r="P250" s="158">
        <v>8.0950000000000006</v>
      </c>
    </row>
    <row r="251" spans="1:16">
      <c r="A251" s="100">
        <v>45627</v>
      </c>
      <c r="B251" s="101">
        <v>330000000</v>
      </c>
      <c r="C251" s="103">
        <v>45639</v>
      </c>
      <c r="D251" s="103">
        <f>C251+364</f>
        <v>46003</v>
      </c>
      <c r="E251" s="101">
        <v>348860000</v>
      </c>
      <c r="F251" s="101">
        <f>E251-B251</f>
        <v>18860000</v>
      </c>
      <c r="G251" s="101">
        <v>330000000</v>
      </c>
      <c r="H251" s="378">
        <v>5.7151515151515202</v>
      </c>
      <c r="I251" s="101">
        <v>300000000</v>
      </c>
      <c r="J251" s="101">
        <v>30000000</v>
      </c>
      <c r="K251" s="201">
        <v>16834410000</v>
      </c>
      <c r="L251" s="253">
        <v>92.511570000000006</v>
      </c>
      <c r="M251" s="158">
        <v>7.4679137534246518</v>
      </c>
      <c r="N251" s="158">
        <f>0.0811682539804492*100</f>
        <v>8.1168253980449201</v>
      </c>
      <c r="O251" s="158">
        <f>0.0811770455476777*100</f>
        <v>8.1177045547677693</v>
      </c>
      <c r="P251" s="158">
        <v>8.1780000000000008</v>
      </c>
    </row>
    <row r="252" spans="1:16">
      <c r="A252" s="100">
        <v>45627</v>
      </c>
      <c r="B252" s="101">
        <v>270000000</v>
      </c>
      <c r="C252" s="103">
        <v>45646</v>
      </c>
      <c r="D252" s="103">
        <f>C252+364</f>
        <v>46010</v>
      </c>
      <c r="E252" s="101">
        <v>754670000</v>
      </c>
      <c r="F252" s="101">
        <f>E252-B252</f>
        <v>484670000</v>
      </c>
      <c r="G252" s="101">
        <v>325220000</v>
      </c>
      <c r="H252" s="378">
        <v>179.50740740740702</v>
      </c>
      <c r="I252" s="101">
        <v>269830000</v>
      </c>
      <c r="J252" s="101">
        <v>55390000</v>
      </c>
      <c r="K252" s="201">
        <v>16889800000</v>
      </c>
      <c r="L252" s="253">
        <v>92.510499999999993</v>
      </c>
      <c r="M252" s="158">
        <v>7.4689808219178149</v>
      </c>
      <c r="N252" s="158">
        <f>0.0811807908232099*100</f>
        <v>8.1180790823209907</v>
      </c>
      <c r="O252" s="158">
        <f>0.0811895850717581*100</f>
        <v>8.1189585071758099</v>
      </c>
      <c r="P252" s="158">
        <v>8.1300000000000008</v>
      </c>
    </row>
    <row r="253" spans="1:16">
      <c r="A253" s="100">
        <v>45658</v>
      </c>
      <c r="B253" s="101">
        <v>350000000</v>
      </c>
      <c r="C253" s="103">
        <v>45660</v>
      </c>
      <c r="D253" s="103">
        <v>46024</v>
      </c>
      <c r="E253" s="101">
        <v>987070000</v>
      </c>
      <c r="F253" s="101">
        <v>637070000</v>
      </c>
      <c r="G253" s="101">
        <v>350000000</v>
      </c>
      <c r="H253" s="378">
        <v>182.02</v>
      </c>
      <c r="I253" s="101">
        <v>350000000</v>
      </c>
      <c r="J253" s="101">
        <v>0</v>
      </c>
      <c r="K253" s="201">
        <v>16889800000</v>
      </c>
      <c r="L253" s="253">
        <v>92.568640000000002</v>
      </c>
      <c r="M253" s="158">
        <v>7.4110001095890388</v>
      </c>
      <c r="N253" s="158">
        <v>8.0500003285948907</v>
      </c>
      <c r="O253" s="158">
        <v>8.0508652507694123</v>
      </c>
      <c r="P253" s="158">
        <v>8.0500000000000007</v>
      </c>
    </row>
    <row r="254" spans="1:16">
      <c r="A254" s="100">
        <v>45658</v>
      </c>
      <c r="B254" s="101">
        <v>340000000</v>
      </c>
      <c r="C254" s="103">
        <v>45667</v>
      </c>
      <c r="D254" s="103">
        <v>46031</v>
      </c>
      <c r="E254" s="101">
        <v>700530000</v>
      </c>
      <c r="F254" s="101">
        <v>360530000</v>
      </c>
      <c r="G254" s="101">
        <v>340000000</v>
      </c>
      <c r="H254" s="378">
        <v>106.03823529411764</v>
      </c>
      <c r="I254" s="101">
        <v>350000000</v>
      </c>
      <c r="J254" s="101">
        <v>-10000000</v>
      </c>
      <c r="K254" s="201">
        <v>16879800000</v>
      </c>
      <c r="L254" s="253">
        <v>94.334239999999994</v>
      </c>
      <c r="M254" s="158">
        <v>7.3741313972602756</v>
      </c>
      <c r="N254" s="158">
        <v>6.0225484137310916</v>
      </c>
      <c r="O254" s="158">
        <v>6.0230356451854927</v>
      </c>
      <c r="P254" s="158">
        <v>8.02</v>
      </c>
    </row>
    <row r="255" spans="1:16">
      <c r="A255" s="100">
        <v>45658</v>
      </c>
      <c r="B255" s="101">
        <v>340000000</v>
      </c>
      <c r="C255" s="103">
        <v>45674</v>
      </c>
      <c r="D255" s="103">
        <v>46038</v>
      </c>
      <c r="E255" s="101">
        <v>932650000</v>
      </c>
      <c r="F255" s="101">
        <v>592650000</v>
      </c>
      <c r="G255" s="101">
        <v>340000000</v>
      </c>
      <c r="H255" s="378">
        <v>174.30882352941177</v>
      </c>
      <c r="I255" s="101">
        <v>300000000</v>
      </c>
      <c r="J255" s="101">
        <v>40000000</v>
      </c>
      <c r="K255" s="201">
        <v>16919800000</v>
      </c>
      <c r="L255" s="253">
        <v>92.641490000000005</v>
      </c>
      <c r="M255" s="158">
        <v>7.3383496986301324</v>
      </c>
      <c r="N255" s="158">
        <v>7.9648175853099747</v>
      </c>
      <c r="O255" s="158">
        <v>7.9656645267681458</v>
      </c>
      <c r="P255" s="158">
        <v>7.9889999999999999</v>
      </c>
    </row>
    <row r="256" spans="1:16">
      <c r="A256" s="100">
        <v>45658</v>
      </c>
      <c r="B256" s="101">
        <v>340000000</v>
      </c>
      <c r="C256" s="103">
        <v>45681</v>
      </c>
      <c r="D256" s="103">
        <v>46045</v>
      </c>
      <c r="E256" s="101">
        <v>757310000</v>
      </c>
      <c r="F256" s="101">
        <v>417310000</v>
      </c>
      <c r="G256" s="101">
        <v>340000000</v>
      </c>
      <c r="H256" s="378">
        <v>122.73823529411764</v>
      </c>
      <c r="I256" s="101">
        <v>350000000</v>
      </c>
      <c r="J256" s="101">
        <v>-10000000</v>
      </c>
      <c r="K256" s="201">
        <v>16909800000</v>
      </c>
      <c r="L256" s="253">
        <v>92.663889999999995</v>
      </c>
      <c r="M256" s="158">
        <v>7.3160110684931556</v>
      </c>
      <c r="N256" s="158">
        <v>7.9386524225905628</v>
      </c>
      <c r="O256" s="158">
        <v>7.93949387797519</v>
      </c>
      <c r="P256" s="158">
        <v>7.9450000000000003</v>
      </c>
    </row>
    <row r="257" spans="1:16">
      <c r="A257" s="100">
        <v>45658</v>
      </c>
      <c r="B257" s="101">
        <v>350000000</v>
      </c>
      <c r="C257" s="103">
        <v>45688</v>
      </c>
      <c r="D257" s="103">
        <v>46052</v>
      </c>
      <c r="E257" s="101">
        <v>688260000</v>
      </c>
      <c r="F257" s="101">
        <v>338260000</v>
      </c>
      <c r="G257" s="101">
        <v>350000000</v>
      </c>
      <c r="H257" s="378">
        <v>96.645714285714291</v>
      </c>
      <c r="I257" s="101">
        <v>412500000</v>
      </c>
      <c r="J257" s="101">
        <v>-62500000</v>
      </c>
      <c r="K257" s="201">
        <v>16847300000</v>
      </c>
      <c r="L257" s="253">
        <v>92.694820000000007</v>
      </c>
      <c r="M257" s="158">
        <v>7.2851658082191708</v>
      </c>
      <c r="N257" s="158">
        <v>7.9025442584862553</v>
      </c>
      <c r="O257" s="158">
        <v>7.9033781715887486</v>
      </c>
      <c r="P257" s="158">
        <v>7.8849999999999998</v>
      </c>
    </row>
    <row r="258" spans="1:16">
      <c r="A258" s="100">
        <v>45689</v>
      </c>
      <c r="B258" s="101">
        <v>330000000</v>
      </c>
      <c r="C258" s="103">
        <v>45695</v>
      </c>
      <c r="D258" s="103">
        <v>46059</v>
      </c>
      <c r="E258" s="101">
        <v>524480000</v>
      </c>
      <c r="F258" s="101">
        <v>194480000</v>
      </c>
      <c r="G258" s="101">
        <v>330000000</v>
      </c>
      <c r="H258" s="378">
        <v>58.933333333333337</v>
      </c>
      <c r="I258" s="101">
        <v>350000000</v>
      </c>
      <c r="J258" s="101">
        <v>-20000000</v>
      </c>
      <c r="K258" s="201">
        <v>16827300000</v>
      </c>
      <c r="L258" s="253">
        <v>92.716099999999997</v>
      </c>
      <c r="M258" s="158">
        <v>7.2638999999999996</v>
      </c>
      <c r="N258" s="158">
        <v>7.88</v>
      </c>
      <c r="O258" s="158">
        <v>7.88</v>
      </c>
      <c r="P258" s="158">
        <v>7.9</v>
      </c>
    </row>
    <row r="259" spans="1:16">
      <c r="A259" s="100">
        <v>45689</v>
      </c>
      <c r="B259" s="101">
        <v>340000000</v>
      </c>
      <c r="C259" s="103">
        <v>45702</v>
      </c>
      <c r="D259" s="103">
        <v>46066</v>
      </c>
      <c r="E259" s="101">
        <v>656820000</v>
      </c>
      <c r="F259" s="101">
        <v>316820000</v>
      </c>
      <c r="G259" s="101">
        <v>340000000</v>
      </c>
      <c r="H259" s="378">
        <v>93.182352941176475</v>
      </c>
      <c r="I259" s="101">
        <v>350000000</v>
      </c>
      <c r="J259" s="101">
        <v>-10000000</v>
      </c>
      <c r="K259" s="201">
        <v>16817300000</v>
      </c>
      <c r="L259" s="253">
        <v>92.784800000000004</v>
      </c>
      <c r="M259" s="158">
        <v>7.1955</v>
      </c>
      <c r="N259" s="158">
        <v>7.8</v>
      </c>
      <c r="O259" s="158">
        <v>7.8</v>
      </c>
      <c r="P259" s="158">
        <v>7.8353999999999999</v>
      </c>
    </row>
    <row r="260" spans="1:16">
      <c r="A260" s="100">
        <v>45689</v>
      </c>
      <c r="B260" s="101">
        <v>340000000</v>
      </c>
      <c r="C260" s="103">
        <v>45709</v>
      </c>
      <c r="D260" s="103">
        <v>46073</v>
      </c>
      <c r="E260" s="101">
        <v>430900000</v>
      </c>
      <c r="F260" s="101">
        <v>90900000</v>
      </c>
      <c r="G260" s="101">
        <v>330000000</v>
      </c>
      <c r="H260" s="378">
        <v>26.735294117647058</v>
      </c>
      <c r="I260" s="101">
        <v>310000000</v>
      </c>
      <c r="J260" s="101">
        <v>20000000</v>
      </c>
      <c r="K260" s="201">
        <v>16837300000</v>
      </c>
      <c r="L260" s="253">
        <v>92.803799999999995</v>
      </c>
      <c r="M260" s="158">
        <v>7.1764999999999999</v>
      </c>
      <c r="N260" s="158">
        <v>7.7799999999999994</v>
      </c>
      <c r="O260" s="158">
        <v>7.7799999999999994</v>
      </c>
      <c r="P260" s="158">
        <v>7.7949999999999999</v>
      </c>
    </row>
    <row r="261" spans="1:16">
      <c r="A261" s="100">
        <v>45689</v>
      </c>
      <c r="B261" s="101">
        <v>340000000</v>
      </c>
      <c r="C261" s="103">
        <v>45716</v>
      </c>
      <c r="D261" s="103">
        <v>46080</v>
      </c>
      <c r="E261" s="101">
        <v>622500000</v>
      </c>
      <c r="F261" s="101">
        <v>282500000</v>
      </c>
      <c r="G261" s="101">
        <v>340000000</v>
      </c>
      <c r="H261" s="378">
        <v>83.088235294117652</v>
      </c>
      <c r="I261" s="101">
        <v>300000000</v>
      </c>
      <c r="J261" s="101">
        <v>40000000</v>
      </c>
      <c r="K261" s="201">
        <v>16877300000</v>
      </c>
      <c r="L261" s="253">
        <v>92.837999999999994</v>
      </c>
      <c r="M261" s="158">
        <v>7.1422999999999996</v>
      </c>
      <c r="N261" s="158">
        <v>7.7399999999999993</v>
      </c>
      <c r="O261" s="158">
        <v>7.7399999999999993</v>
      </c>
      <c r="P261" s="158">
        <v>7.65</v>
      </c>
    </row>
    <row r="262" spans="1:16">
      <c r="A262" s="100">
        <v>45717</v>
      </c>
      <c r="B262" s="101">
        <v>330000000</v>
      </c>
      <c r="C262" s="103">
        <v>45723</v>
      </c>
      <c r="D262" s="103">
        <v>46087</v>
      </c>
      <c r="E262" s="101">
        <v>406130000</v>
      </c>
      <c r="F262" s="101">
        <v>76130000</v>
      </c>
      <c r="G262" s="101">
        <v>330000000</v>
      </c>
      <c r="H262" s="378">
        <v>23.06969696969697</v>
      </c>
      <c r="I262" s="101">
        <v>300000000</v>
      </c>
      <c r="J262" s="101">
        <v>30000000</v>
      </c>
      <c r="K262" s="201">
        <v>16907300000</v>
      </c>
      <c r="L262" s="253">
        <v>92.849440000000001</v>
      </c>
      <c r="M262" s="158">
        <v>7.1309694246575326</v>
      </c>
      <c r="N262" s="158">
        <v>7.7223991825953879</v>
      </c>
      <c r="O262" s="158">
        <v>7.7231959619451063</v>
      </c>
      <c r="P262" s="158">
        <v>7.7489999999999997</v>
      </c>
    </row>
    <row r="263" spans="1:16">
      <c r="A263" s="100">
        <v>45717</v>
      </c>
      <c r="B263" s="101">
        <v>330000000</v>
      </c>
      <c r="C263" s="103">
        <v>45730</v>
      </c>
      <c r="D263" s="103">
        <v>46094</v>
      </c>
      <c r="E263" s="101">
        <v>521010000</v>
      </c>
      <c r="F263" s="101">
        <v>191010000</v>
      </c>
      <c r="G263" s="101">
        <v>330000000</v>
      </c>
      <c r="H263" s="378">
        <v>57.881818181818176</v>
      </c>
      <c r="I263" s="101">
        <v>357370000</v>
      </c>
      <c r="J263" s="101">
        <v>-27370000</v>
      </c>
      <c r="K263" s="201">
        <v>16879930000</v>
      </c>
      <c r="L263" s="253">
        <v>92.863960000000006</v>
      </c>
      <c r="M263" s="158">
        <v>7.1164889999999996</v>
      </c>
      <c r="N263" s="158">
        <v>7.7055129950246561</v>
      </c>
      <c r="O263" s="158">
        <v>7.7063063358876915</v>
      </c>
      <c r="P263" s="158">
        <v>7.72</v>
      </c>
    </row>
    <row r="264" spans="1:16">
      <c r="A264" s="100">
        <v>45717</v>
      </c>
      <c r="B264" s="101">
        <v>330000000</v>
      </c>
      <c r="C264" s="103">
        <v>45736</v>
      </c>
      <c r="D264" s="103">
        <v>46101</v>
      </c>
      <c r="E264" s="101">
        <v>368080000</v>
      </c>
      <c r="F264" s="101">
        <v>38080000</v>
      </c>
      <c r="G264" s="101">
        <v>330000000</v>
      </c>
      <c r="H264" s="378">
        <v>11.539393939393939</v>
      </c>
      <c r="I264" s="101">
        <v>400000000</v>
      </c>
      <c r="J264" s="101">
        <v>-70000000</v>
      </c>
      <c r="K264" s="201">
        <v>16809930000</v>
      </c>
      <c r="L264" s="253">
        <v>92.864189999999994</v>
      </c>
      <c r="M264" s="158">
        <v>7.1358100000000064</v>
      </c>
      <c r="N264" s="158">
        <v>7.7052455565771698</v>
      </c>
      <c r="O264" s="158">
        <v>7.7060388430408411</v>
      </c>
      <c r="P264" s="158">
        <v>7.7589499999999996</v>
      </c>
    </row>
    <row r="265" spans="1:16">
      <c r="A265" s="100">
        <v>45717</v>
      </c>
      <c r="B265" s="101">
        <v>340000000</v>
      </c>
      <c r="C265" s="103">
        <v>45744</v>
      </c>
      <c r="D265" s="103">
        <v>46108</v>
      </c>
      <c r="E265" s="101">
        <v>382610000</v>
      </c>
      <c r="F265" s="101">
        <v>42610000</v>
      </c>
      <c r="G265" s="101">
        <v>380060000</v>
      </c>
      <c r="H265" s="378">
        <v>12.53235294117647</v>
      </c>
      <c r="I265" s="101">
        <v>454460000</v>
      </c>
      <c r="J265" s="101">
        <v>-74400000</v>
      </c>
      <c r="K265" s="201">
        <v>16735530000</v>
      </c>
      <c r="L265" s="253">
        <v>92.85</v>
      </c>
      <c r="M265" s="158">
        <v>7.169642857142863</v>
      </c>
      <c r="N265" s="158">
        <v>7.7217478267559105</v>
      </c>
      <c r="O265" s="158">
        <v>7.7225444733373561</v>
      </c>
      <c r="P265" s="158">
        <v>7.7709999999999999</v>
      </c>
    </row>
    <row r="266" spans="1:16">
      <c r="A266" s="100">
        <v>45748</v>
      </c>
      <c r="B266" s="101">
        <v>360000000</v>
      </c>
      <c r="C266" s="103">
        <v>45751</v>
      </c>
      <c r="D266" s="103">
        <v>46115</v>
      </c>
      <c r="E266" s="101">
        <v>464810000</v>
      </c>
      <c r="F266" s="101">
        <v>104810000</v>
      </c>
      <c r="G266" s="101">
        <v>376600000</v>
      </c>
      <c r="H266" s="378">
        <v>29.113888888888891</v>
      </c>
      <c r="I266" s="101">
        <v>300000000</v>
      </c>
      <c r="J266" s="101">
        <v>76600000</v>
      </c>
      <c r="K266" s="201">
        <v>16812130000</v>
      </c>
      <c r="L266" s="253">
        <v>92.852860000000007</v>
      </c>
      <c r="M266" s="158">
        <v>7.1865181818181751</v>
      </c>
      <c r="N266" s="158">
        <v>7.7184213819585024</v>
      </c>
      <c r="O266" s="158">
        <v>7.7192173506666295</v>
      </c>
      <c r="P266" s="158">
        <v>7.78843</v>
      </c>
    </row>
    <row r="267" spans="1:16">
      <c r="A267" s="100">
        <v>45748</v>
      </c>
      <c r="B267" s="101">
        <v>340000000</v>
      </c>
      <c r="C267" s="103">
        <v>45758</v>
      </c>
      <c r="D267" s="103">
        <v>46122</v>
      </c>
      <c r="E267" s="101">
        <v>444530000</v>
      </c>
      <c r="F267" s="101">
        <v>104530000</v>
      </c>
      <c r="G267" s="101">
        <v>340000000</v>
      </c>
      <c r="H267" s="378">
        <v>30.744117647058822</v>
      </c>
      <c r="I267" s="101">
        <v>300000000</v>
      </c>
      <c r="J267" s="101">
        <v>40000000</v>
      </c>
      <c r="K267" s="201">
        <v>16852130000</v>
      </c>
      <c r="L267" s="253">
        <v>92.811629999999994</v>
      </c>
      <c r="M267" s="158">
        <v>7.2081182692307753</v>
      </c>
      <c r="N267" s="158">
        <v>7.7663955144746151</v>
      </c>
      <c r="O267" s="158">
        <v>7.7672012867467055</v>
      </c>
      <c r="P267" s="158">
        <v>7.798</v>
      </c>
    </row>
    <row r="268" spans="1:16">
      <c r="A268" s="100">
        <v>45748</v>
      </c>
      <c r="B268" s="101">
        <v>340000000</v>
      </c>
      <c r="C268" s="103">
        <v>45764</v>
      </c>
      <c r="D268" s="103">
        <v>46128</v>
      </c>
      <c r="E268" s="101">
        <v>658140000</v>
      </c>
      <c r="F268" s="101">
        <v>318140000</v>
      </c>
      <c r="G268" s="101">
        <v>347660000</v>
      </c>
      <c r="H268" s="378">
        <v>93.57058823529411</v>
      </c>
      <c r="I268" s="101">
        <v>300000000</v>
      </c>
      <c r="J268" s="101">
        <v>47660000</v>
      </c>
      <c r="K268" s="201">
        <v>16899790000</v>
      </c>
      <c r="L268" s="253">
        <v>92.803600000000003</v>
      </c>
      <c r="M268" s="158">
        <v>7.2161703296703266</v>
      </c>
      <c r="N268" s="158">
        <v>7.7757439686287233</v>
      </c>
      <c r="O268" s="158">
        <v>7.7765516580824867</v>
      </c>
      <c r="P268" s="158">
        <v>7.79</v>
      </c>
    </row>
    <row r="269" spans="1:16">
      <c r="A269" s="100">
        <v>45748</v>
      </c>
      <c r="B269" s="101">
        <v>370000000</v>
      </c>
      <c r="C269" s="103">
        <v>45772</v>
      </c>
      <c r="D269" s="103">
        <v>46136</v>
      </c>
      <c r="E269" s="101">
        <v>687600000</v>
      </c>
      <c r="F269" s="101">
        <v>317600000</v>
      </c>
      <c r="G269" s="101">
        <v>370000000</v>
      </c>
      <c r="H269" s="378">
        <v>85.837837837837839</v>
      </c>
      <c r="I269" s="101">
        <v>330000000</v>
      </c>
      <c r="J269" s="101">
        <v>40000000</v>
      </c>
      <c r="K269" s="201">
        <v>16939790000</v>
      </c>
      <c r="L269" s="253">
        <v>92.795569999999998</v>
      </c>
      <c r="M269" s="158">
        <v>7.2242223901098921</v>
      </c>
      <c r="N269" s="158">
        <v>7.7850940407067846</v>
      </c>
      <c r="O269" s="158">
        <v>7.7859036498970635</v>
      </c>
      <c r="P269" s="158">
        <v>7.806</v>
      </c>
    </row>
    <row r="270" spans="1:16">
      <c r="A270" s="100">
        <v>45778</v>
      </c>
      <c r="B270" s="101">
        <v>370000000</v>
      </c>
      <c r="C270" s="103">
        <v>45779</v>
      </c>
      <c r="D270" s="103">
        <v>46143</v>
      </c>
      <c r="E270" s="101">
        <v>592800000</v>
      </c>
      <c r="F270" s="101">
        <v>222800000</v>
      </c>
      <c r="G270" s="101">
        <v>370000000</v>
      </c>
      <c r="H270" s="378">
        <v>60.21621621621621</v>
      </c>
      <c r="I270" s="101">
        <v>330000000</v>
      </c>
      <c r="J270" s="101">
        <v>40000000</v>
      </c>
      <c r="K270" s="201">
        <v>16979790000</v>
      </c>
      <c r="L270" s="253">
        <v>92.81053</v>
      </c>
      <c r="M270" s="158">
        <v>7.2092212912087907</v>
      </c>
      <c r="N270" s="158">
        <v>7.7676760290117848</v>
      </c>
      <c r="O270" s="158">
        <v>7.768482063760529</v>
      </c>
      <c r="P270" s="158">
        <v>7.8049999999999997</v>
      </c>
    </row>
    <row r="271" spans="1:16">
      <c r="A271" s="100">
        <v>45778</v>
      </c>
      <c r="B271" s="101">
        <v>370000000</v>
      </c>
      <c r="C271" s="103">
        <v>45786</v>
      </c>
      <c r="D271" s="103">
        <v>46150</v>
      </c>
      <c r="E271" s="101">
        <v>835590000</v>
      </c>
      <c r="F271" s="101">
        <v>465590000</v>
      </c>
      <c r="G271" s="101">
        <v>370000000</v>
      </c>
      <c r="H271" s="378">
        <v>125.83513513513513</v>
      </c>
      <c r="I271" s="101">
        <v>330000000</v>
      </c>
      <c r="J271" s="101">
        <v>40000000</v>
      </c>
      <c r="K271" s="201">
        <v>17019790000</v>
      </c>
      <c r="L271" s="253">
        <v>92.801349999999999</v>
      </c>
      <c r="M271" s="158">
        <v>7.218426510989012</v>
      </c>
      <c r="N271" s="158">
        <v>7.7783636886629468</v>
      </c>
      <c r="O271" s="158">
        <v>7.7791719157677575</v>
      </c>
      <c r="P271" s="158">
        <v>7.782</v>
      </c>
    </row>
    <row r="272" spans="1:16">
      <c r="A272" s="100">
        <v>45778</v>
      </c>
      <c r="B272" s="101">
        <v>370000000</v>
      </c>
      <c r="C272" s="103">
        <v>45793</v>
      </c>
      <c r="D272" s="103">
        <v>46157</v>
      </c>
      <c r="E272" s="101">
        <v>682490000</v>
      </c>
      <c r="F272" s="101">
        <v>312490000</v>
      </c>
      <c r="G272" s="101">
        <v>370000000</v>
      </c>
      <c r="H272" s="378">
        <v>84.456756756756761</v>
      </c>
      <c r="I272" s="101">
        <v>330000000</v>
      </c>
      <c r="J272" s="101">
        <v>40000000</v>
      </c>
      <c r="K272" s="201">
        <v>17059790000</v>
      </c>
      <c r="L272" s="253">
        <v>92.82011</v>
      </c>
      <c r="M272" s="158">
        <v>7.1996149725274732</v>
      </c>
      <c r="N272" s="158">
        <v>7.7565249303491148</v>
      </c>
      <c r="O272" s="158">
        <v>7.7573286807734787</v>
      </c>
      <c r="P272" s="158">
        <v>7.77</v>
      </c>
    </row>
    <row r="273" spans="1:16">
      <c r="A273" s="100">
        <v>45778</v>
      </c>
      <c r="B273" s="101">
        <v>370000000</v>
      </c>
      <c r="C273" s="103">
        <v>45800</v>
      </c>
      <c r="D273" s="103">
        <v>46164</v>
      </c>
      <c r="E273" s="101">
        <v>829870000</v>
      </c>
      <c r="F273" s="101">
        <v>459870000</v>
      </c>
      <c r="G273" s="101">
        <v>370000000</v>
      </c>
      <c r="H273" s="378">
        <v>124.28918918918919</v>
      </c>
      <c r="I273" s="101">
        <v>330000000</v>
      </c>
      <c r="J273" s="101">
        <v>40000000</v>
      </c>
      <c r="K273" s="201">
        <v>17099790000</v>
      </c>
      <c r="L273" s="253">
        <v>92.828639999999993</v>
      </c>
      <c r="M273" s="158">
        <v>7.1910615384615451</v>
      </c>
      <c r="N273" s="158">
        <v>7.7465979663835922</v>
      </c>
      <c r="O273" s="158">
        <v>7.7473996859110272</v>
      </c>
      <c r="P273" s="158">
        <v>7.76</v>
      </c>
    </row>
    <row r="274" spans="1:16">
      <c r="A274" s="100">
        <v>45778</v>
      </c>
      <c r="B274" s="101">
        <v>340000000</v>
      </c>
      <c r="C274" s="103">
        <v>45807</v>
      </c>
      <c r="D274" s="103">
        <v>46171</v>
      </c>
      <c r="E274" s="101">
        <v>916730000</v>
      </c>
      <c r="F274" s="101">
        <v>576730000</v>
      </c>
      <c r="G274" s="101">
        <v>361730000</v>
      </c>
      <c r="H274" s="378">
        <v>169.62647058823529</v>
      </c>
      <c r="I274" s="101">
        <v>300000000</v>
      </c>
      <c r="J274" s="101">
        <v>61730000</v>
      </c>
      <c r="K274" s="201">
        <v>17161520000</v>
      </c>
      <c r="L274" s="253">
        <v>92.827740000000006</v>
      </c>
      <c r="M274" s="158">
        <v>7.1919640109890048</v>
      </c>
      <c r="N274" s="158">
        <v>7.7476452739116617</v>
      </c>
      <c r="O274" s="158">
        <v>7.7484472075830535</v>
      </c>
      <c r="P274" s="158">
        <v>7.7674500000000002</v>
      </c>
    </row>
    <row r="275" spans="1:16">
      <c r="A275" s="100">
        <v>45809</v>
      </c>
      <c r="B275" s="101">
        <v>370000000</v>
      </c>
      <c r="C275" s="103">
        <v>45814</v>
      </c>
      <c r="D275" s="103">
        <v>46178</v>
      </c>
      <c r="E275" s="101">
        <v>1266490000</v>
      </c>
      <c r="F275" s="101">
        <v>896490000</v>
      </c>
      <c r="G275" s="101">
        <v>370000000</v>
      </c>
      <c r="H275" s="378">
        <v>242.2945945945946</v>
      </c>
      <c r="I275" s="101">
        <v>330000000</v>
      </c>
      <c r="J275" s="101">
        <v>40000000</v>
      </c>
      <c r="K275" s="201">
        <v>17201520000</v>
      </c>
      <c r="L275" s="253">
        <v>92.848910000000004</v>
      </c>
      <c r="M275" s="158">
        <v>7.1707358516483479</v>
      </c>
      <c r="N275" s="158">
        <v>7.7230156516089927</v>
      </c>
      <c r="O275" s="158">
        <v>7.723812556625842</v>
      </c>
      <c r="P275" s="158">
        <v>7.74</v>
      </c>
    </row>
    <row r="276" spans="1:16">
      <c r="A276" s="100">
        <v>45809</v>
      </c>
      <c r="B276" s="101">
        <v>370000000</v>
      </c>
      <c r="C276" s="103">
        <v>45821</v>
      </c>
      <c r="D276" s="103">
        <v>46185</v>
      </c>
      <c r="E276" s="101">
        <v>908720000</v>
      </c>
      <c r="F276" s="101">
        <v>538720000</v>
      </c>
      <c r="G276" s="101">
        <v>370000000</v>
      </c>
      <c r="H276" s="378">
        <v>145.6</v>
      </c>
      <c r="I276" s="101">
        <v>330000000</v>
      </c>
      <c r="J276" s="101">
        <v>40000000</v>
      </c>
      <c r="K276" s="201">
        <v>17241520000</v>
      </c>
      <c r="L276" s="253">
        <v>92.869730000000004</v>
      </c>
      <c r="M276" s="158">
        <v>7.1498586538461497</v>
      </c>
      <c r="N276" s="158">
        <v>7.6988041785478964</v>
      </c>
      <c r="O276" s="158">
        <v>7.699596155327626</v>
      </c>
      <c r="P276" s="158">
        <v>7.7169999999999996</v>
      </c>
    </row>
    <row r="277" spans="1:16">
      <c r="A277" s="100">
        <v>45809</v>
      </c>
      <c r="B277" s="101">
        <v>340000000</v>
      </c>
      <c r="C277" s="103">
        <v>45828</v>
      </c>
      <c r="D277" s="103">
        <v>46192</v>
      </c>
      <c r="E277" s="101">
        <v>743830000</v>
      </c>
      <c r="F277" s="101">
        <v>403830000</v>
      </c>
      <c r="G277" s="101">
        <v>340000000</v>
      </c>
      <c r="H277" s="378">
        <v>118.77352941176471</v>
      </c>
      <c r="I277" s="101">
        <v>300000000</v>
      </c>
      <c r="J277" s="101">
        <v>40000000</v>
      </c>
      <c r="K277" s="201">
        <v>17281520000</v>
      </c>
      <c r="L277" s="253">
        <v>92.870450000000005</v>
      </c>
      <c r="M277" s="158">
        <v>7.1491366758241703</v>
      </c>
      <c r="N277" s="158">
        <v>7.6979670883732876</v>
      </c>
      <c r="O277" s="158">
        <v>7.6987588950303554</v>
      </c>
      <c r="P277" s="158">
        <v>7.73</v>
      </c>
    </row>
    <row r="278" spans="1:16">
      <c r="A278" s="100">
        <v>45809</v>
      </c>
      <c r="B278" s="101">
        <v>300000000</v>
      </c>
      <c r="C278" s="103">
        <v>45835</v>
      </c>
      <c r="D278" s="103">
        <v>46199</v>
      </c>
      <c r="E278" s="101">
        <v>711890000</v>
      </c>
      <c r="F278" s="101">
        <v>411890000</v>
      </c>
      <c r="G278" s="101">
        <v>429060000</v>
      </c>
      <c r="H278" s="378">
        <v>137.29666666666668</v>
      </c>
      <c r="I278" s="101">
        <v>330000000</v>
      </c>
      <c r="J278" s="101">
        <v>99060000</v>
      </c>
      <c r="K278" s="201">
        <v>17380580000</v>
      </c>
      <c r="L278" s="253">
        <v>92.878029999999995</v>
      </c>
      <c r="M278" s="158">
        <v>7.14154</v>
      </c>
      <c r="N278" s="158">
        <v>7.6891551765776649</v>
      </c>
      <c r="O278" s="158">
        <v>7.6899451934634433</v>
      </c>
      <c r="P278" s="158">
        <v>7.7149999999999999</v>
      </c>
    </row>
    <row r="279" spans="1:16">
      <c r="A279" s="100">
        <v>45839</v>
      </c>
      <c r="B279" s="101">
        <v>340000000</v>
      </c>
      <c r="C279" s="103">
        <v>45842</v>
      </c>
      <c r="D279" s="103">
        <v>46206</v>
      </c>
      <c r="E279" s="101">
        <v>693140000</v>
      </c>
      <c r="F279" s="101">
        <v>353140000</v>
      </c>
      <c r="G279" s="101">
        <v>340000000</v>
      </c>
      <c r="H279" s="378">
        <v>103.86470588235295</v>
      </c>
      <c r="I279" s="101">
        <v>300000000</v>
      </c>
      <c r="J279" s="101">
        <v>40000000</v>
      </c>
      <c r="K279" s="201">
        <v>17420580000</v>
      </c>
      <c r="L279" s="253">
        <v>92.843029879411759</v>
      </c>
      <c r="M279" s="158">
        <v>7.1766300000000003</v>
      </c>
      <c r="N279" s="158">
        <v>7.7298555806885343</v>
      </c>
      <c r="O279" s="158">
        <v>7.7306538806726888</v>
      </c>
      <c r="P279" s="158">
        <v>7.7869999999999999</v>
      </c>
    </row>
    <row r="280" spans="1:16">
      <c r="A280" s="100">
        <v>45839</v>
      </c>
      <c r="B280" s="101">
        <v>370000000</v>
      </c>
      <c r="C280" s="103">
        <v>45849</v>
      </c>
      <c r="D280" s="103">
        <v>46213</v>
      </c>
      <c r="E280" s="101">
        <v>722070000</v>
      </c>
      <c r="F280" s="101">
        <v>352070000</v>
      </c>
      <c r="G280" s="101">
        <v>370000000</v>
      </c>
      <c r="H280" s="378">
        <v>95.154054054054043</v>
      </c>
      <c r="I280" s="101">
        <v>330000000</v>
      </c>
      <c r="J280" s="101">
        <v>40000000</v>
      </c>
      <c r="K280" s="201">
        <v>17460580000</v>
      </c>
      <c r="L280" s="253">
        <v>92.837511937837832</v>
      </c>
      <c r="M280" s="158">
        <v>7.1821700000000002</v>
      </c>
      <c r="N280" s="158">
        <v>7.7362750005376544</v>
      </c>
      <c r="O280" s="158">
        <v>7.7370746108112787</v>
      </c>
      <c r="P280" s="158">
        <v>7.77</v>
      </c>
    </row>
    <row r="281" spans="1:16">
      <c r="A281" s="100">
        <v>45839</v>
      </c>
      <c r="B281" s="101">
        <v>390000000</v>
      </c>
      <c r="C281" s="103">
        <v>45856</v>
      </c>
      <c r="D281" s="103">
        <v>46220</v>
      </c>
      <c r="E281" s="101">
        <v>952520000</v>
      </c>
      <c r="F281" s="101">
        <v>562520000</v>
      </c>
      <c r="G281" s="101">
        <v>390000000</v>
      </c>
      <c r="H281" s="378">
        <v>144.23589743589744</v>
      </c>
      <c r="I281" s="101">
        <v>350000000</v>
      </c>
      <c r="J281" s="101">
        <v>40000000</v>
      </c>
      <c r="K281" s="201">
        <v>17500580000</v>
      </c>
      <c r="L281" s="253">
        <v>92.83614571051281</v>
      </c>
      <c r="M281" s="158">
        <v>7.1835399999999998</v>
      </c>
      <c r="N281" s="158">
        <v>7.7378645492942253</v>
      </c>
      <c r="O281" s="158">
        <v>7.7386644841779484</v>
      </c>
      <c r="P281" s="158">
        <v>7.77</v>
      </c>
    </row>
    <row r="282" spans="1:16">
      <c r="A282" s="100">
        <v>45839</v>
      </c>
      <c r="B282" s="101">
        <v>440000000</v>
      </c>
      <c r="C282" s="103">
        <v>45863</v>
      </c>
      <c r="D282" s="103">
        <v>46227</v>
      </c>
      <c r="E282" s="101">
        <v>1083500000</v>
      </c>
      <c r="F282" s="101">
        <v>643500000</v>
      </c>
      <c r="G282" s="101">
        <v>440000000</v>
      </c>
      <c r="H282" s="378">
        <v>146.25</v>
      </c>
      <c r="I282" s="101">
        <v>400000000</v>
      </c>
      <c r="J282" s="101">
        <v>40000000</v>
      </c>
      <c r="K282" s="201">
        <v>17540580000</v>
      </c>
      <c r="L282" s="253">
        <v>92.842682612954533</v>
      </c>
      <c r="M282" s="158">
        <v>7.1769800000000004</v>
      </c>
      <c r="N282" s="158">
        <v>7.7302595583322447</v>
      </c>
      <c r="O282" s="158">
        <v>7.731057940742736</v>
      </c>
      <c r="P282" s="158">
        <v>7.7469999999999999</v>
      </c>
    </row>
    <row r="283" spans="1:16">
      <c r="A283" s="100">
        <v>45870</v>
      </c>
      <c r="B283" s="101">
        <v>370000000</v>
      </c>
      <c r="C283" s="103">
        <v>45870</v>
      </c>
      <c r="D283" s="103">
        <v>46234</v>
      </c>
      <c r="E283" s="101">
        <v>1096350000</v>
      </c>
      <c r="F283" s="101">
        <v>726350000</v>
      </c>
      <c r="G283" s="101">
        <v>370000000</v>
      </c>
      <c r="H283" s="378">
        <v>196.31081081081081</v>
      </c>
      <c r="I283" s="101">
        <v>330250000</v>
      </c>
      <c r="J283" s="101">
        <v>40000000</v>
      </c>
      <c r="K283" s="201">
        <v>17580580000</v>
      </c>
      <c r="L283" s="253">
        <v>92.855630000000005</v>
      </c>
      <c r="M283" s="158">
        <v>7.1247959999999999</v>
      </c>
      <c r="N283" s="158">
        <v>7.715199810835256</v>
      </c>
      <c r="O283" s="158">
        <v>7.7159951233099822</v>
      </c>
      <c r="P283" s="158">
        <v>7.726</v>
      </c>
    </row>
    <row r="284" spans="1:16">
      <c r="A284" s="100">
        <v>45870</v>
      </c>
      <c r="B284" s="101">
        <v>350000000</v>
      </c>
      <c r="C284" s="103">
        <v>45877</v>
      </c>
      <c r="D284" s="103">
        <v>46241</v>
      </c>
      <c r="E284" s="101">
        <v>1204560000</v>
      </c>
      <c r="F284" s="101">
        <v>854560000</v>
      </c>
      <c r="G284" s="101">
        <v>350000000</v>
      </c>
      <c r="H284" s="378">
        <v>244.16000000000003</v>
      </c>
      <c r="I284" s="101">
        <v>310000000</v>
      </c>
      <c r="J284" s="101">
        <v>40000000</v>
      </c>
      <c r="K284" s="201">
        <v>17620580000</v>
      </c>
      <c r="L284" s="253">
        <v>92.897435579428574</v>
      </c>
      <c r="M284" s="158">
        <v>7.1220800000000004</v>
      </c>
      <c r="N284" s="158">
        <v>7.6666023295109227</v>
      </c>
      <c r="O284" s="158">
        <v>7.6673877747311936</v>
      </c>
      <c r="P284" s="158">
        <v>7.6865500000000004</v>
      </c>
    </row>
    <row r="285" spans="1:16">
      <c r="A285" s="100">
        <v>45870</v>
      </c>
      <c r="B285" s="101">
        <v>350000000</v>
      </c>
      <c r="C285" s="103">
        <v>45884</v>
      </c>
      <c r="D285" s="103">
        <v>46248</v>
      </c>
      <c r="E285" s="101">
        <v>1070790000</v>
      </c>
      <c r="F285" s="101">
        <v>720790000</v>
      </c>
      <c r="G285" s="101">
        <v>350000000</v>
      </c>
      <c r="H285" s="378">
        <v>205.94</v>
      </c>
      <c r="I285" s="101">
        <v>300000000</v>
      </c>
      <c r="J285" s="101">
        <v>50000000</v>
      </c>
      <c r="K285" s="201">
        <v>17670580000</v>
      </c>
      <c r="L285" s="253">
        <v>92.928411460000007</v>
      </c>
      <c r="M285" s="158">
        <v>7.0910200000000003</v>
      </c>
      <c r="N285" s="158">
        <v>7.6306221850097984</v>
      </c>
      <c r="O285" s="158">
        <v>7.6314003635373995</v>
      </c>
      <c r="P285" s="158">
        <v>7.6420000000000003</v>
      </c>
    </row>
    <row r="286" spans="1:16">
      <c r="A286" s="100">
        <v>45870</v>
      </c>
      <c r="B286" s="101">
        <v>360000000</v>
      </c>
      <c r="C286" s="103">
        <v>45891</v>
      </c>
      <c r="D286" s="103">
        <v>46255</v>
      </c>
      <c r="E286" s="101">
        <v>1191090000</v>
      </c>
      <c r="F286" s="101">
        <v>831090000</v>
      </c>
      <c r="G286" s="101">
        <v>360000000</v>
      </c>
      <c r="H286" s="378">
        <v>230.85833333333335</v>
      </c>
      <c r="I286" s="101">
        <v>300000000</v>
      </c>
      <c r="J286" s="101">
        <v>60000000</v>
      </c>
      <c r="K286" s="201">
        <v>17730580000</v>
      </c>
      <c r="L286" s="253">
        <v>92.951449999999994</v>
      </c>
      <c r="M286" s="158">
        <v>7.0292389041095946</v>
      </c>
      <c r="N286" s="158">
        <v>7.6038772373660164</v>
      </c>
      <c r="O286" s="158">
        <v>7.6046500357370705</v>
      </c>
      <c r="P286" s="158">
        <v>7.62</v>
      </c>
    </row>
    <row r="287" spans="1:16">
      <c r="A287" s="100">
        <v>45870</v>
      </c>
      <c r="B287" s="101">
        <v>350000000</v>
      </c>
      <c r="C287" s="103">
        <v>45898</v>
      </c>
      <c r="D287" s="103">
        <v>46262</v>
      </c>
      <c r="E287" s="101">
        <v>1277870000</v>
      </c>
      <c r="F287" s="101">
        <v>927870000</v>
      </c>
      <c r="G287" s="101">
        <v>364550000</v>
      </c>
      <c r="H287" s="378">
        <v>265.10571428571427</v>
      </c>
      <c r="I287" s="101">
        <v>300000000</v>
      </c>
      <c r="J287" s="101">
        <v>50000000</v>
      </c>
      <c r="K287" s="201">
        <v>17780580000</v>
      </c>
      <c r="L287" s="253">
        <v>92.968770000000006</v>
      </c>
      <c r="M287" s="158">
        <v>7.0505500000000003</v>
      </c>
      <c r="N287" s="158">
        <v>7.5837795486958255</v>
      </c>
      <c r="O287" s="158">
        <v>7.5845483160979166</v>
      </c>
      <c r="P287" s="158">
        <v>7.5880000000000001</v>
      </c>
    </row>
    <row r="288" spans="1:16">
      <c r="A288" s="100">
        <v>45901</v>
      </c>
      <c r="B288" s="101">
        <v>370000000</v>
      </c>
      <c r="C288" s="103">
        <v>45905</v>
      </c>
      <c r="D288" s="103">
        <v>46269</v>
      </c>
      <c r="E288" s="101">
        <v>890220000</v>
      </c>
      <c r="F288" s="101">
        <v>520220000</v>
      </c>
      <c r="G288" s="101">
        <v>370000000</v>
      </c>
      <c r="H288" s="378">
        <v>140.6</v>
      </c>
      <c r="I288" s="101">
        <v>330000000</v>
      </c>
      <c r="J288" s="101">
        <v>40000000</v>
      </c>
      <c r="K288" s="201">
        <v>17834880000</v>
      </c>
      <c r="L288" s="253">
        <v>92.996785163243246</v>
      </c>
      <c r="M288" s="158">
        <v>7.0224500000000001</v>
      </c>
      <c r="N288" s="158">
        <v>7.5512873113083092</v>
      </c>
      <c r="O288" s="158">
        <v>7.5520495835489143</v>
      </c>
      <c r="P288" s="158">
        <v>7.5570000000000004</v>
      </c>
    </row>
    <row r="289" spans="1:16">
      <c r="A289" s="100">
        <v>45901</v>
      </c>
      <c r="B289" s="101">
        <v>360000000</v>
      </c>
      <c r="C289" s="103">
        <v>45912</v>
      </c>
      <c r="D289" s="103">
        <v>46276</v>
      </c>
      <c r="E289" s="101">
        <v>1166600000</v>
      </c>
      <c r="F289" s="101">
        <v>806600000</v>
      </c>
      <c r="G289" s="101">
        <v>360000000</v>
      </c>
      <c r="H289" s="378">
        <v>224.05555555555554</v>
      </c>
      <c r="I289" s="101">
        <v>330000000</v>
      </c>
      <c r="J289" s="101">
        <v>30000000</v>
      </c>
      <c r="K289" s="201">
        <v>17864880000</v>
      </c>
      <c r="L289" s="253">
        <v>93.032154053611109</v>
      </c>
      <c r="M289" s="158">
        <v>6.9869899999999996</v>
      </c>
      <c r="N289" s="158">
        <v>7.5102941035646564</v>
      </c>
      <c r="O289" s="158">
        <v>7.5110482196939943</v>
      </c>
      <c r="P289" s="158">
        <v>7.5170000000000003</v>
      </c>
    </row>
    <row r="290" spans="1:16">
      <c r="A290" s="100">
        <v>45901</v>
      </c>
      <c r="B290" s="101">
        <v>340000000</v>
      </c>
      <c r="C290" s="103">
        <v>45919</v>
      </c>
      <c r="D290" s="103">
        <v>46283</v>
      </c>
      <c r="E290" s="101">
        <v>1147750000</v>
      </c>
      <c r="F290" s="101">
        <v>807750000</v>
      </c>
      <c r="G290" s="101">
        <v>340000000</v>
      </c>
      <c r="H290" s="378">
        <v>237.57352941176472</v>
      </c>
      <c r="I290" s="101">
        <v>330000000</v>
      </c>
      <c r="J290" s="101">
        <v>10000000</v>
      </c>
      <c r="K290" s="201">
        <v>17874880000</v>
      </c>
      <c r="L290" s="253">
        <v>93.080657681764691</v>
      </c>
      <c r="M290" s="158">
        <v>6.9383499999999998</v>
      </c>
      <c r="N290" s="158">
        <v>7.4541281435182061</v>
      </c>
      <c r="O290" s="158">
        <v>7.4548711542897328</v>
      </c>
      <c r="P290" s="158">
        <v>7.4649999999999999</v>
      </c>
    </row>
    <row r="291" spans="1:16">
      <c r="A291" s="100">
        <v>45901</v>
      </c>
      <c r="B291" s="101">
        <v>300000000</v>
      </c>
      <c r="C291" s="103">
        <v>45926</v>
      </c>
      <c r="D291" s="103">
        <v>46290</v>
      </c>
      <c r="E291" s="101">
        <v>1016150000</v>
      </c>
      <c r="F291" s="101">
        <v>716150000</v>
      </c>
      <c r="G291" s="101">
        <v>300000000</v>
      </c>
      <c r="H291" s="378">
        <v>238.7166666666667</v>
      </c>
      <c r="I291" s="101">
        <v>330000000</v>
      </c>
      <c r="J291" s="101">
        <v>-30000000</v>
      </c>
      <c r="K291" s="201">
        <v>17844880000</v>
      </c>
      <c r="L291" s="253">
        <v>93.143033130000006</v>
      </c>
      <c r="M291" s="158">
        <v>6.8757999999999999</v>
      </c>
      <c r="N291" s="158">
        <v>7.3819849536946496</v>
      </c>
      <c r="O291" s="158">
        <v>7.3827138180850405</v>
      </c>
      <c r="P291" s="158">
        <v>7.3869999999999996</v>
      </c>
    </row>
    <row r="292" spans="1:16">
      <c r="A292" s="100">
        <v>45931</v>
      </c>
      <c r="B292" s="101">
        <v>370000000</v>
      </c>
      <c r="C292" s="103">
        <v>45933</v>
      </c>
      <c r="D292" s="103">
        <v>46297</v>
      </c>
      <c r="E292" s="101">
        <v>1176100000</v>
      </c>
      <c r="F292" s="101">
        <v>806100000</v>
      </c>
      <c r="G292" s="101">
        <v>370000000</v>
      </c>
      <c r="H292" s="117">
        <f>F292/B292*100</f>
        <v>217.86486486486484</v>
      </c>
      <c r="I292" s="101">
        <v>330000000</v>
      </c>
      <c r="J292" s="101">
        <v>40000000</v>
      </c>
      <c r="K292" s="201">
        <v>17884880000</v>
      </c>
      <c r="L292" s="253">
        <v>93.175434150000001</v>
      </c>
      <c r="M292" s="158">
        <v>6.8433099999999998</v>
      </c>
      <c r="N292" s="158">
        <v>7.3445481845176017</v>
      </c>
      <c r="O292" s="158">
        <v>7.3452697603711536</v>
      </c>
      <c r="P292" s="158">
        <v>7.3470000000000004</v>
      </c>
    </row>
    <row r="293" spans="1:16">
      <c r="A293" s="100">
        <v>45931</v>
      </c>
      <c r="B293" s="101">
        <v>370000000</v>
      </c>
      <c r="C293" s="103">
        <v>45940</v>
      </c>
      <c r="D293" s="103">
        <v>46304</v>
      </c>
      <c r="E293" s="101">
        <v>1126390000</v>
      </c>
      <c r="F293" s="101">
        <v>756390000</v>
      </c>
      <c r="G293" s="101">
        <v>370000000</v>
      </c>
      <c r="H293" s="117">
        <v>204.42972972972973</v>
      </c>
      <c r="I293" s="101">
        <v>330000000</v>
      </c>
      <c r="J293" s="101">
        <v>40000000</v>
      </c>
      <c r="K293" s="201">
        <v>17924880000</v>
      </c>
      <c r="L293" s="253">
        <v>93.209733855135141</v>
      </c>
      <c r="M293" s="158">
        <v>6.8089199999999996</v>
      </c>
      <c r="N293" s="158">
        <v>7.3049459971296722</v>
      </c>
      <c r="O293" s="158">
        <v>7.3056599018116453</v>
      </c>
      <c r="P293" s="158">
        <v>7.3178000000000001</v>
      </c>
    </row>
    <row r="294" spans="1:16">
      <c r="A294" s="100">
        <v>45931</v>
      </c>
      <c r="B294" s="101">
        <v>370000000</v>
      </c>
      <c r="C294" s="103">
        <v>45947</v>
      </c>
      <c r="D294" s="103">
        <v>46311</v>
      </c>
      <c r="E294" s="101">
        <v>890470000</v>
      </c>
      <c r="F294" s="101">
        <v>520470000</v>
      </c>
      <c r="G294" s="101">
        <v>392970000</v>
      </c>
      <c r="H294" s="117">
        <v>140.66756756756757</v>
      </c>
      <c r="I294" s="101">
        <v>330000000</v>
      </c>
      <c r="J294" s="101">
        <v>62970000</v>
      </c>
      <c r="K294" s="201">
        <v>17987850000</v>
      </c>
      <c r="L294" s="253">
        <v>93.268392311881328</v>
      </c>
      <c r="M294" s="158">
        <v>6.7500999999999998</v>
      </c>
      <c r="N294" s="158">
        <v>7.2372868755596622</v>
      </c>
      <c r="O294" s="158">
        <v>7.237987766969689</v>
      </c>
      <c r="P294" s="158">
        <v>7.2670000000000003</v>
      </c>
    </row>
    <row r="295" spans="1:16">
      <c r="A295" s="100">
        <v>45931</v>
      </c>
      <c r="B295" s="101">
        <v>370000000</v>
      </c>
      <c r="C295" s="103">
        <v>45954</v>
      </c>
      <c r="D295" s="103">
        <v>46318</v>
      </c>
      <c r="E295" s="101">
        <v>588340000</v>
      </c>
      <c r="F295" s="101">
        <v>218340000</v>
      </c>
      <c r="G295" s="101">
        <v>370000000</v>
      </c>
      <c r="H295" s="117">
        <v>59.01081081081081</v>
      </c>
      <c r="I295" s="101">
        <v>330000000</v>
      </c>
      <c r="J295" s="101">
        <v>40000000</v>
      </c>
      <c r="K295" s="201">
        <v>18027850000</v>
      </c>
      <c r="L295" s="253">
        <v>93.288707061081098</v>
      </c>
      <c r="M295" s="158">
        <v>6.72973</v>
      </c>
      <c r="N295" s="158">
        <v>7.2138748288971906</v>
      </c>
      <c r="O295" s="158">
        <v>7.2145712445753407</v>
      </c>
      <c r="P295" s="158">
        <v>7.2270000000000003</v>
      </c>
    </row>
    <row r="296" spans="1:16">
      <c r="A296" s="100">
        <v>45931</v>
      </c>
      <c r="B296" s="101">
        <v>370000000</v>
      </c>
      <c r="C296" s="103">
        <v>45961</v>
      </c>
      <c r="D296" s="103">
        <v>46325</v>
      </c>
      <c r="E296" s="101">
        <v>730360000</v>
      </c>
      <c r="F296" s="101">
        <v>360360000</v>
      </c>
      <c r="G296" s="101">
        <v>408430000</v>
      </c>
      <c r="H296" s="117">
        <v>97.394594594594594</v>
      </c>
      <c r="I296" s="101">
        <v>330000000</v>
      </c>
      <c r="J296" s="101">
        <v>78430000</v>
      </c>
      <c r="K296" s="201">
        <v>18106280000</v>
      </c>
      <c r="L296" s="253">
        <v>93.290638548833343</v>
      </c>
      <c r="M296" s="158">
        <v>6.7277899999999997</v>
      </c>
      <c r="N296" s="158">
        <v>7.2116493867967231</v>
      </c>
      <c r="O296" s="158">
        <v>7.2123453777614754</v>
      </c>
      <c r="P296" s="158">
        <v>7.2270000000000003</v>
      </c>
    </row>
    <row r="297" spans="1:16">
      <c r="A297" s="100">
        <v>45962</v>
      </c>
      <c r="B297" s="101">
        <v>380000000</v>
      </c>
      <c r="C297" s="103">
        <v>45968.423715405093</v>
      </c>
      <c r="D297" s="103">
        <v>46332.423715405093</v>
      </c>
      <c r="E297" s="101">
        <v>445580000</v>
      </c>
      <c r="F297" s="101">
        <v>65580000</v>
      </c>
      <c r="G297" s="101">
        <v>425580000</v>
      </c>
      <c r="H297" s="117">
        <v>17.257894736842104</v>
      </c>
      <c r="I297" s="101">
        <v>300000000</v>
      </c>
      <c r="J297" s="101">
        <v>125580000</v>
      </c>
      <c r="K297" s="201">
        <v>18231860000</v>
      </c>
      <c r="L297" s="253">
        <v>93.23954447459937</v>
      </c>
      <c r="M297" s="158">
        <v>6.7976999999999999</v>
      </c>
      <c r="N297" s="158">
        <v>7.2705505412054352</v>
      </c>
      <c r="O297" s="158">
        <v>7.2712578157934749</v>
      </c>
      <c r="P297" s="158">
        <v>7.3369999999999997</v>
      </c>
    </row>
    <row r="298" spans="1:16">
      <c r="A298" s="100">
        <v>45962</v>
      </c>
      <c r="B298" s="101">
        <v>380000000</v>
      </c>
      <c r="C298" s="103">
        <v>45975.38447211805</v>
      </c>
      <c r="D298" s="103">
        <v>46339.38447211805</v>
      </c>
      <c r="E298" s="101">
        <v>726070000</v>
      </c>
      <c r="F298" s="101">
        <v>346070000</v>
      </c>
      <c r="G298" s="101">
        <v>380000000</v>
      </c>
      <c r="H298" s="117">
        <v>91.071052631578951</v>
      </c>
      <c r="I298" s="101">
        <v>330000000</v>
      </c>
      <c r="J298" s="101">
        <v>50000000</v>
      </c>
      <c r="K298" s="201">
        <v>18281860000</v>
      </c>
      <c r="L298" s="253">
        <v>93.187229076315788</v>
      </c>
      <c r="M298" s="158">
        <v>6.8503100000000003</v>
      </c>
      <c r="N298" s="158">
        <v>7.3309265604689813</v>
      </c>
      <c r="O298" s="158">
        <v>7.3316454932168762</v>
      </c>
      <c r="P298" s="158">
        <v>7.3769999999999998</v>
      </c>
    </row>
    <row r="299" spans="1:16">
      <c r="A299" s="100">
        <v>45962</v>
      </c>
      <c r="B299" s="101">
        <v>430000000</v>
      </c>
      <c r="C299" s="103">
        <v>45982</v>
      </c>
      <c r="D299" s="103">
        <v>46346</v>
      </c>
      <c r="E299" s="101">
        <v>958020000</v>
      </c>
      <c r="F299" s="101">
        <v>528020000</v>
      </c>
      <c r="G299" s="101">
        <v>590320000</v>
      </c>
      <c r="H299" s="117">
        <v>122.7953488372093</v>
      </c>
      <c r="I299" s="101">
        <v>330000000</v>
      </c>
      <c r="J299" s="101">
        <v>260320000</v>
      </c>
      <c r="K299" s="201">
        <v>18542180000</v>
      </c>
      <c r="L299" s="253">
        <v>93.149170396733979</v>
      </c>
      <c r="M299" s="158">
        <v>6.81</v>
      </c>
      <c r="N299" s="158">
        <v>7.3748918368847001</v>
      </c>
      <c r="O299" s="158">
        <v>7.3756193175743112</v>
      </c>
      <c r="P299" s="158">
        <v>7.4320000000000004</v>
      </c>
    </row>
    <row r="300" spans="1:16">
      <c r="A300" s="100">
        <v>45962</v>
      </c>
      <c r="B300" s="101">
        <v>370000000</v>
      </c>
      <c r="C300" s="103">
        <v>45989</v>
      </c>
      <c r="D300" s="103">
        <v>46353</v>
      </c>
      <c r="E300" s="101">
        <v>662390000</v>
      </c>
      <c r="F300" s="101">
        <v>292390000</v>
      </c>
      <c r="G300" s="101">
        <v>455470000</v>
      </c>
      <c r="H300" s="117">
        <v>79.024324324324326</v>
      </c>
      <c r="I300" s="101">
        <v>330000000</v>
      </c>
      <c r="J300" s="101">
        <v>125470000</v>
      </c>
      <c r="K300" s="201">
        <v>18667650000</v>
      </c>
      <c r="L300" s="253">
        <v>93.120613425033469</v>
      </c>
      <c r="M300" s="158">
        <v>6.8982900000000003</v>
      </c>
      <c r="N300" s="158">
        <v>7.4079043671544014</v>
      </c>
      <c r="O300" s="158">
        <v>7.408638298733794</v>
      </c>
      <c r="P300" s="158">
        <v>7.4470000000000001</v>
      </c>
    </row>
    <row r="301" spans="1:16">
      <c r="A301" s="100">
        <v>45992</v>
      </c>
      <c r="B301" s="101">
        <v>370000000</v>
      </c>
      <c r="C301" s="103">
        <v>45996</v>
      </c>
      <c r="D301" s="103">
        <v>46360</v>
      </c>
      <c r="E301" s="101">
        <v>1063510000</v>
      </c>
      <c r="F301" s="101">
        <v>693510000</v>
      </c>
      <c r="G301" s="101">
        <v>370000000</v>
      </c>
      <c r="H301" s="117">
        <v>187.43513513513514</v>
      </c>
      <c r="I301" s="101">
        <v>330000000</v>
      </c>
      <c r="J301" s="101">
        <v>40000000</v>
      </c>
      <c r="K301" s="201">
        <v>18707650000</v>
      </c>
      <c r="L301" s="253">
        <v>93.116605901351349</v>
      </c>
      <c r="M301" s="158">
        <v>6.9023000000000003</v>
      </c>
      <c r="N301" s="158">
        <v>7.4125387788607293</v>
      </c>
      <c r="O301" s="158">
        <v>7.4132736182642933</v>
      </c>
      <c r="P301" s="158">
        <v>7.4370000000000003</v>
      </c>
    </row>
    <row r="302" spans="1:16">
      <c r="A302" s="100">
        <v>45992</v>
      </c>
      <c r="B302" s="101">
        <v>380000000</v>
      </c>
      <c r="C302" s="103">
        <v>46003</v>
      </c>
      <c r="D302" s="103">
        <v>46367</v>
      </c>
      <c r="E302" s="101">
        <v>503160000</v>
      </c>
      <c r="F302" s="101">
        <v>123160000</v>
      </c>
      <c r="G302" s="101">
        <v>380000000</v>
      </c>
      <c r="H302" s="117">
        <v>32.410526315789475</v>
      </c>
      <c r="I302" s="101">
        <v>330000000</v>
      </c>
      <c r="J302" s="101">
        <v>50000000</v>
      </c>
      <c r="K302" s="201">
        <v>18757650000</v>
      </c>
      <c r="L302" s="253">
        <v>93.090625718421052</v>
      </c>
      <c r="M302" s="158">
        <v>6.9283599999999996</v>
      </c>
      <c r="N302" s="158">
        <v>7.4425926623509735</v>
      </c>
      <c r="O302" s="158">
        <v>7.4433334022396824</v>
      </c>
      <c r="P302" s="158">
        <v>7.46</v>
      </c>
    </row>
    <row r="303" spans="1:16">
      <c r="A303" s="100">
        <v>45992</v>
      </c>
      <c r="B303" s="101">
        <v>375000000</v>
      </c>
      <c r="C303" s="103">
        <v>46010</v>
      </c>
      <c r="D303" s="103">
        <v>46374</v>
      </c>
      <c r="E303" s="101">
        <v>574020000</v>
      </c>
      <c r="F303" s="101">
        <v>199020000</v>
      </c>
      <c r="G303" s="101">
        <v>390520000</v>
      </c>
      <c r="H303" s="117">
        <v>53.071999999999996</v>
      </c>
      <c r="I303" s="101">
        <v>325220000</v>
      </c>
      <c r="J303" s="101">
        <v>65300000</v>
      </c>
      <c r="K303" s="201">
        <v>18822950000</v>
      </c>
      <c r="L303" s="253">
        <v>93.103665514186204</v>
      </c>
      <c r="M303" s="158">
        <v>6.9152800000000001</v>
      </c>
      <c r="N303" s="158">
        <v>7.4275061260850563</v>
      </c>
      <c r="O303" s="158">
        <v>7.4282439011504886</v>
      </c>
      <c r="P303" s="158">
        <v>7.48</v>
      </c>
    </row>
    <row r="304" spans="1:16">
      <c r="A304" s="122">
        <v>45992</v>
      </c>
      <c r="B304" s="110">
        <v>125000000</v>
      </c>
      <c r="C304" s="146">
        <v>46015</v>
      </c>
      <c r="D304" s="146">
        <v>46380</v>
      </c>
      <c r="E304" s="110">
        <v>871060000</v>
      </c>
      <c r="F304" s="110">
        <v>746060000</v>
      </c>
      <c r="G304" s="110">
        <v>130670000</v>
      </c>
      <c r="H304" s="118">
        <v>596.84799999999996</v>
      </c>
      <c r="I304" s="110">
        <v>0</v>
      </c>
      <c r="J304" s="110">
        <v>130670000</v>
      </c>
      <c r="K304" s="202">
        <v>18953620000</v>
      </c>
      <c r="L304" s="389">
        <v>93.086409646437588</v>
      </c>
      <c r="M304" s="212">
        <v>6.9135900000000001</v>
      </c>
      <c r="N304" s="212">
        <v>7.447471397797031</v>
      </c>
      <c r="O304" s="212">
        <v>7.4482130977027827</v>
      </c>
      <c r="P304" s="212">
        <v>7.4649999999999999</v>
      </c>
    </row>
    <row r="305" spans="1:16">
      <c r="A305" s="100">
        <v>46023</v>
      </c>
      <c r="B305" s="101">
        <v>380000000</v>
      </c>
      <c r="C305" s="103">
        <v>46024</v>
      </c>
      <c r="D305" s="103">
        <v>46387</v>
      </c>
      <c r="E305" s="101">
        <v>754830000</v>
      </c>
      <c r="F305" s="101">
        <v>374830000</v>
      </c>
      <c r="G305" s="101">
        <v>380000000</v>
      </c>
      <c r="H305" s="117">
        <v>98.639473684210515</v>
      </c>
      <c r="I305" s="101">
        <v>350000000</v>
      </c>
      <c r="J305" s="101">
        <v>30000000</v>
      </c>
      <c r="K305" s="201">
        <v>18983620000</v>
      </c>
      <c r="L305" s="253">
        <v>93.071089999999998</v>
      </c>
      <c r="M305" s="158">
        <v>6.9670860000000001</v>
      </c>
      <c r="N305" s="158">
        <v>7.4652026392223068</v>
      </c>
      <c r="O305" s="158">
        <v>7.4659478333201301</v>
      </c>
      <c r="P305" s="158">
        <v>7.5170000000000003</v>
      </c>
    </row>
    <row r="306" spans="1:16">
      <c r="A306" s="100">
        <v>46023</v>
      </c>
      <c r="B306" s="101">
        <v>390000000</v>
      </c>
      <c r="C306" s="103">
        <v>46031</v>
      </c>
      <c r="D306" s="103">
        <v>46394</v>
      </c>
      <c r="E306" s="101">
        <v>1061620000</v>
      </c>
      <c r="F306" s="101">
        <v>671620000</v>
      </c>
      <c r="G306" s="101">
        <v>390000000</v>
      </c>
      <c r="H306" s="117">
        <v>172.21025641025639</v>
      </c>
      <c r="I306" s="101">
        <v>340000000</v>
      </c>
      <c r="J306" s="101">
        <v>50000000</v>
      </c>
      <c r="K306" s="201">
        <v>19033620000</v>
      </c>
      <c r="L306" s="253">
        <v>93.057872864102563</v>
      </c>
      <c r="M306" s="158">
        <v>6.9611999999999998</v>
      </c>
      <c r="N306" s="158">
        <v>7.4805050873117676</v>
      </c>
      <c r="O306" s="158">
        <v>7.481253303419666</v>
      </c>
      <c r="P306" s="158">
        <v>7.5</v>
      </c>
    </row>
    <row r="307" spans="1:16">
      <c r="A307" s="100">
        <v>46023</v>
      </c>
      <c r="B307" s="101">
        <v>390000000</v>
      </c>
      <c r="C307" s="103">
        <v>46038</v>
      </c>
      <c r="D307" s="103">
        <v>46402</v>
      </c>
      <c r="E307" s="101">
        <v>828760000</v>
      </c>
      <c r="F307" s="101">
        <v>438760000</v>
      </c>
      <c r="G307" s="101">
        <v>429760000</v>
      </c>
      <c r="H307" s="117">
        <v>112.50256410256409</v>
      </c>
      <c r="I307" s="101">
        <v>340000000</v>
      </c>
      <c r="J307" s="101">
        <v>89760000</v>
      </c>
      <c r="K307" s="201">
        <v>19123380000</v>
      </c>
      <c r="L307" s="253">
        <v>93.058115000000001</v>
      </c>
      <c r="M307" s="158">
        <v>6.96096</v>
      </c>
      <c r="N307" s="158">
        <v>7.4802247097282821</v>
      </c>
      <c r="O307" s="158">
        <v>7.4809728704119838</v>
      </c>
      <c r="P307" s="158">
        <v>7.4969999999999999</v>
      </c>
    </row>
    <row r="308" spans="1:16">
      <c r="A308" s="100">
        <v>46023</v>
      </c>
      <c r="B308" s="101">
        <v>380000000</v>
      </c>
      <c r="C308" s="103">
        <v>46045</v>
      </c>
      <c r="D308" s="103">
        <v>46409</v>
      </c>
      <c r="E308" s="101">
        <v>1102880000</v>
      </c>
      <c r="F308" s="101">
        <v>722880000</v>
      </c>
      <c r="G308" s="101">
        <v>418170000</v>
      </c>
      <c r="H308" s="117">
        <v>190.2315789473684</v>
      </c>
      <c r="I308" s="101">
        <v>340000000</v>
      </c>
      <c r="J308" s="101">
        <v>78170000</v>
      </c>
      <c r="K308" s="201">
        <v>19201550000</v>
      </c>
      <c r="L308" s="253">
        <v>93.071112554224371</v>
      </c>
      <c r="M308" s="158">
        <v>6.9479199999999999</v>
      </c>
      <c r="N308" s="158">
        <v>7.4651765302563637</v>
      </c>
      <c r="O308" s="158">
        <v>7.465921719203128</v>
      </c>
      <c r="P308" s="158">
        <v>7.4745200000000001</v>
      </c>
    </row>
    <row r="309" spans="1:16">
      <c r="A309" s="100">
        <v>46023</v>
      </c>
      <c r="B309" s="101">
        <v>390000000</v>
      </c>
      <c r="C309" s="103">
        <v>46052</v>
      </c>
      <c r="D309" s="103">
        <v>46416</v>
      </c>
      <c r="E309" s="101">
        <v>768810000</v>
      </c>
      <c r="F309" s="101">
        <v>378810000</v>
      </c>
      <c r="G309" s="101">
        <v>390000000</v>
      </c>
      <c r="H309" s="117">
        <v>97.130769230769232</v>
      </c>
      <c r="I309" s="101">
        <v>350000000</v>
      </c>
      <c r="J309" s="101">
        <v>40000000</v>
      </c>
      <c r="K309" s="201">
        <v>19241550000</v>
      </c>
      <c r="L309" s="253">
        <v>93.077521593333344</v>
      </c>
      <c r="M309" s="158">
        <v>6.9414999999999996</v>
      </c>
      <c r="N309" s="158">
        <v>7.4577578836009222</v>
      </c>
      <c r="O309" s="158">
        <v>7.4585016096276435</v>
      </c>
      <c r="P309" s="158">
        <v>7.4770000000000003</v>
      </c>
    </row>
  </sheetData>
  <phoneticPr fontId="0" type="noConversion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5">
    <pageSetUpPr fitToPage="1"/>
  </sheetPr>
  <dimension ref="A1:R45"/>
  <sheetViews>
    <sheetView zoomScaleNormal="100" workbookViewId="0">
      <pane xSplit="1" ySplit="3" topLeftCell="D22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77734375" defaultRowHeight="12.75"/>
  <cols>
    <col min="1" max="1" width="8.77734375" style="26"/>
    <col min="2" max="2" width="10" style="7" customWidth="1"/>
    <col min="3" max="3" width="8.77734375" style="27"/>
    <col min="4" max="4" width="8.77734375" style="8"/>
    <col min="5" max="5" width="11.109375" style="8" customWidth="1"/>
    <col min="6" max="6" width="10" style="8" customWidth="1"/>
    <col min="7" max="7" width="11.21875" style="8" customWidth="1"/>
    <col min="8" max="8" width="9.109375" style="8" customWidth="1"/>
    <col min="9" max="9" width="7.5546875" style="8" customWidth="1"/>
    <col min="10" max="10" width="9.77734375" style="8" customWidth="1"/>
    <col min="11" max="11" width="12" style="6" customWidth="1"/>
    <col min="12" max="12" width="8.77734375" style="28" customWidth="1"/>
    <col min="13" max="13" width="8.77734375" style="8" customWidth="1"/>
    <col min="14" max="14" width="8.77734375" style="8"/>
    <col min="15" max="15" width="11.5546875" style="8" customWidth="1"/>
    <col min="16" max="16384" width="8.77734375" style="8"/>
  </cols>
  <sheetData>
    <row r="1" spans="1:18" s="1" customFormat="1" ht="16.5" thickBot="1">
      <c r="A1" s="9"/>
      <c r="B1" s="9" t="s">
        <v>42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1" customForma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s="71" customFormat="1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53</v>
      </c>
      <c r="P3" s="84" t="s">
        <v>32</v>
      </c>
      <c r="Q3" s="83" t="s">
        <v>11</v>
      </c>
      <c r="R3" s="83" t="s">
        <v>22</v>
      </c>
    </row>
    <row r="4" spans="1:18">
      <c r="A4" s="26">
        <v>40919</v>
      </c>
      <c r="B4" s="98">
        <v>80000000</v>
      </c>
      <c r="C4" s="15">
        <v>40921</v>
      </c>
      <c r="D4" s="15">
        <v>43296</v>
      </c>
      <c r="E4" s="98">
        <v>117200000</v>
      </c>
      <c r="F4" s="94">
        <v>37200000</v>
      </c>
      <c r="G4" s="94">
        <v>80000000</v>
      </c>
      <c r="H4" s="130">
        <v>46.5</v>
      </c>
      <c r="I4" s="94">
        <v>0</v>
      </c>
      <c r="J4" s="94">
        <v>80000000</v>
      </c>
      <c r="K4" s="96">
        <v>1583060000</v>
      </c>
      <c r="L4" s="104">
        <v>103.76467</v>
      </c>
      <c r="M4" s="29">
        <v>8.7193000000000005</v>
      </c>
      <c r="N4" s="29">
        <v>8.7899999999999991</v>
      </c>
      <c r="O4" s="155"/>
      <c r="P4" s="155"/>
      <c r="Q4" s="155"/>
      <c r="R4" s="155"/>
    </row>
    <row r="5" spans="1:18">
      <c r="A5" s="26">
        <v>40950</v>
      </c>
      <c r="B5" s="98">
        <v>80000000</v>
      </c>
      <c r="C5" s="15">
        <v>40956</v>
      </c>
      <c r="D5" s="15">
        <v>43296</v>
      </c>
      <c r="E5" s="17">
        <v>111000000</v>
      </c>
      <c r="F5" s="17">
        <v>31000000</v>
      </c>
      <c r="G5" s="17">
        <v>80000000</v>
      </c>
      <c r="H5" s="128">
        <v>38.75</v>
      </c>
      <c r="I5" s="17">
        <v>0</v>
      </c>
      <c r="J5" s="17">
        <v>80000000</v>
      </c>
      <c r="K5" s="18">
        <v>1663060000</v>
      </c>
      <c r="L5" s="29">
        <v>105.65508</v>
      </c>
      <c r="M5" s="29">
        <v>8.51</v>
      </c>
      <c r="N5" s="29">
        <v>9.5500000000000007</v>
      </c>
      <c r="O5" s="155"/>
      <c r="P5" s="155"/>
      <c r="Q5" s="155"/>
      <c r="R5" s="155"/>
    </row>
    <row r="6" spans="1:18">
      <c r="A6" s="106">
        <v>40979</v>
      </c>
      <c r="B6" s="17">
        <v>80000000</v>
      </c>
      <c r="C6" s="15">
        <v>40984</v>
      </c>
      <c r="D6" s="15">
        <v>43296</v>
      </c>
      <c r="E6" s="17">
        <v>203000000</v>
      </c>
      <c r="F6" s="17">
        <v>123000000</v>
      </c>
      <c r="G6" s="17">
        <v>80000000</v>
      </c>
      <c r="H6" s="128">
        <v>153.80000000000001</v>
      </c>
      <c r="I6" s="17">
        <v>0</v>
      </c>
      <c r="J6" s="17">
        <v>80000000</v>
      </c>
      <c r="K6" s="18">
        <v>1743060000</v>
      </c>
      <c r="L6" s="29">
        <v>105.5391</v>
      </c>
      <c r="M6" s="29">
        <v>8.67</v>
      </c>
      <c r="N6" s="104">
        <v>8.73</v>
      </c>
      <c r="O6" s="155"/>
      <c r="P6" s="155"/>
      <c r="Q6" s="155"/>
      <c r="R6" s="155"/>
    </row>
    <row r="7" spans="1:18">
      <c r="A7" s="106">
        <v>41375</v>
      </c>
      <c r="B7" s="17">
        <v>40000000</v>
      </c>
      <c r="C7" s="15">
        <v>41382</v>
      </c>
      <c r="D7" s="15">
        <v>43296</v>
      </c>
      <c r="E7" s="98">
        <v>148300000</v>
      </c>
      <c r="F7" s="17">
        <f>E7-B7</f>
        <v>108300000</v>
      </c>
      <c r="G7" s="17">
        <v>40000000</v>
      </c>
      <c r="H7" s="128">
        <v>270.8</v>
      </c>
      <c r="I7" s="17">
        <v>0</v>
      </c>
      <c r="J7" s="17">
        <v>40000000</v>
      </c>
      <c r="K7" s="18">
        <f>K6+I7</f>
        <v>1743060000</v>
      </c>
      <c r="L7" s="29">
        <v>111.69396999999999</v>
      </c>
      <c r="M7" s="29">
        <v>6.8105200000000004</v>
      </c>
      <c r="N7" s="29">
        <v>6.98</v>
      </c>
      <c r="O7" s="155"/>
      <c r="P7" s="155"/>
      <c r="Q7" s="155"/>
      <c r="R7" s="155"/>
    </row>
    <row r="8" spans="1:18">
      <c r="A8" s="26">
        <v>41405</v>
      </c>
      <c r="B8" s="98">
        <v>40000000</v>
      </c>
      <c r="C8" s="15">
        <v>41410</v>
      </c>
      <c r="D8" s="15">
        <v>43296</v>
      </c>
      <c r="E8" s="98">
        <v>120000000</v>
      </c>
      <c r="F8" s="17">
        <v>80000000</v>
      </c>
      <c r="G8" s="17">
        <v>40000000</v>
      </c>
      <c r="H8" s="128">
        <v>200</v>
      </c>
      <c r="I8" s="17">
        <v>0</v>
      </c>
      <c r="J8" s="17">
        <v>40000000</v>
      </c>
      <c r="K8" s="18">
        <v>1823060000</v>
      </c>
      <c r="L8" s="29">
        <v>112.922</v>
      </c>
      <c r="M8" s="29">
        <v>6.516</v>
      </c>
      <c r="N8" s="29">
        <v>6.54</v>
      </c>
      <c r="O8" s="155"/>
      <c r="P8" s="155"/>
      <c r="Q8" s="155"/>
      <c r="R8" s="155"/>
    </row>
    <row r="9" spans="1:18">
      <c r="A9" s="26">
        <v>41436</v>
      </c>
      <c r="B9" s="98">
        <v>40000000</v>
      </c>
      <c r="C9" s="15">
        <v>41445</v>
      </c>
      <c r="D9" s="15">
        <v>43296</v>
      </c>
      <c r="E9" s="98">
        <v>98400000</v>
      </c>
      <c r="F9" s="17">
        <v>58400000</v>
      </c>
      <c r="G9" s="17">
        <v>40000000</v>
      </c>
      <c r="H9" s="128">
        <v>146</v>
      </c>
      <c r="I9" s="17">
        <v>0</v>
      </c>
      <c r="J9" s="17">
        <v>40000000</v>
      </c>
      <c r="K9" s="18">
        <v>1863060000</v>
      </c>
      <c r="L9" s="29">
        <v>106.85699</v>
      </c>
      <c r="M9" s="29">
        <v>7.8419999999999996</v>
      </c>
      <c r="N9" s="29">
        <v>8.02</v>
      </c>
      <c r="O9" s="155"/>
      <c r="P9" s="155"/>
      <c r="Q9" s="155"/>
      <c r="R9" s="155"/>
    </row>
    <row r="10" spans="1:18">
      <c r="A10" s="26">
        <v>41466</v>
      </c>
      <c r="B10" s="98">
        <v>40000000</v>
      </c>
      <c r="C10" s="15">
        <v>41473</v>
      </c>
      <c r="D10" s="15">
        <v>43296</v>
      </c>
      <c r="E10" s="98">
        <v>125580000</v>
      </c>
      <c r="F10" s="17">
        <v>85580000</v>
      </c>
      <c r="G10" s="17">
        <v>40000000</v>
      </c>
      <c r="H10" s="128">
        <v>214</v>
      </c>
      <c r="I10" s="17">
        <v>0</v>
      </c>
      <c r="J10" s="17">
        <v>40000000</v>
      </c>
      <c r="K10" s="18">
        <v>1903060000</v>
      </c>
      <c r="L10" s="29">
        <v>107.5989</v>
      </c>
      <c r="M10" s="29">
        <v>7.6602499999999996</v>
      </c>
      <c r="N10" s="29">
        <v>7.68</v>
      </c>
      <c r="O10" s="155"/>
      <c r="P10" s="155"/>
      <c r="Q10" s="155"/>
      <c r="R10" s="155"/>
    </row>
    <row r="11" spans="1:18">
      <c r="A11" s="26">
        <v>41497</v>
      </c>
      <c r="B11" s="98">
        <v>40000000</v>
      </c>
      <c r="C11" s="15">
        <v>41501</v>
      </c>
      <c r="D11" s="15">
        <v>43296</v>
      </c>
      <c r="E11" s="98">
        <v>219500000</v>
      </c>
      <c r="F11" s="17">
        <v>179500000</v>
      </c>
      <c r="G11" s="17">
        <v>40000000</v>
      </c>
      <c r="H11" s="128">
        <v>448.75</v>
      </c>
      <c r="I11" s="17">
        <v>0</v>
      </c>
      <c r="J11" s="17">
        <v>40000000</v>
      </c>
      <c r="K11" s="18">
        <v>1943060000</v>
      </c>
      <c r="L11" s="29">
        <v>107.09448</v>
      </c>
      <c r="M11" s="29">
        <v>7.7329999999999997</v>
      </c>
      <c r="N11" s="29">
        <v>7.8280000000000003</v>
      </c>
      <c r="O11" s="155"/>
      <c r="P11" s="155"/>
      <c r="Q11" s="155"/>
      <c r="R11" s="155"/>
    </row>
    <row r="12" spans="1:18">
      <c r="A12" s="26">
        <v>41528</v>
      </c>
      <c r="B12" s="98">
        <v>40000000</v>
      </c>
      <c r="C12" s="15">
        <v>41536</v>
      </c>
      <c r="D12" s="15">
        <v>43296</v>
      </c>
      <c r="E12" s="98">
        <v>137000000</v>
      </c>
      <c r="F12" s="17">
        <v>97000000</v>
      </c>
      <c r="G12" s="17">
        <v>40000000</v>
      </c>
      <c r="H12" s="128">
        <v>242.49999999999997</v>
      </c>
      <c r="I12" s="17">
        <v>0</v>
      </c>
      <c r="J12" s="17">
        <v>40000000</v>
      </c>
      <c r="K12" s="18">
        <v>1983060000</v>
      </c>
      <c r="L12" s="29">
        <v>107.01164</v>
      </c>
      <c r="M12" s="29">
        <v>7.7220000000000004</v>
      </c>
      <c r="N12" s="29">
        <v>7.81</v>
      </c>
      <c r="O12" s="155"/>
      <c r="P12" s="155"/>
      <c r="Q12" s="155"/>
      <c r="R12" s="155"/>
    </row>
    <row r="13" spans="1:18">
      <c r="A13" s="26">
        <v>41558</v>
      </c>
      <c r="B13" s="98">
        <v>40000000</v>
      </c>
      <c r="C13" s="15">
        <v>41564</v>
      </c>
      <c r="D13" s="15">
        <v>43296</v>
      </c>
      <c r="E13" s="98">
        <v>209000000</v>
      </c>
      <c r="F13" s="17">
        <v>169000000</v>
      </c>
      <c r="G13" s="17">
        <v>40000000</v>
      </c>
      <c r="H13" s="128">
        <v>422.49999999999994</v>
      </c>
      <c r="I13" s="17">
        <v>0</v>
      </c>
      <c r="J13" s="17">
        <v>40000000</v>
      </c>
      <c r="K13" s="18">
        <v>2023060000</v>
      </c>
      <c r="L13" s="29">
        <v>108.42571</v>
      </c>
      <c r="M13" s="29">
        <v>7.3540000000000001</v>
      </c>
      <c r="N13" s="29">
        <v>7.54</v>
      </c>
      <c r="O13" s="155"/>
      <c r="P13" s="155"/>
      <c r="Q13" s="155"/>
      <c r="R13" s="155"/>
    </row>
    <row r="14" spans="1:18">
      <c r="A14" s="26">
        <v>41589</v>
      </c>
      <c r="B14" s="98">
        <v>40000000</v>
      </c>
      <c r="C14" s="15">
        <v>41585</v>
      </c>
      <c r="D14" s="15">
        <v>43296</v>
      </c>
      <c r="E14" s="98">
        <v>100500000</v>
      </c>
      <c r="F14" s="17">
        <v>60500000</v>
      </c>
      <c r="G14" s="17">
        <v>40000000</v>
      </c>
      <c r="H14" s="128">
        <v>151.25</v>
      </c>
      <c r="I14" s="17">
        <v>0</v>
      </c>
      <c r="J14" s="17">
        <v>40000000</v>
      </c>
      <c r="K14" s="18">
        <v>2063060000</v>
      </c>
      <c r="L14" s="29">
        <v>107.47</v>
      </c>
      <c r="M14" s="29">
        <v>7.57</v>
      </c>
      <c r="N14" s="29">
        <v>7.61</v>
      </c>
      <c r="O14" s="155"/>
      <c r="P14" s="155"/>
      <c r="Q14" s="155"/>
      <c r="R14" s="155"/>
    </row>
    <row r="15" spans="1:18">
      <c r="A15" s="109">
        <v>41619</v>
      </c>
      <c r="B15" s="24">
        <v>40000000</v>
      </c>
      <c r="C15" s="22">
        <v>41613</v>
      </c>
      <c r="D15" s="22">
        <v>43296</v>
      </c>
      <c r="E15" s="24">
        <v>175300000</v>
      </c>
      <c r="F15" s="24">
        <v>135300000</v>
      </c>
      <c r="G15" s="24">
        <v>40000000</v>
      </c>
      <c r="H15" s="129">
        <v>338.25</v>
      </c>
      <c r="I15" s="24">
        <v>0</v>
      </c>
      <c r="J15" s="24">
        <v>40000000</v>
      </c>
      <c r="K15" s="25">
        <v>2103060000</v>
      </c>
      <c r="L15" s="30">
        <v>105.746</v>
      </c>
      <c r="M15" s="30">
        <v>7.9742300000000004</v>
      </c>
      <c r="N15" s="30">
        <v>8.07</v>
      </c>
      <c r="O15" s="154"/>
      <c r="P15" s="154"/>
      <c r="Q15" s="154"/>
      <c r="R15" s="154"/>
    </row>
    <row r="16" spans="1:18">
      <c r="A16" s="26">
        <v>41650</v>
      </c>
      <c r="B16" s="98">
        <v>40000000</v>
      </c>
      <c r="C16" s="15">
        <v>41648</v>
      </c>
      <c r="D16" s="15">
        <v>43296</v>
      </c>
      <c r="E16" s="98">
        <v>136550000</v>
      </c>
      <c r="F16" s="17">
        <v>96550000</v>
      </c>
      <c r="G16" s="17">
        <v>40000000</v>
      </c>
      <c r="H16" s="128">
        <v>241.37499999999997</v>
      </c>
      <c r="I16" s="17">
        <v>0</v>
      </c>
      <c r="J16" s="17">
        <v>40000000</v>
      </c>
      <c r="K16" s="18">
        <v>2143060000</v>
      </c>
      <c r="L16" s="29">
        <v>106.34</v>
      </c>
      <c r="M16" s="29">
        <v>7.806</v>
      </c>
      <c r="N16" s="29">
        <v>7.8289999999999997</v>
      </c>
      <c r="O16" s="17"/>
      <c r="P16" s="155"/>
      <c r="Q16" s="155"/>
      <c r="R16" s="155"/>
    </row>
    <row r="17" spans="1:18">
      <c r="A17" s="26">
        <v>41681</v>
      </c>
      <c r="B17" s="98">
        <v>40000000</v>
      </c>
      <c r="C17" s="15">
        <v>41676</v>
      </c>
      <c r="D17" s="15">
        <v>43296</v>
      </c>
      <c r="E17" s="98">
        <v>145710000</v>
      </c>
      <c r="F17" s="17">
        <v>105710000</v>
      </c>
      <c r="G17" s="17">
        <v>40000000</v>
      </c>
      <c r="H17" s="128">
        <v>264.27499999999998</v>
      </c>
      <c r="I17" s="17">
        <v>0</v>
      </c>
      <c r="J17" s="17">
        <v>40000000</v>
      </c>
      <c r="K17" s="18">
        <v>2183060000</v>
      </c>
      <c r="L17" s="29">
        <v>103.31399999999999</v>
      </c>
      <c r="M17" s="29">
        <v>8.5850000000000009</v>
      </c>
      <c r="N17" s="29">
        <v>8.8160000000000007</v>
      </c>
      <c r="O17" s="17"/>
      <c r="P17" s="155"/>
      <c r="Q17" s="155"/>
      <c r="R17" s="155"/>
    </row>
    <row r="18" spans="1:18">
      <c r="A18" s="26">
        <v>41709</v>
      </c>
      <c r="B18" s="98">
        <v>40000000</v>
      </c>
      <c r="C18" s="15">
        <v>41725</v>
      </c>
      <c r="D18" s="15">
        <v>43296</v>
      </c>
      <c r="E18" s="98">
        <v>67000000</v>
      </c>
      <c r="F18" s="17">
        <v>27000000</v>
      </c>
      <c r="G18" s="17">
        <v>40000000</v>
      </c>
      <c r="H18" s="128">
        <v>67.5</v>
      </c>
      <c r="I18" s="17">
        <v>0</v>
      </c>
      <c r="J18" s="17">
        <v>40000000</v>
      </c>
      <c r="K18" s="18">
        <v>2223060000</v>
      </c>
      <c r="L18" s="29">
        <v>103.8546</v>
      </c>
      <c r="M18" s="29">
        <v>8.4120000000000008</v>
      </c>
      <c r="N18" s="29">
        <v>8.56</v>
      </c>
      <c r="O18" s="17"/>
      <c r="P18" s="155"/>
      <c r="Q18" s="155"/>
      <c r="R18" s="155"/>
    </row>
    <row r="19" spans="1:18">
      <c r="A19" s="26">
        <v>41740</v>
      </c>
      <c r="B19" s="98">
        <v>30000000</v>
      </c>
      <c r="C19" s="15">
        <v>41753</v>
      </c>
      <c r="D19" s="15">
        <v>43296</v>
      </c>
      <c r="E19" s="98">
        <v>138150000</v>
      </c>
      <c r="F19" s="17">
        <v>108150000</v>
      </c>
      <c r="G19" s="17">
        <v>30000000</v>
      </c>
      <c r="H19" s="128">
        <v>360.5</v>
      </c>
      <c r="I19" s="17">
        <v>0</v>
      </c>
      <c r="J19" s="17">
        <v>30000000</v>
      </c>
      <c r="K19" s="18">
        <v>2253060000</v>
      </c>
      <c r="L19" s="29">
        <v>103.67715</v>
      </c>
      <c r="M19" s="29">
        <v>8.4469999999999992</v>
      </c>
      <c r="N19" s="29">
        <v>8.4649999999999999</v>
      </c>
      <c r="O19" s="17"/>
      <c r="P19" s="155"/>
      <c r="Q19" s="155"/>
      <c r="R19" s="155"/>
    </row>
    <row r="20" spans="1:18">
      <c r="A20" s="26">
        <v>41770</v>
      </c>
      <c r="B20" s="98">
        <v>30000000</v>
      </c>
      <c r="C20" s="15">
        <v>41781</v>
      </c>
      <c r="D20" s="15">
        <v>43296</v>
      </c>
      <c r="E20" s="98">
        <v>93000000</v>
      </c>
      <c r="F20" s="17">
        <v>63000000</v>
      </c>
      <c r="G20" s="17">
        <v>30000000</v>
      </c>
      <c r="H20" s="128">
        <v>210</v>
      </c>
      <c r="I20" s="17">
        <v>0</v>
      </c>
      <c r="J20" s="17">
        <v>30000000</v>
      </c>
      <c r="K20" s="18">
        <v>2283060000</v>
      </c>
      <c r="L20" s="29">
        <v>105.44238</v>
      </c>
      <c r="M20" s="29">
        <v>7.9370000000000003</v>
      </c>
      <c r="N20" s="29">
        <v>7.98</v>
      </c>
      <c r="O20" s="17"/>
      <c r="P20" s="155"/>
      <c r="Q20" s="155"/>
      <c r="R20" s="155"/>
    </row>
    <row r="21" spans="1:18">
      <c r="A21" s="26">
        <v>41801</v>
      </c>
      <c r="B21" s="98">
        <v>30000000</v>
      </c>
      <c r="C21" s="103">
        <v>41816</v>
      </c>
      <c r="D21" s="15">
        <v>43296</v>
      </c>
      <c r="E21" s="17">
        <v>123500000</v>
      </c>
      <c r="F21" s="17">
        <v>93500000</v>
      </c>
      <c r="G21" s="17">
        <v>30000000</v>
      </c>
      <c r="H21" s="128">
        <v>311.66666666666669</v>
      </c>
      <c r="I21" s="17">
        <v>0</v>
      </c>
      <c r="J21" s="17">
        <v>30000000</v>
      </c>
      <c r="K21" s="18">
        <v>2313060000</v>
      </c>
      <c r="L21" s="29">
        <v>104.89809</v>
      </c>
      <c r="M21" s="29">
        <v>8.0609999999999999</v>
      </c>
      <c r="N21" s="29">
        <v>8.0724999999999998</v>
      </c>
      <c r="O21" s="17"/>
      <c r="P21" s="155"/>
      <c r="Q21" s="155"/>
      <c r="R21" s="155"/>
    </row>
    <row r="22" spans="1:18">
      <c r="A22" s="26">
        <v>41832</v>
      </c>
      <c r="B22" s="98">
        <v>150000000</v>
      </c>
      <c r="C22" s="103">
        <v>41835</v>
      </c>
      <c r="D22" s="15">
        <v>43296</v>
      </c>
      <c r="E22" s="17">
        <v>533350000</v>
      </c>
      <c r="F22" s="17">
        <v>383350000</v>
      </c>
      <c r="G22" s="17">
        <v>150000000</v>
      </c>
      <c r="H22" s="128">
        <v>255.6</v>
      </c>
      <c r="I22" s="17">
        <v>0</v>
      </c>
      <c r="J22" s="115">
        <v>150000000</v>
      </c>
      <c r="K22" s="18">
        <v>2463060000</v>
      </c>
      <c r="L22" s="152">
        <v>100.66301</v>
      </c>
      <c r="M22" s="157">
        <v>7.7567199999999996</v>
      </c>
      <c r="N22" s="152">
        <v>8.4499999999999993</v>
      </c>
      <c r="O22" s="17"/>
      <c r="P22" s="155"/>
      <c r="Q22" s="155"/>
      <c r="R22" s="155"/>
    </row>
    <row r="23" spans="1:18">
      <c r="A23" s="26">
        <v>41832</v>
      </c>
      <c r="B23" s="98"/>
      <c r="C23" s="15">
        <v>41851</v>
      </c>
      <c r="D23" s="15">
        <v>43296</v>
      </c>
      <c r="E23" s="98"/>
      <c r="F23" s="17"/>
      <c r="G23" s="17"/>
      <c r="H23" s="128"/>
      <c r="I23" s="17"/>
      <c r="J23" s="17"/>
      <c r="K23" s="18">
        <v>2508350000</v>
      </c>
      <c r="L23" s="29"/>
      <c r="M23" s="29"/>
      <c r="N23" s="29"/>
      <c r="O23" s="17">
        <v>45290000</v>
      </c>
      <c r="P23" s="157">
        <v>106.18376000000001</v>
      </c>
      <c r="Q23" s="157">
        <v>7.7755400000000003</v>
      </c>
      <c r="R23" s="157">
        <v>8.16</v>
      </c>
    </row>
    <row r="24" spans="1:18">
      <c r="A24" s="26">
        <v>41863</v>
      </c>
      <c r="B24" s="98"/>
      <c r="C24" s="15">
        <v>41858</v>
      </c>
      <c r="D24" s="15">
        <v>43296</v>
      </c>
      <c r="E24" s="98"/>
      <c r="F24" s="17"/>
      <c r="G24" s="17"/>
      <c r="H24" s="128"/>
      <c r="I24" s="17"/>
      <c r="J24" s="17"/>
      <c r="K24" s="18">
        <v>2511420000</v>
      </c>
      <c r="L24" s="29"/>
      <c r="M24" s="29"/>
      <c r="N24" s="29"/>
      <c r="O24" s="17">
        <v>3070000</v>
      </c>
      <c r="P24" s="157">
        <v>105.66862999999999</v>
      </c>
      <c r="Q24" s="157">
        <v>7.97</v>
      </c>
      <c r="R24" s="157">
        <v>7.97</v>
      </c>
    </row>
    <row r="25" spans="1:18">
      <c r="A25" s="26">
        <v>41863</v>
      </c>
      <c r="B25" s="98">
        <v>30000000</v>
      </c>
      <c r="C25" s="15">
        <v>41872</v>
      </c>
      <c r="D25" s="15">
        <v>43296</v>
      </c>
      <c r="E25" s="98">
        <v>133350000</v>
      </c>
      <c r="F25" s="17">
        <v>103350000</v>
      </c>
      <c r="G25" s="17">
        <v>30000000</v>
      </c>
      <c r="H25" s="128">
        <v>344.5</v>
      </c>
      <c r="I25" s="17">
        <v>0</v>
      </c>
      <c r="J25" s="17">
        <v>30000000</v>
      </c>
      <c r="K25" s="18">
        <v>2541420000</v>
      </c>
      <c r="L25" s="29">
        <v>105.45201</v>
      </c>
      <c r="M25" s="29">
        <v>7.8433299999999999</v>
      </c>
      <c r="N25" s="29">
        <v>7.875</v>
      </c>
      <c r="O25" s="17"/>
      <c r="P25" s="155"/>
      <c r="Q25" s="155"/>
      <c r="R25" s="155"/>
    </row>
    <row r="26" spans="1:18">
      <c r="A26" s="26">
        <v>41894</v>
      </c>
      <c r="B26" s="98">
        <v>30000000</v>
      </c>
      <c r="C26" s="15">
        <v>41907</v>
      </c>
      <c r="D26" s="15">
        <v>43296</v>
      </c>
      <c r="E26" s="98">
        <v>133350000</v>
      </c>
      <c r="F26" s="17">
        <v>60000000</v>
      </c>
      <c r="G26" s="17">
        <v>30000000</v>
      </c>
      <c r="H26" s="128">
        <v>200</v>
      </c>
      <c r="I26" s="17">
        <v>0</v>
      </c>
      <c r="J26" s="17">
        <v>30000000</v>
      </c>
      <c r="K26" s="18">
        <v>2571420000</v>
      </c>
      <c r="L26" s="29">
        <v>105.452</v>
      </c>
      <c r="M26" s="29">
        <v>7.843</v>
      </c>
      <c r="N26" s="29">
        <v>7.875</v>
      </c>
      <c r="O26" s="17"/>
      <c r="P26" s="155"/>
      <c r="Q26" s="155"/>
      <c r="R26" s="155"/>
    </row>
    <row r="27" spans="1:18">
      <c r="A27" s="26">
        <v>41924</v>
      </c>
      <c r="B27" s="98">
        <v>50000000</v>
      </c>
      <c r="C27" s="15">
        <v>41935</v>
      </c>
      <c r="D27" s="15">
        <v>43296</v>
      </c>
      <c r="E27" s="98">
        <v>88000000</v>
      </c>
      <c r="F27" s="119">
        <f>E27-B27</f>
        <v>38000000</v>
      </c>
      <c r="G27" s="119">
        <v>50000000</v>
      </c>
      <c r="H27" s="167">
        <v>76</v>
      </c>
      <c r="I27" s="119">
        <v>0</v>
      </c>
      <c r="J27" s="119">
        <f>G27</f>
        <v>50000000</v>
      </c>
      <c r="K27" s="18">
        <v>2621420000</v>
      </c>
      <c r="L27" s="29">
        <v>105.52647</v>
      </c>
      <c r="M27" s="29">
        <v>7.75115</v>
      </c>
      <c r="N27" s="29">
        <v>7.8005000000000004</v>
      </c>
      <c r="O27" s="17"/>
      <c r="P27" s="155"/>
      <c r="Q27" s="155"/>
      <c r="R27" s="155"/>
    </row>
    <row r="28" spans="1:18">
      <c r="A28" s="26">
        <v>41924</v>
      </c>
      <c r="B28" s="98"/>
      <c r="C28" s="15">
        <v>41942</v>
      </c>
      <c r="D28" s="15">
        <v>43296</v>
      </c>
      <c r="E28" s="98"/>
      <c r="F28" s="119"/>
      <c r="G28" s="119"/>
      <c r="H28" s="167"/>
      <c r="I28" s="119"/>
      <c r="J28" s="119"/>
      <c r="K28" s="18">
        <v>2764130000</v>
      </c>
      <c r="L28" s="29"/>
      <c r="M28" s="29"/>
      <c r="N28" s="29"/>
      <c r="O28" s="17">
        <v>142710000</v>
      </c>
      <c r="P28" s="157">
        <v>108.816</v>
      </c>
      <c r="Q28" s="157">
        <v>7.59</v>
      </c>
      <c r="R28" s="157">
        <v>7.61</v>
      </c>
    </row>
    <row r="29" spans="1:18">
      <c r="A29" s="26">
        <v>41955</v>
      </c>
      <c r="B29" s="98">
        <v>50000000</v>
      </c>
      <c r="C29" s="15">
        <v>41942</v>
      </c>
      <c r="D29" s="15">
        <v>43296</v>
      </c>
      <c r="E29" s="168">
        <v>74000000</v>
      </c>
      <c r="F29" s="119">
        <f>E29-B29</f>
        <v>24000000</v>
      </c>
      <c r="G29" s="119">
        <v>50000000</v>
      </c>
      <c r="H29" s="167">
        <v>48</v>
      </c>
      <c r="I29" s="119">
        <v>0</v>
      </c>
      <c r="J29" s="119">
        <v>50000000</v>
      </c>
      <c r="K29" s="18">
        <v>2814130000</v>
      </c>
      <c r="L29" s="29">
        <v>106.34366</v>
      </c>
      <c r="M29" s="29">
        <v>7.4688400000000001</v>
      </c>
      <c r="N29" s="29">
        <v>7.6719999999999997</v>
      </c>
      <c r="O29" s="17"/>
      <c r="P29" s="157"/>
      <c r="Q29" s="157"/>
      <c r="R29" s="157"/>
    </row>
    <row r="30" spans="1:18">
      <c r="A30" s="26">
        <v>41955</v>
      </c>
      <c r="B30" s="98"/>
      <c r="C30" s="15">
        <v>41963</v>
      </c>
      <c r="D30" s="15">
        <v>43296</v>
      </c>
      <c r="E30" s="98"/>
      <c r="F30" s="17"/>
      <c r="G30" s="17"/>
      <c r="H30" s="128"/>
      <c r="I30" s="17"/>
      <c r="J30" s="17"/>
      <c r="K30" s="18">
        <v>2851200000</v>
      </c>
      <c r="L30" s="29"/>
      <c r="M30" s="29"/>
      <c r="N30" s="29"/>
      <c r="O30" s="17">
        <v>37070000</v>
      </c>
      <c r="P30" s="157">
        <v>109.76</v>
      </c>
      <c r="Q30" s="157">
        <v>7.49</v>
      </c>
      <c r="R30" s="157">
        <v>7.63</v>
      </c>
    </row>
    <row r="31" spans="1:18">
      <c r="A31" s="26">
        <v>41985</v>
      </c>
      <c r="B31" s="98">
        <v>50000000</v>
      </c>
      <c r="C31" s="15">
        <v>41991</v>
      </c>
      <c r="D31" s="15">
        <v>43296</v>
      </c>
      <c r="E31" s="98">
        <v>29500000</v>
      </c>
      <c r="F31" s="17">
        <f>E31-B31</f>
        <v>-20500000</v>
      </c>
      <c r="G31" s="17">
        <v>29500000</v>
      </c>
      <c r="H31" s="128">
        <v>-41</v>
      </c>
      <c r="I31" s="17">
        <v>0</v>
      </c>
      <c r="J31" s="17">
        <v>29500000</v>
      </c>
      <c r="K31" s="18">
        <v>2880700000</v>
      </c>
      <c r="L31" s="30">
        <v>104.70545</v>
      </c>
      <c r="M31" s="30">
        <v>7.96915</v>
      </c>
      <c r="N31" s="30">
        <v>8.23</v>
      </c>
      <c r="O31" s="24"/>
      <c r="P31" s="171"/>
      <c r="Q31" s="171"/>
      <c r="R31" s="171"/>
    </row>
    <row r="32" spans="1:18">
      <c r="A32" s="138">
        <v>42016</v>
      </c>
      <c r="B32" s="170">
        <v>60000000</v>
      </c>
      <c r="C32" s="14">
        <v>42019</v>
      </c>
      <c r="D32" s="14">
        <v>43296</v>
      </c>
      <c r="E32" s="170">
        <v>88060000</v>
      </c>
      <c r="F32" s="94">
        <v>28060000</v>
      </c>
      <c r="G32" s="94">
        <v>60000000</v>
      </c>
      <c r="H32" s="130">
        <v>46.766666666666666</v>
      </c>
      <c r="I32" s="94">
        <v>0</v>
      </c>
      <c r="J32" s="94">
        <v>60000000</v>
      </c>
      <c r="K32" s="96">
        <v>2940700000</v>
      </c>
      <c r="L32" s="29">
        <v>106.0825</v>
      </c>
      <c r="M32" s="29">
        <v>7.492</v>
      </c>
      <c r="N32" s="29">
        <v>7.5650000000000004</v>
      </c>
      <c r="O32" s="94"/>
      <c r="P32" s="94"/>
      <c r="Q32" s="94"/>
      <c r="R32" s="94"/>
    </row>
    <row r="33" spans="1:18" ht="12" customHeight="1">
      <c r="A33" s="26">
        <v>42047</v>
      </c>
      <c r="B33" s="98">
        <v>50000000</v>
      </c>
      <c r="C33" s="15">
        <v>42047</v>
      </c>
      <c r="D33" s="15">
        <v>43296</v>
      </c>
      <c r="E33" s="98">
        <v>88000000</v>
      </c>
      <c r="F33" s="17">
        <v>38000000</v>
      </c>
      <c r="G33" s="17">
        <v>50000000</v>
      </c>
      <c r="H33" s="128">
        <v>76</v>
      </c>
      <c r="I33" s="17">
        <v>0</v>
      </c>
      <c r="J33" s="17">
        <v>50000000</v>
      </c>
      <c r="K33" s="18">
        <v>2990700000</v>
      </c>
      <c r="L33" s="29">
        <v>105.67959999999999</v>
      </c>
      <c r="M33" s="29">
        <v>7.5830000000000002</v>
      </c>
      <c r="N33" s="29">
        <v>7.6</v>
      </c>
      <c r="O33" s="17"/>
      <c r="P33" s="17"/>
      <c r="Q33" s="17"/>
      <c r="R33" s="17"/>
    </row>
    <row r="34" spans="1:18" ht="12" customHeight="1">
      <c r="A34" s="26">
        <v>42075</v>
      </c>
      <c r="B34" s="98">
        <v>50000000</v>
      </c>
      <c r="C34" s="15">
        <v>42075</v>
      </c>
      <c r="D34" s="15">
        <v>43296</v>
      </c>
      <c r="E34" s="98">
        <v>54340000</v>
      </c>
      <c r="F34" s="17">
        <v>4340000</v>
      </c>
      <c r="G34" s="17">
        <v>50000000</v>
      </c>
      <c r="H34" s="128">
        <v>8.68</v>
      </c>
      <c r="I34" s="17">
        <v>0</v>
      </c>
      <c r="J34" s="17">
        <v>50000000</v>
      </c>
      <c r="K34" s="18">
        <v>3040700000</v>
      </c>
      <c r="L34" s="29">
        <v>104.63831</v>
      </c>
      <c r="M34" s="29">
        <v>7.8929999999999998</v>
      </c>
      <c r="N34" s="29">
        <v>7.9740000000000002</v>
      </c>
      <c r="O34" s="17"/>
      <c r="P34" s="17"/>
      <c r="Q34" s="17"/>
      <c r="R34" s="17"/>
    </row>
    <row r="35" spans="1:18" ht="12" customHeight="1">
      <c r="A35" s="26">
        <v>42075</v>
      </c>
      <c r="B35" s="98">
        <v>250000000</v>
      </c>
      <c r="C35" s="15">
        <v>42082</v>
      </c>
      <c r="D35" s="15">
        <v>43296</v>
      </c>
      <c r="E35" s="98">
        <v>342100000</v>
      </c>
      <c r="F35" s="17">
        <v>92100000</v>
      </c>
      <c r="G35" s="17">
        <v>250000000</v>
      </c>
      <c r="H35" s="128">
        <v>36.840000000000003</v>
      </c>
      <c r="I35" s="17">
        <v>0</v>
      </c>
      <c r="J35" s="17">
        <v>250000000</v>
      </c>
      <c r="K35" s="18">
        <v>3290700000</v>
      </c>
      <c r="L35" s="29">
        <v>104.45178</v>
      </c>
      <c r="M35" s="29">
        <v>7.9480000000000004</v>
      </c>
      <c r="N35" s="29">
        <v>8.0500000000000007</v>
      </c>
      <c r="O35" s="17"/>
      <c r="P35" s="17"/>
      <c r="Q35" s="17"/>
      <c r="R35" s="17"/>
    </row>
    <row r="36" spans="1:18">
      <c r="A36" s="26">
        <v>42106</v>
      </c>
      <c r="B36" s="98">
        <v>150000000</v>
      </c>
      <c r="C36" s="15">
        <v>42109</v>
      </c>
      <c r="D36" s="15">
        <v>43296</v>
      </c>
      <c r="E36" s="98">
        <v>119470000</v>
      </c>
      <c r="F36" s="17">
        <v>-30530000</v>
      </c>
      <c r="G36" s="17">
        <v>119470000</v>
      </c>
      <c r="H36" s="128">
        <v>-20.353333333333335</v>
      </c>
      <c r="I36" s="17">
        <v>0</v>
      </c>
      <c r="J36" s="17">
        <v>119470000</v>
      </c>
      <c r="K36" s="18">
        <v>3410170000</v>
      </c>
      <c r="L36" s="29">
        <v>104.36254</v>
      </c>
      <c r="M36" s="29">
        <v>7.95</v>
      </c>
      <c r="N36" s="29">
        <v>7.8475999999999999</v>
      </c>
      <c r="O36" s="17"/>
      <c r="P36" s="17"/>
      <c r="Q36" s="17"/>
      <c r="R36" s="17"/>
    </row>
    <row r="37" spans="1:18">
      <c r="A37" s="26">
        <v>42441</v>
      </c>
      <c r="B37" s="98">
        <v>200000000</v>
      </c>
      <c r="C37" s="15">
        <v>42432</v>
      </c>
      <c r="D37" s="15">
        <v>43296</v>
      </c>
      <c r="E37" s="98">
        <v>200000000</v>
      </c>
      <c r="F37" s="17">
        <v>0</v>
      </c>
      <c r="G37" s="17">
        <v>200000000</v>
      </c>
      <c r="H37" s="128">
        <v>0</v>
      </c>
      <c r="I37" s="17">
        <v>0</v>
      </c>
      <c r="J37" s="17">
        <v>200000000</v>
      </c>
      <c r="K37" s="18">
        <v>3610170000</v>
      </c>
      <c r="L37" s="29">
        <v>101.27095</v>
      </c>
      <c r="M37" s="29">
        <v>9.4933999999999994</v>
      </c>
      <c r="N37" s="29">
        <v>7.85</v>
      </c>
      <c r="O37" s="17"/>
      <c r="P37" s="17"/>
      <c r="Q37" s="17"/>
      <c r="R37" s="17"/>
    </row>
    <row r="38" spans="1:18">
      <c r="A38" s="26">
        <v>42927</v>
      </c>
      <c r="B38" s="98"/>
      <c r="C38" s="15">
        <v>42562</v>
      </c>
      <c r="D38" s="15">
        <v>43296</v>
      </c>
      <c r="E38" s="98"/>
      <c r="F38" s="17"/>
      <c r="G38" s="17"/>
      <c r="H38" s="128"/>
      <c r="I38" s="17"/>
      <c r="J38" s="17"/>
      <c r="K38" s="18">
        <v>2500300000</v>
      </c>
      <c r="L38" s="29"/>
      <c r="M38" s="29"/>
      <c r="N38" s="29"/>
      <c r="O38" s="17">
        <v>-1109870000</v>
      </c>
      <c r="P38" s="17"/>
      <c r="Q38" s="17"/>
      <c r="R38" s="17"/>
    </row>
    <row r="39" spans="1:18">
      <c r="A39" s="26">
        <v>42989</v>
      </c>
      <c r="B39" s="98"/>
      <c r="C39" s="15">
        <v>42997</v>
      </c>
      <c r="D39" s="15">
        <v>43296</v>
      </c>
      <c r="E39" s="98"/>
      <c r="F39" s="17"/>
      <c r="G39" s="17"/>
      <c r="H39" s="128"/>
      <c r="I39" s="17"/>
      <c r="J39" s="17"/>
      <c r="K39" s="18">
        <v>1465840000</v>
      </c>
      <c r="L39" s="29"/>
      <c r="M39" s="29"/>
      <c r="N39" s="29"/>
      <c r="O39" s="17">
        <v>-1034460000</v>
      </c>
      <c r="P39" s="17"/>
      <c r="Q39" s="17"/>
      <c r="R39" s="17"/>
    </row>
    <row r="40" spans="1:18">
      <c r="A40" s="123">
        <v>43050</v>
      </c>
      <c r="B40" s="99"/>
      <c r="C40" s="22">
        <v>43041</v>
      </c>
      <c r="D40" s="22">
        <v>43296</v>
      </c>
      <c r="E40" s="99"/>
      <c r="F40" s="24"/>
      <c r="G40" s="24"/>
      <c r="H40" s="129"/>
      <c r="I40" s="24"/>
      <c r="J40" s="24"/>
      <c r="K40" s="25">
        <v>1240640000</v>
      </c>
      <c r="L40" s="30"/>
      <c r="M40" s="30"/>
      <c r="N40" s="30"/>
      <c r="O40" s="24">
        <v>-225200000</v>
      </c>
      <c r="P40" s="24"/>
      <c r="Q40" s="24"/>
      <c r="R40" s="24"/>
    </row>
    <row r="41" spans="1:18">
      <c r="A41" s="26">
        <v>43142</v>
      </c>
      <c r="B41" s="98"/>
      <c r="C41" s="15"/>
      <c r="D41" s="15"/>
      <c r="E41" s="98"/>
      <c r="F41" s="17"/>
      <c r="G41" s="17"/>
      <c r="H41" s="128"/>
      <c r="I41" s="17"/>
      <c r="J41" s="17"/>
      <c r="K41" s="18">
        <v>956910000</v>
      </c>
      <c r="L41" s="29"/>
      <c r="M41" s="29"/>
      <c r="N41" s="29"/>
      <c r="O41" s="17">
        <v>-283730000</v>
      </c>
      <c r="P41" s="17"/>
      <c r="Q41" s="17"/>
      <c r="R41" s="17"/>
    </row>
    <row r="42" spans="1:18">
      <c r="A42" s="26">
        <v>43201</v>
      </c>
      <c r="B42" s="98"/>
      <c r="C42" s="15"/>
      <c r="D42" s="15"/>
      <c r="E42" s="98"/>
      <c r="F42" s="17"/>
      <c r="G42" s="17"/>
      <c r="H42" s="128"/>
      <c r="I42" s="17"/>
      <c r="J42" s="17"/>
      <c r="K42" s="18">
        <v>630670000</v>
      </c>
      <c r="L42" s="29"/>
      <c r="M42" s="29"/>
      <c r="N42" s="29"/>
      <c r="O42" s="17">
        <v>-326240000</v>
      </c>
      <c r="P42" s="17"/>
      <c r="Q42" s="17"/>
      <c r="R42" s="17"/>
    </row>
    <row r="43" spans="1:18">
      <c r="A43" s="26">
        <v>43245</v>
      </c>
      <c r="B43" s="98"/>
      <c r="C43" s="15"/>
      <c r="D43" s="15"/>
      <c r="E43" s="98"/>
      <c r="F43" s="17"/>
      <c r="G43" s="17"/>
      <c r="H43" s="128"/>
      <c r="I43" s="17"/>
      <c r="J43" s="17"/>
      <c r="K43" s="18">
        <v>630670000</v>
      </c>
      <c r="L43" s="29"/>
      <c r="M43" s="29"/>
      <c r="N43" s="29"/>
      <c r="O43" s="17"/>
      <c r="P43" s="17"/>
      <c r="Q43" s="17"/>
      <c r="R43" s="17"/>
    </row>
    <row r="44" spans="1:18">
      <c r="A44" s="26">
        <v>43276</v>
      </c>
      <c r="B44" s="98"/>
      <c r="C44" s="15"/>
      <c r="D44" s="15"/>
      <c r="E44" s="98"/>
      <c r="F44" s="17"/>
      <c r="G44" s="17"/>
      <c r="H44" s="128"/>
      <c r="I44" s="17"/>
      <c r="J44" s="17"/>
      <c r="K44" s="18">
        <v>630670000</v>
      </c>
      <c r="L44" s="29"/>
      <c r="M44" s="29"/>
      <c r="N44" s="29"/>
      <c r="O44" s="17"/>
      <c r="P44" s="17"/>
      <c r="Q44" s="17"/>
      <c r="R44" s="17"/>
    </row>
    <row r="45" spans="1:18">
      <c r="A45" s="123" t="s">
        <v>66</v>
      </c>
      <c r="B45" s="99"/>
      <c r="C45" s="22"/>
      <c r="D45" s="22"/>
      <c r="E45" s="99"/>
      <c r="F45" s="24"/>
      <c r="G45" s="24"/>
      <c r="H45" s="129"/>
      <c r="I45" s="24"/>
      <c r="J45" s="24"/>
      <c r="K45" s="25">
        <v>0</v>
      </c>
      <c r="L45" s="30"/>
      <c r="M45" s="30"/>
      <c r="N45" s="30"/>
      <c r="O45" s="24"/>
      <c r="P45" s="24"/>
      <c r="Q45" s="24"/>
      <c r="R45" s="24"/>
    </row>
  </sheetData>
  <pageMargins left="0.75" right="0.75" top="1" bottom="1" header="0.5" footer="0.5"/>
  <pageSetup scale="58" orientation="landscape" horizontalDpi="1200" verticalDpi="1200" r:id="rId1"/>
  <headerFooter alignWithMargins="0">
    <oddFooter>&amp;L_x000D_&amp;1#&amp;"Calibri"&amp;10&amp;K000000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929-19EF-4C5E-BD98-A7683D1B3465}">
  <dimension ref="A1:AK101"/>
  <sheetViews>
    <sheetView tabSelected="1" zoomScale="89" zoomScaleNormal="89" workbookViewId="0">
      <pane xSplit="2" ySplit="3" topLeftCell="U78" activePane="bottomRight" state="frozen"/>
      <selection pane="topRight" activeCell="C1" sqref="C1"/>
      <selection pane="bottomLeft" activeCell="A4" sqref="A4"/>
      <selection pane="bottomRight" activeCell="AK100" sqref="AK100"/>
    </sheetView>
  </sheetViews>
  <sheetFormatPr defaultColWidth="8.77734375" defaultRowHeight="12.75"/>
  <cols>
    <col min="1" max="1" width="6.77734375" style="6" customWidth="1"/>
    <col min="2" max="2" width="6.77734375" style="2" customWidth="1"/>
    <col min="3" max="3" width="10" style="7" customWidth="1"/>
    <col min="4" max="4" width="12.5546875" style="7" customWidth="1"/>
    <col min="5" max="5" width="12.44140625" style="7" customWidth="1"/>
    <col min="6" max="6" width="11.77734375" style="7" customWidth="1"/>
    <col min="7" max="7" width="12" style="317" customWidth="1"/>
    <col min="8" max="8" width="13" style="7" customWidth="1"/>
    <col min="9" max="9" width="12.77734375" style="7" customWidth="1"/>
    <col min="10" max="10" width="11.77734375" style="7" customWidth="1"/>
    <col min="11" max="11" width="11.6640625" style="7" customWidth="1"/>
    <col min="12" max="12" width="9.77734375" style="7" customWidth="1"/>
    <col min="13" max="13" width="12.88671875" style="7" customWidth="1"/>
    <col min="14" max="14" width="12.5546875" style="7" customWidth="1"/>
    <col min="15" max="15" width="9.77734375" style="7" customWidth="1"/>
    <col min="16" max="16" width="12.109375" style="317" customWidth="1"/>
    <col min="17" max="17" width="0.109375" style="7" customWidth="1"/>
    <col min="18" max="18" width="9.77734375" style="7" customWidth="1"/>
    <col min="19" max="19" width="12.109375" style="7" customWidth="1"/>
    <col min="20" max="20" width="10" style="7" customWidth="1"/>
    <col min="21" max="21" width="10.109375" style="7" customWidth="1"/>
    <col min="22" max="22" width="10.21875" style="7" customWidth="1"/>
    <col min="23" max="23" width="10.6640625" style="7" customWidth="1"/>
    <col min="24" max="24" width="12.21875" style="7" customWidth="1"/>
    <col min="25" max="25" width="13.6640625" style="318" bestFit="1" customWidth="1"/>
    <col min="26" max="26" width="10" style="318" customWidth="1"/>
    <col min="27" max="27" width="10.88671875" style="318" customWidth="1"/>
    <col min="28" max="28" width="12.109375" style="318" customWidth="1"/>
    <col min="29" max="29" width="11" style="318" customWidth="1"/>
    <col min="30" max="30" width="11" style="7" customWidth="1"/>
    <col min="31" max="31" width="10.109375" style="7" customWidth="1"/>
    <col min="32" max="32" width="11.33203125" style="7" customWidth="1"/>
    <col min="33" max="34" width="12.21875" style="7" customWidth="1"/>
    <col min="35" max="35" width="12" style="7" customWidth="1"/>
    <col min="36" max="36" width="12.5546875" style="317" customWidth="1"/>
    <col min="37" max="37" width="13.21875" style="317" customWidth="1"/>
    <col min="38" max="38" width="12.77734375" style="8" bestFit="1" customWidth="1"/>
    <col min="39" max="39" width="13.5546875" style="8" customWidth="1"/>
    <col min="40" max="16384" width="8.77734375" style="8"/>
  </cols>
  <sheetData>
    <row r="1" spans="1:37" s="1" customFormat="1" ht="17.25" customHeight="1" thickBot="1">
      <c r="A1" s="307"/>
      <c r="B1" s="307"/>
      <c r="C1" s="307" t="s">
        <v>87</v>
      </c>
      <c r="D1" s="308"/>
      <c r="E1" s="308"/>
      <c r="F1" s="308"/>
      <c r="G1" s="309"/>
      <c r="H1" s="308"/>
      <c r="I1" s="308"/>
      <c r="J1" s="308"/>
      <c r="K1" s="308"/>
      <c r="L1" s="308"/>
      <c r="M1" s="308"/>
      <c r="N1" s="308"/>
      <c r="O1" s="308"/>
      <c r="P1" s="309"/>
      <c r="Q1" s="308"/>
      <c r="R1" s="308"/>
      <c r="S1" s="308"/>
      <c r="T1" s="308"/>
      <c r="U1" s="308"/>
      <c r="V1" s="308"/>
      <c r="W1" s="308"/>
      <c r="X1" s="308"/>
      <c r="Y1" s="310"/>
      <c r="Z1" s="310"/>
      <c r="AA1" s="310"/>
      <c r="AB1" s="310"/>
      <c r="AC1" s="310"/>
      <c r="AD1" s="308"/>
      <c r="AE1" s="308"/>
      <c r="AF1" s="308"/>
      <c r="AG1" s="308"/>
      <c r="AH1" s="308"/>
      <c r="AI1" s="308"/>
      <c r="AJ1" s="309"/>
      <c r="AK1" s="311"/>
    </row>
    <row r="2" spans="1:37" s="71" customFormat="1" thickTop="1">
      <c r="A2" s="393" t="s">
        <v>88</v>
      </c>
      <c r="B2" s="394"/>
      <c r="C2" s="58" t="s">
        <v>89</v>
      </c>
      <c r="D2" s="312"/>
      <c r="E2" s="312"/>
      <c r="F2" s="312"/>
      <c r="G2" s="58" t="s">
        <v>90</v>
      </c>
      <c r="H2" s="313">
        <v>3.5499999999999997E-2</v>
      </c>
      <c r="I2" s="313">
        <v>3.7999999999999999E-2</v>
      </c>
      <c r="J2" s="313">
        <v>0.04</v>
      </c>
      <c r="K2" s="313">
        <v>4.4999999999999998E-2</v>
      </c>
      <c r="L2" s="313">
        <v>5.1999999999999998E-2</v>
      </c>
      <c r="M2" s="313">
        <v>4.4999999999999998E-2</v>
      </c>
      <c r="N2" s="313">
        <v>4.8000000000000001E-2</v>
      </c>
      <c r="O2" s="313">
        <v>5.6500000000000002E-2</v>
      </c>
      <c r="P2" s="58" t="s">
        <v>91</v>
      </c>
      <c r="Q2" s="313">
        <v>9.5000000000000001E-2</v>
      </c>
      <c r="R2" s="313">
        <v>8.2500000000000004E-2</v>
      </c>
      <c r="S2" s="313">
        <v>7.7499999999999999E-2</v>
      </c>
      <c r="T2" s="313">
        <v>8.7499999999999994E-2</v>
      </c>
      <c r="U2" s="313">
        <v>8.8499999999999995E-2</v>
      </c>
      <c r="V2" s="313">
        <v>0.105</v>
      </c>
      <c r="W2" s="313">
        <v>8.5000000000000006E-2</v>
      </c>
      <c r="X2" s="313">
        <v>8.5000000000000006E-2</v>
      </c>
      <c r="Y2" s="313">
        <v>0.08</v>
      </c>
      <c r="Z2" s="313">
        <v>8.5000000000000006E-2</v>
      </c>
      <c r="AA2" s="313">
        <v>0.08</v>
      </c>
      <c r="AB2" s="313">
        <v>0.09</v>
      </c>
      <c r="AC2" s="313">
        <v>9.5000000000000001E-2</v>
      </c>
      <c r="AD2" s="313">
        <v>9.5000000000000001E-2</v>
      </c>
      <c r="AE2" s="313">
        <v>9.8000000000000004E-2</v>
      </c>
      <c r="AF2" s="313">
        <v>0.1</v>
      </c>
      <c r="AG2" s="313">
        <v>9.8500000000000004E-2</v>
      </c>
      <c r="AH2" s="313">
        <v>0.1</v>
      </c>
      <c r="AI2" s="313">
        <v>0.10249999999999999</v>
      </c>
      <c r="AJ2" s="58" t="s">
        <v>92</v>
      </c>
      <c r="AK2" s="314" t="s">
        <v>90</v>
      </c>
    </row>
    <row r="3" spans="1:37" s="71" customFormat="1" ht="15" customHeight="1" thickBot="1">
      <c r="A3" s="395" t="s">
        <v>5</v>
      </c>
      <c r="B3" s="396"/>
      <c r="C3" s="315" t="s">
        <v>93</v>
      </c>
      <c r="D3" s="315" t="s">
        <v>94</v>
      </c>
      <c r="E3" s="315" t="s">
        <v>95</v>
      </c>
      <c r="F3" s="315" t="s">
        <v>96</v>
      </c>
      <c r="G3" s="315" t="s">
        <v>97</v>
      </c>
      <c r="H3" s="315" t="s">
        <v>98</v>
      </c>
      <c r="I3" s="315" t="s">
        <v>99</v>
      </c>
      <c r="J3" s="315" t="s">
        <v>100</v>
      </c>
      <c r="K3" s="315" t="s">
        <v>101</v>
      </c>
      <c r="L3" s="315" t="s">
        <v>131</v>
      </c>
      <c r="M3" s="315" t="s">
        <v>102</v>
      </c>
      <c r="N3" s="315" t="s">
        <v>103</v>
      </c>
      <c r="O3" s="315" t="s">
        <v>132</v>
      </c>
      <c r="P3" s="315" t="s">
        <v>104</v>
      </c>
      <c r="Q3" s="315" t="s">
        <v>105</v>
      </c>
      <c r="R3" s="315" t="s">
        <v>106</v>
      </c>
      <c r="S3" s="315" t="s">
        <v>107</v>
      </c>
      <c r="T3" s="315" t="s">
        <v>108</v>
      </c>
      <c r="U3" s="315" t="s">
        <v>109</v>
      </c>
      <c r="V3" s="315" t="s">
        <v>110</v>
      </c>
      <c r="W3" s="315" t="s">
        <v>111</v>
      </c>
      <c r="X3" s="315" t="s">
        <v>112</v>
      </c>
      <c r="Y3" s="315" t="s">
        <v>113</v>
      </c>
      <c r="Z3" s="315" t="s">
        <v>126</v>
      </c>
      <c r="AA3" s="315" t="s">
        <v>114</v>
      </c>
      <c r="AB3" s="315" t="s">
        <v>115</v>
      </c>
      <c r="AC3" s="315" t="s">
        <v>116</v>
      </c>
      <c r="AD3" s="315" t="s">
        <v>117</v>
      </c>
      <c r="AE3" s="315" t="s">
        <v>118</v>
      </c>
      <c r="AF3" s="315" t="s">
        <v>119</v>
      </c>
      <c r="AG3" s="315" t="s">
        <v>120</v>
      </c>
      <c r="AH3" s="315" t="s">
        <v>121</v>
      </c>
      <c r="AI3" s="315" t="s">
        <v>122</v>
      </c>
      <c r="AJ3" s="315" t="s">
        <v>123</v>
      </c>
      <c r="AK3" s="316" t="s">
        <v>124</v>
      </c>
    </row>
    <row r="4" spans="1:37" ht="12.75" customHeight="1" thickTop="1">
      <c r="A4" s="6">
        <v>2018</v>
      </c>
      <c r="B4" s="300" t="s">
        <v>74</v>
      </c>
      <c r="C4" s="98">
        <v>1200000000</v>
      </c>
      <c r="D4" s="17">
        <v>3370000000</v>
      </c>
      <c r="E4" s="17">
        <v>5720000000</v>
      </c>
      <c r="F4" s="17">
        <v>7846890000</v>
      </c>
      <c r="G4" s="147">
        <f t="shared" ref="G4:G57" si="0">C4+D4+E4+F4</f>
        <v>18136890000</v>
      </c>
      <c r="H4" s="17">
        <v>1806990000</v>
      </c>
      <c r="I4" s="17">
        <v>1453510000</v>
      </c>
      <c r="J4" s="17"/>
      <c r="K4" s="17">
        <v>260000000</v>
      </c>
      <c r="L4" s="98"/>
      <c r="M4" s="98"/>
      <c r="N4" s="98"/>
      <c r="O4" s="98"/>
      <c r="P4" s="147">
        <f>SUM(H4:K4)</f>
        <v>3520500000</v>
      </c>
      <c r="Q4" s="17">
        <v>1240640000</v>
      </c>
      <c r="R4" s="17">
        <v>2721350000</v>
      </c>
      <c r="S4" s="17">
        <v>1424240000</v>
      </c>
      <c r="T4" s="17">
        <v>2435030000</v>
      </c>
      <c r="U4" s="17"/>
      <c r="V4" s="17">
        <v>3203250000</v>
      </c>
      <c r="W4" s="17">
        <v>2734970000</v>
      </c>
      <c r="X4" s="17"/>
      <c r="Y4" s="17">
        <v>2123780000</v>
      </c>
      <c r="Z4" s="17"/>
      <c r="AA4" s="17">
        <v>2047510000</v>
      </c>
      <c r="AB4" s="17">
        <v>1680470000</v>
      </c>
      <c r="AC4" s="17">
        <v>1460850000</v>
      </c>
      <c r="AD4" s="17">
        <v>1179350000</v>
      </c>
      <c r="AE4" s="17">
        <v>1634040000</v>
      </c>
      <c r="AF4" s="17"/>
      <c r="AG4" s="17">
        <v>1164850000</v>
      </c>
      <c r="AH4" s="17"/>
      <c r="AI4" s="17"/>
      <c r="AJ4" s="18">
        <f t="shared" ref="AJ4:AJ20" si="1">SUM(R4:AG4)</f>
        <v>23809690000</v>
      </c>
      <c r="AK4" s="301">
        <f t="shared" ref="AK4:AK35" si="2">G4+P4+AJ4</f>
        <v>45467080000</v>
      </c>
    </row>
    <row r="5" spans="1:37" ht="12.75" customHeight="1">
      <c r="B5" s="300" t="s">
        <v>75</v>
      </c>
      <c r="C5" s="98">
        <v>1500000000</v>
      </c>
      <c r="D5" s="98">
        <v>3720000000</v>
      </c>
      <c r="E5" s="98">
        <v>5770000000</v>
      </c>
      <c r="F5" s="98">
        <v>8346890000</v>
      </c>
      <c r="G5" s="147">
        <f t="shared" si="0"/>
        <v>19336890000</v>
      </c>
      <c r="H5" s="98">
        <v>1836990000</v>
      </c>
      <c r="I5" s="98">
        <v>1477210000</v>
      </c>
      <c r="J5" s="98"/>
      <c r="K5" s="98">
        <v>268620000</v>
      </c>
      <c r="L5" s="98"/>
      <c r="M5" s="98"/>
      <c r="N5" s="98"/>
      <c r="O5" s="98"/>
      <c r="P5" s="147">
        <f>SUM(H5:K5)</f>
        <v>3582820000</v>
      </c>
      <c r="Q5" s="98">
        <v>956910000</v>
      </c>
      <c r="R5" s="98">
        <v>2739900000</v>
      </c>
      <c r="S5" s="98">
        <v>1424240000</v>
      </c>
      <c r="T5" s="98">
        <v>2651470000</v>
      </c>
      <c r="U5" s="98"/>
      <c r="V5" s="98">
        <v>3203250000</v>
      </c>
      <c r="W5" s="98">
        <v>2813820000</v>
      </c>
      <c r="X5" s="98"/>
      <c r="Y5" s="98">
        <v>2227350000</v>
      </c>
      <c r="Z5" s="98"/>
      <c r="AA5" s="98">
        <v>2072510000</v>
      </c>
      <c r="AB5" s="98">
        <v>1691400000</v>
      </c>
      <c r="AC5" s="98">
        <v>1472180000</v>
      </c>
      <c r="AD5" s="98">
        <v>1189350000</v>
      </c>
      <c r="AE5" s="98">
        <v>1639040000</v>
      </c>
      <c r="AF5" s="98"/>
      <c r="AG5" s="98">
        <v>1169850000</v>
      </c>
      <c r="AH5" s="98"/>
      <c r="AI5" s="98"/>
      <c r="AJ5" s="147">
        <f t="shared" si="1"/>
        <v>24294360000</v>
      </c>
      <c r="AK5" s="301">
        <f t="shared" si="2"/>
        <v>47214070000</v>
      </c>
    </row>
    <row r="6" spans="1:37" ht="12.75" customHeight="1">
      <c r="B6" s="300" t="s">
        <v>76</v>
      </c>
      <c r="C6" s="98">
        <v>1500000000</v>
      </c>
      <c r="D6" s="98">
        <v>3770000000</v>
      </c>
      <c r="E6" s="98">
        <v>5850000000</v>
      </c>
      <c r="F6" s="98">
        <v>8349780000</v>
      </c>
      <c r="G6" s="147">
        <f t="shared" si="0"/>
        <v>19469780000</v>
      </c>
      <c r="H6" s="98">
        <v>1862340000</v>
      </c>
      <c r="I6" s="98">
        <v>1520710000</v>
      </c>
      <c r="J6" s="98"/>
      <c r="K6" s="98">
        <v>310120000</v>
      </c>
      <c r="L6" s="98"/>
      <c r="M6" s="98"/>
      <c r="N6" s="98"/>
      <c r="O6" s="98"/>
      <c r="P6" s="147">
        <f>SUM(H6:K6)</f>
        <v>3693170000</v>
      </c>
      <c r="Q6" s="98">
        <v>956910000</v>
      </c>
      <c r="R6" s="98">
        <v>2779900000</v>
      </c>
      <c r="S6" s="98">
        <v>1424240000</v>
      </c>
      <c r="T6" s="98">
        <v>2699470000</v>
      </c>
      <c r="U6" s="98"/>
      <c r="V6" s="98">
        <v>3203250000</v>
      </c>
      <c r="W6" s="98">
        <v>2838820000</v>
      </c>
      <c r="X6" s="98"/>
      <c r="Y6" s="98">
        <v>2250850000</v>
      </c>
      <c r="Z6" s="98"/>
      <c r="AA6" s="98">
        <v>2097510000</v>
      </c>
      <c r="AB6" s="98">
        <v>1701400000</v>
      </c>
      <c r="AC6" s="98">
        <v>1482180000</v>
      </c>
      <c r="AD6" s="98">
        <v>1199350000</v>
      </c>
      <c r="AE6" s="98">
        <v>1644040000</v>
      </c>
      <c r="AF6" s="98"/>
      <c r="AG6" s="98">
        <v>1174850000</v>
      </c>
      <c r="AH6" s="98"/>
      <c r="AI6" s="98"/>
      <c r="AJ6" s="147">
        <f t="shared" si="1"/>
        <v>24495860000</v>
      </c>
      <c r="AK6" s="301">
        <f t="shared" si="2"/>
        <v>47658810000</v>
      </c>
    </row>
    <row r="7" spans="1:37" ht="12.75" customHeight="1">
      <c r="B7" s="300" t="s">
        <v>77</v>
      </c>
      <c r="C7" s="98">
        <v>1512050000</v>
      </c>
      <c r="D7" s="98">
        <v>3805790000</v>
      </c>
      <c r="E7" s="98">
        <v>5950000000</v>
      </c>
      <c r="F7" s="98">
        <v>8449780000</v>
      </c>
      <c r="G7" s="147">
        <f t="shared" si="0"/>
        <v>19717620000</v>
      </c>
      <c r="H7" s="98">
        <v>1874340000</v>
      </c>
      <c r="I7" s="98">
        <v>1525710000</v>
      </c>
      <c r="J7" s="98"/>
      <c r="K7" s="98">
        <v>315120000</v>
      </c>
      <c r="L7" s="98"/>
      <c r="M7" s="98"/>
      <c r="N7" s="98"/>
      <c r="O7" s="98"/>
      <c r="P7" s="147">
        <f>SUM(H7:K7)</f>
        <v>3715170000</v>
      </c>
      <c r="Q7" s="98">
        <v>630670000</v>
      </c>
      <c r="R7" s="98">
        <v>2824800000</v>
      </c>
      <c r="S7" s="98">
        <v>1424240000</v>
      </c>
      <c r="T7" s="98">
        <v>2800290000</v>
      </c>
      <c r="U7" s="98"/>
      <c r="V7" s="98">
        <v>3203250000</v>
      </c>
      <c r="W7" s="98">
        <v>2966440000</v>
      </c>
      <c r="X7" s="98"/>
      <c r="Y7" s="98">
        <v>2326570000</v>
      </c>
      <c r="Z7" s="98"/>
      <c r="AA7" s="98">
        <v>2132410000</v>
      </c>
      <c r="AB7" s="98">
        <v>1761190000</v>
      </c>
      <c r="AC7" s="98">
        <v>1510960000</v>
      </c>
      <c r="AD7" s="98">
        <v>1231760000</v>
      </c>
      <c r="AE7" s="98">
        <v>1659590000</v>
      </c>
      <c r="AF7" s="98"/>
      <c r="AG7" s="98">
        <v>1176430000</v>
      </c>
      <c r="AH7" s="98"/>
      <c r="AI7" s="98"/>
      <c r="AJ7" s="147">
        <f t="shared" si="1"/>
        <v>25017930000</v>
      </c>
      <c r="AK7" s="301">
        <f t="shared" si="2"/>
        <v>48450720000</v>
      </c>
    </row>
    <row r="8" spans="1:37" ht="12.75" customHeight="1">
      <c r="B8" s="300" t="s">
        <v>78</v>
      </c>
      <c r="C8" s="98">
        <v>1662050000</v>
      </c>
      <c r="D8" s="98">
        <v>3855790000</v>
      </c>
      <c r="E8" s="98">
        <v>6030000000</v>
      </c>
      <c r="F8" s="98">
        <v>8549780000</v>
      </c>
      <c r="G8" s="147">
        <f t="shared" si="0"/>
        <v>20097620000</v>
      </c>
      <c r="H8" s="98">
        <v>1894930000</v>
      </c>
      <c r="I8" s="98">
        <v>1535710000</v>
      </c>
      <c r="J8" s="98"/>
      <c r="K8" s="98">
        <v>340120000</v>
      </c>
      <c r="L8" s="98"/>
      <c r="M8" s="98"/>
      <c r="N8" s="98"/>
      <c r="O8" s="98"/>
      <c r="P8" s="147">
        <f>SUM(H8:K8)</f>
        <v>3770760000</v>
      </c>
      <c r="Q8" s="98">
        <v>630670000</v>
      </c>
      <c r="R8" s="98">
        <v>2849800000</v>
      </c>
      <c r="S8" s="98">
        <v>1424240000</v>
      </c>
      <c r="T8" s="98">
        <v>2830290000</v>
      </c>
      <c r="U8" s="98"/>
      <c r="V8" s="98">
        <v>3203250000</v>
      </c>
      <c r="W8" s="98">
        <v>2996440000</v>
      </c>
      <c r="X8" s="98"/>
      <c r="Y8" s="98">
        <v>2356570000</v>
      </c>
      <c r="Z8" s="98"/>
      <c r="AA8" s="98">
        <v>2132410000</v>
      </c>
      <c r="AB8" s="98">
        <v>1762690000</v>
      </c>
      <c r="AC8" s="98">
        <v>1512040000</v>
      </c>
      <c r="AD8" s="98">
        <v>1231760000</v>
      </c>
      <c r="AE8" s="98">
        <v>1659940000</v>
      </c>
      <c r="AF8" s="98"/>
      <c r="AG8" s="98">
        <v>1177630000</v>
      </c>
      <c r="AH8" s="98"/>
      <c r="AI8" s="98"/>
      <c r="AJ8" s="18">
        <f t="shared" si="1"/>
        <v>25137060000</v>
      </c>
      <c r="AK8" s="301">
        <f t="shared" si="2"/>
        <v>49005440000</v>
      </c>
    </row>
    <row r="9" spans="1:37" ht="12.75" customHeight="1">
      <c r="B9" s="300" t="s">
        <v>79</v>
      </c>
      <c r="C9" s="98">
        <v>1712050000</v>
      </c>
      <c r="D9" s="98">
        <v>3855790000</v>
      </c>
      <c r="E9" s="98">
        <v>6130000000</v>
      </c>
      <c r="F9" s="98">
        <v>8599780000</v>
      </c>
      <c r="G9" s="18">
        <f t="shared" si="0"/>
        <v>20297620000</v>
      </c>
      <c r="H9" s="98">
        <v>1904530000</v>
      </c>
      <c r="I9" s="98">
        <v>1552710000</v>
      </c>
      <c r="J9" s="98"/>
      <c r="K9" s="98">
        <v>340120000</v>
      </c>
      <c r="L9" s="98"/>
      <c r="M9" s="98">
        <v>0</v>
      </c>
      <c r="N9" s="98"/>
      <c r="O9" s="98"/>
      <c r="P9" s="18">
        <f t="shared" ref="P9:P20" si="3">SUM(H9:M9)</f>
        <v>3797360000</v>
      </c>
      <c r="Q9" s="98">
        <v>630670000</v>
      </c>
      <c r="R9" s="98">
        <v>2864800000</v>
      </c>
      <c r="S9" s="98">
        <v>1424240000</v>
      </c>
      <c r="T9" s="98">
        <v>2830290000</v>
      </c>
      <c r="U9" s="98">
        <v>12500000</v>
      </c>
      <c r="V9" s="98">
        <v>3203250000</v>
      </c>
      <c r="W9" s="98">
        <v>3026440000</v>
      </c>
      <c r="X9" s="98"/>
      <c r="Y9" s="98">
        <v>2386570000</v>
      </c>
      <c r="Z9" s="98"/>
      <c r="AA9" s="98">
        <v>2132810000</v>
      </c>
      <c r="AB9" s="98">
        <v>1769030000</v>
      </c>
      <c r="AC9" s="98">
        <v>1516240000</v>
      </c>
      <c r="AD9" s="98">
        <v>1241760000</v>
      </c>
      <c r="AE9" s="98">
        <v>1669940000</v>
      </c>
      <c r="AF9" s="98"/>
      <c r="AG9" s="98">
        <v>1187630000</v>
      </c>
      <c r="AH9" s="98"/>
      <c r="AI9" s="98"/>
      <c r="AJ9" s="18">
        <f t="shared" si="1"/>
        <v>25265500000</v>
      </c>
      <c r="AK9" s="301">
        <f t="shared" si="2"/>
        <v>49360480000</v>
      </c>
    </row>
    <row r="10" spans="1:37" ht="12.75" customHeight="1">
      <c r="B10" s="300" t="s">
        <v>80</v>
      </c>
      <c r="C10" s="98">
        <v>1800000000</v>
      </c>
      <c r="D10" s="98">
        <v>3955790000</v>
      </c>
      <c r="E10" s="98">
        <v>6180000000</v>
      </c>
      <c r="F10" s="98">
        <v>8649780000</v>
      </c>
      <c r="G10" s="18">
        <f t="shared" si="0"/>
        <v>20585570000</v>
      </c>
      <c r="H10" s="98">
        <v>1984530000</v>
      </c>
      <c r="I10" s="98">
        <v>1632710000</v>
      </c>
      <c r="J10" s="98"/>
      <c r="K10" s="98">
        <v>350120000</v>
      </c>
      <c r="L10" s="98"/>
      <c r="M10" s="98">
        <v>5000000</v>
      </c>
      <c r="N10" s="98"/>
      <c r="O10" s="98"/>
      <c r="P10" s="18">
        <f t="shared" si="3"/>
        <v>3972360000</v>
      </c>
      <c r="Q10" s="98" t="s">
        <v>81</v>
      </c>
      <c r="R10" s="98">
        <v>2944800000</v>
      </c>
      <c r="S10" s="98">
        <v>1424240000</v>
      </c>
      <c r="T10" s="98">
        <v>2830290000</v>
      </c>
      <c r="U10" s="98">
        <v>235550000</v>
      </c>
      <c r="V10" s="98">
        <v>3424000000</v>
      </c>
      <c r="W10" s="98">
        <v>3106440000</v>
      </c>
      <c r="X10" s="98"/>
      <c r="Y10" s="98">
        <v>2507370000</v>
      </c>
      <c r="Z10" s="98"/>
      <c r="AA10" s="98">
        <v>2203810000</v>
      </c>
      <c r="AB10" s="98">
        <v>1795030000</v>
      </c>
      <c r="AC10" s="98">
        <v>1548640000</v>
      </c>
      <c r="AD10" s="98">
        <v>1259760000</v>
      </c>
      <c r="AE10" s="98">
        <v>1686940000</v>
      </c>
      <c r="AF10" s="98"/>
      <c r="AG10" s="98">
        <v>1203630000</v>
      </c>
      <c r="AH10" s="98"/>
      <c r="AI10" s="98"/>
      <c r="AJ10" s="18">
        <f t="shared" si="1"/>
        <v>26170500000</v>
      </c>
      <c r="AK10" s="301">
        <f t="shared" si="2"/>
        <v>50728430000</v>
      </c>
    </row>
    <row r="11" spans="1:37" ht="12.75" customHeight="1">
      <c r="B11" s="300" t="s">
        <v>82</v>
      </c>
      <c r="C11" s="98">
        <v>1800000000</v>
      </c>
      <c r="D11" s="98">
        <v>4105790000</v>
      </c>
      <c r="E11" s="98">
        <v>6330000000</v>
      </c>
      <c r="F11" s="98">
        <v>8535980000</v>
      </c>
      <c r="G11" s="18">
        <f t="shared" si="0"/>
        <v>20771770000</v>
      </c>
      <c r="H11" s="98">
        <v>2009530000</v>
      </c>
      <c r="I11" s="98">
        <v>1657710000</v>
      </c>
      <c r="J11" s="98"/>
      <c r="K11" s="98">
        <v>375120000</v>
      </c>
      <c r="L11" s="98"/>
      <c r="M11" s="98">
        <v>25000000</v>
      </c>
      <c r="N11" s="98"/>
      <c r="O11" s="98"/>
      <c r="P11" s="18">
        <f t="shared" si="3"/>
        <v>4067360000</v>
      </c>
      <c r="Q11" s="98"/>
      <c r="R11" s="98">
        <v>2945050000</v>
      </c>
      <c r="S11" s="98">
        <v>1424240000</v>
      </c>
      <c r="T11" s="98">
        <v>2830290000</v>
      </c>
      <c r="U11" s="98">
        <v>265550000</v>
      </c>
      <c r="V11" s="98">
        <v>3424000000</v>
      </c>
      <c r="W11" s="98">
        <v>3136440000</v>
      </c>
      <c r="X11" s="98"/>
      <c r="Y11" s="98">
        <v>2537370000</v>
      </c>
      <c r="Z11" s="98"/>
      <c r="AA11" s="98">
        <v>2203810000</v>
      </c>
      <c r="AB11" s="98">
        <v>1805030000</v>
      </c>
      <c r="AC11" s="98">
        <v>1548640000</v>
      </c>
      <c r="AD11" s="98">
        <v>1269760000</v>
      </c>
      <c r="AE11" s="98">
        <v>1687940000</v>
      </c>
      <c r="AF11" s="98"/>
      <c r="AG11" s="98">
        <v>1203630000</v>
      </c>
      <c r="AH11" s="98"/>
      <c r="AI11" s="98"/>
      <c r="AJ11" s="18">
        <f t="shared" si="1"/>
        <v>26281750000</v>
      </c>
      <c r="AK11" s="301">
        <f t="shared" si="2"/>
        <v>51120880000</v>
      </c>
    </row>
    <row r="12" spans="1:37" ht="12.75" customHeight="1">
      <c r="B12" s="300" t="s">
        <v>83</v>
      </c>
      <c r="C12" s="98">
        <v>1800000000</v>
      </c>
      <c r="D12" s="98">
        <v>4155790000</v>
      </c>
      <c r="E12" s="98">
        <v>6730000000</v>
      </c>
      <c r="F12" s="98">
        <v>8585980000</v>
      </c>
      <c r="G12" s="18">
        <f t="shared" si="0"/>
        <v>21271770000</v>
      </c>
      <c r="H12" s="98">
        <v>2034530000</v>
      </c>
      <c r="I12" s="98">
        <v>1682710000</v>
      </c>
      <c r="J12" s="98"/>
      <c r="K12" s="98">
        <v>400120000</v>
      </c>
      <c r="L12" s="98"/>
      <c r="M12" s="98">
        <v>45000000</v>
      </c>
      <c r="N12" s="98"/>
      <c r="O12" s="98"/>
      <c r="P12" s="18">
        <f t="shared" si="3"/>
        <v>4162360000</v>
      </c>
      <c r="Q12" s="98"/>
      <c r="R12" s="98">
        <v>2960050000</v>
      </c>
      <c r="S12" s="98">
        <v>1424240000</v>
      </c>
      <c r="T12" s="98">
        <v>2830290000</v>
      </c>
      <c r="U12" s="98">
        <v>295550000</v>
      </c>
      <c r="V12" s="98">
        <v>3424000000</v>
      </c>
      <c r="W12" s="98">
        <v>3166440000</v>
      </c>
      <c r="X12" s="98"/>
      <c r="Y12" s="98">
        <v>2567370000</v>
      </c>
      <c r="Z12" s="98"/>
      <c r="AA12" s="98">
        <v>2228810000</v>
      </c>
      <c r="AB12" s="98">
        <v>1830030000</v>
      </c>
      <c r="AC12" s="98">
        <v>1558640000</v>
      </c>
      <c r="AD12" s="98">
        <v>1279760000</v>
      </c>
      <c r="AE12" s="98">
        <v>1697940000</v>
      </c>
      <c r="AF12" s="98"/>
      <c r="AG12" s="98">
        <v>1213630000</v>
      </c>
      <c r="AH12" s="98"/>
      <c r="AI12" s="98"/>
      <c r="AJ12" s="18">
        <f t="shared" si="1"/>
        <v>26476750000</v>
      </c>
      <c r="AK12" s="301">
        <f t="shared" si="2"/>
        <v>51910880000</v>
      </c>
    </row>
    <row r="13" spans="1:37" ht="12.75" customHeight="1">
      <c r="B13" s="300" t="s">
        <v>84</v>
      </c>
      <c r="C13" s="98">
        <v>1607210000</v>
      </c>
      <c r="D13" s="98">
        <v>4095670000</v>
      </c>
      <c r="E13" s="98">
        <v>6730000000</v>
      </c>
      <c r="F13" s="98">
        <v>8685980000</v>
      </c>
      <c r="G13" s="18">
        <f t="shared" si="0"/>
        <v>21118860000</v>
      </c>
      <c r="H13" s="98">
        <v>2064530000</v>
      </c>
      <c r="I13" s="98">
        <v>1712710000</v>
      </c>
      <c r="J13" s="98"/>
      <c r="K13" s="98">
        <v>421120000</v>
      </c>
      <c r="L13" s="98"/>
      <c r="M13" s="98">
        <v>65000000</v>
      </c>
      <c r="N13" s="98"/>
      <c r="O13" s="98"/>
      <c r="P13" s="18">
        <f t="shared" si="3"/>
        <v>4263360000</v>
      </c>
      <c r="Q13" s="98"/>
      <c r="R13" s="98">
        <v>2975050000</v>
      </c>
      <c r="S13" s="98">
        <v>1424240000</v>
      </c>
      <c r="T13" s="98">
        <v>2830290000</v>
      </c>
      <c r="U13" s="98">
        <v>345550000</v>
      </c>
      <c r="V13" s="98">
        <v>3424000000</v>
      </c>
      <c r="W13" s="98">
        <v>3196440000</v>
      </c>
      <c r="X13" s="98"/>
      <c r="Y13" s="98">
        <v>2617370000</v>
      </c>
      <c r="Z13" s="98"/>
      <c r="AA13" s="98">
        <v>2243110000</v>
      </c>
      <c r="AB13" s="98">
        <v>1860030000</v>
      </c>
      <c r="AC13" s="98">
        <v>1586640000</v>
      </c>
      <c r="AD13" s="98">
        <v>1309760000</v>
      </c>
      <c r="AE13" s="98">
        <v>1708440000</v>
      </c>
      <c r="AF13" s="98"/>
      <c r="AG13" s="98">
        <v>1228630000</v>
      </c>
      <c r="AH13" s="98"/>
      <c r="AI13" s="98"/>
      <c r="AJ13" s="18">
        <f t="shared" si="1"/>
        <v>26749550000</v>
      </c>
      <c r="AK13" s="301">
        <f t="shared" si="2"/>
        <v>52131770000</v>
      </c>
    </row>
    <row r="14" spans="1:37" ht="12.75" customHeight="1">
      <c r="B14" s="300" t="s">
        <v>85</v>
      </c>
      <c r="C14" s="98">
        <v>1607210000</v>
      </c>
      <c r="D14" s="98">
        <v>4095670000</v>
      </c>
      <c r="E14" s="98">
        <v>6800000000</v>
      </c>
      <c r="F14" s="98">
        <v>9135980000</v>
      </c>
      <c r="G14" s="18">
        <f t="shared" si="0"/>
        <v>21638860000</v>
      </c>
      <c r="H14" s="98">
        <v>2179530000</v>
      </c>
      <c r="I14" s="98">
        <v>1827710000</v>
      </c>
      <c r="J14" s="98"/>
      <c r="K14" s="98">
        <v>516520000</v>
      </c>
      <c r="L14" s="98"/>
      <c r="M14" s="98">
        <v>100400000</v>
      </c>
      <c r="N14" s="98"/>
      <c r="O14" s="98"/>
      <c r="P14" s="18">
        <f t="shared" si="3"/>
        <v>4624160000</v>
      </c>
      <c r="Q14" s="98"/>
      <c r="R14" s="98">
        <v>3012850000</v>
      </c>
      <c r="S14" s="98">
        <v>1424240000</v>
      </c>
      <c r="T14" s="98">
        <v>2830290000</v>
      </c>
      <c r="U14" s="98">
        <v>485550000</v>
      </c>
      <c r="V14" s="98">
        <v>3474000000</v>
      </c>
      <c r="W14" s="98">
        <v>3271440000</v>
      </c>
      <c r="X14" s="98"/>
      <c r="Y14" s="98">
        <v>2757370000</v>
      </c>
      <c r="Z14" s="98"/>
      <c r="AA14" s="98">
        <v>2332810000</v>
      </c>
      <c r="AB14" s="98">
        <v>1950030000</v>
      </c>
      <c r="AC14" s="98">
        <v>1647340000</v>
      </c>
      <c r="AD14" s="98">
        <v>1399760000</v>
      </c>
      <c r="AE14" s="98">
        <v>1758440000</v>
      </c>
      <c r="AF14" s="98"/>
      <c r="AG14" s="98">
        <v>1278630000</v>
      </c>
      <c r="AH14" s="98"/>
      <c r="AI14" s="98"/>
      <c r="AJ14" s="18">
        <f t="shared" si="1"/>
        <v>27622750000</v>
      </c>
      <c r="AK14" s="301">
        <f t="shared" si="2"/>
        <v>53885770000</v>
      </c>
    </row>
    <row r="15" spans="1:37" ht="12.75" customHeight="1">
      <c r="A15" s="302"/>
      <c r="B15" s="303" t="s">
        <v>86</v>
      </c>
      <c r="C15" s="99">
        <v>1607210000</v>
      </c>
      <c r="D15" s="99">
        <v>4095670000</v>
      </c>
      <c r="E15" s="99">
        <v>6800000000</v>
      </c>
      <c r="F15" s="99">
        <v>9285980000</v>
      </c>
      <c r="G15" s="25">
        <f t="shared" si="0"/>
        <v>21788860000</v>
      </c>
      <c r="H15" s="24">
        <v>2195330000</v>
      </c>
      <c r="I15" s="24">
        <v>1857710000</v>
      </c>
      <c r="J15" s="24"/>
      <c r="K15" s="24">
        <v>521520000</v>
      </c>
      <c r="L15" s="24"/>
      <c r="M15" s="24">
        <v>103400000</v>
      </c>
      <c r="N15" s="24"/>
      <c r="O15" s="24"/>
      <c r="P15" s="25">
        <f t="shared" si="3"/>
        <v>4677960000</v>
      </c>
      <c r="Q15" s="304"/>
      <c r="R15" s="99">
        <v>3052850000</v>
      </c>
      <c r="S15" s="99">
        <v>1424240000</v>
      </c>
      <c r="T15" s="99">
        <v>2830290000</v>
      </c>
      <c r="U15" s="99">
        <v>597550000</v>
      </c>
      <c r="V15" s="99">
        <v>3524000000</v>
      </c>
      <c r="W15" s="99">
        <v>3321440000</v>
      </c>
      <c r="X15" s="99"/>
      <c r="Y15" s="99">
        <v>2797370000</v>
      </c>
      <c r="Z15" s="99"/>
      <c r="AA15" s="99">
        <v>2362810000</v>
      </c>
      <c r="AB15" s="99">
        <v>1970030000</v>
      </c>
      <c r="AC15" s="99">
        <v>1667340000</v>
      </c>
      <c r="AD15" s="99">
        <v>1419760000</v>
      </c>
      <c r="AE15" s="99">
        <v>1768440000</v>
      </c>
      <c r="AF15" s="99"/>
      <c r="AG15" s="99">
        <v>1288630000</v>
      </c>
      <c r="AH15" s="99"/>
      <c r="AI15" s="99"/>
      <c r="AJ15" s="18">
        <f t="shared" si="1"/>
        <v>28024750000</v>
      </c>
      <c r="AK15" s="301">
        <f t="shared" si="2"/>
        <v>54491570000</v>
      </c>
    </row>
    <row r="16" spans="1:37" ht="12.75" customHeight="1">
      <c r="A16" s="6">
        <v>2019</v>
      </c>
      <c r="B16" s="300" t="s">
        <v>74</v>
      </c>
      <c r="C16" s="98">
        <v>1800000000</v>
      </c>
      <c r="D16" s="98">
        <v>4095670000</v>
      </c>
      <c r="E16" s="98">
        <v>6800000000</v>
      </c>
      <c r="F16" s="98">
        <v>9285980000</v>
      </c>
      <c r="G16" s="18">
        <f t="shared" si="0"/>
        <v>21981650000</v>
      </c>
      <c r="H16" s="98">
        <v>2210330000</v>
      </c>
      <c r="I16" s="98">
        <v>1872710000</v>
      </c>
      <c r="J16" s="98"/>
      <c r="K16" s="98">
        <v>531520000</v>
      </c>
      <c r="L16" s="98"/>
      <c r="M16" s="98">
        <v>113400000</v>
      </c>
      <c r="N16" s="98"/>
      <c r="O16" s="98"/>
      <c r="P16" s="18">
        <f t="shared" si="3"/>
        <v>4727960000</v>
      </c>
      <c r="Q16" s="98"/>
      <c r="R16" s="98">
        <v>3067850000</v>
      </c>
      <c r="S16" s="98">
        <v>1424240000</v>
      </c>
      <c r="T16" s="98">
        <v>2830290000</v>
      </c>
      <c r="U16" s="98">
        <v>627550000</v>
      </c>
      <c r="V16" s="98">
        <v>3524000000</v>
      </c>
      <c r="W16" s="98">
        <v>3346440000</v>
      </c>
      <c r="X16" s="98"/>
      <c r="Y16" s="98">
        <v>2822370000</v>
      </c>
      <c r="Z16" s="98"/>
      <c r="AA16" s="98">
        <v>2377810000</v>
      </c>
      <c r="AB16" s="98">
        <v>1980030000</v>
      </c>
      <c r="AC16" s="98">
        <v>1677340000</v>
      </c>
      <c r="AD16" s="98">
        <v>1429760000</v>
      </c>
      <c r="AE16" s="98">
        <v>1778440000</v>
      </c>
      <c r="AF16" s="98"/>
      <c r="AG16" s="98">
        <v>1298630000</v>
      </c>
      <c r="AH16" s="98"/>
      <c r="AI16" s="98"/>
      <c r="AJ16" s="96">
        <f t="shared" si="1"/>
        <v>28184750000</v>
      </c>
      <c r="AK16" s="301">
        <f t="shared" si="2"/>
        <v>54894360000</v>
      </c>
    </row>
    <row r="17" spans="1:37" ht="12.75" customHeight="1">
      <c r="B17" s="300" t="s">
        <v>75</v>
      </c>
      <c r="C17" s="98">
        <v>1800000000</v>
      </c>
      <c r="D17" s="98">
        <v>4095670000</v>
      </c>
      <c r="E17" s="98">
        <v>6800000000</v>
      </c>
      <c r="F17" s="98">
        <v>9285980000</v>
      </c>
      <c r="G17" s="18">
        <f t="shared" si="0"/>
        <v>21981650000</v>
      </c>
      <c r="H17" s="98">
        <v>2225330000</v>
      </c>
      <c r="I17" s="98">
        <v>1887710000</v>
      </c>
      <c r="J17" s="98"/>
      <c r="K17" s="98">
        <v>541520000</v>
      </c>
      <c r="L17" s="98"/>
      <c r="M17" s="98">
        <v>123400000</v>
      </c>
      <c r="N17" s="98"/>
      <c r="O17" s="98"/>
      <c r="P17" s="18">
        <f t="shared" si="3"/>
        <v>4777960000</v>
      </c>
      <c r="Q17" s="98"/>
      <c r="R17" s="98">
        <v>3082850000</v>
      </c>
      <c r="S17" s="98">
        <v>1424240000</v>
      </c>
      <c r="T17" s="98">
        <v>2830290000</v>
      </c>
      <c r="U17" s="98">
        <v>657550000</v>
      </c>
      <c r="V17" s="98">
        <v>3524000000</v>
      </c>
      <c r="W17" s="98">
        <v>3371440000</v>
      </c>
      <c r="X17" s="98"/>
      <c r="Y17" s="98">
        <v>2847370000</v>
      </c>
      <c r="Z17" s="98"/>
      <c r="AA17" s="98">
        <v>2392810000</v>
      </c>
      <c r="AB17" s="98">
        <v>1990030000</v>
      </c>
      <c r="AC17" s="98">
        <v>1687340000</v>
      </c>
      <c r="AD17" s="98">
        <v>1439760000</v>
      </c>
      <c r="AE17" s="98">
        <v>1788440000</v>
      </c>
      <c r="AF17" s="98"/>
      <c r="AG17" s="98">
        <v>1308630000</v>
      </c>
      <c r="AH17" s="98"/>
      <c r="AI17" s="98"/>
      <c r="AJ17" s="18">
        <f t="shared" si="1"/>
        <v>28344750000</v>
      </c>
      <c r="AK17" s="301">
        <f t="shared" si="2"/>
        <v>55104360000</v>
      </c>
    </row>
    <row r="18" spans="1:37" ht="12.75" customHeight="1">
      <c r="B18" s="300" t="s">
        <v>76</v>
      </c>
      <c r="C18" s="98">
        <v>1800000000</v>
      </c>
      <c r="D18" s="98">
        <v>4095670000</v>
      </c>
      <c r="E18" s="98">
        <v>6800000000</v>
      </c>
      <c r="F18" s="98">
        <v>9285980000</v>
      </c>
      <c r="G18" s="18">
        <f t="shared" si="0"/>
        <v>21981650000</v>
      </c>
      <c r="H18" s="98">
        <v>2240330000</v>
      </c>
      <c r="I18" s="98">
        <v>1902710000</v>
      </c>
      <c r="J18" s="98"/>
      <c r="K18" s="98">
        <v>551520000</v>
      </c>
      <c r="L18" s="98"/>
      <c r="M18" s="98">
        <v>133400000</v>
      </c>
      <c r="N18" s="98"/>
      <c r="O18" s="98"/>
      <c r="P18" s="18">
        <f t="shared" si="3"/>
        <v>4827960000</v>
      </c>
      <c r="Q18" s="98"/>
      <c r="R18" s="98">
        <v>3097850000</v>
      </c>
      <c r="S18" s="98">
        <v>1424240000</v>
      </c>
      <c r="T18" s="98">
        <v>2830290000</v>
      </c>
      <c r="U18" s="98">
        <v>687550000</v>
      </c>
      <c r="V18" s="98">
        <v>3524000000</v>
      </c>
      <c r="W18" s="98">
        <v>3396440000</v>
      </c>
      <c r="X18" s="98"/>
      <c r="Y18" s="98">
        <v>2872370000</v>
      </c>
      <c r="Z18" s="98"/>
      <c r="AA18" s="98">
        <v>2400010000</v>
      </c>
      <c r="AB18" s="98">
        <v>2000030000</v>
      </c>
      <c r="AC18" s="98">
        <v>1697340000</v>
      </c>
      <c r="AD18" s="98">
        <v>1449760000</v>
      </c>
      <c r="AE18" s="98">
        <v>1798440000</v>
      </c>
      <c r="AF18" s="98"/>
      <c r="AG18" s="98">
        <v>1318630000</v>
      </c>
      <c r="AH18" s="98"/>
      <c r="AI18" s="98"/>
      <c r="AJ18" s="18">
        <f t="shared" si="1"/>
        <v>28496950000</v>
      </c>
      <c r="AK18" s="301">
        <f t="shared" si="2"/>
        <v>55306560000</v>
      </c>
    </row>
    <row r="19" spans="1:37" ht="12.75" customHeight="1">
      <c r="B19" s="300" t="s">
        <v>77</v>
      </c>
      <c r="C19" s="98">
        <v>1800000000</v>
      </c>
      <c r="D19" s="98">
        <v>4220000000</v>
      </c>
      <c r="E19" s="98">
        <v>6800000000</v>
      </c>
      <c r="F19" s="98">
        <v>9285980000</v>
      </c>
      <c r="G19" s="18">
        <f t="shared" si="0"/>
        <v>22105980000</v>
      </c>
      <c r="H19" s="98">
        <v>2270330000</v>
      </c>
      <c r="I19" s="98">
        <v>1932710000</v>
      </c>
      <c r="J19" s="98"/>
      <c r="K19" s="98">
        <v>581520000</v>
      </c>
      <c r="L19" s="98"/>
      <c r="M19" s="98">
        <v>165050000</v>
      </c>
      <c r="N19" s="98"/>
      <c r="O19" s="98"/>
      <c r="P19" s="18">
        <f t="shared" si="3"/>
        <v>4949610000</v>
      </c>
      <c r="Q19" s="98"/>
      <c r="R19" s="98">
        <v>3097850000</v>
      </c>
      <c r="S19" s="98">
        <v>1424240000</v>
      </c>
      <c r="T19" s="98">
        <v>2830290000</v>
      </c>
      <c r="U19" s="98">
        <v>712980000</v>
      </c>
      <c r="V19" s="98">
        <v>3524000000</v>
      </c>
      <c r="W19" s="98">
        <v>3396440000</v>
      </c>
      <c r="X19" s="98"/>
      <c r="Y19" s="98">
        <v>2917370000</v>
      </c>
      <c r="Z19" s="98"/>
      <c r="AA19" s="98">
        <v>2440010000</v>
      </c>
      <c r="AB19" s="98">
        <v>2035030000</v>
      </c>
      <c r="AC19" s="98">
        <v>1732340000</v>
      </c>
      <c r="AD19" s="98">
        <v>1479760000</v>
      </c>
      <c r="AE19" s="98">
        <v>1828440000</v>
      </c>
      <c r="AF19" s="98"/>
      <c r="AG19" s="98">
        <v>1343630000</v>
      </c>
      <c r="AH19" s="98"/>
      <c r="AI19" s="98"/>
      <c r="AJ19" s="18">
        <f t="shared" si="1"/>
        <v>28762380000</v>
      </c>
      <c r="AK19" s="301">
        <f t="shared" si="2"/>
        <v>55817970000</v>
      </c>
    </row>
    <row r="20" spans="1:37" ht="12.75" customHeight="1">
      <c r="B20" s="300" t="s">
        <v>78</v>
      </c>
      <c r="C20" s="98">
        <v>1800000000</v>
      </c>
      <c r="D20" s="98">
        <v>4220000000</v>
      </c>
      <c r="E20" s="98">
        <v>6825000000</v>
      </c>
      <c r="F20" s="98">
        <v>9295980000</v>
      </c>
      <c r="G20" s="18">
        <f t="shared" si="0"/>
        <v>22140980000</v>
      </c>
      <c r="H20" s="98">
        <v>2300330000</v>
      </c>
      <c r="I20" s="98">
        <v>1962710000</v>
      </c>
      <c r="J20" s="98"/>
      <c r="K20" s="98">
        <v>581520000</v>
      </c>
      <c r="L20" s="98"/>
      <c r="M20" s="98">
        <v>185050000</v>
      </c>
      <c r="N20" s="98"/>
      <c r="O20" s="98"/>
      <c r="P20" s="18">
        <f t="shared" si="3"/>
        <v>5029610000</v>
      </c>
      <c r="Q20" s="98"/>
      <c r="R20" s="98">
        <v>2124850000</v>
      </c>
      <c r="S20" s="98">
        <v>1424240000</v>
      </c>
      <c r="T20" s="98">
        <v>2830290000</v>
      </c>
      <c r="U20" s="98">
        <v>890420000</v>
      </c>
      <c r="V20" s="98">
        <v>3524000000</v>
      </c>
      <c r="W20" s="98">
        <v>3396440000</v>
      </c>
      <c r="X20" s="98"/>
      <c r="Y20" s="98">
        <v>3070300000</v>
      </c>
      <c r="Z20" s="98"/>
      <c r="AA20" s="98">
        <v>2626660000</v>
      </c>
      <c r="AB20" s="98">
        <v>2178730000</v>
      </c>
      <c r="AC20" s="98">
        <v>1925790000</v>
      </c>
      <c r="AD20" s="98">
        <v>1649350000</v>
      </c>
      <c r="AE20" s="98">
        <v>1914170000</v>
      </c>
      <c r="AF20" s="98"/>
      <c r="AG20" s="98">
        <v>1578810000</v>
      </c>
      <c r="AH20" s="98"/>
      <c r="AI20" s="98"/>
      <c r="AJ20" s="18">
        <f t="shared" si="1"/>
        <v>29134050000</v>
      </c>
      <c r="AK20" s="301">
        <f t="shared" si="2"/>
        <v>56304640000</v>
      </c>
    </row>
    <row r="21" spans="1:37" ht="12.75" customHeight="1">
      <c r="B21" s="300" t="s">
        <v>79</v>
      </c>
      <c r="C21" s="98">
        <v>1800000000</v>
      </c>
      <c r="D21" s="98">
        <v>4220000000</v>
      </c>
      <c r="E21" s="98">
        <v>6875000000</v>
      </c>
      <c r="F21" s="98">
        <v>9295980000</v>
      </c>
      <c r="G21" s="18">
        <f t="shared" si="0"/>
        <v>22190980000</v>
      </c>
      <c r="H21" s="98">
        <v>2300330000</v>
      </c>
      <c r="I21" s="98">
        <v>1962710000</v>
      </c>
      <c r="J21" s="98"/>
      <c r="K21" s="98">
        <v>616520000</v>
      </c>
      <c r="L21" s="98"/>
      <c r="M21" s="98">
        <v>210050000</v>
      </c>
      <c r="N21" s="98">
        <v>30000000</v>
      </c>
      <c r="O21" s="98"/>
      <c r="P21" s="18">
        <f t="shared" ref="P21:P50" si="4">SUM(H21:N21)</f>
        <v>5119610000</v>
      </c>
      <c r="Q21" s="98"/>
      <c r="R21" s="98">
        <v>2124850000</v>
      </c>
      <c r="S21" s="98">
        <v>1424240000</v>
      </c>
      <c r="T21" s="98">
        <v>2830290000</v>
      </c>
      <c r="U21" s="98">
        <v>945420000</v>
      </c>
      <c r="V21" s="98">
        <v>3524000000</v>
      </c>
      <c r="W21" s="98">
        <v>3396440000</v>
      </c>
      <c r="X21" s="98"/>
      <c r="Y21" s="98">
        <v>3115300000</v>
      </c>
      <c r="Z21" s="98"/>
      <c r="AA21" s="98">
        <v>2666660000</v>
      </c>
      <c r="AB21" s="98">
        <v>2213730000</v>
      </c>
      <c r="AC21" s="98">
        <v>1950990000</v>
      </c>
      <c r="AD21" s="98">
        <v>1679350000</v>
      </c>
      <c r="AE21" s="98">
        <v>1944170000</v>
      </c>
      <c r="AF21" s="98">
        <v>25000000</v>
      </c>
      <c r="AG21" s="98">
        <v>1603810000</v>
      </c>
      <c r="AH21" s="98"/>
      <c r="AI21" s="98">
        <v>20000000</v>
      </c>
      <c r="AJ21" s="18">
        <f t="shared" ref="AJ21:AJ52" si="5">SUM(R21:AI21)</f>
        <v>29464250000</v>
      </c>
      <c r="AK21" s="301">
        <f t="shared" si="2"/>
        <v>56774840000</v>
      </c>
    </row>
    <row r="22" spans="1:37" ht="12.75" customHeight="1">
      <c r="B22" s="300" t="s">
        <v>80</v>
      </c>
      <c r="C22" s="98">
        <v>1800000000</v>
      </c>
      <c r="D22" s="98">
        <v>4220000000</v>
      </c>
      <c r="E22" s="98">
        <v>6925000000</v>
      </c>
      <c r="F22" s="98">
        <v>9795980000</v>
      </c>
      <c r="G22" s="18">
        <f t="shared" si="0"/>
        <v>22740980000</v>
      </c>
      <c r="H22" s="98">
        <v>2300330000</v>
      </c>
      <c r="I22" s="98">
        <v>1962710000</v>
      </c>
      <c r="J22" s="98"/>
      <c r="K22" s="98">
        <v>651520000</v>
      </c>
      <c r="L22" s="98"/>
      <c r="M22" s="98">
        <v>245050000</v>
      </c>
      <c r="N22" s="98">
        <v>60000000</v>
      </c>
      <c r="O22" s="98"/>
      <c r="P22" s="18">
        <f t="shared" si="4"/>
        <v>5219610000</v>
      </c>
      <c r="Q22" s="98"/>
      <c r="R22" s="98">
        <v>2124850000</v>
      </c>
      <c r="S22" s="98">
        <v>1424240000</v>
      </c>
      <c r="T22" s="98">
        <v>2830290000</v>
      </c>
      <c r="U22" s="98">
        <v>1000420000</v>
      </c>
      <c r="V22" s="98">
        <v>3524000000</v>
      </c>
      <c r="W22" s="98">
        <v>3396440000</v>
      </c>
      <c r="X22" s="98"/>
      <c r="Y22" s="98">
        <v>3160300000</v>
      </c>
      <c r="Z22" s="98"/>
      <c r="AA22" s="98">
        <v>2706660000</v>
      </c>
      <c r="AB22" s="98">
        <v>2248730000</v>
      </c>
      <c r="AC22" s="98">
        <v>1985990000</v>
      </c>
      <c r="AD22" s="98">
        <v>1709350000</v>
      </c>
      <c r="AE22" s="98">
        <v>1974170000</v>
      </c>
      <c r="AF22" s="98">
        <v>50000000</v>
      </c>
      <c r="AG22" s="98">
        <v>1628810000</v>
      </c>
      <c r="AH22" s="98"/>
      <c r="AI22" s="98">
        <v>40000000</v>
      </c>
      <c r="AJ22" s="18">
        <f t="shared" si="5"/>
        <v>29804250000</v>
      </c>
      <c r="AK22" s="301">
        <f t="shared" si="2"/>
        <v>57764840000</v>
      </c>
    </row>
    <row r="23" spans="1:37" ht="12.75" customHeight="1">
      <c r="B23" s="300" t="s">
        <v>82</v>
      </c>
      <c r="C23" s="98">
        <v>1800000000</v>
      </c>
      <c r="D23" s="98">
        <v>4220000000</v>
      </c>
      <c r="E23" s="98">
        <v>7025000000</v>
      </c>
      <c r="F23" s="98">
        <v>9790000000</v>
      </c>
      <c r="G23" s="18">
        <f t="shared" si="0"/>
        <v>22835000000</v>
      </c>
      <c r="H23" s="98">
        <v>2300330000</v>
      </c>
      <c r="I23" s="98">
        <v>1962710000</v>
      </c>
      <c r="J23" s="98"/>
      <c r="K23" s="98">
        <v>686520000</v>
      </c>
      <c r="L23" s="98"/>
      <c r="M23" s="98">
        <v>280050000</v>
      </c>
      <c r="N23" s="98">
        <v>90000000</v>
      </c>
      <c r="O23" s="98"/>
      <c r="P23" s="18">
        <f t="shared" si="4"/>
        <v>5319610000</v>
      </c>
      <c r="Q23" s="98"/>
      <c r="R23" s="17">
        <v>1420680000</v>
      </c>
      <c r="S23" s="98">
        <v>1424240000</v>
      </c>
      <c r="T23" s="98">
        <v>2830290000</v>
      </c>
      <c r="U23" s="98">
        <v>1188590000</v>
      </c>
      <c r="V23" s="98">
        <v>3524000000</v>
      </c>
      <c r="W23" s="98">
        <v>3396440000</v>
      </c>
      <c r="X23" s="98"/>
      <c r="Y23" s="98">
        <v>3326220000</v>
      </c>
      <c r="Z23" s="98"/>
      <c r="AA23" s="98">
        <v>2857670000</v>
      </c>
      <c r="AB23" s="98">
        <v>2353940000</v>
      </c>
      <c r="AC23" s="98">
        <v>2067320000</v>
      </c>
      <c r="AD23" s="98">
        <v>1813560000</v>
      </c>
      <c r="AE23" s="98">
        <v>2072040000</v>
      </c>
      <c r="AF23" s="98">
        <v>165650000</v>
      </c>
      <c r="AG23" s="98">
        <v>1690540000</v>
      </c>
      <c r="AH23" s="98"/>
      <c r="AI23" s="98">
        <v>83380000</v>
      </c>
      <c r="AJ23" s="18">
        <f t="shared" si="5"/>
        <v>30214560000</v>
      </c>
      <c r="AK23" s="301">
        <f t="shared" si="2"/>
        <v>58369170000</v>
      </c>
    </row>
    <row r="24" spans="1:37" ht="12.75" customHeight="1">
      <c r="B24" s="300" t="s">
        <v>83</v>
      </c>
      <c r="C24" s="98">
        <v>1800000000</v>
      </c>
      <c r="D24" s="98">
        <v>4220000000</v>
      </c>
      <c r="E24" s="98">
        <v>7225000000</v>
      </c>
      <c r="F24" s="98">
        <v>9840000000</v>
      </c>
      <c r="G24" s="18">
        <f t="shared" si="0"/>
        <v>23085000000</v>
      </c>
      <c r="H24" s="98">
        <v>2300330000</v>
      </c>
      <c r="I24" s="98">
        <v>1962710000</v>
      </c>
      <c r="J24" s="98"/>
      <c r="K24" s="98">
        <v>721520000</v>
      </c>
      <c r="L24" s="98"/>
      <c r="M24" s="98">
        <v>315050000</v>
      </c>
      <c r="N24" s="98">
        <v>120000000</v>
      </c>
      <c r="O24" s="98"/>
      <c r="P24" s="18">
        <f t="shared" si="4"/>
        <v>5419610000</v>
      </c>
      <c r="Q24" s="98"/>
      <c r="R24" s="17">
        <v>1420680000</v>
      </c>
      <c r="S24" s="98">
        <v>1424240000</v>
      </c>
      <c r="T24" s="98">
        <v>2830290000</v>
      </c>
      <c r="U24" s="98">
        <v>1243590000</v>
      </c>
      <c r="V24" s="98">
        <v>3524000000</v>
      </c>
      <c r="W24" s="98">
        <v>3396440000</v>
      </c>
      <c r="X24" s="98"/>
      <c r="Y24" s="98">
        <v>3371220000</v>
      </c>
      <c r="Z24" s="98"/>
      <c r="AA24" s="98">
        <v>2897670000</v>
      </c>
      <c r="AB24" s="98">
        <v>2375940000</v>
      </c>
      <c r="AC24" s="98">
        <v>2102320000</v>
      </c>
      <c r="AD24" s="98">
        <v>1813560000</v>
      </c>
      <c r="AE24" s="98">
        <v>2102040000</v>
      </c>
      <c r="AF24" s="98">
        <v>175650000</v>
      </c>
      <c r="AG24" s="98">
        <v>1715540000</v>
      </c>
      <c r="AH24" s="98"/>
      <c r="AI24" s="98">
        <v>103380000</v>
      </c>
      <c r="AJ24" s="18">
        <f t="shared" si="5"/>
        <v>30496560000</v>
      </c>
      <c r="AK24" s="301">
        <f t="shared" si="2"/>
        <v>59001170000</v>
      </c>
    </row>
    <row r="25" spans="1:37" ht="12.75" customHeight="1">
      <c r="B25" s="300" t="s">
        <v>84</v>
      </c>
      <c r="C25" s="98">
        <v>1800000000</v>
      </c>
      <c r="D25" s="98">
        <v>4220000000</v>
      </c>
      <c r="E25" s="98">
        <v>7225000000</v>
      </c>
      <c r="F25" s="98">
        <v>9890000000</v>
      </c>
      <c r="G25" s="18">
        <f t="shared" si="0"/>
        <v>23135000000</v>
      </c>
      <c r="H25" s="98">
        <v>2300330000</v>
      </c>
      <c r="I25" s="98">
        <v>1962710000</v>
      </c>
      <c r="J25" s="98"/>
      <c r="K25" s="98">
        <v>756520000</v>
      </c>
      <c r="L25" s="98"/>
      <c r="M25" s="98">
        <v>350050000</v>
      </c>
      <c r="N25" s="98">
        <v>150000000</v>
      </c>
      <c r="O25" s="98"/>
      <c r="P25" s="18">
        <f t="shared" si="4"/>
        <v>5519610000</v>
      </c>
      <c r="Q25" s="98"/>
      <c r="R25" s="17">
        <v>1420680000</v>
      </c>
      <c r="S25" s="98">
        <v>1424240000</v>
      </c>
      <c r="T25" s="98">
        <v>2830290000</v>
      </c>
      <c r="U25" s="98">
        <v>1298590000</v>
      </c>
      <c r="V25" s="98">
        <v>3524000000</v>
      </c>
      <c r="W25" s="98">
        <v>3396440000</v>
      </c>
      <c r="X25" s="98"/>
      <c r="Y25" s="98">
        <v>3416220000</v>
      </c>
      <c r="Z25" s="98"/>
      <c r="AA25" s="98">
        <v>2937670000</v>
      </c>
      <c r="AB25" s="98">
        <v>2410940000</v>
      </c>
      <c r="AC25" s="98">
        <v>2137320000</v>
      </c>
      <c r="AD25" s="98">
        <v>1843560000</v>
      </c>
      <c r="AE25" s="98">
        <v>2132040000</v>
      </c>
      <c r="AF25" s="98">
        <v>200650000</v>
      </c>
      <c r="AG25" s="98">
        <v>1740540000</v>
      </c>
      <c r="AH25" s="98"/>
      <c r="AI25" s="98">
        <v>123380000</v>
      </c>
      <c r="AJ25" s="18">
        <f t="shared" si="5"/>
        <v>30836560000</v>
      </c>
      <c r="AK25" s="301">
        <f t="shared" si="2"/>
        <v>59491170000</v>
      </c>
    </row>
    <row r="26" spans="1:37" ht="12.75" customHeight="1">
      <c r="B26" s="300" t="s">
        <v>85</v>
      </c>
      <c r="C26" s="98">
        <v>1800000000</v>
      </c>
      <c r="D26" s="98">
        <v>4220000000</v>
      </c>
      <c r="E26" s="98">
        <v>7835000000</v>
      </c>
      <c r="F26" s="98">
        <v>9990000000</v>
      </c>
      <c r="G26" s="18">
        <f t="shared" si="0"/>
        <v>23845000000</v>
      </c>
      <c r="H26" s="98">
        <v>2300330000</v>
      </c>
      <c r="I26" s="98">
        <v>1962710000</v>
      </c>
      <c r="J26" s="98"/>
      <c r="K26" s="98">
        <v>796520000</v>
      </c>
      <c r="L26" s="98"/>
      <c r="M26" s="98">
        <v>390050000</v>
      </c>
      <c r="N26" s="98">
        <v>190000000</v>
      </c>
      <c r="O26" s="98"/>
      <c r="P26" s="18">
        <f t="shared" si="4"/>
        <v>5639610000</v>
      </c>
      <c r="Q26" s="98"/>
      <c r="R26" s="17">
        <v>773150000</v>
      </c>
      <c r="S26" s="98">
        <v>1424240000</v>
      </c>
      <c r="T26" s="98">
        <v>2830290000</v>
      </c>
      <c r="U26" s="98">
        <v>1633910000</v>
      </c>
      <c r="V26" s="98">
        <v>3524000000</v>
      </c>
      <c r="W26" s="98">
        <v>3396440000</v>
      </c>
      <c r="X26" s="98"/>
      <c r="Y26" s="98">
        <v>3618180000</v>
      </c>
      <c r="Z26" s="98"/>
      <c r="AA26" s="98">
        <v>3060150000</v>
      </c>
      <c r="AB26" s="98">
        <v>2489650000</v>
      </c>
      <c r="AC26" s="98">
        <v>2188070000</v>
      </c>
      <c r="AD26" s="98">
        <v>1916410000</v>
      </c>
      <c r="AE26" s="98">
        <v>2172040000</v>
      </c>
      <c r="AF26" s="98">
        <v>237790000</v>
      </c>
      <c r="AG26" s="98">
        <v>1793510000</v>
      </c>
      <c r="AH26" s="98"/>
      <c r="AI26" s="98">
        <v>195940000</v>
      </c>
      <c r="AJ26" s="18">
        <f t="shared" si="5"/>
        <v>31253770000</v>
      </c>
      <c r="AK26" s="301">
        <f t="shared" si="2"/>
        <v>60738380000</v>
      </c>
    </row>
    <row r="27" spans="1:37" ht="12.75" customHeight="1">
      <c r="A27" s="302"/>
      <c r="B27" s="303" t="s">
        <v>86</v>
      </c>
      <c r="C27" s="99">
        <v>2201850000</v>
      </c>
      <c r="D27" s="99">
        <v>4220000000</v>
      </c>
      <c r="E27" s="99">
        <v>7835000000</v>
      </c>
      <c r="F27" s="99">
        <v>9990000000</v>
      </c>
      <c r="G27" s="25">
        <f t="shared" si="0"/>
        <v>24246850000</v>
      </c>
      <c r="H27" s="24">
        <v>2300330000</v>
      </c>
      <c r="I27" s="24">
        <v>1962710000</v>
      </c>
      <c r="J27" s="24"/>
      <c r="K27" s="24">
        <v>829520000</v>
      </c>
      <c r="L27" s="24"/>
      <c r="M27" s="24">
        <v>500050000</v>
      </c>
      <c r="N27" s="24">
        <v>230000000</v>
      </c>
      <c r="O27" s="24"/>
      <c r="P27" s="25">
        <f t="shared" si="4"/>
        <v>5822610000</v>
      </c>
      <c r="Q27" s="304"/>
      <c r="R27" s="24">
        <v>773150000</v>
      </c>
      <c r="S27" s="99">
        <v>1424240000</v>
      </c>
      <c r="T27" s="99">
        <v>2830290000</v>
      </c>
      <c r="U27" s="99">
        <v>1783910000</v>
      </c>
      <c r="V27" s="99">
        <v>3524000000</v>
      </c>
      <c r="W27" s="99">
        <v>3396440000</v>
      </c>
      <c r="X27" s="99"/>
      <c r="Y27" s="99">
        <v>3753180000</v>
      </c>
      <c r="Z27" s="99"/>
      <c r="AA27" s="99">
        <v>3169760000</v>
      </c>
      <c r="AB27" s="99">
        <v>2619650000</v>
      </c>
      <c r="AC27" s="99">
        <v>2278520000</v>
      </c>
      <c r="AD27" s="24">
        <v>2010690000</v>
      </c>
      <c r="AE27" s="99">
        <v>2226710000</v>
      </c>
      <c r="AF27" s="99">
        <v>289790000</v>
      </c>
      <c r="AG27" s="99">
        <v>1853910000</v>
      </c>
      <c r="AH27" s="99"/>
      <c r="AI27" s="99">
        <v>295940000</v>
      </c>
      <c r="AJ27" s="25">
        <f t="shared" si="5"/>
        <v>32230180000</v>
      </c>
      <c r="AK27" s="305">
        <f t="shared" si="2"/>
        <v>62299640000</v>
      </c>
    </row>
    <row r="28" spans="1:37" ht="12.75" customHeight="1">
      <c r="A28" s="6">
        <v>2020</v>
      </c>
      <c r="B28" s="300" t="s">
        <v>74</v>
      </c>
      <c r="C28" s="98">
        <v>2201850000</v>
      </c>
      <c r="D28" s="98">
        <v>4270000000</v>
      </c>
      <c r="E28" s="98">
        <v>7885000000</v>
      </c>
      <c r="F28" s="98">
        <v>10090000000</v>
      </c>
      <c r="G28" s="18">
        <f t="shared" si="0"/>
        <v>24446850000</v>
      </c>
      <c r="H28" s="98">
        <v>2300330000</v>
      </c>
      <c r="I28" s="98">
        <v>1962710000</v>
      </c>
      <c r="J28" s="98"/>
      <c r="K28" s="98">
        <v>869520000</v>
      </c>
      <c r="L28" s="98"/>
      <c r="M28" s="98">
        <v>517550000</v>
      </c>
      <c r="N28" s="98">
        <v>247500000</v>
      </c>
      <c r="O28" s="98"/>
      <c r="P28" s="18">
        <f t="shared" si="4"/>
        <v>5897610000</v>
      </c>
      <c r="Q28" s="98"/>
      <c r="R28" s="17">
        <v>773150000</v>
      </c>
      <c r="S28" s="98">
        <v>1424240000</v>
      </c>
      <c r="T28" s="98">
        <v>2830290000</v>
      </c>
      <c r="U28" s="98">
        <v>1843910000</v>
      </c>
      <c r="V28" s="98">
        <v>3524000000</v>
      </c>
      <c r="W28" s="98">
        <v>3396440000</v>
      </c>
      <c r="X28" s="98"/>
      <c r="Y28" s="98">
        <v>3803180000</v>
      </c>
      <c r="Z28" s="98"/>
      <c r="AA28" s="98">
        <v>3214760000</v>
      </c>
      <c r="AB28" s="98">
        <v>2640480000</v>
      </c>
      <c r="AC28" s="98">
        <v>2295010000</v>
      </c>
      <c r="AD28" s="98">
        <v>2050690000</v>
      </c>
      <c r="AE28" s="98">
        <v>2227160000</v>
      </c>
      <c r="AF28" s="98">
        <v>329790000</v>
      </c>
      <c r="AG28" s="98">
        <v>1873490000</v>
      </c>
      <c r="AH28" s="98"/>
      <c r="AI28" s="98">
        <v>325940000</v>
      </c>
      <c r="AJ28" s="18">
        <f t="shared" si="5"/>
        <v>32552530000</v>
      </c>
      <c r="AK28" s="301">
        <f t="shared" si="2"/>
        <v>62896990000</v>
      </c>
    </row>
    <row r="29" spans="1:37" ht="12.75" customHeight="1">
      <c r="B29" s="300" t="s">
        <v>75</v>
      </c>
      <c r="C29" s="98">
        <v>2201850000</v>
      </c>
      <c r="D29" s="98">
        <v>4270000000</v>
      </c>
      <c r="E29" s="98">
        <v>7890000000</v>
      </c>
      <c r="F29" s="98">
        <v>10090000000</v>
      </c>
      <c r="G29" s="18">
        <f t="shared" si="0"/>
        <v>24451850000</v>
      </c>
      <c r="H29" s="98">
        <v>2300330000</v>
      </c>
      <c r="I29" s="98">
        <v>1962710000</v>
      </c>
      <c r="J29" s="98"/>
      <c r="K29" s="98">
        <v>870520000</v>
      </c>
      <c r="L29" s="98"/>
      <c r="M29" s="98">
        <v>519050000</v>
      </c>
      <c r="N29" s="98">
        <v>249000000</v>
      </c>
      <c r="O29" s="98"/>
      <c r="P29" s="18">
        <f t="shared" si="4"/>
        <v>5901610000</v>
      </c>
      <c r="Q29" s="98"/>
      <c r="R29" s="17">
        <v>773150000</v>
      </c>
      <c r="S29" s="98">
        <v>934180000</v>
      </c>
      <c r="T29" s="98">
        <v>2830290000</v>
      </c>
      <c r="U29" s="98">
        <v>2051270000</v>
      </c>
      <c r="V29" s="98">
        <v>3524000000</v>
      </c>
      <c r="W29" s="98">
        <v>3396440000</v>
      </c>
      <c r="X29" s="98"/>
      <c r="Y29" s="98">
        <v>3905370000</v>
      </c>
      <c r="Z29" s="98"/>
      <c r="AA29" s="98">
        <v>3375950000</v>
      </c>
      <c r="AB29" s="98">
        <v>2714570000</v>
      </c>
      <c r="AC29" s="98">
        <v>2367110000</v>
      </c>
      <c r="AD29" s="98">
        <v>2070690000</v>
      </c>
      <c r="AE29" s="98">
        <v>2252160000</v>
      </c>
      <c r="AF29" s="98">
        <v>398200000</v>
      </c>
      <c r="AG29" s="98">
        <v>1933790000</v>
      </c>
      <c r="AH29" s="98"/>
      <c r="AI29" s="98">
        <v>411300000</v>
      </c>
      <c r="AJ29" s="18">
        <f t="shared" si="5"/>
        <v>32938470000</v>
      </c>
      <c r="AK29" s="301">
        <f t="shared" si="2"/>
        <v>63291930000</v>
      </c>
    </row>
    <row r="30" spans="1:37" ht="12.75" customHeight="1">
      <c r="B30" s="300" t="s">
        <v>76</v>
      </c>
      <c r="C30" s="98">
        <v>2300000000</v>
      </c>
      <c r="D30" s="98">
        <v>4270000000</v>
      </c>
      <c r="E30" s="98">
        <v>7890000000</v>
      </c>
      <c r="F30" s="98">
        <v>10090000000</v>
      </c>
      <c r="G30" s="18">
        <f t="shared" si="0"/>
        <v>24550000000</v>
      </c>
      <c r="H30" s="98">
        <v>2300330000</v>
      </c>
      <c r="I30" s="98">
        <v>1962710000</v>
      </c>
      <c r="J30" s="98"/>
      <c r="K30" s="98">
        <v>870520000</v>
      </c>
      <c r="L30" s="98"/>
      <c r="M30" s="98">
        <v>519050000</v>
      </c>
      <c r="N30" s="98">
        <v>249000000</v>
      </c>
      <c r="O30" s="98"/>
      <c r="P30" s="18">
        <f t="shared" si="4"/>
        <v>5901610000</v>
      </c>
      <c r="Q30" s="98"/>
      <c r="R30" s="17">
        <v>773150000</v>
      </c>
      <c r="S30" s="98">
        <v>934180000</v>
      </c>
      <c r="T30" s="98">
        <v>2830290000</v>
      </c>
      <c r="U30" s="98">
        <v>2111270000</v>
      </c>
      <c r="V30" s="98">
        <v>3524000000</v>
      </c>
      <c r="W30" s="98">
        <v>3396440000</v>
      </c>
      <c r="X30" s="98"/>
      <c r="Y30" s="98">
        <v>3955370000</v>
      </c>
      <c r="Z30" s="98"/>
      <c r="AA30" s="98">
        <v>3420950000</v>
      </c>
      <c r="AB30" s="98">
        <v>2754570000</v>
      </c>
      <c r="AC30" s="98">
        <v>2407110000</v>
      </c>
      <c r="AD30" s="98">
        <v>2077550000</v>
      </c>
      <c r="AE30" s="98">
        <v>2253160000</v>
      </c>
      <c r="AF30" s="98">
        <v>428200000</v>
      </c>
      <c r="AG30" s="98">
        <v>1958790000</v>
      </c>
      <c r="AH30" s="98"/>
      <c r="AI30" s="98">
        <v>438450000</v>
      </c>
      <c r="AJ30" s="18">
        <f t="shared" si="5"/>
        <v>33263480000</v>
      </c>
      <c r="AK30" s="301">
        <f t="shared" si="2"/>
        <v>63715090000</v>
      </c>
    </row>
    <row r="31" spans="1:37" ht="12.75" customHeight="1">
      <c r="B31" s="300" t="s">
        <v>77</v>
      </c>
      <c r="C31" s="98">
        <v>2300000000</v>
      </c>
      <c r="D31" s="98">
        <v>4270000000</v>
      </c>
      <c r="E31" s="98">
        <v>7890000000</v>
      </c>
      <c r="F31" s="98">
        <v>10090000000</v>
      </c>
      <c r="G31" s="18">
        <f t="shared" si="0"/>
        <v>24550000000</v>
      </c>
      <c r="H31" s="98">
        <v>2300330000</v>
      </c>
      <c r="I31" s="98">
        <v>1962710000</v>
      </c>
      <c r="J31" s="98"/>
      <c r="K31" s="98">
        <v>870520000</v>
      </c>
      <c r="L31" s="98"/>
      <c r="M31" s="98">
        <v>519050000</v>
      </c>
      <c r="N31" s="98">
        <v>249000000</v>
      </c>
      <c r="O31" s="98"/>
      <c r="P31" s="18">
        <f t="shared" si="4"/>
        <v>5901610000</v>
      </c>
      <c r="Q31" s="98"/>
      <c r="R31" s="17" t="s">
        <v>81</v>
      </c>
      <c r="S31" s="98">
        <v>934180000</v>
      </c>
      <c r="T31" s="98">
        <v>2830290000</v>
      </c>
      <c r="U31" s="98">
        <v>2611270000</v>
      </c>
      <c r="V31" s="98">
        <v>3524000000</v>
      </c>
      <c r="W31" s="98">
        <v>3396440000</v>
      </c>
      <c r="X31" s="98"/>
      <c r="Y31" s="98">
        <v>3955370000</v>
      </c>
      <c r="Z31" s="98"/>
      <c r="AA31" s="98">
        <v>3520950000</v>
      </c>
      <c r="AB31" s="98">
        <v>2860500000</v>
      </c>
      <c r="AC31" s="98">
        <v>2486650000</v>
      </c>
      <c r="AD31" s="98">
        <v>2140490000</v>
      </c>
      <c r="AE31" s="98">
        <v>2292380000</v>
      </c>
      <c r="AF31" s="98">
        <v>478450000</v>
      </c>
      <c r="AG31" s="98">
        <v>1983790000</v>
      </c>
      <c r="AH31" s="98"/>
      <c r="AI31" s="98">
        <v>488450000</v>
      </c>
      <c r="AJ31" s="18">
        <f t="shared" si="5"/>
        <v>33503210000</v>
      </c>
      <c r="AK31" s="301">
        <f t="shared" si="2"/>
        <v>63954820000</v>
      </c>
    </row>
    <row r="32" spans="1:37" ht="12.75" customHeight="1">
      <c r="B32" s="300" t="s">
        <v>78</v>
      </c>
      <c r="C32" s="98">
        <v>2312000000</v>
      </c>
      <c r="D32" s="98">
        <v>4320000000</v>
      </c>
      <c r="E32" s="98">
        <v>7990000000</v>
      </c>
      <c r="F32" s="98">
        <v>10680000000</v>
      </c>
      <c r="G32" s="18">
        <f t="shared" si="0"/>
        <v>25302000000</v>
      </c>
      <c r="H32" s="98">
        <v>2300330000</v>
      </c>
      <c r="I32" s="98">
        <v>1962710000</v>
      </c>
      <c r="J32" s="98"/>
      <c r="K32" s="98">
        <v>870520000</v>
      </c>
      <c r="L32" s="98"/>
      <c r="M32" s="98">
        <v>519050000</v>
      </c>
      <c r="N32" s="98">
        <v>249000000</v>
      </c>
      <c r="O32" s="98"/>
      <c r="P32" s="18">
        <f t="shared" si="4"/>
        <v>5901610000</v>
      </c>
      <c r="Q32" s="98"/>
      <c r="R32" s="17"/>
      <c r="S32" s="98">
        <v>934180000</v>
      </c>
      <c r="T32" s="98">
        <v>2830290000</v>
      </c>
      <c r="U32" s="98">
        <v>2671270000</v>
      </c>
      <c r="V32" s="98">
        <v>3524000000</v>
      </c>
      <c r="W32" s="98">
        <v>3396440000</v>
      </c>
      <c r="X32" s="98"/>
      <c r="Y32" s="98">
        <v>4005370000</v>
      </c>
      <c r="Z32" s="98"/>
      <c r="AA32" s="98">
        <v>3565950000</v>
      </c>
      <c r="AB32" s="98">
        <v>2900500000</v>
      </c>
      <c r="AC32" s="98">
        <v>2526650000</v>
      </c>
      <c r="AD32" s="98">
        <v>2180490000</v>
      </c>
      <c r="AE32" s="98">
        <v>2332380000</v>
      </c>
      <c r="AF32" s="98">
        <v>518450000</v>
      </c>
      <c r="AG32" s="98">
        <v>2013790000</v>
      </c>
      <c r="AH32" s="98"/>
      <c r="AI32" s="98">
        <v>518450000</v>
      </c>
      <c r="AJ32" s="18">
        <f t="shared" si="5"/>
        <v>33918210000</v>
      </c>
      <c r="AK32" s="301">
        <f t="shared" si="2"/>
        <v>65121820000</v>
      </c>
    </row>
    <row r="33" spans="1:37" ht="12.75" customHeight="1">
      <c r="B33" s="300" t="s">
        <v>79</v>
      </c>
      <c r="C33" s="98">
        <v>2362000000</v>
      </c>
      <c r="D33" s="98">
        <v>4320000000</v>
      </c>
      <c r="E33" s="98">
        <v>8040000000</v>
      </c>
      <c r="F33" s="98">
        <v>11230000000</v>
      </c>
      <c r="G33" s="18">
        <f t="shared" si="0"/>
        <v>25952000000</v>
      </c>
      <c r="H33" s="98">
        <v>2300330000</v>
      </c>
      <c r="I33" s="98">
        <v>1962710000</v>
      </c>
      <c r="J33" s="98"/>
      <c r="K33" s="98">
        <v>870520000</v>
      </c>
      <c r="L33" s="98"/>
      <c r="M33" s="98">
        <v>519050000</v>
      </c>
      <c r="N33" s="98">
        <v>249000000</v>
      </c>
      <c r="O33" s="98"/>
      <c r="P33" s="18">
        <f t="shared" si="4"/>
        <v>5901610000</v>
      </c>
      <c r="Q33" s="98"/>
      <c r="R33" s="17"/>
      <c r="S33" s="98">
        <v>934180000</v>
      </c>
      <c r="T33" s="98">
        <v>2830290000</v>
      </c>
      <c r="U33" s="98">
        <v>2721270000</v>
      </c>
      <c r="V33" s="98">
        <v>3524000000</v>
      </c>
      <c r="W33" s="98">
        <v>3396440000</v>
      </c>
      <c r="X33" s="98"/>
      <c r="Y33" s="98">
        <v>4055370000</v>
      </c>
      <c r="Z33" s="98"/>
      <c r="AA33" s="98">
        <v>3610950000</v>
      </c>
      <c r="AB33" s="98">
        <v>2950500000</v>
      </c>
      <c r="AC33" s="98">
        <v>2576650000</v>
      </c>
      <c r="AD33" s="98">
        <v>2230490000</v>
      </c>
      <c r="AE33" s="98">
        <v>2372380000</v>
      </c>
      <c r="AF33" s="98">
        <v>563450000</v>
      </c>
      <c r="AG33" s="98">
        <v>2053790000</v>
      </c>
      <c r="AH33" s="98"/>
      <c r="AI33" s="98">
        <v>563450000</v>
      </c>
      <c r="AJ33" s="18">
        <f t="shared" si="5"/>
        <v>34383210000</v>
      </c>
      <c r="AK33" s="301">
        <f t="shared" si="2"/>
        <v>66236820000</v>
      </c>
    </row>
    <row r="34" spans="1:37" ht="12.75" customHeight="1">
      <c r="B34" s="300" t="s">
        <v>80</v>
      </c>
      <c r="C34" s="98">
        <v>2411900000</v>
      </c>
      <c r="D34" s="98">
        <v>4420000000</v>
      </c>
      <c r="E34" s="98">
        <v>7972000000</v>
      </c>
      <c r="F34" s="98">
        <v>11280000000</v>
      </c>
      <c r="G34" s="18">
        <f t="shared" si="0"/>
        <v>26083900000</v>
      </c>
      <c r="H34" s="98">
        <v>2300330000</v>
      </c>
      <c r="I34" s="98">
        <v>1962710000</v>
      </c>
      <c r="J34" s="98"/>
      <c r="K34" s="98">
        <v>870520000</v>
      </c>
      <c r="L34" s="98"/>
      <c r="M34" s="98">
        <v>519050000</v>
      </c>
      <c r="N34" s="98">
        <v>249000000</v>
      </c>
      <c r="O34" s="98"/>
      <c r="P34" s="18">
        <f t="shared" si="4"/>
        <v>5901610000</v>
      </c>
      <c r="Q34" s="98"/>
      <c r="R34" s="17"/>
      <c r="S34" s="98">
        <v>934180000</v>
      </c>
      <c r="T34" s="98">
        <v>2980290000</v>
      </c>
      <c r="U34" s="98">
        <v>2801270000</v>
      </c>
      <c r="V34" s="98">
        <v>3853360000</v>
      </c>
      <c r="W34" s="98">
        <v>3732990000</v>
      </c>
      <c r="X34" s="98">
        <v>228200000</v>
      </c>
      <c r="Y34" s="98">
        <v>4205370000</v>
      </c>
      <c r="Z34" s="98"/>
      <c r="AA34" s="98">
        <v>3710950000</v>
      </c>
      <c r="AB34" s="98">
        <v>3040500000</v>
      </c>
      <c r="AC34" s="98">
        <v>2656649999</v>
      </c>
      <c r="AD34" s="98">
        <v>2269240000</v>
      </c>
      <c r="AE34" s="98">
        <v>2405060000</v>
      </c>
      <c r="AF34" s="98">
        <v>643450000</v>
      </c>
      <c r="AG34" s="98">
        <v>2125990000</v>
      </c>
      <c r="AH34" s="98"/>
      <c r="AI34" s="98">
        <v>635550000</v>
      </c>
      <c r="AJ34" s="18">
        <f t="shared" si="5"/>
        <v>36223049999</v>
      </c>
      <c r="AK34" s="301">
        <f t="shared" si="2"/>
        <v>68208559999</v>
      </c>
    </row>
    <row r="35" spans="1:37" ht="12.75" customHeight="1">
      <c r="B35" s="300" t="s">
        <v>82</v>
      </c>
      <c r="C35" s="98">
        <v>2449900000</v>
      </c>
      <c r="D35" s="98">
        <v>4470000000</v>
      </c>
      <c r="E35" s="98">
        <v>8012000000</v>
      </c>
      <c r="F35" s="98">
        <v>11830000000</v>
      </c>
      <c r="G35" s="18">
        <f t="shared" si="0"/>
        <v>26761900000</v>
      </c>
      <c r="H35" s="98">
        <v>2300330000</v>
      </c>
      <c r="I35" s="98">
        <v>1962710000</v>
      </c>
      <c r="J35" s="98"/>
      <c r="K35" s="98">
        <v>875520000</v>
      </c>
      <c r="L35" s="98"/>
      <c r="M35" s="98">
        <v>534050000</v>
      </c>
      <c r="N35" s="98">
        <v>254000000</v>
      </c>
      <c r="O35" s="98"/>
      <c r="P35" s="18">
        <f t="shared" si="4"/>
        <v>5926610000</v>
      </c>
      <c r="Q35" s="98"/>
      <c r="R35" s="17"/>
      <c r="S35" s="98">
        <v>516950000</v>
      </c>
      <c r="T35" s="98">
        <v>2980290000</v>
      </c>
      <c r="U35" s="98">
        <v>2851270000</v>
      </c>
      <c r="V35" s="98">
        <v>3853360000</v>
      </c>
      <c r="W35" s="98">
        <v>3732990000</v>
      </c>
      <c r="X35" s="98">
        <v>367670000</v>
      </c>
      <c r="Y35" s="98">
        <v>4260950000</v>
      </c>
      <c r="Z35" s="98"/>
      <c r="AA35" s="98">
        <v>3828570000</v>
      </c>
      <c r="AB35" s="98">
        <v>3117500000</v>
      </c>
      <c r="AC35" s="98">
        <v>2764680000</v>
      </c>
      <c r="AD35" s="98">
        <v>2380240000</v>
      </c>
      <c r="AE35" s="98">
        <v>2527420000</v>
      </c>
      <c r="AF35" s="98">
        <v>699970000</v>
      </c>
      <c r="AG35" s="98">
        <v>2188040000</v>
      </c>
      <c r="AH35" s="98"/>
      <c r="AI35" s="98">
        <v>702270000</v>
      </c>
      <c r="AJ35" s="18">
        <f t="shared" si="5"/>
        <v>36772170000</v>
      </c>
      <c r="AK35" s="301">
        <f t="shared" si="2"/>
        <v>69460680000</v>
      </c>
    </row>
    <row r="36" spans="1:37" ht="12.75" customHeight="1">
      <c r="B36" s="300" t="s">
        <v>83</v>
      </c>
      <c r="C36" s="98">
        <v>2449900000</v>
      </c>
      <c r="D36" s="98">
        <v>4520000000</v>
      </c>
      <c r="E36" s="98">
        <v>8112000000</v>
      </c>
      <c r="F36" s="98">
        <v>11830000000</v>
      </c>
      <c r="G36" s="18">
        <f t="shared" si="0"/>
        <v>26911900000</v>
      </c>
      <c r="H36" s="98">
        <v>2300330000</v>
      </c>
      <c r="I36" s="98">
        <v>1962710000</v>
      </c>
      <c r="J36" s="98"/>
      <c r="K36" s="98">
        <v>890520000</v>
      </c>
      <c r="L36" s="98"/>
      <c r="M36" s="98">
        <v>549050000</v>
      </c>
      <c r="N36" s="98">
        <v>269000000</v>
      </c>
      <c r="O36" s="98"/>
      <c r="P36" s="18">
        <f t="shared" si="4"/>
        <v>5971610000</v>
      </c>
      <c r="Q36" s="98"/>
      <c r="R36" s="17"/>
      <c r="S36" s="98">
        <v>397865000</v>
      </c>
      <c r="T36" s="98">
        <v>2980290000</v>
      </c>
      <c r="U36" s="98">
        <v>2901270000</v>
      </c>
      <c r="V36" s="98">
        <v>3853359999</v>
      </c>
      <c r="W36" s="98">
        <v>3732990000</v>
      </c>
      <c r="X36" s="98">
        <v>450750000</v>
      </c>
      <c r="Y36" s="98">
        <v>4292770000</v>
      </c>
      <c r="Z36" s="98"/>
      <c r="AA36" s="98">
        <v>3887540000</v>
      </c>
      <c r="AB36" s="98">
        <v>3184710000</v>
      </c>
      <c r="AC36" s="98">
        <v>2814679999</v>
      </c>
      <c r="AD36" s="98">
        <v>2426210000</v>
      </c>
      <c r="AE36" s="98">
        <v>2589680000</v>
      </c>
      <c r="AF36" s="98">
        <v>744970000</v>
      </c>
      <c r="AG36" s="98">
        <v>2252640000</v>
      </c>
      <c r="AH36" s="98"/>
      <c r="AI36" s="98">
        <v>747270000</v>
      </c>
      <c r="AJ36" s="18">
        <f t="shared" si="5"/>
        <v>37256994998</v>
      </c>
      <c r="AK36" s="301">
        <f t="shared" ref="AK36:AK67" si="6">G36+P36+AJ36</f>
        <v>70140504998</v>
      </c>
    </row>
    <row r="37" spans="1:37" ht="12.75" customHeight="1">
      <c r="B37" s="300" t="s">
        <v>84</v>
      </c>
      <c r="C37" s="98">
        <v>2500000000</v>
      </c>
      <c r="D37" s="98">
        <v>4620000000</v>
      </c>
      <c r="E37" s="98">
        <v>8162000000</v>
      </c>
      <c r="F37" s="98">
        <v>11830000000</v>
      </c>
      <c r="G37" s="18">
        <f t="shared" si="0"/>
        <v>27112000000</v>
      </c>
      <c r="H37" s="98">
        <v>2300330000</v>
      </c>
      <c r="I37" s="98">
        <v>1962710000</v>
      </c>
      <c r="J37" s="98"/>
      <c r="K37" s="98">
        <v>905520000</v>
      </c>
      <c r="L37" s="98"/>
      <c r="M37" s="98">
        <v>564050000</v>
      </c>
      <c r="N37" s="98">
        <v>284000000</v>
      </c>
      <c r="O37" s="98"/>
      <c r="P37" s="18">
        <f t="shared" si="4"/>
        <v>6016610000</v>
      </c>
      <c r="Q37" s="98"/>
      <c r="R37" s="17"/>
      <c r="S37" s="98">
        <v>168535000</v>
      </c>
      <c r="T37" s="98">
        <v>2980290000</v>
      </c>
      <c r="U37" s="98">
        <v>3021270000</v>
      </c>
      <c r="V37" s="98">
        <v>3853360000</v>
      </c>
      <c r="W37" s="98">
        <v>3732990000</v>
      </c>
      <c r="X37" s="98">
        <v>853510000</v>
      </c>
      <c r="Y37" s="98">
        <v>4292770000</v>
      </c>
      <c r="Z37" s="98"/>
      <c r="AA37" s="98">
        <v>4063930000</v>
      </c>
      <c r="AB37" s="98">
        <v>3294710000</v>
      </c>
      <c r="AC37" s="98">
        <v>2914680000</v>
      </c>
      <c r="AD37" s="98">
        <v>2509040000</v>
      </c>
      <c r="AE37" s="98">
        <v>2659680000</v>
      </c>
      <c r="AF37" s="98">
        <v>814970000</v>
      </c>
      <c r="AG37" s="98">
        <v>2302640000</v>
      </c>
      <c r="AH37" s="98"/>
      <c r="AI37" s="98">
        <v>797270000</v>
      </c>
      <c r="AJ37" s="18">
        <f t="shared" si="5"/>
        <v>38259645000</v>
      </c>
      <c r="AK37" s="301">
        <f t="shared" si="6"/>
        <v>71388255000</v>
      </c>
    </row>
    <row r="38" spans="1:37" ht="12.75" customHeight="1">
      <c r="B38" s="300" t="s">
        <v>85</v>
      </c>
      <c r="C38" s="98">
        <v>2500000000</v>
      </c>
      <c r="D38" s="98">
        <v>4620000000</v>
      </c>
      <c r="E38" s="98">
        <v>8232000000</v>
      </c>
      <c r="F38" s="98">
        <v>11970000000</v>
      </c>
      <c r="G38" s="18">
        <f t="shared" si="0"/>
        <v>27322000000</v>
      </c>
      <c r="H38" s="98">
        <v>2300330000</v>
      </c>
      <c r="I38" s="98">
        <v>1962710000</v>
      </c>
      <c r="J38" s="98"/>
      <c r="K38" s="98">
        <v>920520000</v>
      </c>
      <c r="L38" s="98"/>
      <c r="M38" s="98">
        <v>579050000</v>
      </c>
      <c r="N38" s="98">
        <v>289000000</v>
      </c>
      <c r="O38" s="98"/>
      <c r="P38" s="18">
        <f t="shared" si="4"/>
        <v>6051610000</v>
      </c>
      <c r="Q38" s="98"/>
      <c r="R38" s="17"/>
      <c r="S38" s="98">
        <v>168535000</v>
      </c>
      <c r="T38" s="98">
        <v>2353570000</v>
      </c>
      <c r="U38" s="98">
        <v>3071270000</v>
      </c>
      <c r="V38" s="98">
        <v>3853360000</v>
      </c>
      <c r="W38" s="98">
        <v>3732990000</v>
      </c>
      <c r="X38" s="98">
        <v>1157080000</v>
      </c>
      <c r="Y38" s="98">
        <v>4292770000</v>
      </c>
      <c r="Z38" s="98"/>
      <c r="AA38" s="98">
        <v>4170690000</v>
      </c>
      <c r="AB38" s="98">
        <v>3379970000</v>
      </c>
      <c r="AC38" s="98">
        <v>3008270000</v>
      </c>
      <c r="AD38" s="98">
        <v>2594430000</v>
      </c>
      <c r="AE38" s="98">
        <v>2726600000</v>
      </c>
      <c r="AF38" s="98">
        <v>927380000</v>
      </c>
      <c r="AG38" s="98">
        <v>2464650000</v>
      </c>
      <c r="AH38" s="98"/>
      <c r="AI38" s="98">
        <v>937690000</v>
      </c>
      <c r="AJ38" s="18">
        <f t="shared" si="5"/>
        <v>38839255000</v>
      </c>
      <c r="AK38" s="301">
        <f t="shared" si="6"/>
        <v>72212865000</v>
      </c>
    </row>
    <row r="39" spans="1:37" ht="12.75" customHeight="1">
      <c r="A39" s="306"/>
      <c r="B39" s="303" t="s">
        <v>86</v>
      </c>
      <c r="C39" s="99">
        <v>2437500000</v>
      </c>
      <c r="D39" s="99">
        <v>4620000000</v>
      </c>
      <c r="E39" s="99">
        <v>8252500000</v>
      </c>
      <c r="F39" s="99">
        <v>12020000000</v>
      </c>
      <c r="G39" s="25">
        <f t="shared" si="0"/>
        <v>27330000000</v>
      </c>
      <c r="H39" s="99">
        <v>2300330000</v>
      </c>
      <c r="I39" s="99">
        <v>1962710000</v>
      </c>
      <c r="J39" s="99"/>
      <c r="K39" s="99">
        <v>935520000</v>
      </c>
      <c r="L39" s="99"/>
      <c r="M39" s="99">
        <v>594050000</v>
      </c>
      <c r="N39" s="99">
        <v>299000000</v>
      </c>
      <c r="O39" s="99"/>
      <c r="P39" s="25">
        <f t="shared" si="4"/>
        <v>6091610000</v>
      </c>
      <c r="Q39" s="99"/>
      <c r="R39" s="24"/>
      <c r="S39" s="99">
        <v>168535000</v>
      </c>
      <c r="T39" s="99">
        <v>2353570000</v>
      </c>
      <c r="U39" s="99">
        <v>3241270000</v>
      </c>
      <c r="V39" s="99">
        <v>3853360000</v>
      </c>
      <c r="W39" s="99">
        <v>3732990000</v>
      </c>
      <c r="X39" s="99">
        <v>1557080000</v>
      </c>
      <c r="Y39" s="99">
        <v>4292770000</v>
      </c>
      <c r="Z39" s="99"/>
      <c r="AA39" s="99">
        <v>4430690000</v>
      </c>
      <c r="AB39" s="99">
        <v>3579970000</v>
      </c>
      <c r="AC39" s="99">
        <v>3131880000</v>
      </c>
      <c r="AD39" s="99">
        <v>2634770000</v>
      </c>
      <c r="AE39" s="99">
        <v>2779850000</v>
      </c>
      <c r="AF39" s="99">
        <v>1022400000</v>
      </c>
      <c r="AG39" s="99">
        <v>2554650000</v>
      </c>
      <c r="AH39" s="99"/>
      <c r="AI39" s="99">
        <v>1018090000</v>
      </c>
      <c r="AJ39" s="25">
        <f t="shared" si="5"/>
        <v>40351875000</v>
      </c>
      <c r="AK39" s="301">
        <f t="shared" si="6"/>
        <v>73773485000</v>
      </c>
    </row>
    <row r="40" spans="1:37" ht="12.75" customHeight="1">
      <c r="A40" s="6">
        <v>2021</v>
      </c>
      <c r="B40" s="300" t="s">
        <v>74</v>
      </c>
      <c r="C40" s="98">
        <v>2437500000</v>
      </c>
      <c r="D40" s="98">
        <v>4620000000</v>
      </c>
      <c r="E40" s="98">
        <v>8352500000</v>
      </c>
      <c r="F40" s="98">
        <v>12120000000</v>
      </c>
      <c r="G40" s="18">
        <f t="shared" si="0"/>
        <v>27530000000</v>
      </c>
      <c r="H40" s="98">
        <v>2300330000</v>
      </c>
      <c r="I40" s="98">
        <v>1962710000</v>
      </c>
      <c r="J40" s="98"/>
      <c r="K40" s="98">
        <v>950520000</v>
      </c>
      <c r="L40" s="98"/>
      <c r="M40" s="98">
        <v>609050000</v>
      </c>
      <c r="N40" s="98">
        <v>308000000</v>
      </c>
      <c r="O40" s="98"/>
      <c r="P40" s="18">
        <f t="shared" si="4"/>
        <v>6130610000</v>
      </c>
      <c r="Q40" s="98"/>
      <c r="R40" s="17"/>
      <c r="S40" s="98">
        <v>168535000</v>
      </c>
      <c r="T40" s="98">
        <v>2353570000</v>
      </c>
      <c r="U40" s="98">
        <v>3291270000</v>
      </c>
      <c r="V40" s="98">
        <v>3853360000</v>
      </c>
      <c r="W40" s="98">
        <v>3732990000</v>
      </c>
      <c r="X40" s="98">
        <v>1617080000</v>
      </c>
      <c r="Y40" s="98">
        <v>4292770000</v>
      </c>
      <c r="Z40" s="98"/>
      <c r="AA40" s="98">
        <v>4475690000</v>
      </c>
      <c r="AB40" s="98">
        <v>3629970000</v>
      </c>
      <c r="AC40" s="98">
        <v>3181880000</v>
      </c>
      <c r="AD40" s="98">
        <v>2674770000</v>
      </c>
      <c r="AE40" s="98">
        <v>2819850000</v>
      </c>
      <c r="AF40" s="98">
        <v>1067400000</v>
      </c>
      <c r="AG40" s="98">
        <v>2594650000</v>
      </c>
      <c r="AH40" s="98"/>
      <c r="AI40" s="98">
        <v>1063090000</v>
      </c>
      <c r="AJ40" s="18">
        <f t="shared" si="5"/>
        <v>40816875000</v>
      </c>
      <c r="AK40" s="301">
        <f t="shared" si="6"/>
        <v>74477485000</v>
      </c>
    </row>
    <row r="41" spans="1:37" ht="12.75" customHeight="1">
      <c r="B41" s="300" t="s">
        <v>75</v>
      </c>
      <c r="C41" s="98">
        <v>2437500000</v>
      </c>
      <c r="D41" s="98">
        <v>4620000000</v>
      </c>
      <c r="E41" s="98">
        <v>8316250000</v>
      </c>
      <c r="F41" s="98">
        <v>12120000000</v>
      </c>
      <c r="G41" s="18">
        <f t="shared" si="0"/>
        <v>27493750000</v>
      </c>
      <c r="H41" s="98">
        <v>2300330000</v>
      </c>
      <c r="I41" s="98">
        <v>1962710000</v>
      </c>
      <c r="J41" s="98"/>
      <c r="K41" s="98">
        <v>965520000</v>
      </c>
      <c r="L41" s="98"/>
      <c r="M41" s="98">
        <v>624050000</v>
      </c>
      <c r="N41" s="98">
        <v>318000000</v>
      </c>
      <c r="O41" s="98"/>
      <c r="P41" s="18">
        <f t="shared" si="4"/>
        <v>6170610000</v>
      </c>
      <c r="Q41" s="98"/>
      <c r="R41" s="17"/>
      <c r="S41" s="98">
        <v>168535000</v>
      </c>
      <c r="T41" s="98">
        <v>1622100000</v>
      </c>
      <c r="U41" s="98">
        <v>3341270000</v>
      </c>
      <c r="V41" s="98">
        <v>3853360000</v>
      </c>
      <c r="W41" s="98">
        <v>3732990000</v>
      </c>
      <c r="X41" s="98">
        <v>2009540000</v>
      </c>
      <c r="Y41" s="98">
        <v>4292770000</v>
      </c>
      <c r="Z41" s="98"/>
      <c r="AA41" s="98">
        <v>4589040000</v>
      </c>
      <c r="AB41" s="98">
        <v>3715520000</v>
      </c>
      <c r="AC41" s="98">
        <v>3232960000</v>
      </c>
      <c r="AD41" s="98">
        <v>2752610000</v>
      </c>
      <c r="AE41" s="98">
        <v>2875180000</v>
      </c>
      <c r="AF41" s="98">
        <v>1222710000</v>
      </c>
      <c r="AG41" s="98">
        <v>2746390000</v>
      </c>
      <c r="AH41" s="98"/>
      <c r="AI41" s="98">
        <v>1221700000</v>
      </c>
      <c r="AJ41" s="18">
        <f t="shared" si="5"/>
        <v>41376675000</v>
      </c>
      <c r="AK41" s="301">
        <f t="shared" si="6"/>
        <v>75041035000</v>
      </c>
    </row>
    <row r="42" spans="1:37" ht="12.75" customHeight="1">
      <c r="B42" s="300" t="s">
        <v>76</v>
      </c>
      <c r="C42" s="98">
        <v>2500000000</v>
      </c>
      <c r="D42" s="17">
        <v>4620000000</v>
      </c>
      <c r="E42" s="98">
        <v>8316250000</v>
      </c>
      <c r="F42" s="98">
        <v>12120000000</v>
      </c>
      <c r="G42" s="18">
        <f t="shared" si="0"/>
        <v>27556250000</v>
      </c>
      <c r="H42" s="98">
        <v>2300330000</v>
      </c>
      <c r="I42" s="98">
        <v>1962710000</v>
      </c>
      <c r="J42" s="98"/>
      <c r="K42" s="98">
        <v>980520000</v>
      </c>
      <c r="L42" s="98"/>
      <c r="M42" s="98">
        <v>639050000</v>
      </c>
      <c r="N42" s="98">
        <v>333000000</v>
      </c>
      <c r="O42" s="98"/>
      <c r="P42" s="18">
        <f t="shared" si="4"/>
        <v>6215610000</v>
      </c>
      <c r="Q42" s="98"/>
      <c r="R42" s="17"/>
      <c r="S42" s="98">
        <v>168535000</v>
      </c>
      <c r="T42" s="98">
        <v>1622100000</v>
      </c>
      <c r="U42" s="98">
        <v>3491270000</v>
      </c>
      <c r="V42" s="98">
        <v>3853360000</v>
      </c>
      <c r="W42" s="98">
        <v>3732990000</v>
      </c>
      <c r="X42" s="98">
        <v>2259540000</v>
      </c>
      <c r="Y42" s="98">
        <v>4292770000</v>
      </c>
      <c r="Z42" s="98"/>
      <c r="AA42" s="98">
        <v>4754040000</v>
      </c>
      <c r="AB42" s="98">
        <v>3845820000</v>
      </c>
      <c r="AC42" s="98">
        <v>3413810000</v>
      </c>
      <c r="AD42" s="98">
        <v>2952610000</v>
      </c>
      <c r="AE42" s="98">
        <v>3085180000</v>
      </c>
      <c r="AF42" s="98">
        <v>1417710000</v>
      </c>
      <c r="AG42" s="98">
        <v>2866390000</v>
      </c>
      <c r="AH42" s="98"/>
      <c r="AI42" s="98">
        <v>1436700000</v>
      </c>
      <c r="AJ42" s="18">
        <f t="shared" si="5"/>
        <v>43192825000</v>
      </c>
      <c r="AK42" s="301">
        <f t="shared" si="6"/>
        <v>76964685000</v>
      </c>
    </row>
    <row r="43" spans="1:37" ht="12.75" customHeight="1">
      <c r="B43" s="300" t="s">
        <v>77</v>
      </c>
      <c r="C43" s="98">
        <v>2550000000</v>
      </c>
      <c r="D43" s="17">
        <v>4720000000</v>
      </c>
      <c r="E43" s="98">
        <v>8434250000</v>
      </c>
      <c r="F43" s="17">
        <v>12320000000</v>
      </c>
      <c r="G43" s="18">
        <f t="shared" si="0"/>
        <v>28024250000</v>
      </c>
      <c r="H43" s="98">
        <v>2300330000</v>
      </c>
      <c r="I43" s="17">
        <v>1962710000</v>
      </c>
      <c r="J43" s="17"/>
      <c r="K43" s="17">
        <v>1005520000</v>
      </c>
      <c r="L43" s="17"/>
      <c r="M43" s="17">
        <v>658750000</v>
      </c>
      <c r="N43" s="17">
        <v>358000000</v>
      </c>
      <c r="O43" s="17"/>
      <c r="P43" s="18">
        <f t="shared" si="4"/>
        <v>6285310000</v>
      </c>
      <c r="Q43" s="115"/>
      <c r="R43" s="98"/>
      <c r="S43" s="17">
        <v>168535000</v>
      </c>
      <c r="T43" s="17">
        <v>1622100000</v>
      </c>
      <c r="U43" s="17">
        <v>3621270000</v>
      </c>
      <c r="V43" s="17">
        <v>3853360000</v>
      </c>
      <c r="W43" s="17">
        <v>3732990000</v>
      </c>
      <c r="X43" s="17">
        <v>2379540000</v>
      </c>
      <c r="Y43" s="17">
        <v>4292770000</v>
      </c>
      <c r="Z43" s="17"/>
      <c r="AA43" s="17">
        <v>4824040000</v>
      </c>
      <c r="AB43" s="17">
        <v>3857220000</v>
      </c>
      <c r="AC43" s="17">
        <v>3466900000</v>
      </c>
      <c r="AD43" s="17">
        <v>3007620000</v>
      </c>
      <c r="AE43" s="17">
        <v>3133980000</v>
      </c>
      <c r="AF43" s="17">
        <v>1472710000</v>
      </c>
      <c r="AG43" s="17">
        <v>2931390000</v>
      </c>
      <c r="AH43" s="17"/>
      <c r="AI43" s="17">
        <v>1528700000</v>
      </c>
      <c r="AJ43" s="18">
        <f t="shared" si="5"/>
        <v>43893125000</v>
      </c>
      <c r="AK43" s="301">
        <f t="shared" si="6"/>
        <v>78202685000</v>
      </c>
    </row>
    <row r="44" spans="1:37" ht="12.75" customHeight="1">
      <c r="B44" s="300" t="s">
        <v>78</v>
      </c>
      <c r="C44" s="98">
        <v>2550000000</v>
      </c>
      <c r="D44" s="17">
        <v>4720000000</v>
      </c>
      <c r="E44" s="98">
        <v>8534250000</v>
      </c>
      <c r="F44" s="17">
        <v>12470000000</v>
      </c>
      <c r="G44" s="18">
        <f t="shared" si="0"/>
        <v>28274250000</v>
      </c>
      <c r="H44" s="98">
        <v>2300330000</v>
      </c>
      <c r="I44" s="17">
        <v>1962710000</v>
      </c>
      <c r="J44" s="17"/>
      <c r="K44" s="17">
        <v>1040520000</v>
      </c>
      <c r="L44" s="17"/>
      <c r="M44" s="17">
        <v>678750000</v>
      </c>
      <c r="N44" s="17">
        <v>383000000</v>
      </c>
      <c r="O44" s="17"/>
      <c r="P44" s="18">
        <f t="shared" si="4"/>
        <v>6365310000</v>
      </c>
      <c r="Q44" s="115"/>
      <c r="R44" s="98"/>
      <c r="S44" s="17">
        <v>168535000</v>
      </c>
      <c r="T44" s="17">
        <v>1622100000</v>
      </c>
      <c r="U44" s="17">
        <v>3691270000</v>
      </c>
      <c r="V44" s="17">
        <v>3996960000</v>
      </c>
      <c r="W44" s="17">
        <v>3812990000</v>
      </c>
      <c r="X44" s="17">
        <v>2459540000</v>
      </c>
      <c r="Y44" s="17">
        <v>4423290000</v>
      </c>
      <c r="Z44" s="17"/>
      <c r="AA44" s="17">
        <v>4894040000</v>
      </c>
      <c r="AB44" s="17">
        <v>3896580000</v>
      </c>
      <c r="AC44" s="17">
        <v>3531900000</v>
      </c>
      <c r="AD44" s="17">
        <v>3062620000</v>
      </c>
      <c r="AE44" s="17">
        <v>3184980000</v>
      </c>
      <c r="AF44" s="17">
        <v>1527710000</v>
      </c>
      <c r="AG44" s="17">
        <v>2986390000</v>
      </c>
      <c r="AH44" s="17"/>
      <c r="AI44" s="17">
        <v>1578700000</v>
      </c>
      <c r="AJ44" s="18">
        <f t="shared" si="5"/>
        <v>44837605000</v>
      </c>
      <c r="AK44" s="301">
        <f t="shared" si="6"/>
        <v>79477165000</v>
      </c>
    </row>
    <row r="45" spans="1:37" ht="12.75" customHeight="1">
      <c r="B45" s="300" t="s">
        <v>79</v>
      </c>
      <c r="C45" s="98">
        <v>2600000000</v>
      </c>
      <c r="D45" s="17">
        <v>4720000000</v>
      </c>
      <c r="E45" s="98">
        <v>8634250000</v>
      </c>
      <c r="F45" s="17">
        <v>12570000000</v>
      </c>
      <c r="G45" s="18">
        <f t="shared" si="0"/>
        <v>28524250000</v>
      </c>
      <c r="H45" s="98">
        <v>2300330000</v>
      </c>
      <c r="I45" s="17">
        <v>1962710000</v>
      </c>
      <c r="J45" s="17">
        <v>100000000</v>
      </c>
      <c r="K45" s="17">
        <v>1083850000</v>
      </c>
      <c r="L45" s="17"/>
      <c r="M45" s="17">
        <v>708670000</v>
      </c>
      <c r="N45" s="17">
        <v>418590000</v>
      </c>
      <c r="O45" s="17"/>
      <c r="P45" s="18">
        <f t="shared" si="4"/>
        <v>6574150000</v>
      </c>
      <c r="Q45" s="115"/>
      <c r="R45" s="98"/>
      <c r="S45" s="17">
        <v>168535000</v>
      </c>
      <c r="T45" s="17">
        <v>1224310000</v>
      </c>
      <c r="U45" s="17">
        <v>3931270000</v>
      </c>
      <c r="V45" s="17">
        <v>3996960000</v>
      </c>
      <c r="W45" s="17">
        <v>3812990000</v>
      </c>
      <c r="X45" s="17">
        <v>2803070000</v>
      </c>
      <c r="Y45" s="17">
        <v>4423290000</v>
      </c>
      <c r="Z45" s="17"/>
      <c r="AA45" s="17">
        <v>5323590000</v>
      </c>
      <c r="AB45" s="17">
        <v>3969720000</v>
      </c>
      <c r="AC45" s="17">
        <v>3609300000</v>
      </c>
      <c r="AD45" s="17">
        <v>3078100000</v>
      </c>
      <c r="AE45" s="17">
        <v>3285050000</v>
      </c>
      <c r="AF45" s="17">
        <v>1548170000</v>
      </c>
      <c r="AG45" s="17">
        <v>3047560000</v>
      </c>
      <c r="AH45" s="17">
        <v>62930000</v>
      </c>
      <c r="AI45" s="17">
        <v>1628700000</v>
      </c>
      <c r="AJ45" s="18">
        <f t="shared" si="5"/>
        <v>45913545000</v>
      </c>
      <c r="AK45" s="301">
        <f t="shared" si="6"/>
        <v>81011945000</v>
      </c>
    </row>
    <row r="46" spans="1:37" ht="12.75" customHeight="1">
      <c r="B46" s="300" t="s">
        <v>80</v>
      </c>
      <c r="C46" s="98">
        <v>2650000000</v>
      </c>
      <c r="D46" s="17">
        <v>4770000000</v>
      </c>
      <c r="E46" s="98">
        <v>9234250000</v>
      </c>
      <c r="F46" s="17">
        <v>12620000000</v>
      </c>
      <c r="G46" s="18">
        <f t="shared" si="0"/>
        <v>29274250000</v>
      </c>
      <c r="H46" s="98">
        <v>2300330000</v>
      </c>
      <c r="I46" s="17">
        <v>1962710000</v>
      </c>
      <c r="J46" s="17">
        <v>125000000</v>
      </c>
      <c r="K46" s="17">
        <v>1108850000</v>
      </c>
      <c r="L46" s="17"/>
      <c r="M46" s="17">
        <v>733670000</v>
      </c>
      <c r="N46" s="17">
        <v>443590000</v>
      </c>
      <c r="O46" s="17"/>
      <c r="P46" s="18">
        <f t="shared" si="4"/>
        <v>6674150000</v>
      </c>
      <c r="Q46" s="115"/>
      <c r="R46" s="98"/>
      <c r="S46" s="17">
        <v>168535000</v>
      </c>
      <c r="T46" s="17">
        <v>1224310000</v>
      </c>
      <c r="U46" s="17">
        <v>4081270000</v>
      </c>
      <c r="V46" s="17">
        <v>3996960000</v>
      </c>
      <c r="W46" s="17">
        <v>3812990000</v>
      </c>
      <c r="X46" s="17">
        <v>2883070000</v>
      </c>
      <c r="Y46" s="17">
        <v>4423290000</v>
      </c>
      <c r="Z46" s="17"/>
      <c r="AA46" s="17">
        <v>5473590000</v>
      </c>
      <c r="AB46" s="17">
        <v>4034720000</v>
      </c>
      <c r="AC46" s="17">
        <v>3739300000</v>
      </c>
      <c r="AD46" s="17">
        <v>3133100000</v>
      </c>
      <c r="AE46" s="17">
        <v>3375050000</v>
      </c>
      <c r="AF46" s="17">
        <v>1653170000</v>
      </c>
      <c r="AG46" s="17">
        <v>3102560000</v>
      </c>
      <c r="AH46" s="17">
        <v>162930000</v>
      </c>
      <c r="AI46" s="17">
        <v>1758700000</v>
      </c>
      <c r="AJ46" s="18">
        <f t="shared" si="5"/>
        <v>47023545000</v>
      </c>
      <c r="AK46" s="301">
        <f t="shared" si="6"/>
        <v>82971945000</v>
      </c>
    </row>
    <row r="47" spans="1:37" ht="12.75" customHeight="1">
      <c r="B47" s="300" t="s">
        <v>82</v>
      </c>
      <c r="C47" s="98">
        <v>2700000000</v>
      </c>
      <c r="D47" s="17">
        <v>4820000000</v>
      </c>
      <c r="E47" s="98">
        <v>9334250000</v>
      </c>
      <c r="F47" s="17">
        <v>12720000000</v>
      </c>
      <c r="G47" s="18">
        <f t="shared" si="0"/>
        <v>29574250000</v>
      </c>
      <c r="H47" s="98">
        <v>2300330000</v>
      </c>
      <c r="I47" s="17">
        <v>1962710000</v>
      </c>
      <c r="J47" s="17">
        <v>150000000</v>
      </c>
      <c r="K47" s="17">
        <v>1133850000</v>
      </c>
      <c r="L47" s="17"/>
      <c r="M47" s="17">
        <v>749420000</v>
      </c>
      <c r="N47" s="17">
        <v>468590000</v>
      </c>
      <c r="O47" s="17"/>
      <c r="P47" s="18">
        <f t="shared" si="4"/>
        <v>6764900000</v>
      </c>
      <c r="Q47" s="115"/>
      <c r="R47" s="98"/>
      <c r="S47" s="17">
        <v>168535000</v>
      </c>
      <c r="T47" s="17">
        <v>1224310000</v>
      </c>
      <c r="U47" s="17">
        <v>4151270000</v>
      </c>
      <c r="V47" s="17">
        <v>3996960000</v>
      </c>
      <c r="W47" s="17">
        <v>3812990000</v>
      </c>
      <c r="X47" s="17">
        <v>2962830000</v>
      </c>
      <c r="Y47" s="17">
        <v>4423290000</v>
      </c>
      <c r="Z47" s="17"/>
      <c r="AA47" s="17">
        <v>5543590000</v>
      </c>
      <c r="AB47" s="17">
        <v>4102220000</v>
      </c>
      <c r="AC47" s="17">
        <v>3804300000</v>
      </c>
      <c r="AD47" s="17">
        <v>3150780000</v>
      </c>
      <c r="AE47" s="17">
        <v>3396250000</v>
      </c>
      <c r="AF47" s="17">
        <v>1685620000</v>
      </c>
      <c r="AG47" s="17">
        <v>3157560000</v>
      </c>
      <c r="AH47" s="17">
        <v>212930000</v>
      </c>
      <c r="AI47" s="17">
        <v>1808700000</v>
      </c>
      <c r="AJ47" s="18">
        <f t="shared" si="5"/>
        <v>47602135000</v>
      </c>
      <c r="AK47" s="301">
        <f t="shared" si="6"/>
        <v>83941285000</v>
      </c>
    </row>
    <row r="48" spans="1:37" ht="12.75" customHeight="1">
      <c r="B48" s="300" t="s">
        <v>83</v>
      </c>
      <c r="C48" s="98">
        <v>2700000000</v>
      </c>
      <c r="D48" s="17">
        <v>5297860000</v>
      </c>
      <c r="E48" s="98">
        <v>9423750000</v>
      </c>
      <c r="F48" s="98">
        <v>13320000000</v>
      </c>
      <c r="G48" s="18">
        <f t="shared" si="0"/>
        <v>30741610000</v>
      </c>
      <c r="H48" s="98">
        <v>2300330000</v>
      </c>
      <c r="I48" s="98">
        <v>1962710000</v>
      </c>
      <c r="J48" s="98">
        <v>250000000</v>
      </c>
      <c r="K48" s="98">
        <v>1233850000</v>
      </c>
      <c r="L48" s="98"/>
      <c r="M48" s="98">
        <v>849420000</v>
      </c>
      <c r="N48" s="98">
        <v>472590000</v>
      </c>
      <c r="O48" s="98"/>
      <c r="P48" s="18">
        <f t="shared" si="4"/>
        <v>7068900000</v>
      </c>
      <c r="Q48" s="98"/>
      <c r="R48" s="17"/>
      <c r="S48" s="98">
        <v>168535000</v>
      </c>
      <c r="T48" s="98">
        <v>1034510000</v>
      </c>
      <c r="U48" s="98">
        <v>4391270000</v>
      </c>
      <c r="V48" s="98">
        <v>4066960000</v>
      </c>
      <c r="W48" s="98">
        <v>3892990000</v>
      </c>
      <c r="X48" s="98">
        <v>3248450000</v>
      </c>
      <c r="Y48" s="98">
        <v>4473290000</v>
      </c>
      <c r="Z48" s="98"/>
      <c r="AA48" s="98">
        <v>5779720000</v>
      </c>
      <c r="AB48" s="98">
        <v>4350650000</v>
      </c>
      <c r="AC48" s="98">
        <v>3947780000</v>
      </c>
      <c r="AD48" s="98">
        <v>3250780000</v>
      </c>
      <c r="AE48" s="98">
        <v>3503560000</v>
      </c>
      <c r="AF48" s="98">
        <v>1765620000</v>
      </c>
      <c r="AG48" s="98">
        <v>3218300000</v>
      </c>
      <c r="AH48" s="98">
        <v>296270000</v>
      </c>
      <c r="AI48" s="98">
        <v>1875250000</v>
      </c>
      <c r="AJ48" s="18">
        <f t="shared" si="5"/>
        <v>49263935000</v>
      </c>
      <c r="AK48" s="301">
        <f t="shared" si="6"/>
        <v>87074445000</v>
      </c>
    </row>
    <row r="49" spans="1:37" ht="12.75" customHeight="1">
      <c r="B49" s="300" t="s">
        <v>84</v>
      </c>
      <c r="C49" s="98">
        <v>2700000000</v>
      </c>
      <c r="D49" s="98">
        <v>5297860000</v>
      </c>
      <c r="E49" s="98">
        <v>9343180000</v>
      </c>
      <c r="F49" s="98">
        <v>13970000000</v>
      </c>
      <c r="G49" s="18">
        <f t="shared" si="0"/>
        <v>31311040000</v>
      </c>
      <c r="H49" s="98">
        <v>1970330000</v>
      </c>
      <c r="I49" s="98">
        <v>1962710000</v>
      </c>
      <c r="J49" s="98">
        <v>525860000</v>
      </c>
      <c r="K49" s="98">
        <v>1395530000</v>
      </c>
      <c r="L49" s="98"/>
      <c r="M49" s="98">
        <v>1159430000</v>
      </c>
      <c r="N49" s="98">
        <v>707010000</v>
      </c>
      <c r="O49" s="98"/>
      <c r="P49" s="18">
        <f t="shared" si="4"/>
        <v>7720870000</v>
      </c>
      <c r="Q49" s="98"/>
      <c r="R49" s="17"/>
      <c r="S49" s="98"/>
      <c r="T49" s="98">
        <v>1034510000</v>
      </c>
      <c r="U49" s="98">
        <v>4631270000</v>
      </c>
      <c r="V49" s="98">
        <v>4136960000</v>
      </c>
      <c r="W49" s="98">
        <v>3972990000</v>
      </c>
      <c r="X49" s="98">
        <v>3598450000</v>
      </c>
      <c r="Y49" s="98">
        <v>4553290000</v>
      </c>
      <c r="Z49" s="98"/>
      <c r="AA49" s="98">
        <v>6029720000</v>
      </c>
      <c r="AB49" s="98">
        <v>4530650000</v>
      </c>
      <c r="AC49" s="98">
        <v>4067780000</v>
      </c>
      <c r="AD49" s="98">
        <v>3350780000</v>
      </c>
      <c r="AE49" s="98">
        <v>3583560000</v>
      </c>
      <c r="AF49" s="98">
        <v>1845620000</v>
      </c>
      <c r="AG49" s="98">
        <v>3278300000</v>
      </c>
      <c r="AH49" s="98">
        <v>356270000</v>
      </c>
      <c r="AI49" s="98">
        <v>1935250000</v>
      </c>
      <c r="AJ49" s="18">
        <f t="shared" si="5"/>
        <v>50905400000</v>
      </c>
      <c r="AK49" s="301">
        <f t="shared" si="6"/>
        <v>89937310000</v>
      </c>
    </row>
    <row r="50" spans="1:37" ht="12.75" customHeight="1">
      <c r="B50" s="300" t="s">
        <v>85</v>
      </c>
      <c r="C50" s="98">
        <v>2784440000</v>
      </c>
      <c r="D50" s="98">
        <v>5220190000</v>
      </c>
      <c r="E50" s="98">
        <v>9529430000</v>
      </c>
      <c r="F50" s="98">
        <v>14170000000</v>
      </c>
      <c r="G50" s="18">
        <f t="shared" si="0"/>
        <v>31704060000</v>
      </c>
      <c r="H50" s="98">
        <v>1970330000</v>
      </c>
      <c r="I50" s="98">
        <v>1962710000</v>
      </c>
      <c r="J50" s="98">
        <v>550860000</v>
      </c>
      <c r="K50" s="98">
        <v>1420530000</v>
      </c>
      <c r="L50" s="98"/>
      <c r="M50" s="98">
        <v>1184430000</v>
      </c>
      <c r="N50" s="98">
        <v>732010000</v>
      </c>
      <c r="O50" s="98"/>
      <c r="P50" s="18">
        <f t="shared" si="4"/>
        <v>7820870000</v>
      </c>
      <c r="Q50" s="98"/>
      <c r="R50" s="17"/>
      <c r="S50" s="98"/>
      <c r="T50" s="98">
        <v>929620000</v>
      </c>
      <c r="U50" s="98">
        <v>4748990000</v>
      </c>
      <c r="V50" s="98">
        <v>4136960000</v>
      </c>
      <c r="W50" s="98">
        <v>3972990000</v>
      </c>
      <c r="X50" s="98">
        <v>3733790000</v>
      </c>
      <c r="Y50" s="98">
        <v>4553290000</v>
      </c>
      <c r="Z50" s="98"/>
      <c r="AA50" s="98">
        <v>6099720000</v>
      </c>
      <c r="AB50" s="98">
        <v>4563040000</v>
      </c>
      <c r="AC50" s="98">
        <v>4118550000</v>
      </c>
      <c r="AD50" s="98">
        <v>3377650000</v>
      </c>
      <c r="AE50" s="98">
        <v>3638560000</v>
      </c>
      <c r="AF50" s="98">
        <v>1901910000</v>
      </c>
      <c r="AG50" s="98">
        <v>3307980000</v>
      </c>
      <c r="AH50" s="98">
        <v>406270000</v>
      </c>
      <c r="AI50" s="98">
        <v>2022800000</v>
      </c>
      <c r="AJ50" s="18">
        <f t="shared" si="5"/>
        <v>51512120000</v>
      </c>
      <c r="AK50" s="301">
        <f t="shared" si="6"/>
        <v>91037050000</v>
      </c>
    </row>
    <row r="51" spans="1:37" ht="12.75" customHeight="1">
      <c r="A51" s="306"/>
      <c r="B51" s="303" t="s">
        <v>86</v>
      </c>
      <c r="C51" s="99">
        <v>2884440000</v>
      </c>
      <c r="D51" s="99">
        <v>4981440000</v>
      </c>
      <c r="E51" s="99">
        <v>9679430000</v>
      </c>
      <c r="F51" s="99">
        <v>14220000000</v>
      </c>
      <c r="G51" s="25">
        <f t="shared" si="0"/>
        <v>31765310000</v>
      </c>
      <c r="H51" s="99">
        <v>1970330000</v>
      </c>
      <c r="I51" s="99">
        <v>1962710000</v>
      </c>
      <c r="J51" s="99">
        <v>585860000</v>
      </c>
      <c r="K51" s="99">
        <v>1431850000</v>
      </c>
      <c r="L51" s="99"/>
      <c r="M51" s="99">
        <v>1209430000</v>
      </c>
      <c r="N51" s="99">
        <v>757010000</v>
      </c>
      <c r="O51" s="99"/>
      <c r="P51" s="25">
        <f t="shared" ref="P51:P59" si="7">SUM(H51:N51)</f>
        <v>7917190000</v>
      </c>
      <c r="Q51" s="99"/>
      <c r="R51" s="24"/>
      <c r="S51" s="99"/>
      <c r="T51" s="99">
        <v>929620000</v>
      </c>
      <c r="U51" s="99">
        <v>4818990000</v>
      </c>
      <c r="V51" s="99">
        <v>4136960000</v>
      </c>
      <c r="W51" s="99">
        <v>3972990000</v>
      </c>
      <c r="X51" s="99">
        <v>3813790000</v>
      </c>
      <c r="Y51" s="99">
        <v>4553290000</v>
      </c>
      <c r="Z51" s="99"/>
      <c r="AA51" s="99">
        <v>6169720000</v>
      </c>
      <c r="AB51" s="99">
        <v>4606850000</v>
      </c>
      <c r="AC51" s="99">
        <v>4168420000</v>
      </c>
      <c r="AD51" s="99">
        <v>3401400000</v>
      </c>
      <c r="AE51" s="99">
        <v>3738560000</v>
      </c>
      <c r="AF51" s="99">
        <v>1956910000</v>
      </c>
      <c r="AG51" s="99">
        <v>3342880000</v>
      </c>
      <c r="AH51" s="99">
        <v>448390000</v>
      </c>
      <c r="AI51" s="99">
        <v>2102930000</v>
      </c>
      <c r="AJ51" s="25">
        <f t="shared" si="5"/>
        <v>52161700000</v>
      </c>
      <c r="AK51" s="305">
        <f t="shared" si="6"/>
        <v>91844200000</v>
      </c>
    </row>
    <row r="52" spans="1:37" ht="12.75" customHeight="1">
      <c r="A52" s="6">
        <v>2022</v>
      </c>
      <c r="B52" s="300" t="s">
        <v>74</v>
      </c>
      <c r="C52" s="98">
        <v>2884440000</v>
      </c>
      <c r="D52" s="98">
        <v>4981440000</v>
      </c>
      <c r="E52" s="98">
        <v>9679430000</v>
      </c>
      <c r="F52" s="98">
        <v>14320000000</v>
      </c>
      <c r="G52" s="18">
        <f t="shared" si="0"/>
        <v>31865310000</v>
      </c>
      <c r="H52" s="98">
        <v>1970330000</v>
      </c>
      <c r="I52" s="98">
        <v>1962710000</v>
      </c>
      <c r="J52" s="98">
        <v>610860000</v>
      </c>
      <c r="K52" s="98">
        <v>1456850000</v>
      </c>
      <c r="L52" s="98"/>
      <c r="M52" s="98">
        <v>1253640000</v>
      </c>
      <c r="N52" s="98">
        <v>765920000</v>
      </c>
      <c r="O52" s="98"/>
      <c r="P52" s="18">
        <f t="shared" si="7"/>
        <v>8020310000</v>
      </c>
      <c r="Q52" s="98"/>
      <c r="R52" s="17"/>
      <c r="S52" s="98"/>
      <c r="T52" s="98"/>
      <c r="U52" s="98">
        <v>4958420000</v>
      </c>
      <c r="V52" s="98">
        <v>4236960000</v>
      </c>
      <c r="W52" s="98">
        <v>4073010000</v>
      </c>
      <c r="X52" s="98">
        <v>3973790000</v>
      </c>
      <c r="Y52" s="98">
        <v>4619930000</v>
      </c>
      <c r="Z52" s="98"/>
      <c r="AA52" s="98">
        <v>6245440000</v>
      </c>
      <c r="AB52" s="98">
        <v>4736850000</v>
      </c>
      <c r="AC52" s="98">
        <v>4233290000</v>
      </c>
      <c r="AD52" s="98">
        <v>3462000000</v>
      </c>
      <c r="AE52" s="98">
        <v>3888560000</v>
      </c>
      <c r="AF52" s="98">
        <v>2066910000</v>
      </c>
      <c r="AG52" s="98">
        <v>3414880000</v>
      </c>
      <c r="AH52" s="98">
        <v>542680000</v>
      </c>
      <c r="AI52" s="98">
        <v>2202930000</v>
      </c>
      <c r="AJ52" s="18">
        <f t="shared" si="5"/>
        <v>52655650000</v>
      </c>
      <c r="AK52" s="301">
        <f t="shared" si="6"/>
        <v>92541270000</v>
      </c>
    </row>
    <row r="53" spans="1:37" ht="12.75" customHeight="1">
      <c r="B53" s="300" t="s">
        <v>75</v>
      </c>
      <c r="C53" s="98">
        <v>2850000000</v>
      </c>
      <c r="D53" s="98">
        <v>5031440000</v>
      </c>
      <c r="E53" s="98">
        <v>9829430000</v>
      </c>
      <c r="F53" s="98">
        <v>14420000000</v>
      </c>
      <c r="G53" s="18">
        <f t="shared" si="0"/>
        <v>32130870000</v>
      </c>
      <c r="H53" s="98">
        <v>1970330000</v>
      </c>
      <c r="I53" s="98">
        <v>1962710000</v>
      </c>
      <c r="J53" s="98">
        <v>635860000</v>
      </c>
      <c r="K53" s="98">
        <v>1481850000</v>
      </c>
      <c r="L53" s="98"/>
      <c r="M53" s="98">
        <v>1278640000</v>
      </c>
      <c r="N53" s="98">
        <v>790950000</v>
      </c>
      <c r="O53" s="98"/>
      <c r="P53" s="18">
        <f t="shared" si="7"/>
        <v>8120340000</v>
      </c>
      <c r="Q53" s="98"/>
      <c r="R53" s="17"/>
      <c r="S53" s="98"/>
      <c r="T53" s="98"/>
      <c r="U53" s="98">
        <v>5068420000</v>
      </c>
      <c r="V53" s="98">
        <v>4236960000</v>
      </c>
      <c r="W53" s="98">
        <v>4073010000</v>
      </c>
      <c r="X53" s="98">
        <v>4088790000</v>
      </c>
      <c r="Y53" s="98">
        <v>4619930000</v>
      </c>
      <c r="Z53" s="98"/>
      <c r="AA53" s="98">
        <v>6365440000</v>
      </c>
      <c r="AB53" s="98">
        <v>4836850000</v>
      </c>
      <c r="AC53" s="98">
        <v>4305380000</v>
      </c>
      <c r="AD53" s="98">
        <v>3505540000</v>
      </c>
      <c r="AE53" s="98">
        <v>3919330000</v>
      </c>
      <c r="AF53" s="98">
        <v>2118820000</v>
      </c>
      <c r="AG53" s="98">
        <v>3459670000</v>
      </c>
      <c r="AH53" s="98">
        <v>619360000</v>
      </c>
      <c r="AI53" s="98">
        <v>2287930000</v>
      </c>
      <c r="AJ53" s="18">
        <f t="shared" ref="AJ53:AJ84" si="8">SUM(R53:AI53)</f>
        <v>53505430000</v>
      </c>
      <c r="AK53" s="301">
        <f t="shared" si="6"/>
        <v>93756640000</v>
      </c>
    </row>
    <row r="54" spans="1:37" ht="12.75" customHeight="1">
      <c r="B54" s="300" t="s">
        <v>76</v>
      </c>
      <c r="C54" s="98">
        <v>2950000000</v>
      </c>
      <c r="D54" s="98">
        <v>5203580000</v>
      </c>
      <c r="E54" s="98">
        <v>9929430000</v>
      </c>
      <c r="F54" s="98">
        <v>14520000000</v>
      </c>
      <c r="G54" s="18">
        <f t="shared" si="0"/>
        <v>32603010000</v>
      </c>
      <c r="H54" s="98">
        <v>1970330000</v>
      </c>
      <c r="I54" s="98">
        <v>1962710000</v>
      </c>
      <c r="J54" s="98">
        <v>660860000</v>
      </c>
      <c r="K54" s="98">
        <v>1506850000</v>
      </c>
      <c r="L54" s="98"/>
      <c r="M54" s="98">
        <v>1303640000</v>
      </c>
      <c r="N54" s="98">
        <v>815950000</v>
      </c>
      <c r="O54" s="98"/>
      <c r="P54" s="18">
        <f t="shared" si="7"/>
        <v>8220340000</v>
      </c>
      <c r="Q54" s="98"/>
      <c r="R54" s="17"/>
      <c r="S54" s="98"/>
      <c r="T54" s="98"/>
      <c r="U54" s="98">
        <v>5138420000</v>
      </c>
      <c r="V54" s="98">
        <v>4236960000</v>
      </c>
      <c r="W54" s="98">
        <v>4073010000</v>
      </c>
      <c r="X54" s="98">
        <v>4168790000</v>
      </c>
      <c r="Y54" s="98">
        <v>4619930000</v>
      </c>
      <c r="Z54" s="98"/>
      <c r="AA54" s="98">
        <v>6435440000</v>
      </c>
      <c r="AB54" s="98">
        <v>4901850000</v>
      </c>
      <c r="AC54" s="98">
        <v>4370380000</v>
      </c>
      <c r="AD54" s="98">
        <v>3560540000</v>
      </c>
      <c r="AE54" s="98">
        <v>3974330000</v>
      </c>
      <c r="AF54" s="98">
        <v>2140130000</v>
      </c>
      <c r="AG54" s="98">
        <v>3514670000</v>
      </c>
      <c r="AH54" s="98">
        <v>669360000</v>
      </c>
      <c r="AI54" s="98">
        <v>2313000000</v>
      </c>
      <c r="AJ54" s="18">
        <f t="shared" si="8"/>
        <v>54116810000</v>
      </c>
      <c r="AK54" s="301">
        <f t="shared" si="6"/>
        <v>94940160000</v>
      </c>
    </row>
    <row r="55" spans="1:37" ht="12.75" customHeight="1">
      <c r="B55" s="300" t="s">
        <v>77</v>
      </c>
      <c r="C55" s="98">
        <v>2865580000</v>
      </c>
      <c r="D55" s="98">
        <v>5153580000</v>
      </c>
      <c r="E55" s="98">
        <v>9979430000</v>
      </c>
      <c r="F55" s="98">
        <v>14570000000</v>
      </c>
      <c r="G55" s="18">
        <f t="shared" si="0"/>
        <v>32568590000</v>
      </c>
      <c r="H55" s="98">
        <v>1970330000</v>
      </c>
      <c r="I55" s="98">
        <v>1962710000</v>
      </c>
      <c r="J55" s="98">
        <v>680860000</v>
      </c>
      <c r="K55" s="98">
        <v>1525880000</v>
      </c>
      <c r="L55" s="98"/>
      <c r="M55" s="98">
        <v>1323640000</v>
      </c>
      <c r="N55" s="98">
        <v>828710000</v>
      </c>
      <c r="O55" s="98"/>
      <c r="P55" s="18">
        <f t="shared" si="7"/>
        <v>8292130000</v>
      </c>
      <c r="Q55" s="98"/>
      <c r="R55" s="17"/>
      <c r="S55" s="98"/>
      <c r="T55" s="98"/>
      <c r="U55" s="98">
        <v>5138420000</v>
      </c>
      <c r="V55" s="98">
        <v>4236960000</v>
      </c>
      <c r="W55" s="98">
        <v>4073010000</v>
      </c>
      <c r="X55" s="98">
        <v>4248640000</v>
      </c>
      <c r="Y55" s="98">
        <v>4619930000</v>
      </c>
      <c r="Z55" s="98"/>
      <c r="AA55" s="98">
        <v>6435440000</v>
      </c>
      <c r="AB55" s="98">
        <v>5101850000</v>
      </c>
      <c r="AC55" s="98">
        <v>4540380000</v>
      </c>
      <c r="AD55" s="98">
        <v>3740540000</v>
      </c>
      <c r="AE55" s="98">
        <v>4154330000</v>
      </c>
      <c r="AF55" s="98">
        <v>2260130000</v>
      </c>
      <c r="AG55" s="98">
        <v>3600290000</v>
      </c>
      <c r="AH55" s="98">
        <v>750930000</v>
      </c>
      <c r="AI55" s="98">
        <v>2397410000</v>
      </c>
      <c r="AJ55" s="18">
        <f t="shared" si="8"/>
        <v>55298260000</v>
      </c>
      <c r="AK55" s="301">
        <f t="shared" si="6"/>
        <v>96158980000</v>
      </c>
    </row>
    <row r="56" spans="1:37" ht="12.75" customHeight="1">
      <c r="B56" s="300" t="s">
        <v>78</v>
      </c>
      <c r="C56" s="98">
        <v>2907130000</v>
      </c>
      <c r="D56" s="98">
        <v>5514100000</v>
      </c>
      <c r="E56" s="98">
        <v>10229300000</v>
      </c>
      <c r="F56" s="98">
        <v>14710250000</v>
      </c>
      <c r="G56" s="18">
        <f t="shared" si="0"/>
        <v>33360780000</v>
      </c>
      <c r="H56" s="98">
        <v>1970330000</v>
      </c>
      <c r="I56" s="98">
        <v>1962710000</v>
      </c>
      <c r="J56" s="98">
        <v>700860000</v>
      </c>
      <c r="K56" s="98">
        <v>1545880000</v>
      </c>
      <c r="L56" s="98"/>
      <c r="M56" s="98">
        <v>1343640000</v>
      </c>
      <c r="N56" s="98">
        <v>848710000</v>
      </c>
      <c r="O56" s="98"/>
      <c r="P56" s="18">
        <f t="shared" si="7"/>
        <v>8372130000</v>
      </c>
      <c r="Q56" s="98"/>
      <c r="R56" s="17"/>
      <c r="S56" s="98"/>
      <c r="T56" s="98"/>
      <c r="U56" s="98">
        <v>5138420000</v>
      </c>
      <c r="V56" s="98">
        <v>4236960000</v>
      </c>
      <c r="W56" s="98">
        <v>4073010000</v>
      </c>
      <c r="X56" s="98">
        <v>4278640000</v>
      </c>
      <c r="Y56" s="98">
        <v>4619930000</v>
      </c>
      <c r="Z56" s="98">
        <v>40000000</v>
      </c>
      <c r="AA56" s="98">
        <v>6435440000</v>
      </c>
      <c r="AB56" s="98">
        <v>5131850000</v>
      </c>
      <c r="AC56" s="98">
        <v>4570380000</v>
      </c>
      <c r="AD56" s="98">
        <v>3780610000</v>
      </c>
      <c r="AE56" s="98">
        <v>4194330000</v>
      </c>
      <c r="AF56" s="98">
        <v>2300130000</v>
      </c>
      <c r="AG56" s="98">
        <v>3640290000</v>
      </c>
      <c r="AH56" s="98">
        <v>780930000</v>
      </c>
      <c r="AI56" s="98">
        <v>2427410000</v>
      </c>
      <c r="AJ56" s="18">
        <f t="shared" si="8"/>
        <v>55648330000</v>
      </c>
      <c r="AK56" s="301">
        <f t="shared" si="6"/>
        <v>97381240000</v>
      </c>
    </row>
    <row r="57" spans="1:37" ht="12.75" customHeight="1">
      <c r="B57" s="300" t="s">
        <v>79</v>
      </c>
      <c r="C57" s="98">
        <v>2784220000</v>
      </c>
      <c r="D57" s="98">
        <v>5532850000</v>
      </c>
      <c r="E57" s="98">
        <v>10229300000</v>
      </c>
      <c r="F57" s="98">
        <v>14710250000</v>
      </c>
      <c r="G57" s="18">
        <f t="shared" si="0"/>
        <v>33256620000</v>
      </c>
      <c r="H57" s="98">
        <v>1970330000</v>
      </c>
      <c r="I57" s="98">
        <v>1962710000</v>
      </c>
      <c r="J57" s="98">
        <v>720860000</v>
      </c>
      <c r="K57" s="98">
        <v>1565880000</v>
      </c>
      <c r="L57" s="98"/>
      <c r="M57" s="98">
        <v>1363640000</v>
      </c>
      <c r="N57" s="98">
        <v>868710000</v>
      </c>
      <c r="O57" s="98"/>
      <c r="P57" s="18">
        <f t="shared" si="7"/>
        <v>8452130000</v>
      </c>
      <c r="Q57" s="98"/>
      <c r="R57" s="17"/>
      <c r="S57" s="98"/>
      <c r="T57" s="98"/>
      <c r="U57" s="98">
        <v>5138420000</v>
      </c>
      <c r="V57" s="98">
        <v>4236960000</v>
      </c>
      <c r="W57" s="98">
        <v>4073010000</v>
      </c>
      <c r="X57" s="98">
        <v>4308640000</v>
      </c>
      <c r="Y57" s="98">
        <v>4619930000</v>
      </c>
      <c r="Z57" s="98">
        <v>80000000</v>
      </c>
      <c r="AA57" s="98">
        <v>6435440000</v>
      </c>
      <c r="AB57" s="98">
        <v>5161850000</v>
      </c>
      <c r="AC57" s="98">
        <v>4623880000</v>
      </c>
      <c r="AD57" s="98">
        <v>3820610000</v>
      </c>
      <c r="AE57" s="98">
        <v>4234330000</v>
      </c>
      <c r="AF57" s="98">
        <v>2340130000</v>
      </c>
      <c r="AG57" s="98">
        <v>3680290000</v>
      </c>
      <c r="AH57" s="98">
        <v>810930000</v>
      </c>
      <c r="AI57" s="98">
        <v>2457410000</v>
      </c>
      <c r="AJ57" s="18">
        <f t="shared" si="8"/>
        <v>56021830000</v>
      </c>
      <c r="AK57" s="301">
        <f t="shared" si="6"/>
        <v>97730580000</v>
      </c>
    </row>
    <row r="58" spans="1:37" ht="12.75" customHeight="1">
      <c r="B58" s="300" t="s">
        <v>80</v>
      </c>
      <c r="C58" s="98">
        <v>2818940000</v>
      </c>
      <c r="D58" s="98">
        <v>5556720000</v>
      </c>
      <c r="E58" s="98">
        <v>10497500000</v>
      </c>
      <c r="F58" s="98">
        <v>14580100000</v>
      </c>
      <c r="G58" s="18">
        <f t="shared" ref="G58:G86" si="9">C58+D58+E58+F58</f>
        <v>33453260000</v>
      </c>
      <c r="H58" s="98">
        <v>1970330000</v>
      </c>
      <c r="I58" s="98">
        <v>1962710000</v>
      </c>
      <c r="J58" s="98">
        <v>750860000</v>
      </c>
      <c r="K58" s="98">
        <v>1580260000</v>
      </c>
      <c r="L58" s="98"/>
      <c r="M58" s="98">
        <v>1383640000</v>
      </c>
      <c r="N58" s="98">
        <v>921010000</v>
      </c>
      <c r="O58" s="98"/>
      <c r="P58" s="18">
        <f t="shared" si="7"/>
        <v>8568810000</v>
      </c>
      <c r="Q58" s="98"/>
      <c r="R58" s="17"/>
      <c r="S58" s="98"/>
      <c r="T58" s="98"/>
      <c r="U58" s="98">
        <v>4408090000</v>
      </c>
      <c r="V58" s="98">
        <v>4236960000</v>
      </c>
      <c r="W58" s="98">
        <v>4073010000</v>
      </c>
      <c r="X58" s="98">
        <v>4368670000</v>
      </c>
      <c r="Y58" s="98">
        <v>4619930000</v>
      </c>
      <c r="Z58" s="98">
        <v>574870000</v>
      </c>
      <c r="AA58" s="98">
        <v>6435440000</v>
      </c>
      <c r="AB58" s="98">
        <v>5305890000</v>
      </c>
      <c r="AC58" s="98">
        <v>4806120000</v>
      </c>
      <c r="AD58" s="98">
        <v>3991420000</v>
      </c>
      <c r="AE58" s="98">
        <v>4378320000</v>
      </c>
      <c r="AF58" s="98">
        <v>2559620000</v>
      </c>
      <c r="AG58" s="98">
        <v>3839470000</v>
      </c>
      <c r="AH58" s="98">
        <v>938000000</v>
      </c>
      <c r="AI58" s="98">
        <v>2640490000</v>
      </c>
      <c r="AJ58" s="18">
        <f t="shared" si="8"/>
        <v>57176300000</v>
      </c>
      <c r="AK58" s="301">
        <f t="shared" si="6"/>
        <v>99198370000</v>
      </c>
    </row>
    <row r="59" spans="1:37" ht="12.75" customHeight="1">
      <c r="B59" s="300" t="s">
        <v>82</v>
      </c>
      <c r="C59" s="98">
        <v>3218940000</v>
      </c>
      <c r="D59" s="98">
        <v>6007140000</v>
      </c>
      <c r="E59" s="98">
        <v>10501690000</v>
      </c>
      <c r="F59" s="98">
        <v>14580100000</v>
      </c>
      <c r="G59" s="18">
        <f t="shared" si="9"/>
        <v>34307870000</v>
      </c>
      <c r="H59" s="98">
        <v>1970330000</v>
      </c>
      <c r="I59" s="98">
        <v>1962710000</v>
      </c>
      <c r="J59" s="98">
        <v>767860000</v>
      </c>
      <c r="K59" s="98">
        <v>1597260000</v>
      </c>
      <c r="L59" s="98"/>
      <c r="M59" s="98">
        <v>1411530000</v>
      </c>
      <c r="N59" s="98">
        <v>954560000</v>
      </c>
      <c r="O59" s="98"/>
      <c r="P59" s="18">
        <f t="shared" si="7"/>
        <v>8664250000</v>
      </c>
      <c r="Q59" s="98"/>
      <c r="R59" s="17"/>
      <c r="S59" s="98"/>
      <c r="T59" s="98"/>
      <c r="U59" s="98">
        <v>4408090000</v>
      </c>
      <c r="V59" s="98">
        <v>4236960000</v>
      </c>
      <c r="W59" s="98">
        <v>4073010000</v>
      </c>
      <c r="X59" s="98">
        <v>4398670000</v>
      </c>
      <c r="Y59" s="98">
        <v>4619930000</v>
      </c>
      <c r="Z59" s="98">
        <v>655490000</v>
      </c>
      <c r="AA59" s="98">
        <v>6435440000</v>
      </c>
      <c r="AB59" s="98">
        <v>5405760000</v>
      </c>
      <c r="AC59" s="98">
        <v>4849240000</v>
      </c>
      <c r="AD59" s="98">
        <v>4048460000</v>
      </c>
      <c r="AE59" s="98">
        <v>4412860000</v>
      </c>
      <c r="AF59" s="98">
        <v>2617640000</v>
      </c>
      <c r="AG59" s="98">
        <v>3869470000</v>
      </c>
      <c r="AH59" s="98">
        <v>1002430000</v>
      </c>
      <c r="AI59" s="98">
        <v>2728070000</v>
      </c>
      <c r="AJ59" s="18">
        <f t="shared" si="8"/>
        <v>57761520000</v>
      </c>
      <c r="AK59" s="301">
        <f t="shared" si="6"/>
        <v>100733640000</v>
      </c>
    </row>
    <row r="60" spans="1:37" ht="12.75" customHeight="1">
      <c r="B60" s="300" t="s">
        <v>83</v>
      </c>
      <c r="C60" s="98">
        <v>3271880000</v>
      </c>
      <c r="D60" s="98">
        <v>5768710000</v>
      </c>
      <c r="E60" s="98">
        <v>10858980000</v>
      </c>
      <c r="F60" s="98">
        <v>14580100000</v>
      </c>
      <c r="G60" s="18">
        <f t="shared" si="9"/>
        <v>34479670000</v>
      </c>
      <c r="H60" s="98">
        <v>1970330000</v>
      </c>
      <c r="I60" s="98">
        <v>1962710000</v>
      </c>
      <c r="J60" s="98">
        <v>787860000</v>
      </c>
      <c r="K60" s="98">
        <v>1606520000</v>
      </c>
      <c r="L60" s="98"/>
      <c r="M60" s="98">
        <v>1434920000</v>
      </c>
      <c r="N60" s="98">
        <v>975520000</v>
      </c>
      <c r="O60" s="98"/>
      <c r="P60" s="18">
        <f t="shared" ref="P60:P66" si="10">SUM(H60:N60)</f>
        <v>8737860000</v>
      </c>
      <c r="Q60" s="98"/>
      <c r="R60" s="17"/>
      <c r="S60" s="98"/>
      <c r="T60" s="98"/>
      <c r="U60" s="98">
        <v>3823010000</v>
      </c>
      <c r="V60" s="98">
        <v>4236960000</v>
      </c>
      <c r="W60" s="98">
        <v>4073010000</v>
      </c>
      <c r="X60" s="98">
        <v>4443830000</v>
      </c>
      <c r="Y60" s="98">
        <v>4619930000</v>
      </c>
      <c r="Z60" s="98">
        <v>1046570000</v>
      </c>
      <c r="AA60" s="98">
        <v>6435440000</v>
      </c>
      <c r="AB60" s="98">
        <v>5451270000</v>
      </c>
      <c r="AC60" s="98">
        <v>4947720000</v>
      </c>
      <c r="AD60" s="98">
        <v>4092800000</v>
      </c>
      <c r="AE60" s="98">
        <v>4454020000</v>
      </c>
      <c r="AF60" s="98">
        <v>2680410000</v>
      </c>
      <c r="AG60" s="98">
        <v>3952350000</v>
      </c>
      <c r="AH60" s="98">
        <v>1193950000</v>
      </c>
      <c r="AI60" s="98">
        <v>2849810000</v>
      </c>
      <c r="AJ60" s="18">
        <f t="shared" si="8"/>
        <v>58301080000</v>
      </c>
      <c r="AK60" s="301">
        <f t="shared" si="6"/>
        <v>101518610000</v>
      </c>
    </row>
    <row r="61" spans="1:37" ht="12.75" customHeight="1">
      <c r="B61" s="300" t="s">
        <v>84</v>
      </c>
      <c r="C61" s="98">
        <v>3271580000</v>
      </c>
      <c r="D61" s="98">
        <v>5768710000</v>
      </c>
      <c r="E61" s="98">
        <v>11266440000</v>
      </c>
      <c r="F61" s="98">
        <v>14980100000</v>
      </c>
      <c r="G61" s="18">
        <f t="shared" si="9"/>
        <v>35286830000</v>
      </c>
      <c r="H61" s="328" t="s">
        <v>128</v>
      </c>
      <c r="I61" s="98">
        <v>1962710000</v>
      </c>
      <c r="J61" s="98">
        <v>816380000</v>
      </c>
      <c r="K61" s="98">
        <v>1745230000</v>
      </c>
      <c r="L61" s="98"/>
      <c r="M61" s="98">
        <v>1536130000</v>
      </c>
      <c r="N61" s="98">
        <v>1051520000</v>
      </c>
      <c r="O61" s="98"/>
      <c r="P61" s="18">
        <f t="shared" si="10"/>
        <v>7111970000</v>
      </c>
      <c r="Q61" s="98"/>
      <c r="R61" s="17"/>
      <c r="S61" s="98"/>
      <c r="T61" s="98"/>
      <c r="U61" s="98">
        <v>3203510000</v>
      </c>
      <c r="V61" s="98">
        <v>4236960000</v>
      </c>
      <c r="W61" s="98">
        <v>4073010000</v>
      </c>
      <c r="X61" s="98">
        <v>4773200000</v>
      </c>
      <c r="Y61" s="98">
        <v>4619930000</v>
      </c>
      <c r="Z61" s="98">
        <v>1667610000</v>
      </c>
      <c r="AA61" s="98">
        <v>6435440000</v>
      </c>
      <c r="AB61" s="98">
        <v>5564330000</v>
      </c>
      <c r="AC61" s="98">
        <v>5124770000</v>
      </c>
      <c r="AD61" s="98">
        <v>4174600000</v>
      </c>
      <c r="AE61" s="98">
        <v>4504020000</v>
      </c>
      <c r="AF61" s="98">
        <v>2968290000</v>
      </c>
      <c r="AG61" s="98">
        <v>4074920000</v>
      </c>
      <c r="AH61" s="98">
        <v>1496600000</v>
      </c>
      <c r="AI61" s="98">
        <v>3295720000</v>
      </c>
      <c r="AJ61" s="18">
        <f t="shared" si="8"/>
        <v>60212910000</v>
      </c>
      <c r="AK61" s="301">
        <f t="shared" si="6"/>
        <v>102611710000</v>
      </c>
    </row>
    <row r="62" spans="1:37" ht="12.75" customHeight="1">
      <c r="B62" s="300" t="s">
        <v>85</v>
      </c>
      <c r="C62" s="98">
        <v>3180030000</v>
      </c>
      <c r="D62" s="98">
        <v>5941650000</v>
      </c>
      <c r="E62" s="98">
        <v>11216440000</v>
      </c>
      <c r="F62" s="98">
        <v>14980100000</v>
      </c>
      <c r="G62" s="18">
        <f t="shared" si="9"/>
        <v>35318220000</v>
      </c>
      <c r="H62" s="328"/>
      <c r="I62" s="98">
        <v>1962710000</v>
      </c>
      <c r="J62" s="98">
        <v>827060000</v>
      </c>
      <c r="K62" s="98">
        <v>1765230000</v>
      </c>
      <c r="L62" s="98"/>
      <c r="M62" s="98">
        <v>1557750000</v>
      </c>
      <c r="N62" s="98">
        <v>1071520000</v>
      </c>
      <c r="O62" s="98"/>
      <c r="P62" s="18">
        <f t="shared" si="10"/>
        <v>7184270000</v>
      </c>
      <c r="Q62" s="98"/>
      <c r="R62" s="17"/>
      <c r="S62" s="98"/>
      <c r="T62" s="98"/>
      <c r="U62" s="98">
        <v>3071670000</v>
      </c>
      <c r="V62" s="98">
        <v>4236960000</v>
      </c>
      <c r="W62" s="98">
        <v>4073010000</v>
      </c>
      <c r="X62" s="98">
        <v>4819870000</v>
      </c>
      <c r="Y62" s="98">
        <v>4619930000</v>
      </c>
      <c r="Z62" s="98">
        <v>1724560000</v>
      </c>
      <c r="AA62" s="98">
        <v>6435440000</v>
      </c>
      <c r="AB62" s="98">
        <v>5599610000</v>
      </c>
      <c r="AC62" s="98">
        <v>5206510000</v>
      </c>
      <c r="AD62" s="98">
        <v>4236970000</v>
      </c>
      <c r="AE62" s="98">
        <v>4519020000</v>
      </c>
      <c r="AF62" s="98">
        <v>3042930000</v>
      </c>
      <c r="AG62" s="98">
        <v>4137200000</v>
      </c>
      <c r="AH62" s="98">
        <v>1537490000</v>
      </c>
      <c r="AI62" s="98">
        <v>3374070000</v>
      </c>
      <c r="AJ62" s="18">
        <f t="shared" si="8"/>
        <v>60635240000</v>
      </c>
      <c r="AK62" s="301">
        <f t="shared" si="6"/>
        <v>103137730000</v>
      </c>
    </row>
    <row r="63" spans="1:37" ht="12.75" customHeight="1">
      <c r="A63" s="306"/>
      <c r="B63" s="303" t="s">
        <v>86</v>
      </c>
      <c r="C63" s="99">
        <v>3010850000</v>
      </c>
      <c r="D63" s="99">
        <v>6041650000</v>
      </c>
      <c r="E63" s="99">
        <v>11166440000</v>
      </c>
      <c r="F63" s="99">
        <v>14890100000</v>
      </c>
      <c r="G63" s="25">
        <f t="shared" si="9"/>
        <v>35109040000</v>
      </c>
      <c r="H63" s="331"/>
      <c r="I63" s="99">
        <v>1962710000</v>
      </c>
      <c r="J63" s="99">
        <v>829560000</v>
      </c>
      <c r="K63" s="99">
        <v>1801340000</v>
      </c>
      <c r="L63" s="99"/>
      <c r="M63" s="99">
        <v>1573800000</v>
      </c>
      <c r="N63" s="99">
        <v>1081980000</v>
      </c>
      <c r="O63" s="99"/>
      <c r="P63" s="25">
        <f t="shared" si="10"/>
        <v>7249390000</v>
      </c>
      <c r="Q63" s="99"/>
      <c r="R63" s="24"/>
      <c r="S63" s="99"/>
      <c r="T63" s="99"/>
      <c r="U63" s="99">
        <v>3071670000</v>
      </c>
      <c r="V63" s="99">
        <v>4236960000</v>
      </c>
      <c r="W63" s="99">
        <v>4073010000</v>
      </c>
      <c r="X63" s="99">
        <v>4851520000</v>
      </c>
      <c r="Y63" s="99">
        <v>4619930000</v>
      </c>
      <c r="Z63" s="99">
        <v>1764030000</v>
      </c>
      <c r="AA63" s="99">
        <v>6435440000</v>
      </c>
      <c r="AB63" s="99">
        <v>5615570000</v>
      </c>
      <c r="AC63" s="99">
        <v>5264680000</v>
      </c>
      <c r="AD63" s="99">
        <v>4269500000</v>
      </c>
      <c r="AE63" s="99">
        <v>4522250000</v>
      </c>
      <c r="AF63" s="99">
        <v>3093640000</v>
      </c>
      <c r="AG63" s="99">
        <v>4207780000</v>
      </c>
      <c r="AH63" s="99">
        <v>1568490000</v>
      </c>
      <c r="AI63" s="99">
        <v>3409230000</v>
      </c>
      <c r="AJ63" s="25">
        <f t="shared" si="8"/>
        <v>61003700000</v>
      </c>
      <c r="AK63" s="305">
        <f t="shared" si="6"/>
        <v>103362130000</v>
      </c>
    </row>
    <row r="64" spans="1:37" ht="12.75" customHeight="1">
      <c r="A64" s="6">
        <v>2023</v>
      </c>
      <c r="B64" s="300" t="s">
        <v>74</v>
      </c>
      <c r="C64" s="98">
        <v>3010850000</v>
      </c>
      <c r="D64" s="98">
        <v>5997780000</v>
      </c>
      <c r="E64" s="98">
        <v>11174480000</v>
      </c>
      <c r="F64" s="98">
        <v>14840100000</v>
      </c>
      <c r="G64" s="18">
        <f t="shared" si="9"/>
        <v>35023210000</v>
      </c>
      <c r="H64" s="328"/>
      <c r="I64" s="98">
        <v>1962710000</v>
      </c>
      <c r="J64" s="98">
        <v>833160000</v>
      </c>
      <c r="K64" s="98">
        <v>1812880000</v>
      </c>
      <c r="L64" s="98"/>
      <c r="M64" s="98">
        <v>1603750000</v>
      </c>
      <c r="N64" s="98">
        <v>1111980000</v>
      </c>
      <c r="O64" s="98"/>
      <c r="P64" s="18">
        <f t="shared" si="10"/>
        <v>7324480000</v>
      </c>
      <c r="Q64" s="98"/>
      <c r="R64" s="17"/>
      <c r="S64" s="98"/>
      <c r="T64" s="98"/>
      <c r="U64" s="98">
        <v>3071670000</v>
      </c>
      <c r="V64" s="98">
        <v>4236960000</v>
      </c>
      <c r="W64" s="98">
        <v>4073010000</v>
      </c>
      <c r="X64" s="98">
        <v>4931520000</v>
      </c>
      <c r="Y64" s="98">
        <v>4619930000</v>
      </c>
      <c r="Z64" s="98">
        <v>1864030000</v>
      </c>
      <c r="AA64" s="98">
        <v>6435440000</v>
      </c>
      <c r="AB64" s="98">
        <v>5725570000</v>
      </c>
      <c r="AC64" s="98">
        <v>5402120000</v>
      </c>
      <c r="AD64" s="98">
        <v>4379500000</v>
      </c>
      <c r="AE64" s="98">
        <v>4632250000</v>
      </c>
      <c r="AF64" s="98">
        <v>3193640000</v>
      </c>
      <c r="AG64" s="98">
        <v>4307780000</v>
      </c>
      <c r="AH64" s="98">
        <v>1658490000</v>
      </c>
      <c r="AI64" s="98">
        <v>3499230000</v>
      </c>
      <c r="AJ64" s="18">
        <f t="shared" si="8"/>
        <v>62031140000</v>
      </c>
      <c r="AK64" s="301">
        <f t="shared" si="6"/>
        <v>104378830000</v>
      </c>
    </row>
    <row r="65" spans="1:37" ht="12.75" customHeight="1">
      <c r="B65" s="300" t="s">
        <v>75</v>
      </c>
      <c r="C65" s="98">
        <v>3110850000</v>
      </c>
      <c r="D65" s="98">
        <v>5947360000</v>
      </c>
      <c r="E65" s="98">
        <v>11324610000</v>
      </c>
      <c r="F65" s="98">
        <v>14840100000</v>
      </c>
      <c r="G65" s="18">
        <f t="shared" si="9"/>
        <v>35222920000</v>
      </c>
      <c r="H65" s="328"/>
      <c r="I65" s="98">
        <v>1962710000</v>
      </c>
      <c r="J65" s="98">
        <v>843130000</v>
      </c>
      <c r="K65" s="98">
        <v>1832880000</v>
      </c>
      <c r="L65" s="98"/>
      <c r="M65" s="98">
        <v>1621420000</v>
      </c>
      <c r="N65" s="98">
        <v>1117580000</v>
      </c>
      <c r="O65" s="98"/>
      <c r="P65" s="18">
        <f t="shared" si="10"/>
        <v>7377720000</v>
      </c>
      <c r="Q65" s="98"/>
      <c r="R65" s="17"/>
      <c r="S65" s="98"/>
      <c r="T65" s="98"/>
      <c r="U65" s="98">
        <v>2939670000</v>
      </c>
      <c r="V65" s="98">
        <v>4236960000</v>
      </c>
      <c r="W65" s="98">
        <v>4073010000</v>
      </c>
      <c r="X65" s="98">
        <v>4961520000</v>
      </c>
      <c r="Y65" s="98">
        <v>4619930000</v>
      </c>
      <c r="Z65" s="98">
        <v>1904030000</v>
      </c>
      <c r="AA65" s="98">
        <v>6435440000</v>
      </c>
      <c r="AB65" s="98">
        <v>5761410000</v>
      </c>
      <c r="AC65" s="98">
        <v>5481220000</v>
      </c>
      <c r="AD65" s="98">
        <v>4459910000</v>
      </c>
      <c r="AE65" s="98">
        <v>4683820000</v>
      </c>
      <c r="AF65" s="98">
        <v>3390990000</v>
      </c>
      <c r="AG65" s="98">
        <v>4362080000</v>
      </c>
      <c r="AH65" s="98">
        <v>1700900000</v>
      </c>
      <c r="AI65" s="98">
        <v>3552330000</v>
      </c>
      <c r="AJ65" s="18">
        <f t="shared" si="8"/>
        <v>62563220000</v>
      </c>
      <c r="AK65" s="301">
        <f t="shared" si="6"/>
        <v>105163860000</v>
      </c>
    </row>
    <row r="66" spans="1:37" ht="12.75" customHeight="1">
      <c r="B66" s="300" t="s">
        <v>76</v>
      </c>
      <c r="C66" s="98">
        <v>3150000000</v>
      </c>
      <c r="D66" s="98">
        <v>5997880000</v>
      </c>
      <c r="E66" s="98">
        <v>11346940000</v>
      </c>
      <c r="F66" s="98">
        <v>15160100000</v>
      </c>
      <c r="G66" s="18">
        <f t="shared" si="9"/>
        <v>35654920000</v>
      </c>
      <c r="H66" s="328"/>
      <c r="I66" s="98">
        <v>1962710000</v>
      </c>
      <c r="J66" s="98">
        <v>853130000</v>
      </c>
      <c r="K66" s="98">
        <v>1842920000</v>
      </c>
      <c r="L66" s="98"/>
      <c r="M66" s="98">
        <v>1631420000</v>
      </c>
      <c r="N66" s="98">
        <v>1127580000</v>
      </c>
      <c r="O66" s="98"/>
      <c r="P66" s="18">
        <f t="shared" si="10"/>
        <v>7417760000</v>
      </c>
      <c r="Q66" s="98"/>
      <c r="R66" s="17"/>
      <c r="S66" s="98"/>
      <c r="T66" s="98"/>
      <c r="U66" s="98">
        <v>2939670000</v>
      </c>
      <c r="V66" s="98">
        <v>4236960000</v>
      </c>
      <c r="W66" s="98">
        <v>4073010000</v>
      </c>
      <c r="X66" s="98">
        <v>4976520000</v>
      </c>
      <c r="Y66" s="98">
        <v>4619930000</v>
      </c>
      <c r="Z66" s="98">
        <v>1924030000</v>
      </c>
      <c r="AA66" s="98">
        <v>6435440000</v>
      </c>
      <c r="AB66" s="98">
        <v>5776410000</v>
      </c>
      <c r="AC66" s="98">
        <v>5492780000</v>
      </c>
      <c r="AD66" s="98">
        <v>4478070000</v>
      </c>
      <c r="AE66" s="98">
        <v>4703820000</v>
      </c>
      <c r="AF66" s="98">
        <v>3410990000</v>
      </c>
      <c r="AG66" s="98">
        <v>4382080000</v>
      </c>
      <c r="AH66" s="98">
        <v>1715900000</v>
      </c>
      <c r="AI66" s="98">
        <v>3567350000</v>
      </c>
      <c r="AJ66" s="18">
        <f t="shared" si="8"/>
        <v>62732960000</v>
      </c>
      <c r="AK66" s="301">
        <f t="shared" si="6"/>
        <v>105805640000</v>
      </c>
    </row>
    <row r="67" spans="1:37" ht="12.75" customHeight="1">
      <c r="B67" s="300" t="s">
        <v>77</v>
      </c>
      <c r="C67" s="98">
        <v>3100000000</v>
      </c>
      <c r="D67" s="98">
        <v>5853780000</v>
      </c>
      <c r="E67" s="98">
        <v>11449670000</v>
      </c>
      <c r="F67" s="98">
        <v>15553420000</v>
      </c>
      <c r="G67" s="18">
        <f t="shared" si="9"/>
        <v>35956870000</v>
      </c>
      <c r="H67" s="328"/>
      <c r="I67" s="98">
        <v>1962710000</v>
      </c>
      <c r="J67" s="98">
        <v>857640000</v>
      </c>
      <c r="K67" s="98">
        <v>1867080000</v>
      </c>
      <c r="L67" s="98"/>
      <c r="M67" s="98">
        <v>1671460000</v>
      </c>
      <c r="N67" s="98">
        <v>1154050000</v>
      </c>
      <c r="O67" s="98"/>
      <c r="P67" s="18">
        <f t="shared" ref="P67:P85" si="11">SUM(H67:N67)</f>
        <v>7512940000</v>
      </c>
      <c r="Q67" s="98"/>
      <c r="R67" s="17"/>
      <c r="S67" s="98"/>
      <c r="T67" s="98"/>
      <c r="U67" s="98">
        <v>2623560000</v>
      </c>
      <c r="V67" s="98">
        <v>4236960000</v>
      </c>
      <c r="W67" s="98">
        <v>4073010000</v>
      </c>
      <c r="X67" s="98">
        <v>5220630000</v>
      </c>
      <c r="Y67" s="98">
        <v>4686550000</v>
      </c>
      <c r="Z67" s="98">
        <v>1970700000</v>
      </c>
      <c r="AA67" s="98">
        <v>6445440000</v>
      </c>
      <c r="AB67" s="98">
        <v>5818310000</v>
      </c>
      <c r="AC67" s="98">
        <v>5533910000</v>
      </c>
      <c r="AD67" s="98">
        <v>4528510000</v>
      </c>
      <c r="AE67" s="98">
        <v>4768430000</v>
      </c>
      <c r="AF67" s="98">
        <v>3478690000</v>
      </c>
      <c r="AG67" s="98">
        <v>4475140000</v>
      </c>
      <c r="AH67" s="98">
        <v>1792100000</v>
      </c>
      <c r="AI67" s="98">
        <v>3647080000</v>
      </c>
      <c r="AJ67" s="18">
        <f t="shared" si="8"/>
        <v>63299020000</v>
      </c>
      <c r="AK67" s="301">
        <f t="shared" si="6"/>
        <v>106768830000</v>
      </c>
    </row>
    <row r="68" spans="1:37" ht="12.75" customHeight="1">
      <c r="B68" s="300" t="s">
        <v>78</v>
      </c>
      <c r="C68" s="98">
        <v>3126460000</v>
      </c>
      <c r="D68" s="98">
        <v>6105860000</v>
      </c>
      <c r="E68" s="98">
        <v>11545480000</v>
      </c>
      <c r="F68" s="98">
        <v>14963170000</v>
      </c>
      <c r="G68" s="18">
        <f t="shared" si="9"/>
        <v>35740970000</v>
      </c>
      <c r="H68" s="328"/>
      <c r="I68" s="98">
        <v>1962710000</v>
      </c>
      <c r="J68" s="98">
        <v>868240000</v>
      </c>
      <c r="K68" s="98">
        <v>1887080000</v>
      </c>
      <c r="L68" s="98"/>
      <c r="M68" s="98">
        <v>1691460000</v>
      </c>
      <c r="N68" s="98">
        <v>1174050000</v>
      </c>
      <c r="O68" s="98"/>
      <c r="P68" s="18">
        <f t="shared" si="11"/>
        <v>7583540000</v>
      </c>
      <c r="Q68" s="98"/>
      <c r="R68" s="17"/>
      <c r="S68" s="98"/>
      <c r="T68" s="98"/>
      <c r="U68" s="98">
        <v>2587560000</v>
      </c>
      <c r="V68" s="98">
        <v>4236960000</v>
      </c>
      <c r="W68" s="98">
        <v>4073010000</v>
      </c>
      <c r="X68" s="98">
        <v>5271640000</v>
      </c>
      <c r="Y68" s="98">
        <v>4686550000</v>
      </c>
      <c r="Z68" s="98">
        <v>2005050000</v>
      </c>
      <c r="AA68" s="98">
        <v>6445440000</v>
      </c>
      <c r="AB68" s="98">
        <v>5838310000</v>
      </c>
      <c r="AC68" s="98">
        <v>5553910000</v>
      </c>
      <c r="AD68" s="98">
        <v>4540980000</v>
      </c>
      <c r="AE68" s="98">
        <v>4798430000</v>
      </c>
      <c r="AF68" s="98">
        <v>3516340000</v>
      </c>
      <c r="AG68" s="98">
        <v>4510140000</v>
      </c>
      <c r="AH68" s="98">
        <v>1827100000</v>
      </c>
      <c r="AI68" s="98">
        <v>3682080000</v>
      </c>
      <c r="AJ68" s="18">
        <f t="shared" si="8"/>
        <v>63573500000</v>
      </c>
      <c r="AK68" s="301">
        <f t="shared" ref="AK68:AK93" si="12">G68+P68+AJ68</f>
        <v>106898010000</v>
      </c>
    </row>
    <row r="69" spans="1:37" ht="12.75" customHeight="1">
      <c r="B69" s="300" t="s">
        <v>79</v>
      </c>
      <c r="C69" s="98">
        <v>3294550000</v>
      </c>
      <c r="D69" s="98">
        <v>6925860000</v>
      </c>
      <c r="E69" s="98">
        <v>11515810000</v>
      </c>
      <c r="F69" s="98">
        <v>14720800000</v>
      </c>
      <c r="G69" s="18">
        <f t="shared" si="9"/>
        <v>36457020000</v>
      </c>
      <c r="H69" s="328"/>
      <c r="I69" s="98">
        <v>1962710000</v>
      </c>
      <c r="J69" s="98">
        <v>888240000</v>
      </c>
      <c r="K69" s="98">
        <v>1907080000</v>
      </c>
      <c r="L69" s="98"/>
      <c r="M69" s="98">
        <v>1711460000</v>
      </c>
      <c r="N69" s="98">
        <v>1194050000</v>
      </c>
      <c r="O69" s="98"/>
      <c r="P69" s="18">
        <f t="shared" si="11"/>
        <v>7663540000</v>
      </c>
      <c r="Q69" s="98"/>
      <c r="R69" s="17"/>
      <c r="S69" s="98"/>
      <c r="T69" s="98"/>
      <c r="U69" s="98">
        <v>2132910000</v>
      </c>
      <c r="V69" s="98">
        <v>4236960000</v>
      </c>
      <c r="W69" s="98">
        <v>4073010000</v>
      </c>
      <c r="X69" s="98">
        <v>5512870000</v>
      </c>
      <c r="Y69" s="98">
        <v>4697000000</v>
      </c>
      <c r="Z69" s="98">
        <v>2291820000</v>
      </c>
      <c r="AA69" s="98">
        <v>6445440000</v>
      </c>
      <c r="AB69" s="98">
        <v>5858460000</v>
      </c>
      <c r="AC69" s="98">
        <v>5575160000</v>
      </c>
      <c r="AD69" s="98">
        <v>4574660000</v>
      </c>
      <c r="AE69" s="98">
        <v>4828430000</v>
      </c>
      <c r="AF69" s="98">
        <v>3547320000</v>
      </c>
      <c r="AG69" s="98">
        <v>4545140000</v>
      </c>
      <c r="AH69" s="98">
        <v>1862160000</v>
      </c>
      <c r="AI69" s="98">
        <v>3719650000</v>
      </c>
      <c r="AJ69" s="18">
        <f t="shared" si="8"/>
        <v>63900990000</v>
      </c>
      <c r="AK69" s="301">
        <f t="shared" si="12"/>
        <v>108021550000</v>
      </c>
    </row>
    <row r="70" spans="1:37" ht="12.75" customHeight="1">
      <c r="B70" s="300" t="s">
        <v>80</v>
      </c>
      <c r="C70" s="98">
        <v>3494550000</v>
      </c>
      <c r="D70" s="98">
        <v>6495860000</v>
      </c>
      <c r="E70" s="98">
        <v>11758350000</v>
      </c>
      <c r="F70" s="98">
        <v>15067980000</v>
      </c>
      <c r="G70" s="18">
        <f t="shared" si="9"/>
        <v>36816740000</v>
      </c>
      <c r="H70" s="328"/>
      <c r="I70" s="98">
        <v>1962710000</v>
      </c>
      <c r="J70" s="98">
        <v>907060000</v>
      </c>
      <c r="K70" s="98">
        <v>1941500000</v>
      </c>
      <c r="L70" s="98"/>
      <c r="M70" s="98">
        <v>1741460000</v>
      </c>
      <c r="N70" s="98">
        <v>1224050000</v>
      </c>
      <c r="O70" s="98"/>
      <c r="P70" s="18">
        <f t="shared" si="11"/>
        <v>7776780000</v>
      </c>
      <c r="Q70" s="98"/>
      <c r="R70" s="17"/>
      <c r="S70" s="98"/>
      <c r="T70" s="98"/>
      <c r="U70" s="98">
        <v>2132910000</v>
      </c>
      <c r="V70" s="98">
        <v>3999690000</v>
      </c>
      <c r="W70" s="98">
        <v>4073010000</v>
      </c>
      <c r="X70" s="98">
        <v>5547320000</v>
      </c>
      <c r="Y70" s="98">
        <v>4731630000</v>
      </c>
      <c r="Z70" s="98">
        <v>2420170000</v>
      </c>
      <c r="AA70" s="98">
        <v>6455440000</v>
      </c>
      <c r="AB70" s="98">
        <v>5915730000</v>
      </c>
      <c r="AC70" s="98">
        <v>5618360000</v>
      </c>
      <c r="AD70" s="98">
        <v>4699330000</v>
      </c>
      <c r="AE70" s="98">
        <v>4910280000</v>
      </c>
      <c r="AF70" s="98">
        <v>3628060000</v>
      </c>
      <c r="AG70" s="98">
        <v>4652540000</v>
      </c>
      <c r="AH70" s="98">
        <v>2009140000</v>
      </c>
      <c r="AI70" s="98">
        <v>3811990000</v>
      </c>
      <c r="AJ70" s="18">
        <f t="shared" si="8"/>
        <v>64605600000</v>
      </c>
      <c r="AK70" s="301">
        <f t="shared" si="12"/>
        <v>109199120000</v>
      </c>
    </row>
    <row r="71" spans="1:37" ht="12.75" customHeight="1">
      <c r="B71" s="300" t="s">
        <v>82</v>
      </c>
      <c r="C71" s="98">
        <v>3536650000</v>
      </c>
      <c r="D71" s="98">
        <v>6891860000</v>
      </c>
      <c r="E71" s="98">
        <v>11508350000</v>
      </c>
      <c r="F71" s="98">
        <v>15125450000</v>
      </c>
      <c r="G71" s="18">
        <f t="shared" si="9"/>
        <v>37062310000</v>
      </c>
      <c r="H71" s="328"/>
      <c r="I71" s="98">
        <v>1962710000</v>
      </c>
      <c r="J71" s="98">
        <v>919460000</v>
      </c>
      <c r="K71" s="98">
        <v>1961500000</v>
      </c>
      <c r="L71" s="98"/>
      <c r="M71" s="98">
        <v>1761460000</v>
      </c>
      <c r="N71" s="98">
        <v>1244050000</v>
      </c>
      <c r="O71" s="98"/>
      <c r="P71" s="18">
        <f t="shared" si="11"/>
        <v>7849180000</v>
      </c>
      <c r="Q71" s="98"/>
      <c r="R71" s="17"/>
      <c r="S71" s="98"/>
      <c r="T71" s="98"/>
      <c r="U71" s="98">
        <v>2046990000</v>
      </c>
      <c r="V71" s="98">
        <v>3999690000</v>
      </c>
      <c r="W71" s="98">
        <v>4073010000</v>
      </c>
      <c r="X71" s="98">
        <v>5597740000</v>
      </c>
      <c r="Y71" s="98">
        <v>4763610000</v>
      </c>
      <c r="Z71" s="98">
        <v>2481560000</v>
      </c>
      <c r="AA71" s="98">
        <v>6455440000</v>
      </c>
      <c r="AB71" s="98">
        <v>5947680000</v>
      </c>
      <c r="AC71" s="98">
        <v>5638360000</v>
      </c>
      <c r="AD71" s="98">
        <v>4729330000</v>
      </c>
      <c r="AE71" s="98">
        <v>4940280000</v>
      </c>
      <c r="AF71" s="98">
        <v>3658060000</v>
      </c>
      <c r="AG71" s="98">
        <v>4692540000</v>
      </c>
      <c r="AH71" s="98">
        <v>2049500000</v>
      </c>
      <c r="AI71" s="98">
        <v>3854090000</v>
      </c>
      <c r="AJ71" s="18">
        <f t="shared" si="8"/>
        <v>64927880000</v>
      </c>
      <c r="AK71" s="301">
        <f t="shared" si="12"/>
        <v>109839370000</v>
      </c>
    </row>
    <row r="72" spans="1:37" ht="12.75" customHeight="1">
      <c r="B72" s="300" t="s">
        <v>83</v>
      </c>
      <c r="C72" s="98">
        <v>3483410000</v>
      </c>
      <c r="D72" s="98">
        <v>7667770000</v>
      </c>
      <c r="E72" s="98">
        <v>11418910000</v>
      </c>
      <c r="F72" s="98">
        <v>15061610000</v>
      </c>
      <c r="G72" s="18">
        <f t="shared" si="9"/>
        <v>37631700000</v>
      </c>
      <c r="H72" s="328"/>
      <c r="I72" s="98">
        <v>1962710000</v>
      </c>
      <c r="J72" s="98">
        <v>929790000</v>
      </c>
      <c r="K72" s="98">
        <v>1984310000</v>
      </c>
      <c r="L72" s="98"/>
      <c r="M72" s="98">
        <v>1786460000</v>
      </c>
      <c r="N72" s="98">
        <v>1269050000</v>
      </c>
      <c r="O72" s="98"/>
      <c r="P72" s="18">
        <f t="shared" si="11"/>
        <v>7932320000</v>
      </c>
      <c r="Q72" s="98"/>
      <c r="R72" s="17"/>
      <c r="S72" s="98"/>
      <c r="T72" s="98"/>
      <c r="U72" s="98">
        <v>2046990000</v>
      </c>
      <c r="V72" s="98">
        <v>2867670000</v>
      </c>
      <c r="W72" s="98">
        <v>4073010000</v>
      </c>
      <c r="X72" s="98">
        <v>5729190000</v>
      </c>
      <c r="Y72" s="98">
        <v>4863990000</v>
      </c>
      <c r="Z72" s="98">
        <v>2572130000</v>
      </c>
      <c r="AA72" s="98">
        <v>6455440000</v>
      </c>
      <c r="AB72" s="98">
        <v>6096140000</v>
      </c>
      <c r="AC72" s="98">
        <v>5678360000</v>
      </c>
      <c r="AD72" s="98">
        <v>4871830000</v>
      </c>
      <c r="AE72" s="98">
        <v>5005160000</v>
      </c>
      <c r="AF72" s="98">
        <v>3754530000</v>
      </c>
      <c r="AG72" s="98">
        <v>4832970000</v>
      </c>
      <c r="AH72" s="98">
        <v>2539160000</v>
      </c>
      <c r="AI72" s="98">
        <v>4298660000</v>
      </c>
      <c r="AJ72" s="18">
        <f t="shared" si="8"/>
        <v>65685230000</v>
      </c>
      <c r="AK72" s="301">
        <f t="shared" si="12"/>
        <v>111249250000</v>
      </c>
    </row>
    <row r="73" spans="1:37" ht="12.75" customHeight="1">
      <c r="B73" s="300" t="s">
        <v>84</v>
      </c>
      <c r="C73" s="98">
        <v>3490950000</v>
      </c>
      <c r="D73" s="98">
        <v>7913170000</v>
      </c>
      <c r="E73" s="98">
        <v>11566620000</v>
      </c>
      <c r="F73" s="98">
        <v>15383970000</v>
      </c>
      <c r="G73" s="18">
        <f t="shared" si="9"/>
        <v>38354710000</v>
      </c>
      <c r="H73" s="328"/>
      <c r="I73" s="98">
        <v>1962710000</v>
      </c>
      <c r="J73" s="98">
        <v>1005150000</v>
      </c>
      <c r="K73" s="98">
        <v>2012570000</v>
      </c>
      <c r="L73" s="98"/>
      <c r="M73" s="98">
        <v>1821420000</v>
      </c>
      <c r="N73" s="98">
        <v>1349300000</v>
      </c>
      <c r="O73" s="98"/>
      <c r="P73" s="18">
        <f t="shared" si="11"/>
        <v>8151150000</v>
      </c>
      <c r="Q73" s="98"/>
      <c r="R73" s="17"/>
      <c r="S73" s="98"/>
      <c r="T73" s="98"/>
      <c r="U73" s="345" t="s">
        <v>81</v>
      </c>
      <c r="V73" s="98">
        <v>2867670000</v>
      </c>
      <c r="W73" s="98">
        <v>4073010000</v>
      </c>
      <c r="X73" s="98">
        <v>5812420000</v>
      </c>
      <c r="Y73" s="98">
        <v>4897050000</v>
      </c>
      <c r="Z73" s="98">
        <v>2765870000</v>
      </c>
      <c r="AA73" s="98">
        <v>6494210000</v>
      </c>
      <c r="AB73" s="98">
        <v>6160960000</v>
      </c>
      <c r="AC73" s="98">
        <v>5832880000</v>
      </c>
      <c r="AD73" s="98">
        <v>4982610000</v>
      </c>
      <c r="AE73" s="98">
        <v>5283510000</v>
      </c>
      <c r="AF73" s="98">
        <v>4017000000</v>
      </c>
      <c r="AG73" s="98">
        <v>4970580000</v>
      </c>
      <c r="AH73" s="98">
        <v>2706690000</v>
      </c>
      <c r="AI73" s="98">
        <v>4399820000</v>
      </c>
      <c r="AJ73" s="18">
        <f t="shared" si="8"/>
        <v>65264280000</v>
      </c>
      <c r="AK73" s="301">
        <f t="shared" si="12"/>
        <v>111770140000</v>
      </c>
    </row>
    <row r="74" spans="1:37" ht="12.75" customHeight="1">
      <c r="B74" s="300" t="s">
        <v>85</v>
      </c>
      <c r="C74" s="98">
        <v>3679170000</v>
      </c>
      <c r="D74" s="98">
        <v>7873560000</v>
      </c>
      <c r="E74" s="98">
        <v>11203090000</v>
      </c>
      <c r="F74" s="98">
        <v>14883970000</v>
      </c>
      <c r="G74" s="18">
        <f t="shared" si="9"/>
        <v>37639790000</v>
      </c>
      <c r="H74" s="328"/>
      <c r="I74" s="98">
        <v>1962710000</v>
      </c>
      <c r="J74" s="98">
        <v>1028080000</v>
      </c>
      <c r="K74" s="98">
        <v>2037870000</v>
      </c>
      <c r="L74" s="98"/>
      <c r="M74" s="98">
        <v>1841950000</v>
      </c>
      <c r="N74" s="98">
        <v>1373000000</v>
      </c>
      <c r="O74" s="98"/>
      <c r="P74" s="18">
        <f t="shared" si="11"/>
        <v>8243610000</v>
      </c>
      <c r="Q74" s="98"/>
      <c r="R74" s="17"/>
      <c r="S74" s="98"/>
      <c r="T74" s="98"/>
      <c r="U74" s="345"/>
      <c r="V74" s="98">
        <v>2586920000</v>
      </c>
      <c r="W74" s="98">
        <v>4073010000</v>
      </c>
      <c r="X74" s="98">
        <v>5892450000</v>
      </c>
      <c r="Y74" s="98">
        <v>4949570000</v>
      </c>
      <c r="Z74" s="98">
        <v>2795890000</v>
      </c>
      <c r="AA74" s="98">
        <v>6494210000</v>
      </c>
      <c r="AB74" s="98">
        <v>6263370000</v>
      </c>
      <c r="AC74" s="98">
        <v>5887030000</v>
      </c>
      <c r="AD74" s="17">
        <v>5073280000</v>
      </c>
      <c r="AE74" s="98">
        <v>5293280000</v>
      </c>
      <c r="AF74" s="98">
        <v>4065160000</v>
      </c>
      <c r="AG74" s="17">
        <v>4994810000</v>
      </c>
      <c r="AH74" s="17">
        <v>2713050000</v>
      </c>
      <c r="AI74" s="98">
        <v>4446840000</v>
      </c>
      <c r="AJ74" s="18">
        <f t="shared" si="8"/>
        <v>65528870000</v>
      </c>
      <c r="AK74" s="301">
        <f t="shared" si="12"/>
        <v>111412270000</v>
      </c>
    </row>
    <row r="75" spans="1:37" ht="12.75" customHeight="1">
      <c r="A75" s="306"/>
      <c r="B75" s="303" t="s">
        <v>86</v>
      </c>
      <c r="C75" s="187">
        <v>3632340000</v>
      </c>
      <c r="D75" s="187">
        <v>7501670000</v>
      </c>
      <c r="E75" s="24">
        <v>11445010000</v>
      </c>
      <c r="F75" s="230">
        <v>14903800000</v>
      </c>
      <c r="G75" s="25">
        <f t="shared" si="9"/>
        <v>37482820000</v>
      </c>
      <c r="H75" s="24"/>
      <c r="I75" s="24">
        <v>1962710000</v>
      </c>
      <c r="J75" s="230">
        <v>1067590000</v>
      </c>
      <c r="K75" s="99">
        <v>2057990000</v>
      </c>
      <c r="L75" s="99"/>
      <c r="M75" s="24">
        <v>1878330000</v>
      </c>
      <c r="N75" s="230">
        <v>1386400000</v>
      </c>
      <c r="O75" s="115"/>
      <c r="P75" s="18">
        <f t="shared" si="11"/>
        <v>8353020000</v>
      </c>
      <c r="Q75" s="230"/>
      <c r="R75" s="230"/>
      <c r="S75" s="230"/>
      <c r="T75" s="230"/>
      <c r="U75" s="345"/>
      <c r="V75" s="98">
        <v>2586920000</v>
      </c>
      <c r="W75" s="98">
        <v>4073010000</v>
      </c>
      <c r="X75" s="98">
        <v>5928450000</v>
      </c>
      <c r="Y75" s="99">
        <v>4949570000</v>
      </c>
      <c r="Z75" s="230">
        <v>2845890000</v>
      </c>
      <c r="AA75" s="99">
        <v>6494210000</v>
      </c>
      <c r="AB75" s="99">
        <v>6263370000</v>
      </c>
      <c r="AC75" s="99">
        <v>5887450000</v>
      </c>
      <c r="AD75" s="24">
        <v>5113730000</v>
      </c>
      <c r="AE75" s="24">
        <v>5300570000</v>
      </c>
      <c r="AF75" s="99">
        <v>4081710000</v>
      </c>
      <c r="AG75" s="24">
        <v>4995320000</v>
      </c>
      <c r="AH75" s="24">
        <v>2720250000</v>
      </c>
      <c r="AI75" s="230">
        <v>4449370000</v>
      </c>
      <c r="AJ75" s="25">
        <f t="shared" si="8"/>
        <v>65689820000</v>
      </c>
      <c r="AK75" s="305">
        <f t="shared" si="12"/>
        <v>111525660000</v>
      </c>
    </row>
    <row r="76" spans="1:37" ht="12.75" customHeight="1">
      <c r="A76" s="6">
        <v>2024</v>
      </c>
      <c r="B76" s="300" t="s">
        <v>74</v>
      </c>
      <c r="C76" s="98">
        <v>3744800000</v>
      </c>
      <c r="D76" s="98">
        <v>7731670000</v>
      </c>
      <c r="E76" s="98">
        <v>11522320000</v>
      </c>
      <c r="F76" s="98">
        <v>15203800000</v>
      </c>
      <c r="G76" s="18">
        <f t="shared" si="9"/>
        <v>38202590000</v>
      </c>
      <c r="H76" s="328"/>
      <c r="I76" s="98">
        <v>1962710000</v>
      </c>
      <c r="J76" s="98">
        <v>1129890000</v>
      </c>
      <c r="K76" s="98">
        <v>2105180000</v>
      </c>
      <c r="L76" s="98"/>
      <c r="M76" s="98">
        <v>1926320000</v>
      </c>
      <c r="N76" s="98">
        <v>1431250000</v>
      </c>
      <c r="O76" s="98"/>
      <c r="P76" s="96">
        <f t="shared" si="11"/>
        <v>8555350000</v>
      </c>
      <c r="Q76" s="98"/>
      <c r="R76" s="17"/>
      <c r="S76" s="98"/>
      <c r="T76" s="98"/>
      <c r="U76" s="366"/>
      <c r="V76" s="170">
        <v>2586920000</v>
      </c>
      <c r="W76" s="170">
        <v>4073010000</v>
      </c>
      <c r="X76" s="170">
        <v>5987490000</v>
      </c>
      <c r="Y76" s="98">
        <v>5013990000</v>
      </c>
      <c r="Z76" s="98">
        <v>2994440000</v>
      </c>
      <c r="AA76" s="98">
        <v>6576270000</v>
      </c>
      <c r="AB76" s="98">
        <v>6351260000</v>
      </c>
      <c r="AC76" s="98">
        <v>5950350000</v>
      </c>
      <c r="AD76" s="98">
        <v>5238160000</v>
      </c>
      <c r="AE76" s="98">
        <v>5344580000</v>
      </c>
      <c r="AF76" s="98">
        <v>4201030000</v>
      </c>
      <c r="AG76" s="98">
        <v>5037510000</v>
      </c>
      <c r="AH76" s="17">
        <v>2798820000</v>
      </c>
      <c r="AI76" s="115">
        <v>4517340000</v>
      </c>
      <c r="AJ76" s="18">
        <f t="shared" si="8"/>
        <v>66671170000</v>
      </c>
      <c r="AK76" s="301">
        <f t="shared" si="12"/>
        <v>113429110000</v>
      </c>
    </row>
    <row r="77" spans="1:37" ht="12.75" customHeight="1">
      <c r="B77" s="300" t="s">
        <v>75</v>
      </c>
      <c r="C77" s="98">
        <v>3708020000</v>
      </c>
      <c r="D77" s="98">
        <v>7634230000</v>
      </c>
      <c r="E77" s="98">
        <v>11531260000</v>
      </c>
      <c r="F77" s="98">
        <v>15526300000</v>
      </c>
      <c r="G77" s="18">
        <f t="shared" si="9"/>
        <v>38399810000</v>
      </c>
      <c r="H77" s="328"/>
      <c r="I77" s="98">
        <v>1962710000</v>
      </c>
      <c r="J77" s="98">
        <v>1149890000</v>
      </c>
      <c r="K77" s="98">
        <v>2125180000</v>
      </c>
      <c r="L77" s="98"/>
      <c r="M77" s="98">
        <v>1946320000</v>
      </c>
      <c r="N77" s="98">
        <v>1451250000</v>
      </c>
      <c r="O77" s="98"/>
      <c r="P77" s="18">
        <f t="shared" si="11"/>
        <v>8635350000</v>
      </c>
      <c r="Q77" s="98"/>
      <c r="R77" s="17"/>
      <c r="S77" s="98"/>
      <c r="T77" s="98"/>
      <c r="U77" s="367"/>
      <c r="V77" s="98">
        <v>2250090000</v>
      </c>
      <c r="W77" s="98">
        <v>4073010000</v>
      </c>
      <c r="X77" s="98">
        <v>6100040000</v>
      </c>
      <c r="Y77" s="98">
        <v>5024750000</v>
      </c>
      <c r="Z77" s="98">
        <v>3137360000</v>
      </c>
      <c r="AA77" s="98">
        <v>6576270000</v>
      </c>
      <c r="AB77" s="98">
        <v>6419210000</v>
      </c>
      <c r="AC77" s="98">
        <v>5995050000</v>
      </c>
      <c r="AD77" s="98">
        <v>5322230000</v>
      </c>
      <c r="AE77" s="98">
        <v>5403800000</v>
      </c>
      <c r="AF77" s="98">
        <v>4266750000</v>
      </c>
      <c r="AG77" s="98">
        <v>5101520000</v>
      </c>
      <c r="AH77" s="98">
        <v>2915500000</v>
      </c>
      <c r="AI77" s="115">
        <v>4643340000</v>
      </c>
      <c r="AJ77" s="18">
        <f t="shared" si="8"/>
        <v>67228920000</v>
      </c>
      <c r="AK77" s="301">
        <f t="shared" si="12"/>
        <v>114264080000</v>
      </c>
    </row>
    <row r="78" spans="1:37" ht="12.75" customHeight="1">
      <c r="B78" s="300" t="s">
        <v>76</v>
      </c>
      <c r="C78" s="98">
        <v>4083450000</v>
      </c>
      <c r="D78" s="98">
        <v>7252880000</v>
      </c>
      <c r="E78" s="98">
        <v>11457820000</v>
      </c>
      <c r="F78" s="98">
        <v>15788130000</v>
      </c>
      <c r="G78" s="18">
        <f t="shared" si="9"/>
        <v>38582280000</v>
      </c>
      <c r="H78" s="328"/>
      <c r="I78" s="98">
        <v>1962710000</v>
      </c>
      <c r="J78" s="98">
        <v>1169930000</v>
      </c>
      <c r="K78" s="98">
        <v>2145180000</v>
      </c>
      <c r="L78" s="98"/>
      <c r="M78" s="98">
        <v>1966320000</v>
      </c>
      <c r="N78" s="98">
        <v>1471250000</v>
      </c>
      <c r="O78" s="98"/>
      <c r="P78" s="18">
        <f t="shared" si="11"/>
        <v>8715390000</v>
      </c>
      <c r="Q78" s="98"/>
      <c r="R78" s="17"/>
      <c r="S78" s="98"/>
      <c r="T78" s="98"/>
      <c r="U78" s="367"/>
      <c r="V78" s="98">
        <v>2250090000</v>
      </c>
      <c r="W78" s="98">
        <v>4073010000</v>
      </c>
      <c r="X78" s="98">
        <v>6145110000</v>
      </c>
      <c r="Y78" s="98">
        <v>5024750000</v>
      </c>
      <c r="Z78" s="98">
        <v>3187360000</v>
      </c>
      <c r="AA78" s="98">
        <v>6576270000</v>
      </c>
      <c r="AB78" s="98">
        <v>6459210000</v>
      </c>
      <c r="AC78" s="98">
        <v>6035050000</v>
      </c>
      <c r="AD78" s="98">
        <v>5368230000</v>
      </c>
      <c r="AE78" s="98">
        <v>5463800000</v>
      </c>
      <c r="AF78" s="98">
        <v>4313570000</v>
      </c>
      <c r="AG78" s="98">
        <v>5153840000</v>
      </c>
      <c r="AH78" s="98">
        <v>2965500000</v>
      </c>
      <c r="AI78" s="115">
        <v>4693340000</v>
      </c>
      <c r="AJ78" s="18">
        <f t="shared" si="8"/>
        <v>67709130000</v>
      </c>
      <c r="AK78" s="301">
        <f t="shared" si="12"/>
        <v>115006800000</v>
      </c>
    </row>
    <row r="79" spans="1:37" ht="12.75" customHeight="1">
      <c r="B79" s="300" t="s">
        <v>77</v>
      </c>
      <c r="C79" s="98">
        <v>4075940000</v>
      </c>
      <c r="D79" s="98">
        <v>7363760000</v>
      </c>
      <c r="E79" s="98">
        <v>11479180000</v>
      </c>
      <c r="F79" s="98">
        <v>16074810000</v>
      </c>
      <c r="G79" s="18">
        <f t="shared" si="9"/>
        <v>38993690000</v>
      </c>
      <c r="H79" s="328"/>
      <c r="I79" s="98">
        <v>1962710000</v>
      </c>
      <c r="J79" s="98">
        <v>1204930000</v>
      </c>
      <c r="K79" s="98">
        <v>2182180000</v>
      </c>
      <c r="L79" s="98"/>
      <c r="M79" s="98">
        <v>2001320000</v>
      </c>
      <c r="N79" s="98">
        <v>1506250000</v>
      </c>
      <c r="O79" s="98"/>
      <c r="P79" s="18">
        <f t="shared" si="11"/>
        <v>8857390000</v>
      </c>
      <c r="Q79" s="98"/>
      <c r="R79" s="17"/>
      <c r="S79" s="98"/>
      <c r="T79" s="98"/>
      <c r="U79" s="367"/>
      <c r="V79" s="98">
        <v>2084950000</v>
      </c>
      <c r="W79" s="98">
        <v>4073010000</v>
      </c>
      <c r="X79" s="98">
        <v>6185110000</v>
      </c>
      <c r="Y79" s="98">
        <v>5116610000</v>
      </c>
      <c r="Z79" s="98">
        <v>3277360000</v>
      </c>
      <c r="AA79" s="98">
        <v>6576270000</v>
      </c>
      <c r="AB79" s="98">
        <v>6539390000</v>
      </c>
      <c r="AC79" s="98">
        <v>6134570000</v>
      </c>
      <c r="AD79" s="98">
        <v>5486550000</v>
      </c>
      <c r="AE79" s="98">
        <v>5584370000</v>
      </c>
      <c r="AF79" s="98">
        <v>4408420000</v>
      </c>
      <c r="AG79" s="98">
        <v>5278980000</v>
      </c>
      <c r="AH79" s="98">
        <v>3078320000</v>
      </c>
      <c r="AI79" s="115">
        <v>4762060000</v>
      </c>
      <c r="AJ79" s="18">
        <f t="shared" si="8"/>
        <v>68585970000</v>
      </c>
      <c r="AK79" s="301">
        <f t="shared" si="12"/>
        <v>116437050000</v>
      </c>
    </row>
    <row r="80" spans="1:37" ht="12.75" customHeight="1">
      <c r="B80" s="300" t="s">
        <v>78</v>
      </c>
      <c r="C80" s="98">
        <v>4095940000</v>
      </c>
      <c r="D80" s="98">
        <v>7515500000</v>
      </c>
      <c r="E80" s="98">
        <v>11339180000</v>
      </c>
      <c r="F80" s="98">
        <v>16250150000</v>
      </c>
      <c r="G80" s="18">
        <f t="shared" si="9"/>
        <v>39200770000</v>
      </c>
      <c r="H80" s="328"/>
      <c r="I80" s="98">
        <v>1962710000</v>
      </c>
      <c r="J80" s="98">
        <v>1224930000</v>
      </c>
      <c r="K80" s="98">
        <v>2202180000</v>
      </c>
      <c r="L80" s="98"/>
      <c r="M80" s="98">
        <v>2021320000</v>
      </c>
      <c r="N80" s="98">
        <v>1526280000</v>
      </c>
      <c r="O80" s="98"/>
      <c r="P80" s="18">
        <f t="shared" si="11"/>
        <v>8937420000</v>
      </c>
      <c r="Q80" s="98"/>
      <c r="R80" s="17"/>
      <c r="S80" s="98"/>
      <c r="T80" s="98"/>
      <c r="U80" s="367"/>
      <c r="V80" s="98">
        <v>2084950000</v>
      </c>
      <c r="W80" s="98">
        <v>4073010000</v>
      </c>
      <c r="X80" s="98">
        <v>6185110000</v>
      </c>
      <c r="Y80" s="98">
        <v>5196610000</v>
      </c>
      <c r="Z80" s="98">
        <v>3345410000</v>
      </c>
      <c r="AA80" s="98">
        <v>6576270000</v>
      </c>
      <c r="AB80" s="98">
        <v>6552010000</v>
      </c>
      <c r="AC80" s="98">
        <v>6192430000</v>
      </c>
      <c r="AD80" s="98">
        <v>5558770000</v>
      </c>
      <c r="AE80" s="98">
        <v>5682370000</v>
      </c>
      <c r="AF80" s="98">
        <v>4463420000</v>
      </c>
      <c r="AG80" s="98">
        <v>5333980000</v>
      </c>
      <c r="AH80" s="98">
        <v>3143320000</v>
      </c>
      <c r="AI80" s="115">
        <v>4807060000</v>
      </c>
      <c r="AJ80" s="18">
        <f t="shared" si="8"/>
        <v>69194720000</v>
      </c>
      <c r="AK80" s="301">
        <f t="shared" si="12"/>
        <v>117332910000</v>
      </c>
    </row>
    <row r="81" spans="1:37" ht="12.75" customHeight="1">
      <c r="B81" s="300" t="s">
        <v>79</v>
      </c>
      <c r="C81" s="98">
        <v>4242490000</v>
      </c>
      <c r="D81" s="98">
        <v>8157390000</v>
      </c>
      <c r="E81" s="98">
        <v>11268620000</v>
      </c>
      <c r="F81" s="98">
        <v>16390150000</v>
      </c>
      <c r="G81" s="18">
        <f t="shared" si="9"/>
        <v>40058650000</v>
      </c>
      <c r="H81" s="328"/>
      <c r="I81" s="98">
        <v>1962710000</v>
      </c>
      <c r="J81" s="98">
        <v>1244930000</v>
      </c>
      <c r="K81" s="98">
        <v>2222180000</v>
      </c>
      <c r="L81" s="98"/>
      <c r="M81" s="98">
        <v>2041320000</v>
      </c>
      <c r="N81" s="98">
        <v>1546320000</v>
      </c>
      <c r="O81" s="98"/>
      <c r="P81" s="18">
        <f t="shared" si="11"/>
        <v>9017460000</v>
      </c>
      <c r="Q81" s="98"/>
      <c r="R81" s="17"/>
      <c r="S81" s="98"/>
      <c r="T81" s="98"/>
      <c r="U81" s="367"/>
      <c r="V81" s="98">
        <v>2084950000</v>
      </c>
      <c r="W81" s="98">
        <v>3543140000</v>
      </c>
      <c r="X81" s="98">
        <v>6185110000</v>
      </c>
      <c r="Y81" s="98">
        <v>5384210000</v>
      </c>
      <c r="Z81" s="98">
        <v>3532830000</v>
      </c>
      <c r="AA81" s="98">
        <v>6576270000</v>
      </c>
      <c r="AB81" s="98">
        <v>6645490000</v>
      </c>
      <c r="AC81" s="98">
        <v>6289530000</v>
      </c>
      <c r="AD81" s="98">
        <v>5645610000</v>
      </c>
      <c r="AE81" s="98">
        <v>5829900000</v>
      </c>
      <c r="AF81" s="98">
        <v>4561610000</v>
      </c>
      <c r="AG81" s="98">
        <v>5396410000</v>
      </c>
      <c r="AH81" s="98">
        <v>3343110000</v>
      </c>
      <c r="AI81" s="115">
        <v>4923070000</v>
      </c>
      <c r="AJ81" s="18">
        <f t="shared" si="8"/>
        <v>69941240000</v>
      </c>
      <c r="AK81" s="301">
        <f t="shared" si="12"/>
        <v>119017350000</v>
      </c>
    </row>
    <row r="82" spans="1:37" ht="12.75" customHeight="1">
      <c r="B82" s="300" t="s">
        <v>80</v>
      </c>
      <c r="C82" s="98">
        <v>4090230000</v>
      </c>
      <c r="D82" s="98">
        <v>8187390000</v>
      </c>
      <c r="E82" s="98">
        <v>11366690000</v>
      </c>
      <c r="F82" s="98">
        <v>16540150000</v>
      </c>
      <c r="G82" s="18">
        <f t="shared" si="9"/>
        <v>40184460000</v>
      </c>
      <c r="H82" s="328"/>
      <c r="I82" s="98">
        <v>1962710000</v>
      </c>
      <c r="J82" s="98">
        <v>1274930000</v>
      </c>
      <c r="K82" s="98">
        <v>2252180000</v>
      </c>
      <c r="L82" s="98"/>
      <c r="M82" s="98">
        <v>2071320000</v>
      </c>
      <c r="N82" s="98">
        <v>1576320000</v>
      </c>
      <c r="O82" s="98"/>
      <c r="P82" s="18">
        <f t="shared" si="11"/>
        <v>9137460000</v>
      </c>
      <c r="Q82" s="98"/>
      <c r="R82" s="17"/>
      <c r="S82" s="98"/>
      <c r="T82" s="98"/>
      <c r="U82" s="367"/>
      <c r="V82" s="98">
        <v>1797860000</v>
      </c>
      <c r="W82" s="98">
        <v>3543140000</v>
      </c>
      <c r="X82" s="98">
        <v>6235110000</v>
      </c>
      <c r="Y82" s="98">
        <v>5516970000</v>
      </c>
      <c r="Z82" s="98">
        <v>3670700000</v>
      </c>
      <c r="AA82" s="98">
        <v>6576270000</v>
      </c>
      <c r="AB82" s="98">
        <v>6789560000</v>
      </c>
      <c r="AC82" s="98">
        <v>6431390000</v>
      </c>
      <c r="AD82" s="98">
        <v>5787410000</v>
      </c>
      <c r="AE82" s="98">
        <v>5992730000</v>
      </c>
      <c r="AF82" s="98">
        <v>4642680000</v>
      </c>
      <c r="AG82" s="98">
        <v>5506570000</v>
      </c>
      <c r="AH82" s="98">
        <v>3496160000</v>
      </c>
      <c r="AI82" s="115">
        <v>5007140000</v>
      </c>
      <c r="AJ82" s="18">
        <f t="shared" si="8"/>
        <v>70993690000</v>
      </c>
      <c r="AK82" s="301">
        <f t="shared" si="12"/>
        <v>120315610000</v>
      </c>
    </row>
    <row r="83" spans="1:37" ht="12.75" customHeight="1">
      <c r="B83" s="300" t="s">
        <v>82</v>
      </c>
      <c r="C83" s="98">
        <v>4090230000</v>
      </c>
      <c r="D83" s="98">
        <v>8278830000</v>
      </c>
      <c r="E83" s="98">
        <v>11520220000</v>
      </c>
      <c r="F83" s="98">
        <v>16622930000</v>
      </c>
      <c r="G83" s="18">
        <f t="shared" si="9"/>
        <v>40512210000</v>
      </c>
      <c r="H83" s="328"/>
      <c r="I83" s="98">
        <v>1962710000</v>
      </c>
      <c r="J83" s="98">
        <v>1294930000</v>
      </c>
      <c r="K83" s="98">
        <v>2272180000</v>
      </c>
      <c r="L83" s="98"/>
      <c r="M83" s="98">
        <v>2091320000</v>
      </c>
      <c r="N83" s="98">
        <v>1596360000</v>
      </c>
      <c r="O83" s="98"/>
      <c r="P83" s="18">
        <f t="shared" si="11"/>
        <v>9217500000</v>
      </c>
      <c r="Q83" s="98"/>
      <c r="R83" s="17"/>
      <c r="S83" s="98"/>
      <c r="T83" s="98"/>
      <c r="U83" s="367"/>
      <c r="V83" s="98">
        <v>1267860000</v>
      </c>
      <c r="W83" s="98">
        <v>3543140000</v>
      </c>
      <c r="X83" s="98">
        <v>6235110000</v>
      </c>
      <c r="Y83" s="98">
        <v>5615060000</v>
      </c>
      <c r="Z83" s="98">
        <v>3741240000</v>
      </c>
      <c r="AA83" s="98">
        <v>6576270000</v>
      </c>
      <c r="AB83" s="98">
        <v>6810520000</v>
      </c>
      <c r="AC83" s="98">
        <v>6621960000</v>
      </c>
      <c r="AD83" s="98">
        <v>6042330000</v>
      </c>
      <c r="AE83" s="98">
        <v>6078930000</v>
      </c>
      <c r="AF83" s="98">
        <v>4771470000</v>
      </c>
      <c r="AG83" s="98">
        <v>5629080000</v>
      </c>
      <c r="AH83" s="98">
        <v>3658670000</v>
      </c>
      <c r="AI83" s="115">
        <v>5144360000</v>
      </c>
      <c r="AJ83" s="18">
        <f t="shared" si="8"/>
        <v>71736000000</v>
      </c>
      <c r="AK83" s="301">
        <f t="shared" si="12"/>
        <v>121465710000</v>
      </c>
    </row>
    <row r="84" spans="1:37" ht="12.75" customHeight="1">
      <c r="B84" s="300" t="s">
        <v>83</v>
      </c>
      <c r="C84" s="98">
        <v>4067400000</v>
      </c>
      <c r="D84" s="98">
        <v>8522180000</v>
      </c>
      <c r="E84" s="98">
        <v>12001130000</v>
      </c>
      <c r="F84" s="98">
        <v>16606770000</v>
      </c>
      <c r="G84" s="18">
        <f t="shared" si="9"/>
        <v>41197480000</v>
      </c>
      <c r="H84" s="328"/>
      <c r="I84" s="98">
        <v>1962710000</v>
      </c>
      <c r="J84" s="98">
        <v>1314930000</v>
      </c>
      <c r="K84" s="98">
        <v>2292180000</v>
      </c>
      <c r="L84" s="98"/>
      <c r="M84" s="98">
        <v>2111320000</v>
      </c>
      <c r="N84" s="98">
        <v>1616360000</v>
      </c>
      <c r="O84" s="98"/>
      <c r="P84" s="18">
        <f t="shared" si="11"/>
        <v>9297500000</v>
      </c>
      <c r="Q84" s="98"/>
      <c r="R84" s="17"/>
      <c r="S84" s="98"/>
      <c r="T84" s="98"/>
      <c r="U84" s="367"/>
      <c r="V84" s="98">
        <v>1267860000</v>
      </c>
      <c r="W84" s="98">
        <v>2598200000</v>
      </c>
      <c r="X84" s="98">
        <v>6235110000</v>
      </c>
      <c r="Y84" s="98">
        <v>5809760000</v>
      </c>
      <c r="Z84" s="98">
        <v>3925860000</v>
      </c>
      <c r="AA84" s="98">
        <v>6576270000</v>
      </c>
      <c r="AB84" s="98">
        <v>7127400000</v>
      </c>
      <c r="AC84" s="98">
        <v>6827470000</v>
      </c>
      <c r="AD84" s="98">
        <v>6213870000</v>
      </c>
      <c r="AE84" s="98">
        <v>6222340000</v>
      </c>
      <c r="AF84" s="98">
        <v>5004520000</v>
      </c>
      <c r="AG84" s="98">
        <v>5927460000</v>
      </c>
      <c r="AH84" s="98">
        <v>3932940000</v>
      </c>
      <c r="AI84" s="115">
        <v>5398210000</v>
      </c>
      <c r="AJ84" s="18">
        <f t="shared" si="8"/>
        <v>73067270000</v>
      </c>
      <c r="AK84" s="301">
        <f t="shared" si="12"/>
        <v>123562250000</v>
      </c>
    </row>
    <row r="85" spans="1:37" ht="12.75" customHeight="1">
      <c r="B85" s="300" t="s">
        <v>84</v>
      </c>
      <c r="C85" s="98">
        <v>4231440000</v>
      </c>
      <c r="D85" s="98">
        <v>8539490000</v>
      </c>
      <c r="E85" s="98">
        <v>12111130000</v>
      </c>
      <c r="F85" s="98">
        <v>16654410000</v>
      </c>
      <c r="G85" s="18">
        <f t="shared" si="9"/>
        <v>41536470000</v>
      </c>
      <c r="H85" s="328"/>
      <c r="I85" s="98">
        <v>1962710000</v>
      </c>
      <c r="J85" s="98">
        <v>1335360000</v>
      </c>
      <c r="K85" s="98">
        <v>2342890000</v>
      </c>
      <c r="L85" s="98"/>
      <c r="M85" s="98">
        <v>2127960000</v>
      </c>
      <c r="N85" s="98">
        <v>1645270000</v>
      </c>
      <c r="O85" s="98"/>
      <c r="P85" s="18">
        <f t="shared" si="11"/>
        <v>9414190000</v>
      </c>
      <c r="Q85" s="98"/>
      <c r="R85" s="17"/>
      <c r="S85" s="98"/>
      <c r="T85" s="98"/>
      <c r="U85" s="367"/>
      <c r="V85" s="345" t="s">
        <v>81</v>
      </c>
      <c r="W85" s="98">
        <v>2598200000</v>
      </c>
      <c r="X85" s="98">
        <v>6320110000</v>
      </c>
      <c r="Y85" s="98">
        <v>6069140000</v>
      </c>
      <c r="Z85" s="98">
        <v>4078620000</v>
      </c>
      <c r="AA85" s="98">
        <v>6576270000</v>
      </c>
      <c r="AB85" s="98">
        <v>7392650000</v>
      </c>
      <c r="AC85" s="98">
        <v>6982050000</v>
      </c>
      <c r="AD85" s="98">
        <v>6359780000</v>
      </c>
      <c r="AE85" s="98">
        <v>6376770000</v>
      </c>
      <c r="AF85" s="98">
        <v>5118430000</v>
      </c>
      <c r="AG85" s="98">
        <v>6092680000</v>
      </c>
      <c r="AH85" s="98">
        <v>4117260000</v>
      </c>
      <c r="AI85" s="115">
        <v>5485600000</v>
      </c>
      <c r="AJ85" s="18">
        <f t="shared" ref="AJ85:AJ88" si="13">SUM(R85:AI85)</f>
        <v>73567560000</v>
      </c>
      <c r="AK85" s="301">
        <f t="shared" si="12"/>
        <v>124518220000</v>
      </c>
    </row>
    <row r="86" spans="1:37" ht="12.75" customHeight="1">
      <c r="B86" s="300" t="s">
        <v>85</v>
      </c>
      <c r="C86" s="98">
        <v>4241440000</v>
      </c>
      <c r="D86" s="98">
        <v>8599490000</v>
      </c>
      <c r="E86" s="98">
        <v>12172190000</v>
      </c>
      <c r="F86" s="98">
        <v>16774410000</v>
      </c>
      <c r="G86" s="18">
        <f t="shared" si="9"/>
        <v>41787530000</v>
      </c>
      <c r="H86" s="328"/>
      <c r="I86" s="98">
        <v>1962710000</v>
      </c>
      <c r="J86" s="98">
        <v>1345360000</v>
      </c>
      <c r="K86" s="98">
        <v>2352890000</v>
      </c>
      <c r="L86" s="98"/>
      <c r="M86" s="98">
        <v>2137960000</v>
      </c>
      <c r="N86" s="98">
        <v>1655270000</v>
      </c>
      <c r="O86" s="98"/>
      <c r="P86" s="18">
        <f t="shared" ref="P86:P92" si="14">SUM(H86:N86)</f>
        <v>9454190000</v>
      </c>
      <c r="Q86" s="98"/>
      <c r="V86" s="345"/>
      <c r="W86" s="98">
        <v>1923100000</v>
      </c>
      <c r="X86" s="98">
        <v>6320110000</v>
      </c>
      <c r="Y86" s="98">
        <v>6241160000</v>
      </c>
      <c r="Z86" s="98">
        <v>4316020000</v>
      </c>
      <c r="AA86" s="98">
        <v>6576270000</v>
      </c>
      <c r="AB86" s="98">
        <v>7560790000</v>
      </c>
      <c r="AC86" s="98">
        <v>7127270000</v>
      </c>
      <c r="AD86" s="98">
        <v>6421250000</v>
      </c>
      <c r="AE86" s="98">
        <v>6466540000</v>
      </c>
      <c r="AF86" s="98">
        <v>5181690000</v>
      </c>
      <c r="AG86" s="98">
        <v>6191930000</v>
      </c>
      <c r="AH86" s="98">
        <v>4223210000</v>
      </c>
      <c r="AI86" s="115">
        <v>5525450000</v>
      </c>
      <c r="AJ86" s="18">
        <f t="shared" si="13"/>
        <v>74074790000</v>
      </c>
      <c r="AK86" s="301">
        <f t="shared" si="12"/>
        <v>125316510000</v>
      </c>
    </row>
    <row r="87" spans="1:37">
      <c r="B87" s="300" t="s">
        <v>86</v>
      </c>
      <c r="C87" s="98">
        <v>4238090000</v>
      </c>
      <c r="D87" s="98">
        <v>8599490000</v>
      </c>
      <c r="E87" s="98">
        <v>11878900000</v>
      </c>
      <c r="F87" s="98">
        <v>16889800000</v>
      </c>
      <c r="G87" s="18">
        <f t="shared" ref="G87:G100" si="15">C87+D87+E87+F87</f>
        <v>41606280000</v>
      </c>
      <c r="H87" s="328"/>
      <c r="I87" s="98">
        <v>1962710000</v>
      </c>
      <c r="J87" s="98">
        <v>1370460000</v>
      </c>
      <c r="K87" s="98">
        <v>2379300000</v>
      </c>
      <c r="L87" s="98"/>
      <c r="M87" s="98">
        <v>2179660000</v>
      </c>
      <c r="N87" s="98">
        <v>1695370000</v>
      </c>
      <c r="O87" s="98"/>
      <c r="P87" s="18">
        <f t="shared" si="14"/>
        <v>9587500000</v>
      </c>
      <c r="W87" s="98">
        <v>1923100000</v>
      </c>
      <c r="X87" s="98">
        <v>6320110000</v>
      </c>
      <c r="Y87" s="98">
        <v>6342200000</v>
      </c>
      <c r="Z87" s="98">
        <v>4370390000</v>
      </c>
      <c r="AA87" s="98">
        <v>6576270000</v>
      </c>
      <c r="AB87" s="98">
        <v>7647070000</v>
      </c>
      <c r="AC87" s="98">
        <v>7251890000</v>
      </c>
      <c r="AD87" s="98">
        <v>6464230000</v>
      </c>
      <c r="AE87" s="98">
        <v>6489820000</v>
      </c>
      <c r="AF87" s="98">
        <v>5201030000</v>
      </c>
      <c r="AG87" s="98">
        <v>6208630000</v>
      </c>
      <c r="AH87" s="98">
        <v>4245260000</v>
      </c>
      <c r="AI87" s="115">
        <v>5535640000</v>
      </c>
      <c r="AJ87" s="18">
        <f t="shared" si="13"/>
        <v>74575640000</v>
      </c>
      <c r="AK87" s="301">
        <f t="shared" si="12"/>
        <v>125769420000</v>
      </c>
    </row>
    <row r="88" spans="1:37">
      <c r="A88" s="6">
        <v>2025</v>
      </c>
      <c r="B88" s="300" t="s">
        <v>74</v>
      </c>
      <c r="C88" s="98">
        <v>4233820000</v>
      </c>
      <c r="D88" s="98">
        <v>8589490000</v>
      </c>
      <c r="E88" s="98">
        <v>11977540000</v>
      </c>
      <c r="F88" s="98">
        <v>16847300000</v>
      </c>
      <c r="G88" s="18">
        <f t="shared" si="15"/>
        <v>41648150000</v>
      </c>
      <c r="H88" s="328"/>
      <c r="I88" s="98">
        <v>1962710000</v>
      </c>
      <c r="J88" s="98">
        <v>1382030000</v>
      </c>
      <c r="K88" s="98">
        <v>2392210000</v>
      </c>
      <c r="L88" s="98"/>
      <c r="M88" s="98">
        <v>2201910000</v>
      </c>
      <c r="N88" s="98">
        <v>1722850000</v>
      </c>
      <c r="O88" s="98"/>
      <c r="P88" s="18">
        <f t="shared" si="14"/>
        <v>9661710000</v>
      </c>
      <c r="W88" s="98">
        <v>1923100000</v>
      </c>
      <c r="X88" s="98">
        <v>6390110000</v>
      </c>
      <c r="Y88" s="98">
        <v>6460170000</v>
      </c>
      <c r="Z88" s="98">
        <v>4504200000</v>
      </c>
      <c r="AA88" s="98">
        <v>6576270000</v>
      </c>
      <c r="AB88" s="98">
        <v>7719220000</v>
      </c>
      <c r="AC88" s="98">
        <v>7395220000</v>
      </c>
      <c r="AD88" s="98">
        <v>6589230000</v>
      </c>
      <c r="AE88" s="98">
        <v>6654050000</v>
      </c>
      <c r="AF88" s="98">
        <v>5314130000</v>
      </c>
      <c r="AG88" s="98">
        <v>6305380000</v>
      </c>
      <c r="AH88" s="98">
        <v>4345260000</v>
      </c>
      <c r="AI88" s="115">
        <v>5605640000</v>
      </c>
      <c r="AJ88" s="18">
        <f t="shared" si="13"/>
        <v>75781980000</v>
      </c>
      <c r="AK88" s="301">
        <f t="shared" si="12"/>
        <v>127091840000</v>
      </c>
    </row>
    <row r="89" spans="1:37">
      <c r="B89" s="300" t="s">
        <v>75</v>
      </c>
      <c r="C89" s="98">
        <v>4253820000</v>
      </c>
      <c r="D89" s="98">
        <v>8589490000</v>
      </c>
      <c r="E89" s="98">
        <v>12037540000</v>
      </c>
      <c r="F89" s="98">
        <v>16877300000</v>
      </c>
      <c r="G89" s="18">
        <f t="shared" si="15"/>
        <v>41758150000</v>
      </c>
      <c r="H89" s="328"/>
      <c r="I89" s="98">
        <v>1962710000</v>
      </c>
      <c r="J89" s="98">
        <v>1398030000</v>
      </c>
      <c r="K89" s="98">
        <v>2412650000</v>
      </c>
      <c r="L89" s="98"/>
      <c r="M89" s="98">
        <v>2221490000</v>
      </c>
      <c r="N89" s="98">
        <v>1747450000</v>
      </c>
      <c r="O89" s="98"/>
      <c r="P89" s="18">
        <f t="shared" si="14"/>
        <v>9742330000</v>
      </c>
      <c r="W89" s="98">
        <v>1145150000</v>
      </c>
      <c r="X89" s="98">
        <v>6390110000</v>
      </c>
      <c r="Y89" s="98">
        <v>6675490000</v>
      </c>
      <c r="Z89" s="98">
        <v>4685320000</v>
      </c>
      <c r="AA89" s="98">
        <v>6576270000</v>
      </c>
      <c r="AB89" s="98">
        <v>7977090000</v>
      </c>
      <c r="AC89" s="98">
        <v>7649470000</v>
      </c>
      <c r="AD89" s="98">
        <v>6760310000</v>
      </c>
      <c r="AE89" s="98">
        <v>6824950000</v>
      </c>
      <c r="AF89" s="98">
        <v>5404810000</v>
      </c>
      <c r="AG89" s="98">
        <v>6437890000</v>
      </c>
      <c r="AH89" s="98">
        <v>4513050000</v>
      </c>
      <c r="AI89" s="115">
        <v>5716850000</v>
      </c>
      <c r="AJ89" s="18">
        <f t="shared" ref="AJ89:AJ92" si="16">SUM(R89:AI89)</f>
        <v>76756760000</v>
      </c>
      <c r="AK89" s="301">
        <f t="shared" si="12"/>
        <v>128257240000</v>
      </c>
    </row>
    <row r="90" spans="1:37">
      <c r="B90" s="300" t="s">
        <v>76</v>
      </c>
      <c r="C90" s="98">
        <v>4143580000</v>
      </c>
      <c r="D90" s="98">
        <v>8694520000</v>
      </c>
      <c r="E90" s="98">
        <v>12158870000</v>
      </c>
      <c r="F90" s="98">
        <v>16735530000</v>
      </c>
      <c r="G90" s="18">
        <f t="shared" si="15"/>
        <v>41732500000</v>
      </c>
      <c r="H90" s="328"/>
      <c r="I90" s="98">
        <v>1962710000</v>
      </c>
      <c r="J90" s="98">
        <v>1413130000</v>
      </c>
      <c r="K90" s="98">
        <v>2430210000</v>
      </c>
      <c r="L90" s="98"/>
      <c r="M90" s="98">
        <v>2251950000</v>
      </c>
      <c r="N90" s="98">
        <v>1768480000</v>
      </c>
      <c r="O90" s="98"/>
      <c r="P90" s="18">
        <f t="shared" si="14"/>
        <v>9826480000</v>
      </c>
      <c r="W90" s="98">
        <v>1145150000</v>
      </c>
      <c r="X90" s="98">
        <v>6390110000</v>
      </c>
      <c r="Y90" s="98">
        <v>6831520000</v>
      </c>
      <c r="Z90" s="98">
        <v>4821390000</v>
      </c>
      <c r="AA90" s="98">
        <v>6576270000</v>
      </c>
      <c r="AB90" s="98">
        <v>8072090000</v>
      </c>
      <c r="AC90" s="98">
        <v>7744350000</v>
      </c>
      <c r="AD90" s="98">
        <v>6860860000</v>
      </c>
      <c r="AE90" s="98">
        <v>6884200000</v>
      </c>
      <c r="AF90" s="98">
        <v>5454270000</v>
      </c>
      <c r="AG90" s="98">
        <v>6499170000</v>
      </c>
      <c r="AH90" s="98">
        <v>4578080000</v>
      </c>
      <c r="AI90" s="115">
        <v>5776440000</v>
      </c>
      <c r="AJ90" s="18">
        <f t="shared" si="16"/>
        <v>77633900000</v>
      </c>
      <c r="AK90" s="301">
        <f t="shared" si="12"/>
        <v>129192880000</v>
      </c>
    </row>
    <row r="91" spans="1:37">
      <c r="B91" s="300" t="s">
        <v>77</v>
      </c>
      <c r="C91" s="98">
        <v>4205400000</v>
      </c>
      <c r="D91" s="98">
        <v>8815030000</v>
      </c>
      <c r="E91" s="98">
        <v>12293970000</v>
      </c>
      <c r="F91" s="98">
        <v>16939790000</v>
      </c>
      <c r="G91" s="18">
        <f t="shared" si="15"/>
        <v>42254190000</v>
      </c>
      <c r="H91" s="328"/>
      <c r="I91" s="98">
        <v>1962710000</v>
      </c>
      <c r="J91" s="98">
        <v>1451490000</v>
      </c>
      <c r="K91" s="98">
        <v>2462430000</v>
      </c>
      <c r="L91" s="98"/>
      <c r="M91" s="98">
        <v>2336950000</v>
      </c>
      <c r="N91" s="98">
        <v>1848480000</v>
      </c>
      <c r="O91" s="98"/>
      <c r="P91" s="18">
        <f t="shared" si="14"/>
        <v>10062060000</v>
      </c>
      <c r="W91" s="345" t="s">
        <v>81</v>
      </c>
      <c r="X91" s="98">
        <v>5587870000</v>
      </c>
      <c r="Y91" s="98">
        <v>7492160000</v>
      </c>
      <c r="Z91" s="98">
        <v>5595990000</v>
      </c>
      <c r="AA91" s="98">
        <v>6576270000</v>
      </c>
      <c r="AB91" s="98">
        <v>8367780000</v>
      </c>
      <c r="AC91" s="98">
        <v>8258030000</v>
      </c>
      <c r="AD91" s="98">
        <v>7310280000</v>
      </c>
      <c r="AE91" s="98">
        <v>6971650000</v>
      </c>
      <c r="AF91" s="98">
        <v>5565490000</v>
      </c>
      <c r="AG91" s="98">
        <v>6625050000</v>
      </c>
      <c r="AH91" s="98">
        <v>4796280000</v>
      </c>
      <c r="AI91" s="115">
        <v>5936270000</v>
      </c>
      <c r="AJ91" s="18">
        <f t="shared" si="16"/>
        <v>79083120000</v>
      </c>
      <c r="AK91" s="301">
        <f t="shared" si="12"/>
        <v>131399370000</v>
      </c>
    </row>
    <row r="92" spans="1:37">
      <c r="B92" s="300" t="s">
        <v>78</v>
      </c>
      <c r="C92" s="98">
        <v>4372850000</v>
      </c>
      <c r="D92" s="98">
        <v>8941080000</v>
      </c>
      <c r="E92" s="98">
        <v>12403740000</v>
      </c>
      <c r="F92" s="98">
        <v>17161520000</v>
      </c>
      <c r="G92" s="18">
        <f t="shared" si="15"/>
        <v>42879190000</v>
      </c>
      <c r="H92" s="328"/>
      <c r="I92" s="98">
        <v>1962710000</v>
      </c>
      <c r="J92" s="98">
        <v>1473490000</v>
      </c>
      <c r="K92" s="98">
        <v>2486930000</v>
      </c>
      <c r="L92" s="98"/>
      <c r="M92" s="98">
        <v>2358780000</v>
      </c>
      <c r="N92" s="98">
        <v>1869710000</v>
      </c>
      <c r="O92" s="98"/>
      <c r="P92" s="18">
        <f t="shared" si="14"/>
        <v>10151620000</v>
      </c>
      <c r="W92" s="345"/>
      <c r="X92" s="98">
        <v>5587870000</v>
      </c>
      <c r="Y92" s="98">
        <v>7492160000</v>
      </c>
      <c r="Z92" s="98">
        <v>6230910000</v>
      </c>
      <c r="AA92" s="98">
        <v>6576270000</v>
      </c>
      <c r="AB92" s="98">
        <v>8548980000</v>
      </c>
      <c r="AC92" s="98">
        <v>8327660000</v>
      </c>
      <c r="AD92" s="98">
        <v>7420420000</v>
      </c>
      <c r="AE92" s="98">
        <v>6987750000</v>
      </c>
      <c r="AF92" s="98">
        <v>5640170000</v>
      </c>
      <c r="AG92" s="98">
        <v>6672980000</v>
      </c>
      <c r="AH92" s="98">
        <v>4809180000</v>
      </c>
      <c r="AI92" s="115">
        <v>5989210000</v>
      </c>
      <c r="AJ92" s="18">
        <f t="shared" si="16"/>
        <v>80283560000</v>
      </c>
      <c r="AK92" s="301">
        <f t="shared" si="12"/>
        <v>133314370000</v>
      </c>
    </row>
    <row r="93" spans="1:37">
      <c r="B93" s="300" t="s">
        <v>79</v>
      </c>
      <c r="C93" s="98">
        <v>4512690000</v>
      </c>
      <c r="D93" s="98">
        <v>8993500000</v>
      </c>
      <c r="E93" s="98">
        <v>12493010000</v>
      </c>
      <c r="F93" s="98">
        <v>17380580000</v>
      </c>
      <c r="G93" s="18">
        <f>C93+D93+E93+F93</f>
        <v>43379780000</v>
      </c>
      <c r="H93" s="328"/>
      <c r="I93" s="98">
        <v>1962710000</v>
      </c>
      <c r="J93" s="98">
        <v>1493490000</v>
      </c>
      <c r="K93" s="98">
        <v>2517830000</v>
      </c>
      <c r="L93" s="98"/>
      <c r="M93" s="98">
        <v>2376070000</v>
      </c>
      <c r="N93" s="98">
        <v>1879960000</v>
      </c>
      <c r="O93" s="98"/>
      <c r="P93" s="18">
        <f>SUM(H93:N93)</f>
        <v>10230060000</v>
      </c>
      <c r="W93" s="345"/>
      <c r="X93" s="98">
        <v>4599960000</v>
      </c>
      <c r="Y93" s="98">
        <v>7679240000</v>
      </c>
      <c r="Z93" s="98">
        <v>6525190000</v>
      </c>
      <c r="AA93" s="98">
        <v>6757930000</v>
      </c>
      <c r="AB93" s="98">
        <v>8950220000</v>
      </c>
      <c r="AC93" s="98">
        <v>8588500000</v>
      </c>
      <c r="AD93" s="98">
        <v>7631080000</v>
      </c>
      <c r="AE93" s="98">
        <v>7152480000</v>
      </c>
      <c r="AF93" s="98">
        <v>5766980000</v>
      </c>
      <c r="AG93" s="98">
        <v>6764000000</v>
      </c>
      <c r="AH93" s="98">
        <v>4927410000</v>
      </c>
      <c r="AI93" s="115">
        <v>6161760000</v>
      </c>
      <c r="AJ93" s="18">
        <f t="shared" ref="AJ93:AJ98" si="17">SUM(R93:AI93)</f>
        <v>81504750000</v>
      </c>
      <c r="AK93" s="301">
        <f t="shared" si="12"/>
        <v>135114590000</v>
      </c>
    </row>
    <row r="94" spans="1:37">
      <c r="B94" s="300" t="s">
        <v>80</v>
      </c>
      <c r="C94" s="98">
        <v>4602870000</v>
      </c>
      <c r="D94" s="98">
        <v>9103500000</v>
      </c>
      <c r="E94" s="98">
        <v>12633010000</v>
      </c>
      <c r="F94" s="98">
        <v>17540580000</v>
      </c>
      <c r="G94" s="18">
        <f t="shared" si="15"/>
        <v>43879960000</v>
      </c>
      <c r="H94" s="328"/>
      <c r="I94" s="345" t="s">
        <v>81</v>
      </c>
      <c r="J94" s="98">
        <v>1583500000</v>
      </c>
      <c r="K94" s="98">
        <v>2606290000</v>
      </c>
      <c r="L94" s="98">
        <v>81700000</v>
      </c>
      <c r="M94" s="98">
        <v>2408600000</v>
      </c>
      <c r="N94" s="98">
        <v>1954730000</v>
      </c>
      <c r="O94" s="98">
        <v>1500000</v>
      </c>
      <c r="P94" s="18">
        <f t="shared" ref="P94:P100" si="18">SUM(H94:O94)</f>
        <v>8636320000</v>
      </c>
      <c r="W94" s="345"/>
      <c r="X94" s="98">
        <v>3878310000</v>
      </c>
      <c r="Y94" s="98">
        <v>7679240000</v>
      </c>
      <c r="Z94" s="98">
        <v>6818760000</v>
      </c>
      <c r="AA94" s="98">
        <v>7089560000</v>
      </c>
      <c r="AB94" s="98">
        <v>9379770000</v>
      </c>
      <c r="AC94" s="98">
        <v>9115690000</v>
      </c>
      <c r="AD94" s="98">
        <v>7992580000</v>
      </c>
      <c r="AE94" s="98">
        <v>7327720000</v>
      </c>
      <c r="AF94" s="98">
        <v>5970330000</v>
      </c>
      <c r="AG94" s="98">
        <v>7011440000</v>
      </c>
      <c r="AH94" s="98">
        <v>5217130000</v>
      </c>
      <c r="AI94" s="115">
        <v>6537270000</v>
      </c>
      <c r="AJ94" s="18">
        <f t="shared" si="17"/>
        <v>84017800000</v>
      </c>
      <c r="AK94" s="301">
        <f>G94+P94+AJ94</f>
        <v>136534080000</v>
      </c>
    </row>
    <row r="95" spans="1:37">
      <c r="B95" s="300" t="s">
        <v>82</v>
      </c>
      <c r="C95" s="98">
        <v>4657870000</v>
      </c>
      <c r="D95" s="98">
        <v>9253500000</v>
      </c>
      <c r="E95" s="98">
        <v>12798010000</v>
      </c>
      <c r="F95" s="98">
        <v>17794880000</v>
      </c>
      <c r="G95" s="18">
        <f t="shared" si="15"/>
        <v>44504260000</v>
      </c>
      <c r="H95" s="328"/>
      <c r="I95" s="345"/>
      <c r="J95" s="98">
        <v>1593500000</v>
      </c>
      <c r="K95" s="98">
        <v>2642240000</v>
      </c>
      <c r="L95" s="98">
        <v>180700000</v>
      </c>
      <c r="M95" s="98">
        <v>2488600000</v>
      </c>
      <c r="N95" s="98">
        <v>2040120000</v>
      </c>
      <c r="O95" s="98">
        <v>96430000</v>
      </c>
      <c r="P95" s="18">
        <f t="shared" si="18"/>
        <v>9041590000</v>
      </c>
      <c r="W95" s="345"/>
      <c r="X95" s="98">
        <v>3038980000</v>
      </c>
      <c r="Y95" s="98">
        <v>7679240000</v>
      </c>
      <c r="Z95" s="98">
        <v>7040110000</v>
      </c>
      <c r="AA95" s="98">
        <v>7340820000</v>
      </c>
      <c r="AB95" s="98">
        <v>9775170000</v>
      </c>
      <c r="AC95" s="98">
        <v>9792130000</v>
      </c>
      <c r="AD95" s="98">
        <v>8276550000</v>
      </c>
      <c r="AE95" s="98">
        <v>7357720000</v>
      </c>
      <c r="AF95" s="98">
        <v>6277350000</v>
      </c>
      <c r="AG95" s="98">
        <v>7263050000</v>
      </c>
      <c r="AH95" s="98">
        <v>5512120000</v>
      </c>
      <c r="AI95" s="115">
        <v>6831390000</v>
      </c>
      <c r="AJ95" s="18">
        <f t="shared" si="17"/>
        <v>86184630000</v>
      </c>
      <c r="AK95" s="301">
        <f>G95+P95+AJ95</f>
        <v>139730480000</v>
      </c>
    </row>
    <row r="96" spans="1:37">
      <c r="B96" s="300" t="s">
        <v>83</v>
      </c>
      <c r="C96" s="98">
        <v>4631940000</v>
      </c>
      <c r="D96" s="98">
        <v>9228470000</v>
      </c>
      <c r="E96" s="98">
        <v>13319630000</v>
      </c>
      <c r="F96" s="98">
        <v>17844880000</v>
      </c>
      <c r="G96" s="18">
        <f t="shared" si="15"/>
        <v>45024920000</v>
      </c>
      <c r="H96" s="328"/>
      <c r="I96" s="345"/>
      <c r="J96" s="98">
        <v>1596980000</v>
      </c>
      <c r="K96" s="98">
        <v>2670350000</v>
      </c>
      <c r="L96" s="98">
        <v>235550000</v>
      </c>
      <c r="M96" s="98">
        <v>2499800000</v>
      </c>
      <c r="N96" s="98">
        <v>2065960000</v>
      </c>
      <c r="O96" s="98">
        <v>160430000</v>
      </c>
      <c r="P96" s="18">
        <f t="shared" si="18"/>
        <v>9229070000</v>
      </c>
      <c r="W96" s="345"/>
      <c r="X96" s="98">
        <v>2473930000</v>
      </c>
      <c r="Y96" s="98">
        <v>7679240000</v>
      </c>
      <c r="Z96" s="98">
        <v>7337020000</v>
      </c>
      <c r="AA96" s="98">
        <v>7521790000</v>
      </c>
      <c r="AB96" s="98">
        <v>10004530000</v>
      </c>
      <c r="AC96" s="98">
        <v>10037970000</v>
      </c>
      <c r="AD96" s="98">
        <v>8366160000</v>
      </c>
      <c r="AE96" s="98">
        <v>7466940000</v>
      </c>
      <c r="AF96" s="98">
        <v>6299330000</v>
      </c>
      <c r="AG96" s="98">
        <v>7309880000</v>
      </c>
      <c r="AH96" s="98">
        <v>5558590000</v>
      </c>
      <c r="AI96" s="115">
        <v>6927280000</v>
      </c>
      <c r="AJ96" s="18">
        <f t="shared" si="17"/>
        <v>86982660000</v>
      </c>
      <c r="AK96" s="301">
        <f>G96+P96+AJ96</f>
        <v>141236650000</v>
      </c>
    </row>
    <row r="97" spans="1:37" ht="13.9" customHeight="1">
      <c r="B97" s="300" t="s">
        <v>84</v>
      </c>
      <c r="C97" s="98">
        <v>4652260000</v>
      </c>
      <c r="D97" s="98">
        <v>9341750000</v>
      </c>
      <c r="E97" s="98">
        <v>13554630000</v>
      </c>
      <c r="F97" s="98">
        <v>18106280000</v>
      </c>
      <c r="G97" s="18">
        <f t="shared" si="15"/>
        <v>45654920000</v>
      </c>
      <c r="H97" s="328"/>
      <c r="I97" s="345"/>
      <c r="J97" s="98">
        <v>1608810000</v>
      </c>
      <c r="K97" s="98">
        <v>2708900000</v>
      </c>
      <c r="L97" s="98">
        <v>288260000</v>
      </c>
      <c r="M97" s="98">
        <v>2544270000</v>
      </c>
      <c r="N97" s="98">
        <v>2092070000</v>
      </c>
      <c r="O97" s="98">
        <v>211290000</v>
      </c>
      <c r="P97" s="18">
        <f t="shared" si="18"/>
        <v>9453600000</v>
      </c>
      <c r="W97" s="345"/>
      <c r="X97" s="98">
        <v>2293980000</v>
      </c>
      <c r="Y97" s="98">
        <v>7679240000</v>
      </c>
      <c r="Z97" s="98">
        <v>7579890000</v>
      </c>
      <c r="AA97" s="98">
        <v>7862280000</v>
      </c>
      <c r="AB97" s="98">
        <v>10233680000</v>
      </c>
      <c r="AC97" s="98">
        <v>10262580000</v>
      </c>
      <c r="AD97" s="98">
        <v>8506230000</v>
      </c>
      <c r="AE97" s="98">
        <v>7573980000</v>
      </c>
      <c r="AF97" s="98">
        <v>6414440000</v>
      </c>
      <c r="AG97" s="98">
        <v>7465890000</v>
      </c>
      <c r="AH97" s="98">
        <v>5646770000</v>
      </c>
      <c r="AI97" s="115">
        <v>7047520000</v>
      </c>
      <c r="AJ97" s="18">
        <f t="shared" si="17"/>
        <v>88566480000</v>
      </c>
      <c r="AK97" s="301">
        <f>G97+P97+AJ97</f>
        <v>143675000000</v>
      </c>
    </row>
    <row r="98" spans="1:37">
      <c r="B98" s="300" t="s">
        <v>85</v>
      </c>
      <c r="C98" s="98">
        <v>4559440000</v>
      </c>
      <c r="D98" s="98">
        <v>9328280000</v>
      </c>
      <c r="E98" s="98">
        <v>13603740000</v>
      </c>
      <c r="F98" s="98">
        <v>18667650000</v>
      </c>
      <c r="G98" s="18">
        <f t="shared" si="15"/>
        <v>46159110000</v>
      </c>
      <c r="H98" s="328"/>
      <c r="I98" s="345"/>
      <c r="J98" s="98">
        <v>1633870000</v>
      </c>
      <c r="K98" s="98">
        <v>2728900000</v>
      </c>
      <c r="L98" s="98">
        <v>323260000</v>
      </c>
      <c r="M98" s="98">
        <v>2582400000</v>
      </c>
      <c r="N98" s="98">
        <v>2112070000</v>
      </c>
      <c r="O98" s="98">
        <v>240290000</v>
      </c>
      <c r="P98" s="18">
        <f t="shared" si="18"/>
        <v>9620790000</v>
      </c>
      <c r="W98" s="345"/>
      <c r="X98" s="98">
        <v>2006480000</v>
      </c>
      <c r="Y98" s="98">
        <v>7679240000</v>
      </c>
      <c r="Z98" s="98">
        <v>7756000000</v>
      </c>
      <c r="AA98" s="98">
        <v>8076180000</v>
      </c>
      <c r="AB98" s="98">
        <v>10340770000</v>
      </c>
      <c r="AC98" s="98">
        <v>10401870000</v>
      </c>
      <c r="AD98" s="98">
        <v>8552110000</v>
      </c>
      <c r="AE98" s="98">
        <v>7576830000</v>
      </c>
      <c r="AF98" s="98">
        <v>6434030000</v>
      </c>
      <c r="AG98" s="98">
        <v>7488360000</v>
      </c>
      <c r="AH98" s="98">
        <v>5743310000</v>
      </c>
      <c r="AI98" s="115">
        <v>7119520000</v>
      </c>
      <c r="AJ98" s="18">
        <f t="shared" si="17"/>
        <v>89174700000</v>
      </c>
      <c r="AK98" s="301">
        <f>G98+P98+AJ98</f>
        <v>144954600000</v>
      </c>
    </row>
    <row r="99" spans="1:37">
      <c r="B99" s="300" t="s">
        <v>86</v>
      </c>
      <c r="C99" s="98">
        <v>4706390000</v>
      </c>
      <c r="D99" s="98">
        <v>9494980000</v>
      </c>
      <c r="E99" s="98">
        <v>13587660000</v>
      </c>
      <c r="F99" s="98">
        <v>18953620000</v>
      </c>
      <c r="G99" s="18">
        <f t="shared" si="15"/>
        <v>46742650000</v>
      </c>
      <c r="H99" s="328"/>
      <c r="I99" s="345"/>
      <c r="J99" s="98">
        <v>1643870000</v>
      </c>
      <c r="K99" s="98">
        <v>2745020000</v>
      </c>
      <c r="L99" s="98">
        <v>333260000</v>
      </c>
      <c r="M99" s="98">
        <v>2592400000</v>
      </c>
      <c r="N99" s="98">
        <v>2145100000</v>
      </c>
      <c r="O99" s="98">
        <v>269840000</v>
      </c>
      <c r="P99" s="18">
        <f t="shared" si="18"/>
        <v>9729490000</v>
      </c>
      <c r="W99" s="345"/>
      <c r="X99" s="98">
        <v>2006480000</v>
      </c>
      <c r="Y99" s="98">
        <v>7679240000</v>
      </c>
      <c r="Z99" s="98">
        <v>7827880000</v>
      </c>
      <c r="AA99" s="98">
        <v>8220260000</v>
      </c>
      <c r="AB99" s="98">
        <v>10390770000</v>
      </c>
      <c r="AC99" s="98">
        <v>10452020000</v>
      </c>
      <c r="AD99" s="98">
        <v>8579330000</v>
      </c>
      <c r="AE99" s="98">
        <v>7623690000</v>
      </c>
      <c r="AF99" s="98">
        <v>6475140000</v>
      </c>
      <c r="AG99" s="98">
        <v>7580530000</v>
      </c>
      <c r="AH99" s="98">
        <v>5838360000</v>
      </c>
      <c r="AI99" s="115">
        <v>7212300000</v>
      </c>
      <c r="AJ99" s="18">
        <f>SUM(R99:AI99)</f>
        <v>89886000000</v>
      </c>
      <c r="AK99" s="301">
        <f t="shared" ref="AK99:AK100" si="19">G99+P99+AJ99</f>
        <v>146358140000</v>
      </c>
    </row>
    <row r="100" spans="1:37">
      <c r="A100" s="6">
        <v>2026</v>
      </c>
      <c r="B100" s="300" t="s">
        <v>74</v>
      </c>
      <c r="C100" s="98">
        <v>4658350000</v>
      </c>
      <c r="D100" s="98">
        <v>9533310000</v>
      </c>
      <c r="E100" s="98">
        <v>13775200000</v>
      </c>
      <c r="F100" s="98">
        <v>19241550000</v>
      </c>
      <c r="G100" s="18">
        <f t="shared" si="15"/>
        <v>47208410000</v>
      </c>
      <c r="H100" s="328"/>
      <c r="I100" s="345"/>
      <c r="J100" s="98">
        <v>1648870000</v>
      </c>
      <c r="K100" s="98">
        <v>2759340000</v>
      </c>
      <c r="L100" s="98">
        <v>421240000</v>
      </c>
      <c r="M100" s="98">
        <v>2688000000</v>
      </c>
      <c r="N100" s="98">
        <v>2195930000</v>
      </c>
      <c r="O100" s="98">
        <v>315840000</v>
      </c>
      <c r="P100" s="18">
        <f t="shared" si="18"/>
        <v>10029220000</v>
      </c>
      <c r="W100" s="345"/>
      <c r="X100" s="98">
        <v>1856690000</v>
      </c>
      <c r="Y100" s="98">
        <v>7679240000</v>
      </c>
      <c r="Z100" s="98">
        <v>8233970000</v>
      </c>
      <c r="AA100" s="98">
        <v>8546060000</v>
      </c>
      <c r="AB100" s="98">
        <v>10453340000</v>
      </c>
      <c r="AC100" s="98">
        <v>10614200000</v>
      </c>
      <c r="AD100" s="98">
        <v>8742180000</v>
      </c>
      <c r="AE100" s="98">
        <v>7679830000</v>
      </c>
      <c r="AF100" s="98">
        <v>6598130000</v>
      </c>
      <c r="AG100" s="98">
        <v>7718530000</v>
      </c>
      <c r="AH100" s="98">
        <v>6064610000</v>
      </c>
      <c r="AI100" s="115">
        <v>7590500000</v>
      </c>
      <c r="AJ100" s="18">
        <f>SUM(R100:AI100)</f>
        <v>91777280000</v>
      </c>
      <c r="AK100" s="301">
        <f t="shared" si="19"/>
        <v>149014910000</v>
      </c>
    </row>
    <row r="101" spans="1:37">
      <c r="C101" s="98"/>
    </row>
  </sheetData>
  <mergeCells count="2">
    <mergeCell ref="A2:B2"/>
    <mergeCell ref="A3:B3"/>
  </mergeCells>
  <phoneticPr fontId="3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>
    <pageSetUpPr fitToPage="1"/>
  </sheetPr>
  <dimension ref="A1:R57"/>
  <sheetViews>
    <sheetView workbookViewId="0">
      <pane xSplit="1" ySplit="3" topLeftCell="D48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defaultColWidth="8.77734375" defaultRowHeight="12.75"/>
  <cols>
    <col min="1" max="1" width="8.77734375" style="26"/>
    <col min="2" max="2" width="10.77734375" style="7" customWidth="1"/>
    <col min="3" max="3" width="10.21875" style="27" customWidth="1"/>
    <col min="4" max="5" width="10.44140625" style="8" customWidth="1"/>
    <col min="6" max="7" width="10.77734375" style="8" customWidth="1"/>
    <col min="8" max="8" width="10.21875" style="8" customWidth="1"/>
    <col min="9" max="9" width="7.77734375" style="8" customWidth="1"/>
    <col min="10" max="10" width="10.109375" style="8" customWidth="1"/>
    <col min="11" max="11" width="12.44140625" style="6" customWidth="1"/>
    <col min="12" max="12" width="9.109375" style="28" customWidth="1"/>
    <col min="13" max="13" width="8.44140625" style="8" customWidth="1"/>
    <col min="14" max="14" width="7.77734375" style="8" customWidth="1"/>
    <col min="15" max="15" width="11.109375" style="8" customWidth="1"/>
    <col min="16" max="16384" width="8.77734375" style="8"/>
  </cols>
  <sheetData>
    <row r="1" spans="1:18" ht="16.5" thickBot="1">
      <c r="A1" s="9"/>
      <c r="B1" s="9" t="s">
        <v>43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1" customFormat="1" ht="13.5" thickTop="1" thickBot="1">
      <c r="A2" s="77" t="s">
        <v>33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3" t="s">
        <v>2</v>
      </c>
      <c r="Q2" s="83" t="s">
        <v>2</v>
      </c>
      <c r="R2" s="83" t="s">
        <v>57</v>
      </c>
    </row>
    <row r="3" spans="1:18" s="71" customFormat="1" thickTop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68" t="s">
        <v>30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3" t="s">
        <v>63</v>
      </c>
      <c r="P3" s="79" t="s">
        <v>56</v>
      </c>
      <c r="Q3" s="79" t="s">
        <v>11</v>
      </c>
      <c r="R3" s="79" t="s">
        <v>55</v>
      </c>
    </row>
    <row r="4" spans="1:18" hidden="1">
      <c r="A4" s="95">
        <v>41375</v>
      </c>
      <c r="B4" s="94">
        <v>20000000</v>
      </c>
      <c r="C4" s="14">
        <v>41382</v>
      </c>
      <c r="D4" s="14">
        <v>45580</v>
      </c>
      <c r="E4" s="94">
        <v>70550000</v>
      </c>
      <c r="F4" s="94">
        <v>50550000</v>
      </c>
      <c r="G4" s="94">
        <v>20000000</v>
      </c>
      <c r="H4" s="130">
        <v>252.8</v>
      </c>
      <c r="I4" s="94">
        <v>0</v>
      </c>
      <c r="J4" s="94">
        <v>20000000</v>
      </c>
      <c r="K4" s="96">
        <v>2096770000</v>
      </c>
      <c r="L4" s="149">
        <v>118.87042</v>
      </c>
      <c r="M4" s="149">
        <v>7.9630200000000002</v>
      </c>
      <c r="N4" s="149">
        <v>8.077</v>
      </c>
    </row>
    <row r="5" spans="1:18" hidden="1">
      <c r="A5" s="19">
        <v>41405</v>
      </c>
      <c r="B5" s="17">
        <v>20000000</v>
      </c>
      <c r="C5" s="15">
        <v>41410</v>
      </c>
      <c r="D5" s="15">
        <v>45580</v>
      </c>
      <c r="E5" s="17">
        <v>28700000</v>
      </c>
      <c r="F5" s="17">
        <v>8700000</v>
      </c>
      <c r="G5" s="17">
        <v>20000000</v>
      </c>
      <c r="H5" s="128">
        <v>43.5</v>
      </c>
      <c r="I5" s="17">
        <v>0</v>
      </c>
      <c r="J5" s="17">
        <v>20000000</v>
      </c>
      <c r="K5" s="18">
        <v>2116770000</v>
      </c>
      <c r="L5" s="29">
        <v>120.46899999999999</v>
      </c>
      <c r="M5" s="29">
        <v>7.7619999999999996</v>
      </c>
      <c r="N5" s="29">
        <v>7.88</v>
      </c>
    </row>
    <row r="6" spans="1:18" hidden="1">
      <c r="A6" s="19">
        <v>41436</v>
      </c>
      <c r="B6" s="17">
        <v>20000000</v>
      </c>
      <c r="C6" s="15">
        <v>41445</v>
      </c>
      <c r="D6" s="15">
        <v>45580</v>
      </c>
      <c r="E6" s="17">
        <v>39600000</v>
      </c>
      <c r="F6" s="17">
        <v>19600000</v>
      </c>
      <c r="G6" s="17">
        <v>20000000</v>
      </c>
      <c r="H6" s="128">
        <v>98</v>
      </c>
      <c r="I6" s="17">
        <v>0</v>
      </c>
      <c r="J6" s="17">
        <v>20000000</v>
      </c>
      <c r="K6" s="18">
        <v>2136770000</v>
      </c>
      <c r="L6" s="29">
        <v>111.541</v>
      </c>
      <c r="M6" s="29">
        <v>8.86</v>
      </c>
      <c r="N6" s="29">
        <v>9</v>
      </c>
    </row>
    <row r="7" spans="1:18" hidden="1">
      <c r="A7" s="19">
        <v>41466</v>
      </c>
      <c r="B7" s="17">
        <v>20000000</v>
      </c>
      <c r="C7" s="15">
        <v>41473</v>
      </c>
      <c r="D7" s="15">
        <v>45580</v>
      </c>
      <c r="E7" s="17">
        <v>68100000</v>
      </c>
      <c r="F7" s="17">
        <v>48100000</v>
      </c>
      <c r="G7" s="17">
        <v>20000000</v>
      </c>
      <c r="H7" s="128">
        <v>240.5</v>
      </c>
      <c r="I7" s="17">
        <v>0</v>
      </c>
      <c r="J7" s="17">
        <v>20000000</v>
      </c>
      <c r="K7" s="18">
        <v>2156770000</v>
      </c>
      <c r="L7" s="29">
        <v>112.21</v>
      </c>
      <c r="M7" s="29">
        <v>8.766</v>
      </c>
      <c r="N7" s="29">
        <v>8.9450000000000003</v>
      </c>
    </row>
    <row r="8" spans="1:18" hidden="1">
      <c r="A8" s="19">
        <v>41497</v>
      </c>
      <c r="B8" s="17">
        <v>20000000</v>
      </c>
      <c r="C8" s="15">
        <v>41501</v>
      </c>
      <c r="D8" s="15">
        <v>45580</v>
      </c>
      <c r="E8" s="17">
        <v>67060000</v>
      </c>
      <c r="F8" s="17">
        <v>47060000</v>
      </c>
      <c r="G8" s="17">
        <v>20000000</v>
      </c>
      <c r="H8" s="128">
        <v>235.3</v>
      </c>
      <c r="I8" s="17">
        <v>0</v>
      </c>
      <c r="J8" s="17">
        <v>20000000</v>
      </c>
      <c r="K8" s="18">
        <v>2176770000</v>
      </c>
      <c r="L8" s="29">
        <v>109.46599999999999</v>
      </c>
      <c r="M8" s="29">
        <v>9.1259999999999994</v>
      </c>
      <c r="N8" s="29">
        <v>9.32</v>
      </c>
    </row>
    <row r="9" spans="1:18" hidden="1">
      <c r="A9" s="19">
        <v>41528</v>
      </c>
      <c r="B9" s="17">
        <v>20000000</v>
      </c>
      <c r="C9" s="15">
        <v>41536</v>
      </c>
      <c r="D9" s="15">
        <v>45580</v>
      </c>
      <c r="E9" s="17">
        <v>71000000</v>
      </c>
      <c r="F9" s="17">
        <v>51000000</v>
      </c>
      <c r="G9" s="17">
        <v>20000000</v>
      </c>
      <c r="H9" s="128">
        <v>254.99999999999997</v>
      </c>
      <c r="I9" s="17">
        <v>0</v>
      </c>
      <c r="J9" s="17">
        <v>20000000</v>
      </c>
      <c r="K9" s="18">
        <v>2196770000</v>
      </c>
      <c r="L9" s="29">
        <v>110.643</v>
      </c>
      <c r="M9" s="29">
        <v>8.9670000000000005</v>
      </c>
      <c r="N9" s="29">
        <v>9.1120000000000001</v>
      </c>
    </row>
    <row r="10" spans="1:18" hidden="1">
      <c r="A10" s="19">
        <v>41558</v>
      </c>
      <c r="B10" s="17">
        <v>20000000</v>
      </c>
      <c r="C10" s="15">
        <v>41564</v>
      </c>
      <c r="D10" s="15">
        <v>45580</v>
      </c>
      <c r="E10" s="17">
        <v>85000000</v>
      </c>
      <c r="F10" s="17">
        <v>65000000</v>
      </c>
      <c r="G10" s="17">
        <v>20000000</v>
      </c>
      <c r="H10" s="128">
        <v>325</v>
      </c>
      <c r="I10" s="17">
        <v>0</v>
      </c>
      <c r="J10" s="17">
        <v>20000000</v>
      </c>
      <c r="K10" s="18">
        <v>2216770000</v>
      </c>
      <c r="L10" s="29">
        <v>112.289</v>
      </c>
      <c r="M10" s="29">
        <v>8.7360000000000007</v>
      </c>
      <c r="N10" s="29">
        <v>8.86</v>
      </c>
    </row>
    <row r="11" spans="1:18" hidden="1">
      <c r="A11" s="19">
        <v>41589</v>
      </c>
      <c r="B11" s="17">
        <v>20000000</v>
      </c>
      <c r="C11" s="15">
        <v>41585</v>
      </c>
      <c r="D11" s="15">
        <v>45580</v>
      </c>
      <c r="E11" s="17">
        <v>82950000</v>
      </c>
      <c r="F11" s="17">
        <v>62950000</v>
      </c>
      <c r="G11" s="17">
        <v>20000000</v>
      </c>
      <c r="H11" s="128">
        <v>314.75</v>
      </c>
      <c r="I11" s="17">
        <v>0</v>
      </c>
      <c r="J11" s="17">
        <v>20000000</v>
      </c>
      <c r="K11" s="18">
        <v>2236770000</v>
      </c>
      <c r="L11" s="29">
        <v>111.336</v>
      </c>
      <c r="M11" s="29">
        <v>8.859</v>
      </c>
      <c r="N11" s="29">
        <v>8.86</v>
      </c>
    </row>
    <row r="12" spans="1:18" hidden="1">
      <c r="A12" s="21">
        <v>41619</v>
      </c>
      <c r="B12" s="24">
        <v>20000000</v>
      </c>
      <c r="C12" s="22">
        <v>41613</v>
      </c>
      <c r="D12" s="22">
        <v>45580</v>
      </c>
      <c r="E12" s="24">
        <v>104000000</v>
      </c>
      <c r="F12" s="24">
        <v>84000000</v>
      </c>
      <c r="G12" s="24">
        <v>20000000</v>
      </c>
      <c r="H12" s="129">
        <v>420</v>
      </c>
      <c r="I12" s="24">
        <v>0</v>
      </c>
      <c r="J12" s="24">
        <v>20000000</v>
      </c>
      <c r="K12" s="25">
        <v>2256770000</v>
      </c>
      <c r="L12" s="30">
        <v>109.4905</v>
      </c>
      <c r="M12" s="30">
        <v>9.1522100000000002</v>
      </c>
      <c r="N12" s="30">
        <v>9.1029999999999998</v>
      </c>
    </row>
    <row r="13" spans="1:18" hidden="1">
      <c r="A13" s="19">
        <v>41650</v>
      </c>
      <c r="B13" s="17">
        <v>20000000</v>
      </c>
      <c r="C13" s="15">
        <v>41648</v>
      </c>
      <c r="D13" s="15">
        <v>45580</v>
      </c>
      <c r="E13" s="17">
        <v>85000000</v>
      </c>
      <c r="F13" s="17">
        <v>65000000</v>
      </c>
      <c r="G13" s="17">
        <v>20000000</v>
      </c>
      <c r="H13" s="128">
        <v>325</v>
      </c>
      <c r="I13" s="17">
        <v>0</v>
      </c>
      <c r="J13" s="17">
        <v>20000000</v>
      </c>
      <c r="K13" s="18">
        <v>2276770000</v>
      </c>
      <c r="L13" s="29">
        <v>110.85</v>
      </c>
      <c r="M13" s="29">
        <v>8.9090000000000007</v>
      </c>
      <c r="N13" s="29">
        <v>8.9190000000000005</v>
      </c>
    </row>
    <row r="14" spans="1:18" hidden="1">
      <c r="A14" s="19">
        <v>41681</v>
      </c>
      <c r="B14" s="17">
        <v>20000000</v>
      </c>
      <c r="C14" s="15">
        <v>41676</v>
      </c>
      <c r="D14" s="15">
        <v>45580</v>
      </c>
      <c r="E14" s="17">
        <v>44640000</v>
      </c>
      <c r="F14" s="17">
        <v>24640000</v>
      </c>
      <c r="G14" s="17">
        <v>20000000</v>
      </c>
      <c r="H14" s="128">
        <v>123.2</v>
      </c>
      <c r="I14" s="17">
        <v>0</v>
      </c>
      <c r="J14" s="17">
        <v>20000000</v>
      </c>
      <c r="K14" s="18">
        <v>2296770000</v>
      </c>
      <c r="L14" s="29">
        <v>107.137</v>
      </c>
      <c r="M14" s="29">
        <v>9.423</v>
      </c>
      <c r="N14" s="29">
        <v>9.4640000000000004</v>
      </c>
    </row>
    <row r="15" spans="1:18" hidden="1">
      <c r="A15" s="19">
        <v>41709</v>
      </c>
      <c r="B15" s="17">
        <v>20000000</v>
      </c>
      <c r="C15" s="15">
        <v>41725</v>
      </c>
      <c r="D15" s="15">
        <v>45580</v>
      </c>
      <c r="E15" s="17">
        <v>42300000</v>
      </c>
      <c r="F15" s="17">
        <v>22300000</v>
      </c>
      <c r="G15" s="17">
        <v>20000000</v>
      </c>
      <c r="H15" s="128">
        <v>111.5</v>
      </c>
      <c r="I15" s="17">
        <v>0</v>
      </c>
      <c r="J15" s="17">
        <v>20000000</v>
      </c>
      <c r="K15" s="18">
        <v>2316770000</v>
      </c>
      <c r="L15" s="29">
        <v>108.908</v>
      </c>
      <c r="M15" s="29">
        <v>9.1669999999999998</v>
      </c>
      <c r="N15" s="29">
        <v>9.33</v>
      </c>
    </row>
    <row r="16" spans="1:18" hidden="1">
      <c r="A16" s="19">
        <v>41740</v>
      </c>
      <c r="B16" s="17">
        <v>20000000</v>
      </c>
      <c r="C16" s="15">
        <v>41745</v>
      </c>
      <c r="D16" s="15">
        <v>45580</v>
      </c>
      <c r="E16" s="17">
        <v>86000000</v>
      </c>
      <c r="F16" s="17">
        <v>66000000</v>
      </c>
      <c r="G16" s="17">
        <v>20000000</v>
      </c>
      <c r="H16" s="128">
        <v>330</v>
      </c>
      <c r="I16" s="17">
        <v>0</v>
      </c>
      <c r="J16" s="17">
        <v>20000000</v>
      </c>
      <c r="K16" s="18">
        <v>2336770000</v>
      </c>
      <c r="L16" s="29">
        <v>109.288</v>
      </c>
      <c r="M16" s="29">
        <v>9.1069999999999993</v>
      </c>
      <c r="N16" s="29">
        <v>9.1199999999999992</v>
      </c>
    </row>
    <row r="17" spans="1:18" hidden="1">
      <c r="A17" s="19">
        <v>41770</v>
      </c>
      <c r="B17" s="17">
        <v>20000000</v>
      </c>
      <c r="C17" s="15">
        <v>41774</v>
      </c>
      <c r="D17" s="15">
        <v>45580</v>
      </c>
      <c r="E17" s="17">
        <v>55000000</v>
      </c>
      <c r="F17" s="17">
        <v>35000000</v>
      </c>
      <c r="G17" s="17">
        <v>20000000</v>
      </c>
      <c r="H17" s="128">
        <v>175</v>
      </c>
      <c r="I17" s="17">
        <v>0</v>
      </c>
      <c r="J17" s="17">
        <v>20000000</v>
      </c>
      <c r="K17" s="18">
        <v>2356770000</v>
      </c>
      <c r="L17" s="29">
        <v>107.137</v>
      </c>
      <c r="M17" s="29">
        <v>9.423</v>
      </c>
      <c r="N17" s="29">
        <v>8.8000000000000007</v>
      </c>
    </row>
    <row r="18" spans="1:18" hidden="1">
      <c r="A18" s="102">
        <v>41801</v>
      </c>
      <c r="B18" s="98">
        <v>20000000</v>
      </c>
      <c r="C18" s="15">
        <v>41809</v>
      </c>
      <c r="D18" s="103">
        <v>45580</v>
      </c>
      <c r="E18" s="17">
        <v>58500000</v>
      </c>
      <c r="F18" s="17">
        <v>38500000</v>
      </c>
      <c r="G18" s="17">
        <v>20000000</v>
      </c>
      <c r="H18" s="128">
        <v>192.5</v>
      </c>
      <c r="I18" s="17">
        <v>0</v>
      </c>
      <c r="J18" s="17">
        <v>20000000</v>
      </c>
      <c r="K18" s="18">
        <v>2376770000</v>
      </c>
      <c r="L18" s="29">
        <v>109.374</v>
      </c>
      <c r="M18" s="29">
        <v>9.077</v>
      </c>
      <c r="N18" s="29">
        <v>9.1349999999999998</v>
      </c>
    </row>
    <row r="19" spans="1:18" hidden="1">
      <c r="A19" s="102">
        <v>41831</v>
      </c>
      <c r="B19" s="98">
        <v>150000000</v>
      </c>
      <c r="C19" s="15">
        <v>41835</v>
      </c>
      <c r="D19" s="15">
        <v>45580</v>
      </c>
      <c r="E19" s="17">
        <v>318350000</v>
      </c>
      <c r="F19" s="17">
        <f>E19-B19</f>
        <v>168350000</v>
      </c>
      <c r="G19" s="17">
        <v>150000000</v>
      </c>
      <c r="H19" s="155">
        <v>112.2</v>
      </c>
      <c r="I19" s="17">
        <v>0</v>
      </c>
      <c r="J19" s="17">
        <v>150000000</v>
      </c>
      <c r="K19" s="18">
        <v>2526770000</v>
      </c>
      <c r="L19" s="29">
        <v>110.25705000000001</v>
      </c>
      <c r="M19" s="29">
        <v>8.9453600000000009</v>
      </c>
      <c r="N19" s="29">
        <v>8.9670000000000005</v>
      </c>
    </row>
    <row r="20" spans="1:18" hidden="1">
      <c r="A20" s="102">
        <v>41862</v>
      </c>
      <c r="B20" s="98">
        <v>20000000</v>
      </c>
      <c r="C20" s="15">
        <v>41865</v>
      </c>
      <c r="D20" s="15">
        <v>45580</v>
      </c>
      <c r="E20" s="17">
        <v>37800000</v>
      </c>
      <c r="F20" s="17">
        <v>17800000</v>
      </c>
      <c r="G20" s="17">
        <v>20000000</v>
      </c>
      <c r="H20" s="155">
        <v>89</v>
      </c>
      <c r="I20" s="17">
        <v>0</v>
      </c>
      <c r="J20" s="17">
        <v>20000000</v>
      </c>
      <c r="K20" s="18">
        <v>2546770000</v>
      </c>
      <c r="L20" s="29">
        <v>110.26056</v>
      </c>
      <c r="M20" s="29">
        <v>8.9376999999999995</v>
      </c>
      <c r="N20" s="29">
        <v>8.9600000000000009</v>
      </c>
    </row>
    <row r="21" spans="1:18" hidden="1">
      <c r="A21" s="102">
        <v>41893</v>
      </c>
      <c r="B21" s="98">
        <v>20000000</v>
      </c>
      <c r="C21" s="15">
        <v>41900</v>
      </c>
      <c r="D21" s="15">
        <v>45580</v>
      </c>
      <c r="E21" s="17">
        <v>17390000</v>
      </c>
      <c r="F21" s="17">
        <v>-2610000</v>
      </c>
      <c r="G21" s="17">
        <v>17390000</v>
      </c>
      <c r="H21" s="155">
        <v>-13.1</v>
      </c>
      <c r="I21" s="17">
        <v>0</v>
      </c>
      <c r="J21" s="17">
        <v>17390000</v>
      </c>
      <c r="K21" s="18">
        <v>2564160000</v>
      </c>
      <c r="L21" s="29">
        <v>110.613</v>
      </c>
      <c r="M21" s="29">
        <v>8.8870000000000005</v>
      </c>
      <c r="N21" s="29">
        <v>8.9179999999999993</v>
      </c>
    </row>
    <row r="22" spans="1:18" hidden="1">
      <c r="A22" s="102">
        <v>41923</v>
      </c>
      <c r="B22" s="98">
        <v>23000000</v>
      </c>
      <c r="C22" s="15">
        <v>41928</v>
      </c>
      <c r="D22" s="15">
        <v>45580</v>
      </c>
      <c r="E22" s="17">
        <v>99000000</v>
      </c>
      <c r="F22" s="17">
        <v>76000000</v>
      </c>
      <c r="G22" s="17">
        <v>23000000</v>
      </c>
      <c r="H22" s="166">
        <v>330.43478260869563</v>
      </c>
      <c r="I22" s="17">
        <v>0</v>
      </c>
      <c r="J22" s="17">
        <v>23000000</v>
      </c>
      <c r="K22" s="18">
        <v>2587160000</v>
      </c>
      <c r="L22" s="29">
        <v>111.96899999999999</v>
      </c>
      <c r="M22" s="29">
        <v>8.6839999999999993</v>
      </c>
      <c r="N22" s="29">
        <v>8.6989999999999998</v>
      </c>
    </row>
    <row r="23" spans="1:18" hidden="1">
      <c r="A23" s="102">
        <v>41954</v>
      </c>
      <c r="B23" s="98">
        <v>20000000</v>
      </c>
      <c r="C23" s="15">
        <v>41949</v>
      </c>
      <c r="D23" s="15">
        <v>45580</v>
      </c>
      <c r="E23" s="17">
        <v>29500000</v>
      </c>
      <c r="F23" s="17">
        <v>9500000</v>
      </c>
      <c r="G23" s="17">
        <v>9500000</v>
      </c>
      <c r="H23" s="166">
        <v>47.5</v>
      </c>
      <c r="I23" s="17">
        <v>0</v>
      </c>
      <c r="J23" s="17">
        <v>9500000</v>
      </c>
      <c r="K23" s="18">
        <v>2596660000</v>
      </c>
      <c r="L23" s="29">
        <v>111.93600000000001</v>
      </c>
      <c r="M23" s="29">
        <v>8.6820000000000004</v>
      </c>
      <c r="N23" s="29">
        <v>8.7420000000000009</v>
      </c>
    </row>
    <row r="24" spans="1:18" hidden="1">
      <c r="A24" s="148">
        <v>41977</v>
      </c>
      <c r="B24" s="99">
        <v>20000000</v>
      </c>
      <c r="C24" s="22">
        <v>41977</v>
      </c>
      <c r="D24" s="22">
        <v>45580</v>
      </c>
      <c r="E24" s="24">
        <v>50700000</v>
      </c>
      <c r="F24" s="24">
        <v>30700000</v>
      </c>
      <c r="G24" s="24">
        <v>20000000</v>
      </c>
      <c r="H24" s="172">
        <v>153.5</v>
      </c>
      <c r="I24" s="24">
        <v>0</v>
      </c>
      <c r="J24" s="24">
        <v>20000000</v>
      </c>
      <c r="K24" s="25">
        <v>2616660000</v>
      </c>
      <c r="L24" s="30">
        <v>113.76984</v>
      </c>
      <c r="M24" s="30">
        <v>8.4149999999999991</v>
      </c>
      <c r="N24" s="30">
        <v>8.4450000000000003</v>
      </c>
    </row>
    <row r="25" spans="1:18">
      <c r="A25" s="19">
        <v>42008</v>
      </c>
      <c r="B25" s="17">
        <v>20000000</v>
      </c>
      <c r="C25" s="15">
        <v>42012</v>
      </c>
      <c r="D25" s="15">
        <v>45580</v>
      </c>
      <c r="E25" s="17">
        <v>40000000</v>
      </c>
      <c r="F25" s="17">
        <v>20000000</v>
      </c>
      <c r="G25" s="17">
        <v>20000000</v>
      </c>
      <c r="H25" s="128">
        <v>100</v>
      </c>
      <c r="I25" s="17">
        <v>0</v>
      </c>
      <c r="J25" s="17">
        <v>20000000</v>
      </c>
      <c r="K25" s="18">
        <v>2636660000</v>
      </c>
      <c r="L25" s="29">
        <v>113.76984</v>
      </c>
      <c r="M25" s="29">
        <v>8.4975000000000005</v>
      </c>
      <c r="N25" s="181">
        <v>8.51</v>
      </c>
      <c r="O25" s="155"/>
      <c r="P25" s="155"/>
      <c r="Q25" s="155"/>
      <c r="R25" s="155"/>
    </row>
    <row r="26" spans="1:18" ht="12.75" customHeight="1">
      <c r="A26" s="19">
        <v>42039</v>
      </c>
      <c r="B26" s="17">
        <v>30000000</v>
      </c>
      <c r="C26" s="15">
        <v>42040</v>
      </c>
      <c r="D26" s="15">
        <v>45580</v>
      </c>
      <c r="E26" s="17">
        <v>50000000</v>
      </c>
      <c r="F26" s="17">
        <v>20000000</v>
      </c>
      <c r="G26" s="17">
        <v>30000000</v>
      </c>
      <c r="H26" s="128">
        <v>66.666666666666657</v>
      </c>
      <c r="I26" s="17">
        <v>0</v>
      </c>
      <c r="J26" s="17">
        <v>30000000</v>
      </c>
      <c r="K26" s="18">
        <v>2666660000</v>
      </c>
      <c r="L26" s="29">
        <v>116.83020999999999</v>
      </c>
      <c r="M26" s="29">
        <v>7.9716699999999996</v>
      </c>
      <c r="N26" s="155">
        <v>7.99</v>
      </c>
      <c r="O26" s="155"/>
      <c r="P26" s="155"/>
      <c r="Q26" s="155"/>
      <c r="R26" s="155"/>
    </row>
    <row r="27" spans="1:18" ht="12.75" customHeight="1">
      <c r="A27" s="19">
        <v>42067</v>
      </c>
      <c r="B27" s="17">
        <v>20000000</v>
      </c>
      <c r="C27" s="15">
        <v>42068</v>
      </c>
      <c r="D27" s="15">
        <v>45580</v>
      </c>
      <c r="E27" s="17">
        <v>40000000</v>
      </c>
      <c r="F27" s="17">
        <v>20000000</v>
      </c>
      <c r="G27" s="17">
        <v>20000000</v>
      </c>
      <c r="H27" s="128">
        <v>100</v>
      </c>
      <c r="I27" s="17">
        <v>0</v>
      </c>
      <c r="J27" s="17">
        <v>20000000</v>
      </c>
      <c r="K27" s="18">
        <v>2686660000</v>
      </c>
      <c r="L27" s="29">
        <v>113.0565</v>
      </c>
      <c r="M27" s="29">
        <v>8.4849999999999994</v>
      </c>
      <c r="N27" s="155">
        <v>8.49</v>
      </c>
      <c r="O27" s="155"/>
      <c r="P27" s="155"/>
      <c r="Q27" s="155"/>
      <c r="R27" s="155"/>
    </row>
    <row r="28" spans="1:18" ht="12.75" customHeight="1">
      <c r="A28" s="19">
        <v>42098</v>
      </c>
      <c r="B28" s="17">
        <v>150000000</v>
      </c>
      <c r="C28" s="15">
        <v>42109</v>
      </c>
      <c r="D28" s="15">
        <v>45580</v>
      </c>
      <c r="E28" s="17">
        <v>149400000</v>
      </c>
      <c r="F28" s="17">
        <v>-600000</v>
      </c>
      <c r="G28" s="17">
        <v>149400000</v>
      </c>
      <c r="H28" s="128">
        <v>-0.4</v>
      </c>
      <c r="I28" s="17">
        <v>0</v>
      </c>
      <c r="J28" s="17">
        <v>149400000</v>
      </c>
      <c r="K28" s="18">
        <v>2836060000</v>
      </c>
      <c r="L28" s="29">
        <v>112.25721</v>
      </c>
      <c r="M28" s="29">
        <v>8.5867000000000004</v>
      </c>
      <c r="N28" s="107">
        <v>8.5</v>
      </c>
      <c r="O28" s="155"/>
      <c r="P28" s="155"/>
      <c r="Q28" s="155"/>
      <c r="R28" s="155"/>
    </row>
    <row r="29" spans="1:18" ht="12.75" customHeight="1">
      <c r="A29" s="19">
        <v>42128</v>
      </c>
      <c r="B29" s="17">
        <v>50000000</v>
      </c>
      <c r="C29" s="15">
        <v>42145</v>
      </c>
      <c r="D29" s="15">
        <v>45580</v>
      </c>
      <c r="E29" s="17">
        <v>12000000</v>
      </c>
      <c r="F29" s="17">
        <v>-38000000</v>
      </c>
      <c r="G29" s="17">
        <v>3000000</v>
      </c>
      <c r="H29" s="128">
        <v>-76</v>
      </c>
      <c r="I29" s="17">
        <v>0</v>
      </c>
      <c r="J29" s="17">
        <v>3000000</v>
      </c>
      <c r="K29" s="18">
        <v>2839060000</v>
      </c>
      <c r="L29" s="29">
        <v>109.14002000000001</v>
      </c>
      <c r="M29" s="29">
        <v>9.0333299999999994</v>
      </c>
      <c r="N29" s="107">
        <v>9</v>
      </c>
      <c r="O29" s="155"/>
      <c r="P29" s="155"/>
      <c r="Q29" s="155"/>
      <c r="R29" s="155"/>
    </row>
    <row r="30" spans="1:18">
      <c r="A30" s="19">
        <v>42159</v>
      </c>
      <c r="B30" s="17">
        <v>40000000</v>
      </c>
      <c r="C30" s="15">
        <v>42174</v>
      </c>
      <c r="D30" s="15">
        <v>45580</v>
      </c>
      <c r="E30" s="17">
        <v>5000000</v>
      </c>
      <c r="F30" s="17">
        <v>-35000000</v>
      </c>
      <c r="G30" s="17">
        <v>5000000</v>
      </c>
      <c r="H30" s="128">
        <v>-87.5</v>
      </c>
      <c r="I30" s="17">
        <v>0</v>
      </c>
      <c r="J30" s="17">
        <v>5000000</v>
      </c>
      <c r="K30" s="18">
        <v>2844060000</v>
      </c>
      <c r="L30" s="29">
        <v>106.45179</v>
      </c>
      <c r="M30" s="29">
        <v>9.4390000000000001</v>
      </c>
      <c r="N30" s="107">
        <v>9.4390000000000001</v>
      </c>
      <c r="O30" s="155"/>
      <c r="P30" s="155"/>
      <c r="Q30" s="155"/>
      <c r="R30" s="155"/>
    </row>
    <row r="31" spans="1:18">
      <c r="A31" s="19">
        <v>42189</v>
      </c>
      <c r="B31" s="17">
        <v>40000000</v>
      </c>
      <c r="C31" s="15">
        <v>42200</v>
      </c>
      <c r="D31" s="15">
        <v>45580</v>
      </c>
      <c r="E31" s="17">
        <v>12000000</v>
      </c>
      <c r="F31" s="17">
        <v>-28000000</v>
      </c>
      <c r="G31" s="17">
        <v>12000000</v>
      </c>
      <c r="H31" s="128">
        <v>-70</v>
      </c>
      <c r="I31" s="17">
        <v>0</v>
      </c>
      <c r="J31" s="17">
        <f>G31-I31</f>
        <v>12000000</v>
      </c>
      <c r="K31" s="18">
        <f>K30+J31</f>
        <v>2856060000</v>
      </c>
      <c r="L31" s="29">
        <v>107.78431999999999</v>
      </c>
      <c r="M31" s="29">
        <v>9.2249199999999991</v>
      </c>
      <c r="N31" s="107">
        <v>9.23</v>
      </c>
      <c r="O31" s="155"/>
      <c r="P31" s="155"/>
      <c r="Q31" s="155"/>
      <c r="R31" s="155"/>
    </row>
    <row r="32" spans="1:18">
      <c r="A32" s="19">
        <v>42220</v>
      </c>
      <c r="B32" s="17">
        <v>40000000</v>
      </c>
      <c r="C32" s="15">
        <v>42229</v>
      </c>
      <c r="D32" s="15">
        <v>45580</v>
      </c>
      <c r="E32" s="17">
        <v>10000000</v>
      </c>
      <c r="F32" s="17">
        <v>-30000000</v>
      </c>
      <c r="G32" s="17">
        <v>6000000</v>
      </c>
      <c r="H32" s="128">
        <v>-75</v>
      </c>
      <c r="I32" s="17">
        <v>0</v>
      </c>
      <c r="J32" s="17">
        <v>6000000</v>
      </c>
      <c r="K32" s="18">
        <v>2862060000</v>
      </c>
      <c r="L32" s="29">
        <v>107.61436999999999</v>
      </c>
      <c r="M32" s="29">
        <v>9.2447999999999997</v>
      </c>
      <c r="N32" s="107">
        <v>9.2873000000000001</v>
      </c>
      <c r="O32" s="155"/>
      <c r="P32" s="155"/>
      <c r="Q32" s="155"/>
      <c r="R32" s="155"/>
    </row>
    <row r="33" spans="1:18">
      <c r="A33" s="19">
        <v>42251</v>
      </c>
      <c r="B33" s="17">
        <v>40000000</v>
      </c>
      <c r="C33" s="15">
        <v>42264</v>
      </c>
      <c r="D33" s="15">
        <v>45580</v>
      </c>
      <c r="E33" s="17">
        <v>1830000</v>
      </c>
      <c r="F33" s="17">
        <v>-38170000</v>
      </c>
      <c r="G33" s="17">
        <v>1830000</v>
      </c>
      <c r="H33" s="128">
        <v>-95.425000000000011</v>
      </c>
      <c r="I33" s="17">
        <v>0</v>
      </c>
      <c r="J33" s="17">
        <v>1830000</v>
      </c>
      <c r="K33" s="18">
        <v>2863890000</v>
      </c>
      <c r="L33" s="29">
        <v>105.21131</v>
      </c>
      <c r="M33" s="29">
        <v>9.6299200000000003</v>
      </c>
      <c r="N33" s="107">
        <v>9.6364999999999998</v>
      </c>
      <c r="O33" s="155"/>
      <c r="P33" s="155"/>
      <c r="Q33" s="155"/>
      <c r="R33" s="155"/>
    </row>
    <row r="34" spans="1:18">
      <c r="A34" s="19">
        <v>42281</v>
      </c>
      <c r="B34" s="17">
        <v>40000000</v>
      </c>
      <c r="C34" s="15">
        <v>42292</v>
      </c>
      <c r="D34" s="15">
        <v>45580</v>
      </c>
      <c r="E34" s="17">
        <v>30000000</v>
      </c>
      <c r="F34" s="17">
        <v>-10000000</v>
      </c>
      <c r="G34" s="17">
        <v>10000000</v>
      </c>
      <c r="H34" s="128">
        <v>-25</v>
      </c>
      <c r="I34" s="17">
        <v>0</v>
      </c>
      <c r="J34" s="17">
        <v>10000000</v>
      </c>
      <c r="K34" s="18">
        <v>2873890000</v>
      </c>
      <c r="L34" s="29">
        <v>106.46160999999999</v>
      </c>
      <c r="M34" s="29">
        <v>9.4193999999999996</v>
      </c>
      <c r="N34" s="107">
        <v>9.4499999999999993</v>
      </c>
      <c r="O34" s="155"/>
      <c r="P34" s="155"/>
      <c r="Q34" s="155"/>
      <c r="R34" s="155"/>
    </row>
    <row r="35" spans="1:18">
      <c r="A35" s="19">
        <v>42312</v>
      </c>
      <c r="B35" s="17">
        <v>10000000</v>
      </c>
      <c r="C35" s="15">
        <v>42313</v>
      </c>
      <c r="D35" s="15">
        <v>45580</v>
      </c>
      <c r="E35" s="17">
        <v>6050000</v>
      </c>
      <c r="F35" s="17">
        <v>-3950000</v>
      </c>
      <c r="G35" s="17">
        <v>6050000</v>
      </c>
      <c r="H35" s="128">
        <v>-39.5</v>
      </c>
      <c r="I35" s="17">
        <v>0</v>
      </c>
      <c r="J35" s="17">
        <v>6050000</v>
      </c>
      <c r="K35" s="18">
        <v>2879940000</v>
      </c>
      <c r="L35" s="29">
        <v>106.0116</v>
      </c>
      <c r="M35" s="29">
        <v>9.4855400000000003</v>
      </c>
      <c r="N35" s="107">
        <v>9.5500000000000007</v>
      </c>
      <c r="O35" s="155"/>
      <c r="P35" s="155"/>
      <c r="Q35" s="155"/>
      <c r="R35" s="155"/>
    </row>
    <row r="36" spans="1:18">
      <c r="A36" s="21">
        <v>42353</v>
      </c>
      <c r="B36" s="24">
        <v>10000000</v>
      </c>
      <c r="C36" s="22">
        <v>42341</v>
      </c>
      <c r="D36" s="22">
        <v>45580</v>
      </c>
      <c r="E36" s="24">
        <v>34000000</v>
      </c>
      <c r="F36" s="24">
        <v>24000000</v>
      </c>
      <c r="G36" s="24">
        <v>10000000</v>
      </c>
      <c r="H36" s="172">
        <v>240</v>
      </c>
      <c r="I36" s="24">
        <v>0</v>
      </c>
      <c r="J36" s="24">
        <v>10000000</v>
      </c>
      <c r="K36" s="25">
        <v>2889940000</v>
      </c>
      <c r="L36" s="30">
        <v>104.676</v>
      </c>
      <c r="M36" s="30">
        <v>9.6969999999999992</v>
      </c>
      <c r="N36" s="140">
        <v>9.6969999999999992</v>
      </c>
      <c r="O36" s="155"/>
      <c r="P36" s="155"/>
      <c r="Q36" s="155"/>
      <c r="R36" s="155"/>
    </row>
    <row r="37" spans="1:18">
      <c r="A37" s="19">
        <v>42373</v>
      </c>
      <c r="B37" s="17">
        <v>10000000</v>
      </c>
      <c r="C37" s="15">
        <v>42376</v>
      </c>
      <c r="D37" s="15">
        <v>45580</v>
      </c>
      <c r="E37" s="17">
        <v>16000000</v>
      </c>
      <c r="F37" s="17">
        <v>6000000</v>
      </c>
      <c r="G37" s="17">
        <v>10000000</v>
      </c>
      <c r="H37" s="128">
        <v>60</v>
      </c>
      <c r="I37" s="17">
        <v>0</v>
      </c>
      <c r="J37" s="17">
        <v>10000000</v>
      </c>
      <c r="K37" s="18">
        <v>2899940000</v>
      </c>
      <c r="L37" s="29">
        <v>98.961950000000002</v>
      </c>
      <c r="M37" s="29">
        <v>10.678000000000001</v>
      </c>
      <c r="N37" s="107">
        <v>10.689</v>
      </c>
      <c r="O37" s="155"/>
      <c r="P37" s="360"/>
      <c r="Q37" s="360"/>
      <c r="R37" s="360"/>
    </row>
    <row r="38" spans="1:18">
      <c r="A38" s="19">
        <v>42404</v>
      </c>
      <c r="B38" s="17">
        <v>10000000</v>
      </c>
      <c r="C38" s="15">
        <v>42404</v>
      </c>
      <c r="D38" s="15">
        <v>45580</v>
      </c>
      <c r="E38" s="17">
        <v>20000000</v>
      </c>
      <c r="F38" s="17">
        <v>10000000</v>
      </c>
      <c r="G38" s="17">
        <v>10000000</v>
      </c>
      <c r="H38" s="128">
        <v>100</v>
      </c>
      <c r="I38" s="17">
        <v>0</v>
      </c>
      <c r="J38" s="17">
        <v>10000000</v>
      </c>
      <c r="K38" s="18">
        <v>2909940000</v>
      </c>
      <c r="L38" s="29">
        <v>100.06032</v>
      </c>
      <c r="M38" s="29">
        <v>10.481999999999999</v>
      </c>
      <c r="N38" s="107">
        <v>10.561</v>
      </c>
      <c r="O38" s="155"/>
      <c r="P38" s="360"/>
      <c r="Q38" s="360"/>
      <c r="R38" s="360"/>
    </row>
    <row r="39" spans="1:18">
      <c r="A39" s="19">
        <v>42433</v>
      </c>
      <c r="B39" s="17">
        <v>10000000</v>
      </c>
      <c r="C39" s="15">
        <v>42432</v>
      </c>
      <c r="D39" s="15">
        <v>45580</v>
      </c>
      <c r="E39" s="17">
        <v>20060000</v>
      </c>
      <c r="F39" s="17">
        <v>10060000</v>
      </c>
      <c r="G39" s="17">
        <v>10010000</v>
      </c>
      <c r="H39" s="128">
        <v>100.6</v>
      </c>
      <c r="I39" s="17">
        <v>0</v>
      </c>
      <c r="J39" s="17">
        <v>10010000</v>
      </c>
      <c r="K39" s="18">
        <v>2919950000</v>
      </c>
      <c r="L39" s="29">
        <v>100.83347999999999</v>
      </c>
      <c r="M39" s="29">
        <v>10.3453</v>
      </c>
      <c r="N39" s="107">
        <v>10.346</v>
      </c>
      <c r="O39" s="155"/>
      <c r="P39" s="360"/>
      <c r="Q39" s="360"/>
      <c r="R39" s="360"/>
    </row>
    <row r="40" spans="1:18">
      <c r="A40" s="19">
        <v>42433</v>
      </c>
      <c r="B40" s="17">
        <v>100000000</v>
      </c>
      <c r="C40" s="15">
        <v>42432</v>
      </c>
      <c r="D40" s="15">
        <v>45580</v>
      </c>
      <c r="E40" s="17">
        <v>100000000</v>
      </c>
      <c r="F40" s="17">
        <v>0</v>
      </c>
      <c r="G40" s="17">
        <v>100000000</v>
      </c>
      <c r="H40" s="128">
        <f>F40/B40*100</f>
        <v>0</v>
      </c>
      <c r="I40" s="17">
        <v>0</v>
      </c>
      <c r="J40" s="17">
        <v>100000000</v>
      </c>
      <c r="K40" s="18">
        <v>3019950000</v>
      </c>
      <c r="L40" s="29">
        <v>104.88978</v>
      </c>
      <c r="M40" s="29">
        <v>10.3453</v>
      </c>
      <c r="N40" s="107">
        <v>10.3453</v>
      </c>
      <c r="O40" s="155"/>
      <c r="P40" s="360"/>
      <c r="Q40" s="360"/>
      <c r="R40" s="360"/>
    </row>
    <row r="41" spans="1:18">
      <c r="A41" s="19">
        <v>42617</v>
      </c>
      <c r="B41" s="17">
        <v>113300000</v>
      </c>
      <c r="C41" s="15">
        <v>42634</v>
      </c>
      <c r="D41" s="15">
        <v>45580</v>
      </c>
      <c r="E41" s="17">
        <v>113300000</v>
      </c>
      <c r="F41" s="17">
        <v>0</v>
      </c>
      <c r="G41" s="17">
        <v>113300000</v>
      </c>
      <c r="H41" s="128">
        <v>0</v>
      </c>
      <c r="I41" s="17">
        <v>0</v>
      </c>
      <c r="J41" s="17">
        <v>113300000</v>
      </c>
      <c r="K41" s="18">
        <v>3133250000</v>
      </c>
      <c r="L41" s="29">
        <v>96.081950000000006</v>
      </c>
      <c r="M41" s="29">
        <v>9.7016500000000008</v>
      </c>
      <c r="N41" s="107">
        <v>10.4</v>
      </c>
      <c r="O41" s="155"/>
      <c r="P41" s="360"/>
      <c r="Q41" s="360"/>
      <c r="R41" s="360"/>
    </row>
    <row r="42" spans="1:18">
      <c r="A42" s="21">
        <v>43012</v>
      </c>
      <c r="B42" s="24">
        <v>70000000</v>
      </c>
      <c r="C42" s="22">
        <v>42659</v>
      </c>
      <c r="D42" s="22">
        <v>45580</v>
      </c>
      <c r="E42" s="24">
        <v>192200000</v>
      </c>
      <c r="F42" s="24">
        <v>122200000</v>
      </c>
      <c r="G42" s="24">
        <v>70000000</v>
      </c>
      <c r="H42" s="129">
        <v>174.57142857142858</v>
      </c>
      <c r="I42" s="24">
        <v>0</v>
      </c>
      <c r="J42" s="24">
        <v>70000000</v>
      </c>
      <c r="K42" s="25">
        <v>3203250000</v>
      </c>
      <c r="L42" s="30">
        <v>103.05683999999999</v>
      </c>
      <c r="M42" s="30">
        <v>9.8843599999999991</v>
      </c>
      <c r="N42" s="140">
        <v>9.9239999999999995</v>
      </c>
      <c r="O42" s="155"/>
      <c r="P42" s="360"/>
      <c r="Q42" s="360"/>
      <c r="R42" s="360"/>
    </row>
    <row r="43" spans="1:18">
      <c r="A43" s="19">
        <v>43285</v>
      </c>
      <c r="B43" s="17">
        <v>80000000</v>
      </c>
      <c r="C43" s="15">
        <v>43297</v>
      </c>
      <c r="D43" s="15">
        <v>45580</v>
      </c>
      <c r="E43" s="17">
        <v>293300000</v>
      </c>
      <c r="F43" s="17">
        <v>213300000</v>
      </c>
      <c r="G43" s="17">
        <v>220750000</v>
      </c>
      <c r="H43" s="128">
        <v>266.625</v>
      </c>
      <c r="I43" s="17">
        <v>0</v>
      </c>
      <c r="J43" s="17">
        <v>220750000</v>
      </c>
      <c r="K43" s="18">
        <v>3424000000</v>
      </c>
      <c r="L43" s="29">
        <v>102.38854000000001</v>
      </c>
      <c r="M43" s="29">
        <v>9.9686900000000005</v>
      </c>
      <c r="N43" s="107">
        <v>10.035</v>
      </c>
      <c r="O43" s="155"/>
      <c r="P43" s="360"/>
      <c r="Q43" s="360"/>
      <c r="R43" s="360"/>
    </row>
    <row r="44" spans="1:18">
      <c r="A44" s="19">
        <v>43408</v>
      </c>
      <c r="B44" s="17">
        <v>50000000</v>
      </c>
      <c r="C44" s="15">
        <v>43405</v>
      </c>
      <c r="D44" s="15">
        <v>45580</v>
      </c>
      <c r="E44" s="17">
        <v>316600000</v>
      </c>
      <c r="F44" s="17">
        <v>266600000</v>
      </c>
      <c r="G44" s="17">
        <v>50000000</v>
      </c>
      <c r="H44" s="128">
        <v>533.19999999999993</v>
      </c>
      <c r="I44" s="17">
        <v>0</v>
      </c>
      <c r="J44" s="17">
        <v>50000000</v>
      </c>
      <c r="K44" s="18">
        <v>3474000000</v>
      </c>
      <c r="L44" s="29">
        <v>100.69275</v>
      </c>
      <c r="M44" s="29">
        <v>10.339040000000001</v>
      </c>
      <c r="N44" s="107">
        <v>10.35</v>
      </c>
      <c r="O44" s="155"/>
      <c r="P44" s="360"/>
      <c r="Q44" s="360"/>
      <c r="R44" s="360"/>
    </row>
    <row r="45" spans="1:18">
      <c r="A45" s="102">
        <v>43435</v>
      </c>
      <c r="B45" s="98">
        <v>50000000</v>
      </c>
      <c r="C45" s="15">
        <v>43440</v>
      </c>
      <c r="D45" s="15">
        <v>45580</v>
      </c>
      <c r="E45" s="17">
        <v>151500000</v>
      </c>
      <c r="F45" s="17">
        <v>101500000</v>
      </c>
      <c r="G45" s="17">
        <v>50000000</v>
      </c>
      <c r="H45" s="128">
        <v>203</v>
      </c>
      <c r="I45" s="17">
        <v>0</v>
      </c>
      <c r="J45" s="17">
        <v>50000000</v>
      </c>
      <c r="K45" s="18">
        <v>3524000000</v>
      </c>
      <c r="L45" s="29">
        <v>103.66825</v>
      </c>
      <c r="M45" s="29">
        <v>9.6604899999999994</v>
      </c>
      <c r="N45" s="107">
        <v>9.7200000000000006</v>
      </c>
      <c r="O45" s="155"/>
      <c r="P45" s="360"/>
      <c r="Q45" s="360"/>
      <c r="R45" s="360"/>
    </row>
    <row r="46" spans="1:18">
      <c r="A46" s="21">
        <v>44013</v>
      </c>
      <c r="B46" s="24">
        <v>150000000</v>
      </c>
      <c r="C46" s="22">
        <v>44035</v>
      </c>
      <c r="D46" s="22">
        <v>45580</v>
      </c>
      <c r="E46" s="24">
        <v>802410000</v>
      </c>
      <c r="F46" s="24">
        <v>652410000</v>
      </c>
      <c r="G46" s="24">
        <v>329360000</v>
      </c>
      <c r="H46" s="129">
        <v>434.94</v>
      </c>
      <c r="I46" s="24">
        <v>0</v>
      </c>
      <c r="J46" s="24">
        <v>329360000</v>
      </c>
      <c r="K46" s="25">
        <v>3853360000</v>
      </c>
      <c r="L46" s="30">
        <v>109.86465</v>
      </c>
      <c r="M46" s="30">
        <v>7.7131299999999996</v>
      </c>
      <c r="N46" s="140">
        <v>7.7229999999999999</v>
      </c>
      <c r="O46" s="155"/>
      <c r="P46" s="360"/>
      <c r="Q46" s="360"/>
      <c r="R46" s="360"/>
    </row>
    <row r="47" spans="1:18">
      <c r="A47" s="19">
        <v>44349</v>
      </c>
      <c r="B47" s="17">
        <v>70000000</v>
      </c>
      <c r="C47" s="15">
        <v>43985</v>
      </c>
      <c r="D47" s="15">
        <v>45580</v>
      </c>
      <c r="E47" s="17">
        <v>566780000</v>
      </c>
      <c r="F47" s="17">
        <v>496780000</v>
      </c>
      <c r="G47" s="17">
        <v>143600000</v>
      </c>
      <c r="H47" s="128">
        <v>709.68571428571431</v>
      </c>
      <c r="I47" s="17">
        <v>0</v>
      </c>
      <c r="J47" s="17">
        <v>143600000</v>
      </c>
      <c r="K47" s="18">
        <v>3996960000</v>
      </c>
      <c r="L47" s="29">
        <v>110.21906</v>
      </c>
      <c r="M47" s="29">
        <v>7.0306300000000004</v>
      </c>
      <c r="N47" s="107">
        <v>6.98</v>
      </c>
      <c r="O47" s="155"/>
      <c r="P47" s="360"/>
      <c r="Q47" s="360"/>
      <c r="R47" s="360"/>
    </row>
    <row r="48" spans="1:18">
      <c r="A48" s="102">
        <v>44441</v>
      </c>
      <c r="B48" s="98">
        <v>70000000</v>
      </c>
      <c r="C48" s="15">
        <v>44441</v>
      </c>
      <c r="D48" s="15">
        <v>45580</v>
      </c>
      <c r="E48" s="17">
        <v>127790000</v>
      </c>
      <c r="F48" s="17">
        <v>57790000</v>
      </c>
      <c r="G48" s="17">
        <v>70000000</v>
      </c>
      <c r="H48" s="128">
        <v>82.557142857142864</v>
      </c>
      <c r="I48" s="17">
        <v>0</v>
      </c>
      <c r="J48" s="17">
        <v>70000000</v>
      </c>
      <c r="K48" s="18">
        <v>4066960000</v>
      </c>
      <c r="L48" s="29">
        <v>109.83005</v>
      </c>
      <c r="M48" s="29">
        <v>6.93</v>
      </c>
      <c r="N48" s="107">
        <v>6.89</v>
      </c>
      <c r="O48" s="155"/>
      <c r="P48" s="360"/>
      <c r="Q48" s="360"/>
      <c r="R48" s="360"/>
    </row>
    <row r="49" spans="1:18">
      <c r="A49" s="21">
        <v>44470</v>
      </c>
      <c r="B49" s="24">
        <v>70000000</v>
      </c>
      <c r="C49" s="22">
        <v>44490</v>
      </c>
      <c r="D49" s="22">
        <v>45580</v>
      </c>
      <c r="E49" s="24">
        <v>152060000</v>
      </c>
      <c r="F49" s="24">
        <v>82060000</v>
      </c>
      <c r="G49" s="24">
        <v>70000000</v>
      </c>
      <c r="H49" s="129">
        <v>117.22857142857144</v>
      </c>
      <c r="I49" s="24">
        <v>0</v>
      </c>
      <c r="J49" s="24">
        <v>70000000</v>
      </c>
      <c r="K49" s="25">
        <v>4136960000</v>
      </c>
      <c r="L49" s="30">
        <v>108.30127</v>
      </c>
      <c r="M49" s="30">
        <v>7.3498400000000004</v>
      </c>
      <c r="N49" s="140">
        <v>7.5</v>
      </c>
      <c r="O49" s="155"/>
      <c r="P49" s="360"/>
      <c r="Q49" s="360"/>
      <c r="R49" s="360"/>
    </row>
    <row r="50" spans="1:18">
      <c r="A50" s="102">
        <v>44562</v>
      </c>
      <c r="B50" s="98">
        <v>100000000</v>
      </c>
      <c r="C50" s="15">
        <v>44578</v>
      </c>
      <c r="D50" s="15">
        <v>45580</v>
      </c>
      <c r="E50" s="17">
        <v>186930000</v>
      </c>
      <c r="F50" s="17">
        <v>86930000</v>
      </c>
      <c r="G50" s="17">
        <v>100000000</v>
      </c>
      <c r="H50" s="144">
        <v>86.929999999999993</v>
      </c>
      <c r="I50" s="17"/>
      <c r="J50" s="17">
        <v>100000000</v>
      </c>
      <c r="K50" s="18">
        <v>4236960000</v>
      </c>
      <c r="L50" s="29">
        <v>107.90879</v>
      </c>
      <c r="M50" s="29">
        <v>7.2604100000000003</v>
      </c>
      <c r="N50" s="107">
        <v>7.77</v>
      </c>
      <c r="O50" s="155"/>
      <c r="P50" s="360"/>
      <c r="Q50" s="360"/>
      <c r="R50" s="360"/>
    </row>
    <row r="51" spans="1:18">
      <c r="A51" s="102">
        <v>45108</v>
      </c>
      <c r="B51" s="98"/>
      <c r="C51" s="15"/>
      <c r="D51" s="15"/>
      <c r="E51" s="17"/>
      <c r="F51" s="17"/>
      <c r="G51" s="17"/>
      <c r="H51" s="144"/>
      <c r="I51" s="17"/>
      <c r="J51" s="17"/>
      <c r="K51" s="18">
        <v>3999690000</v>
      </c>
      <c r="L51" s="29"/>
      <c r="M51" s="29"/>
      <c r="N51" s="107"/>
      <c r="O51" s="292">
        <v>-237270000</v>
      </c>
      <c r="P51" s="158"/>
      <c r="Q51" s="199"/>
      <c r="R51" s="107"/>
    </row>
    <row r="52" spans="1:18">
      <c r="A52" s="102">
        <v>45197</v>
      </c>
      <c r="B52" s="98"/>
      <c r="C52" s="15">
        <v>45197</v>
      </c>
      <c r="D52" s="15">
        <v>45580</v>
      </c>
      <c r="E52" s="17"/>
      <c r="F52" s="17"/>
      <c r="G52" s="17"/>
      <c r="H52" s="144"/>
      <c r="I52" s="17"/>
      <c r="J52" s="17"/>
      <c r="K52" s="18">
        <v>2867670000</v>
      </c>
      <c r="L52" s="29"/>
      <c r="M52" s="29"/>
      <c r="N52" s="107"/>
      <c r="O52" s="292">
        <v>-1132020000</v>
      </c>
      <c r="P52" s="158"/>
      <c r="Q52" s="199"/>
      <c r="R52" s="107"/>
    </row>
    <row r="53" spans="1:18">
      <c r="A53" s="102">
        <v>45231</v>
      </c>
      <c r="B53" s="98"/>
      <c r="C53" s="15">
        <v>45231</v>
      </c>
      <c r="D53" s="15">
        <v>45580</v>
      </c>
      <c r="E53" s="17"/>
      <c r="F53" s="17"/>
      <c r="G53" s="17"/>
      <c r="H53" s="144"/>
      <c r="I53" s="17"/>
      <c r="J53" s="17"/>
      <c r="K53" s="18">
        <v>2586920000</v>
      </c>
      <c r="L53" s="29"/>
      <c r="M53" s="29"/>
      <c r="N53" s="107"/>
      <c r="O53" s="292">
        <v>-280750000</v>
      </c>
      <c r="P53" s="158"/>
      <c r="Q53" s="199"/>
      <c r="R53" s="107"/>
    </row>
    <row r="54" spans="1:18">
      <c r="A54" s="26">
        <v>45323</v>
      </c>
      <c r="C54" s="15">
        <v>45344</v>
      </c>
      <c r="D54" s="15">
        <v>45580</v>
      </c>
      <c r="E54" s="155"/>
      <c r="F54" s="155"/>
      <c r="G54" s="155"/>
      <c r="H54" s="155"/>
      <c r="I54" s="155"/>
      <c r="K54" s="18">
        <v>2250090000</v>
      </c>
      <c r="L54" s="359"/>
      <c r="M54" s="155"/>
      <c r="N54" s="155"/>
      <c r="O54" s="292">
        <v>-336830000</v>
      </c>
      <c r="P54" s="155"/>
      <c r="Q54" s="155"/>
      <c r="R54" s="155"/>
    </row>
    <row r="55" spans="1:18">
      <c r="A55" s="26">
        <v>45383</v>
      </c>
      <c r="C55" s="15">
        <v>45407</v>
      </c>
      <c r="D55" s="15">
        <v>45580</v>
      </c>
      <c r="E55" s="155"/>
      <c r="F55" s="155"/>
      <c r="G55" s="155"/>
      <c r="H55" s="155"/>
      <c r="I55" s="155"/>
      <c r="K55" s="18">
        <v>2084950000</v>
      </c>
      <c r="L55" s="359"/>
      <c r="M55" s="155"/>
      <c r="N55" s="155"/>
      <c r="O55" s="292">
        <v>-165140000</v>
      </c>
      <c r="P55" s="155"/>
      <c r="Q55" s="155"/>
      <c r="R55" s="155"/>
    </row>
    <row r="56" spans="1:18">
      <c r="A56" s="26">
        <v>45474</v>
      </c>
      <c r="C56" s="15">
        <v>45477</v>
      </c>
      <c r="D56" s="15">
        <v>45580</v>
      </c>
      <c r="E56" s="155"/>
      <c r="F56" s="155"/>
      <c r="G56" s="155"/>
      <c r="H56" s="155"/>
      <c r="I56" s="155"/>
      <c r="K56" s="18">
        <v>1797860000</v>
      </c>
      <c r="L56" s="359"/>
      <c r="M56" s="155"/>
      <c r="N56" s="155"/>
      <c r="O56" s="292">
        <v>-287090000</v>
      </c>
      <c r="P56" s="155"/>
      <c r="Q56" s="155"/>
      <c r="R56" s="155"/>
    </row>
    <row r="57" spans="1:18">
      <c r="A57" s="26">
        <v>45505</v>
      </c>
      <c r="C57" s="15">
        <v>45519</v>
      </c>
      <c r="D57" s="15">
        <v>45580</v>
      </c>
      <c r="E57" s="155"/>
      <c r="F57" s="155"/>
      <c r="G57" s="155"/>
      <c r="H57" s="155"/>
      <c r="I57" s="155"/>
      <c r="K57" s="18">
        <v>1267860000</v>
      </c>
      <c r="L57" s="359"/>
      <c r="M57" s="155"/>
      <c r="N57" s="155"/>
      <c r="O57" s="292">
        <v>-530000000</v>
      </c>
      <c r="P57" s="155"/>
      <c r="Q57" s="155"/>
      <c r="R57" s="155"/>
    </row>
  </sheetData>
  <phoneticPr fontId="0" type="noConversion"/>
  <conditionalFormatting sqref="P51:R53">
    <cfRule type="cellIs" dxfId="143" priority="1" stopIfTrue="1" operator="lessThan">
      <formula>0</formula>
    </cfRule>
  </conditionalFormatting>
  <pageMargins left="0.75" right="0.75" top="1" bottom="1" header="0.5" footer="0.5"/>
  <pageSetup scale="71" orientation="landscape" horizontalDpi="1200" verticalDpi="1200" r:id="rId1"/>
  <headerFooter alignWithMargins="0">
    <oddFooter>&amp;L_x000D_&amp;1#&amp;"Calibri"&amp;10&amp;K000000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91"/>
  <sheetViews>
    <sheetView workbookViewId="0">
      <pane xSplit="1" ySplit="3" topLeftCell="B78" activePane="bottomRight" state="frozen"/>
      <selection pane="topRight" activeCell="B1" sqref="B1"/>
      <selection pane="bottomLeft" activeCell="A4" sqref="A4"/>
      <selection pane="bottomRight" activeCell="A91" sqref="A91"/>
    </sheetView>
  </sheetViews>
  <sheetFormatPr defaultRowHeight="15"/>
  <cols>
    <col min="2" max="2" width="9.44140625" customWidth="1"/>
    <col min="5" max="5" width="10.109375" customWidth="1"/>
    <col min="7" max="7" width="9.77734375" customWidth="1"/>
    <col min="8" max="8" width="9.21875" customWidth="1"/>
    <col min="9" max="9" width="6.44140625" customWidth="1"/>
    <col min="10" max="10" width="11.21875" customWidth="1"/>
    <col min="11" max="11" width="10.21875" customWidth="1"/>
    <col min="12" max="12" width="7.21875" customWidth="1"/>
    <col min="13" max="14" width="7.77734375" customWidth="1"/>
    <col min="15" max="15" width="9.77734375" customWidth="1"/>
    <col min="16" max="16" width="6.21875" customWidth="1"/>
    <col min="17" max="17" width="6.77734375" customWidth="1"/>
    <col min="18" max="18" width="7.44140625" bestFit="1" customWidth="1"/>
  </cols>
  <sheetData>
    <row r="1" spans="1:18" ht="16.5" thickBot="1">
      <c r="A1" s="9"/>
      <c r="B1" s="9" t="s">
        <v>49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54</v>
      </c>
      <c r="P3" s="84" t="s">
        <v>32</v>
      </c>
      <c r="Q3" s="83" t="s">
        <v>11</v>
      </c>
      <c r="R3" s="83" t="s">
        <v>22</v>
      </c>
    </row>
    <row r="51" spans="1:18">
      <c r="A51" s="19">
        <v>42750</v>
      </c>
      <c r="B51" s="17">
        <v>20000000</v>
      </c>
      <c r="C51" s="15">
        <v>42747</v>
      </c>
      <c r="D51" s="15">
        <v>45762</v>
      </c>
      <c r="E51" s="17">
        <v>3400000</v>
      </c>
      <c r="F51" s="17">
        <v>-16600000</v>
      </c>
      <c r="G51" s="17">
        <v>3400000</v>
      </c>
      <c r="H51" s="128">
        <v>-83</v>
      </c>
      <c r="I51" s="17">
        <v>0</v>
      </c>
      <c r="J51" s="17">
        <v>3400000</v>
      </c>
      <c r="K51" s="18">
        <v>1986060000</v>
      </c>
      <c r="L51" s="29">
        <v>88.917929999999998</v>
      </c>
      <c r="M51" s="29">
        <v>10.539</v>
      </c>
      <c r="N51" s="29">
        <v>10.539</v>
      </c>
      <c r="O51" s="17"/>
      <c r="P51" s="29"/>
      <c r="Q51" s="29"/>
      <c r="R51" s="29"/>
    </row>
    <row r="52" spans="1:18">
      <c r="A52" s="19">
        <v>42781</v>
      </c>
      <c r="B52" s="17">
        <v>20000000</v>
      </c>
      <c r="C52" s="15">
        <v>42768</v>
      </c>
      <c r="D52" s="15">
        <v>45762</v>
      </c>
      <c r="E52" s="17">
        <v>50000</v>
      </c>
      <c r="F52" s="17">
        <v>-19950000</v>
      </c>
      <c r="G52" s="17">
        <v>50000</v>
      </c>
      <c r="H52" s="128">
        <v>-99.75</v>
      </c>
      <c r="I52" s="17">
        <v>0</v>
      </c>
      <c r="J52" s="17">
        <v>50000</v>
      </c>
      <c r="K52" s="18">
        <v>1986110000</v>
      </c>
      <c r="L52" s="29">
        <v>88.714759999999998</v>
      </c>
      <c r="M52" s="29">
        <v>10.59</v>
      </c>
      <c r="N52" s="29">
        <v>10.59</v>
      </c>
      <c r="O52" s="17"/>
      <c r="P52" s="29"/>
      <c r="Q52" s="29"/>
      <c r="R52" s="29"/>
    </row>
    <row r="53" spans="1:18">
      <c r="A53" s="19">
        <v>42781</v>
      </c>
      <c r="B53" s="17">
        <v>207000000</v>
      </c>
      <c r="C53" s="15">
        <v>42794</v>
      </c>
      <c r="D53" s="15">
        <v>45762</v>
      </c>
      <c r="E53" s="17">
        <v>207000000</v>
      </c>
      <c r="F53" s="17">
        <v>0</v>
      </c>
      <c r="G53" s="17">
        <v>207000000</v>
      </c>
      <c r="H53" s="128">
        <v>0</v>
      </c>
      <c r="I53" s="17">
        <v>0</v>
      </c>
      <c r="J53" s="17">
        <v>207000000</v>
      </c>
      <c r="K53" s="18">
        <v>2193110000</v>
      </c>
      <c r="L53" s="29">
        <v>88.689570000000003</v>
      </c>
      <c r="M53" s="29">
        <v>10.60915</v>
      </c>
      <c r="N53" s="29">
        <v>10.66</v>
      </c>
      <c r="O53" s="17"/>
      <c r="P53" s="29"/>
      <c r="Q53" s="29"/>
      <c r="R53" s="29"/>
    </row>
    <row r="54" spans="1:18">
      <c r="A54" s="19">
        <v>42840</v>
      </c>
      <c r="B54" s="17">
        <v>15000000</v>
      </c>
      <c r="C54" s="15">
        <v>42831</v>
      </c>
      <c r="D54" s="15">
        <v>45762</v>
      </c>
      <c r="E54" s="17">
        <v>22000000</v>
      </c>
      <c r="F54" s="17">
        <v>7000000</v>
      </c>
      <c r="G54" s="17">
        <v>15000000</v>
      </c>
      <c r="H54" s="128">
        <v>46.666666666666664</v>
      </c>
      <c r="I54" s="17">
        <v>0</v>
      </c>
      <c r="J54" s="17">
        <v>15000000</v>
      </c>
      <c r="K54" s="18">
        <v>2208110000</v>
      </c>
      <c r="L54" s="29">
        <v>87.597080000000005</v>
      </c>
      <c r="M54" s="29">
        <v>10.855399999999999</v>
      </c>
      <c r="N54" s="29">
        <v>10.882999999999999</v>
      </c>
      <c r="O54" s="17"/>
      <c r="P54" s="29"/>
      <c r="Q54" s="29"/>
      <c r="R54" s="29"/>
    </row>
    <row r="55" spans="1:18">
      <c r="A55" s="19">
        <v>42870</v>
      </c>
      <c r="B55" s="17">
        <v>15000000</v>
      </c>
      <c r="C55" s="15">
        <v>42866</v>
      </c>
      <c r="D55" s="15">
        <v>45762</v>
      </c>
      <c r="E55" s="17">
        <v>13980000</v>
      </c>
      <c r="F55" s="17">
        <v>-1020000</v>
      </c>
      <c r="G55" s="17">
        <v>13980000</v>
      </c>
      <c r="H55" s="128">
        <v>-6.8000000000000007</v>
      </c>
      <c r="I55" s="17">
        <v>0</v>
      </c>
      <c r="J55" s="17">
        <v>13980000</v>
      </c>
      <c r="K55" s="18">
        <v>2222090000</v>
      </c>
      <c r="L55" s="29">
        <v>88.642579999999995</v>
      </c>
      <c r="M55" s="29">
        <v>10.65448</v>
      </c>
      <c r="N55" s="29">
        <v>10.675230000000001</v>
      </c>
      <c r="O55" s="17"/>
      <c r="P55" s="29"/>
      <c r="Q55" s="29"/>
      <c r="R55" s="29"/>
    </row>
    <row r="56" spans="1:18">
      <c r="A56" s="19">
        <v>42901</v>
      </c>
      <c r="B56" s="17">
        <v>15000000</v>
      </c>
      <c r="C56" s="15">
        <v>42894</v>
      </c>
      <c r="D56" s="15">
        <v>45762</v>
      </c>
      <c r="E56" s="17">
        <v>47220000</v>
      </c>
      <c r="F56" s="17">
        <v>32220000</v>
      </c>
      <c r="G56" s="17">
        <v>15000000</v>
      </c>
      <c r="H56" s="128">
        <v>214.8</v>
      </c>
      <c r="I56" s="17">
        <v>0</v>
      </c>
      <c r="J56" s="17">
        <v>15000000</v>
      </c>
      <c r="K56" s="18">
        <v>2237090000</v>
      </c>
      <c r="L56" s="29">
        <v>90.351990000000001</v>
      </c>
      <c r="M56" s="29">
        <v>10.31785</v>
      </c>
      <c r="N56" s="29">
        <v>10.34</v>
      </c>
      <c r="O56" s="17"/>
      <c r="P56" s="29"/>
      <c r="Q56" s="29"/>
      <c r="R56" s="29"/>
    </row>
    <row r="57" spans="1:18">
      <c r="A57" s="19">
        <v>42931</v>
      </c>
      <c r="B57" s="17">
        <v>15000000</v>
      </c>
      <c r="C57" s="15">
        <v>42922</v>
      </c>
      <c r="D57" s="15">
        <v>45762</v>
      </c>
      <c r="E57" s="17">
        <v>25000000</v>
      </c>
      <c r="F57" s="17">
        <v>10000000</v>
      </c>
      <c r="G57" s="17">
        <v>15000000</v>
      </c>
      <c r="H57" s="128">
        <v>66.666666666666657</v>
      </c>
      <c r="I57" s="17">
        <v>0</v>
      </c>
      <c r="J57" s="17">
        <v>15000000</v>
      </c>
      <c r="K57" s="18">
        <v>2252090000</v>
      </c>
      <c r="L57" s="29">
        <v>90.077389999999994</v>
      </c>
      <c r="M57" s="29">
        <v>10.385</v>
      </c>
      <c r="N57" s="29">
        <v>10.62</v>
      </c>
      <c r="O57" s="17"/>
      <c r="P57" s="29"/>
      <c r="Q57" s="29"/>
      <c r="R57" s="29"/>
    </row>
    <row r="58" spans="1:18">
      <c r="A58" s="19">
        <v>42931</v>
      </c>
      <c r="B58" s="17"/>
      <c r="C58" s="15">
        <v>42927</v>
      </c>
      <c r="D58" s="15">
        <v>45762</v>
      </c>
      <c r="E58" s="17"/>
      <c r="F58" s="17"/>
      <c r="G58" s="17"/>
      <c r="H58" s="128"/>
      <c r="I58" s="17"/>
      <c r="J58" s="17"/>
      <c r="K58" s="18">
        <v>2416870000</v>
      </c>
      <c r="L58" s="29"/>
      <c r="M58" s="29"/>
      <c r="N58" s="29"/>
      <c r="O58" s="17">
        <v>164780000</v>
      </c>
      <c r="P58" s="29">
        <v>91.796350000000004</v>
      </c>
      <c r="Q58" s="29">
        <v>10.45</v>
      </c>
      <c r="R58" s="29"/>
    </row>
    <row r="59" spans="1:18">
      <c r="A59" s="19">
        <v>42962</v>
      </c>
      <c r="B59" s="17">
        <v>15000000</v>
      </c>
      <c r="C59" s="15">
        <v>42950</v>
      </c>
      <c r="D59" s="15">
        <v>45762</v>
      </c>
      <c r="E59" s="17">
        <v>51500000</v>
      </c>
      <c r="F59" s="17">
        <v>36500000</v>
      </c>
      <c r="G59" s="17">
        <v>15000000</v>
      </c>
      <c r="H59" s="128">
        <v>243.33333333333331</v>
      </c>
      <c r="I59" s="17">
        <v>0</v>
      </c>
      <c r="J59" s="17">
        <v>15000000</v>
      </c>
      <c r="K59" s="18">
        <v>2431870000</v>
      </c>
      <c r="L59" s="29">
        <v>91.445430000000002</v>
      </c>
      <c r="M59" s="29">
        <v>10.119999999999999</v>
      </c>
      <c r="N59" s="29">
        <v>10.119999999999999</v>
      </c>
      <c r="O59" s="17"/>
      <c r="P59" s="29"/>
      <c r="Q59" s="29"/>
      <c r="R59" s="29"/>
    </row>
    <row r="60" spans="1:18">
      <c r="A60" s="19">
        <v>42993</v>
      </c>
      <c r="B60" s="17">
        <v>15000000</v>
      </c>
      <c r="C60" s="15">
        <v>42984</v>
      </c>
      <c r="D60" s="15">
        <v>45763</v>
      </c>
      <c r="E60" s="17">
        <v>47530000</v>
      </c>
      <c r="F60" s="17">
        <v>32530000</v>
      </c>
      <c r="G60" s="17">
        <v>15000000</v>
      </c>
      <c r="H60" s="128">
        <v>216.86666666666667</v>
      </c>
      <c r="I60" s="17">
        <v>0</v>
      </c>
      <c r="J60" s="17">
        <v>15000000</v>
      </c>
      <c r="K60" s="18">
        <v>2446870000</v>
      </c>
      <c r="L60" s="29">
        <v>92.916030000000006</v>
      </c>
      <c r="M60" s="29">
        <v>9.84</v>
      </c>
      <c r="N60" s="29">
        <v>9.84</v>
      </c>
      <c r="O60" s="17"/>
      <c r="P60" s="29"/>
      <c r="Q60" s="29"/>
      <c r="R60" s="29"/>
    </row>
    <row r="61" spans="1:18">
      <c r="A61" s="19">
        <v>42997</v>
      </c>
      <c r="B61" s="17"/>
      <c r="C61" s="15">
        <v>42997</v>
      </c>
      <c r="D61" s="15">
        <v>45763</v>
      </c>
      <c r="E61" s="17"/>
      <c r="F61" s="17"/>
      <c r="G61" s="17"/>
      <c r="H61" s="128"/>
      <c r="I61" s="17"/>
      <c r="J61" s="17"/>
      <c r="K61" s="18">
        <v>2599970000</v>
      </c>
      <c r="L61" s="29"/>
      <c r="M61" s="29"/>
      <c r="N61" s="29"/>
      <c r="O61" s="17">
        <v>153100000</v>
      </c>
      <c r="P61" s="29">
        <v>91.993440000000007</v>
      </c>
      <c r="Q61" s="29">
        <v>9.9164399999999997</v>
      </c>
      <c r="R61" s="29">
        <v>9.9949999999999992</v>
      </c>
    </row>
    <row r="62" spans="1:18">
      <c r="A62" s="19">
        <v>43027</v>
      </c>
      <c r="B62" s="17">
        <v>60000000</v>
      </c>
      <c r="C62" s="15">
        <v>43024</v>
      </c>
      <c r="D62" s="15">
        <v>45763</v>
      </c>
      <c r="E62" s="17">
        <v>135600000</v>
      </c>
      <c r="F62" s="17">
        <v>75600000</v>
      </c>
      <c r="G62" s="17">
        <v>60000000</v>
      </c>
      <c r="H62" s="128">
        <v>126</v>
      </c>
      <c r="I62" s="17">
        <v>0</v>
      </c>
      <c r="J62" s="17">
        <v>60000000</v>
      </c>
      <c r="K62" s="18">
        <v>2659970000</v>
      </c>
      <c r="L62" s="29">
        <v>92.046959999999999</v>
      </c>
      <c r="M62" s="29">
        <v>10.0345</v>
      </c>
      <c r="N62" s="29">
        <v>10.1</v>
      </c>
      <c r="O62" s="17"/>
      <c r="P62" s="29"/>
      <c r="Q62" s="29"/>
      <c r="R62" s="29"/>
    </row>
    <row r="63" spans="1:18">
      <c r="A63" s="102">
        <v>43058</v>
      </c>
      <c r="B63" s="98">
        <v>25000000</v>
      </c>
      <c r="C63" s="103">
        <v>43048</v>
      </c>
      <c r="D63" s="103">
        <v>45762</v>
      </c>
      <c r="E63" s="98">
        <v>68260000</v>
      </c>
      <c r="F63" s="98">
        <v>43260000</v>
      </c>
      <c r="G63" s="98">
        <v>25000000</v>
      </c>
      <c r="H63" s="216">
        <v>173.04</v>
      </c>
      <c r="I63" s="98">
        <v>0</v>
      </c>
      <c r="J63" s="98">
        <v>25000000</v>
      </c>
      <c r="K63" s="147">
        <v>2684970000</v>
      </c>
      <c r="L63" s="104">
        <v>89.550089999999997</v>
      </c>
      <c r="M63" s="104">
        <v>10.562340000000001</v>
      </c>
      <c r="N63" s="104">
        <v>10.1</v>
      </c>
      <c r="O63" s="98"/>
      <c r="P63" s="104"/>
      <c r="Q63" s="104"/>
      <c r="R63" s="104"/>
    </row>
    <row r="64" spans="1:18">
      <c r="A64" s="148">
        <v>43086</v>
      </c>
      <c r="B64" s="99">
        <v>25000000</v>
      </c>
      <c r="C64" s="146">
        <v>43076</v>
      </c>
      <c r="D64" s="146">
        <v>45762</v>
      </c>
      <c r="E64" s="99">
        <v>68300000</v>
      </c>
      <c r="F64" s="99">
        <v>43300000</v>
      </c>
      <c r="G64" s="99">
        <v>25000000</v>
      </c>
      <c r="H64" s="224">
        <v>173</v>
      </c>
      <c r="I64" s="99">
        <v>0</v>
      </c>
      <c r="J64" s="99">
        <v>25000000</v>
      </c>
      <c r="K64" s="214">
        <v>2709970000</v>
      </c>
      <c r="L64" s="213">
        <v>89.878299999999996</v>
      </c>
      <c r="M64" s="213">
        <v>10.506159999999999</v>
      </c>
      <c r="N64" s="213">
        <v>10.596</v>
      </c>
      <c r="O64" s="99"/>
      <c r="P64" s="213"/>
      <c r="Q64" s="213"/>
      <c r="R64" s="213"/>
    </row>
    <row r="65" spans="1:18">
      <c r="A65" s="19">
        <v>43119</v>
      </c>
      <c r="B65" s="17">
        <v>25000000</v>
      </c>
      <c r="C65" s="15">
        <v>43118</v>
      </c>
      <c r="D65" s="15">
        <v>45762</v>
      </c>
      <c r="E65" s="17">
        <v>46010000</v>
      </c>
      <c r="F65" s="17">
        <v>21010000</v>
      </c>
      <c r="G65" s="17">
        <v>25000000</v>
      </c>
      <c r="H65" s="128">
        <v>84.04</v>
      </c>
      <c r="I65" s="17">
        <v>0</v>
      </c>
      <c r="J65" s="17">
        <v>25000000</v>
      </c>
      <c r="K65" s="18">
        <v>2734970000</v>
      </c>
      <c r="L65" s="29">
        <v>93.439700000000002</v>
      </c>
      <c r="M65" s="29">
        <v>9.782</v>
      </c>
      <c r="N65" s="29">
        <v>9.7970000000000006</v>
      </c>
      <c r="O65" s="17"/>
      <c r="P65" s="29"/>
      <c r="Q65" s="29"/>
      <c r="R65" s="29"/>
    </row>
    <row r="66" spans="1:18">
      <c r="A66" s="114">
        <v>43150</v>
      </c>
      <c r="B66" s="17">
        <v>25000000</v>
      </c>
      <c r="C66" s="15">
        <v>43139</v>
      </c>
      <c r="D66" s="15">
        <v>45762</v>
      </c>
      <c r="E66" s="17">
        <v>72500000</v>
      </c>
      <c r="F66" s="17">
        <v>47500000</v>
      </c>
      <c r="G66" s="17">
        <v>25000000</v>
      </c>
      <c r="H66" s="128">
        <v>190</v>
      </c>
      <c r="I66" s="17">
        <v>0</v>
      </c>
      <c r="J66" s="17">
        <v>25000000</v>
      </c>
      <c r="K66" s="18">
        <v>2759970000</v>
      </c>
      <c r="L66" s="29">
        <v>93.600819999999999</v>
      </c>
      <c r="M66" s="29">
        <v>9.7569999999999997</v>
      </c>
      <c r="N66" s="29">
        <v>9.7970000000000006</v>
      </c>
      <c r="O66" s="17"/>
      <c r="P66" s="29"/>
      <c r="Q66" s="29"/>
      <c r="R66" s="29"/>
    </row>
    <row r="67" spans="1:18">
      <c r="A67" s="114">
        <v>43150</v>
      </c>
      <c r="B67" s="17"/>
      <c r="C67" s="15">
        <v>43146</v>
      </c>
      <c r="D67" s="15">
        <v>45762</v>
      </c>
      <c r="E67" s="17"/>
      <c r="F67" s="17"/>
      <c r="G67" s="17"/>
      <c r="H67" s="128"/>
      <c r="I67" s="17"/>
      <c r="J67" s="17"/>
      <c r="K67" s="18">
        <v>2813820000</v>
      </c>
      <c r="L67" s="29"/>
      <c r="M67" s="29"/>
      <c r="N67" s="29"/>
      <c r="O67" s="98">
        <v>53850000</v>
      </c>
      <c r="P67" s="104">
        <v>93.512540000000001</v>
      </c>
      <c r="Q67" s="104">
        <v>10.379630000000001</v>
      </c>
      <c r="R67" s="104">
        <v>10.5</v>
      </c>
    </row>
    <row r="68" spans="1:18">
      <c r="A68" s="114">
        <v>43178</v>
      </c>
      <c r="B68" s="17">
        <v>25000000</v>
      </c>
      <c r="C68" s="15">
        <v>43167</v>
      </c>
      <c r="D68" s="15">
        <v>45762</v>
      </c>
      <c r="E68" s="17">
        <v>94500000</v>
      </c>
      <c r="F68" s="17">
        <v>69500000</v>
      </c>
      <c r="G68" s="17">
        <v>25000000</v>
      </c>
      <c r="H68" s="128">
        <v>278</v>
      </c>
      <c r="I68" s="17">
        <v>0</v>
      </c>
      <c r="J68" s="17">
        <v>25000000</v>
      </c>
      <c r="K68" s="18">
        <v>2838820000</v>
      </c>
      <c r="L68" s="29">
        <v>94.401679999999999</v>
      </c>
      <c r="M68" s="29">
        <v>9.6037999999999997</v>
      </c>
      <c r="N68" s="29">
        <v>9.98</v>
      </c>
      <c r="O68" s="17"/>
      <c r="P68" s="29"/>
      <c r="Q68" s="29"/>
      <c r="R68" s="29"/>
    </row>
    <row r="69" spans="1:18">
      <c r="A69" s="114">
        <v>43209</v>
      </c>
      <c r="B69" s="17">
        <v>30000000</v>
      </c>
      <c r="C69" s="15">
        <v>43195</v>
      </c>
      <c r="D69" s="15">
        <v>45762</v>
      </c>
      <c r="E69" s="17">
        <v>42050000</v>
      </c>
      <c r="F69" s="17">
        <v>12050000</v>
      </c>
      <c r="G69" s="17">
        <v>40000000</v>
      </c>
      <c r="H69" s="128">
        <v>40.166666666666664</v>
      </c>
      <c r="I69" s="17">
        <v>0</v>
      </c>
      <c r="J69" s="17">
        <v>40000000</v>
      </c>
      <c r="K69" s="18">
        <v>2878820000</v>
      </c>
      <c r="L69" s="29">
        <v>93.507189999999994</v>
      </c>
      <c r="M69" s="29">
        <v>9.8009900000000005</v>
      </c>
      <c r="N69" s="29">
        <v>10.013</v>
      </c>
      <c r="O69" s="98"/>
      <c r="P69" s="104"/>
      <c r="Q69" s="104"/>
      <c r="R69" s="104"/>
    </row>
    <row r="70" spans="1:18">
      <c r="A70" s="114">
        <v>43209</v>
      </c>
      <c r="B70" s="17"/>
      <c r="C70" s="15">
        <v>43216</v>
      </c>
      <c r="D70" s="15">
        <v>45762</v>
      </c>
      <c r="E70" s="17"/>
      <c r="F70" s="17"/>
      <c r="G70" s="17"/>
      <c r="H70" s="128"/>
      <c r="I70" s="17"/>
      <c r="J70" s="17"/>
      <c r="K70" s="18">
        <v>2966440000</v>
      </c>
      <c r="L70" s="29"/>
      <c r="M70" s="29"/>
      <c r="N70" s="29"/>
      <c r="O70" s="98">
        <v>87620000</v>
      </c>
      <c r="P70" s="104">
        <v>92.788970000000006</v>
      </c>
      <c r="Q70" s="104">
        <v>10.012549999999999</v>
      </c>
      <c r="R70" s="104">
        <v>10.1</v>
      </c>
    </row>
    <row r="71" spans="1:18">
      <c r="A71" s="114">
        <v>43239</v>
      </c>
      <c r="B71" s="17">
        <v>30000000</v>
      </c>
      <c r="C71" s="15">
        <v>43223</v>
      </c>
      <c r="D71" s="15">
        <v>45762</v>
      </c>
      <c r="E71" s="17">
        <v>79600000</v>
      </c>
      <c r="F71" s="17">
        <v>49600000</v>
      </c>
      <c r="G71" s="17">
        <v>30000000</v>
      </c>
      <c r="H71" s="128">
        <v>165.33333333333334</v>
      </c>
      <c r="I71" s="17">
        <v>0</v>
      </c>
      <c r="J71" s="17">
        <v>30000000</v>
      </c>
      <c r="K71" s="18">
        <v>2996440000</v>
      </c>
      <c r="L71" s="29">
        <v>92.889700000000005</v>
      </c>
      <c r="M71" s="29">
        <v>9.9388299999999994</v>
      </c>
      <c r="N71" s="29">
        <v>9.98</v>
      </c>
      <c r="O71" s="98"/>
      <c r="P71" s="104"/>
      <c r="Q71" s="104"/>
      <c r="R71" s="104"/>
    </row>
    <row r="72" spans="1:18">
      <c r="A72" s="114">
        <v>43270</v>
      </c>
      <c r="B72" s="17">
        <v>30000000</v>
      </c>
      <c r="C72" s="15">
        <v>43258</v>
      </c>
      <c r="D72" s="15">
        <v>45762</v>
      </c>
      <c r="E72" s="17">
        <v>85860000</v>
      </c>
      <c r="F72" s="17">
        <v>55860000</v>
      </c>
      <c r="G72" s="17">
        <v>30000000</v>
      </c>
      <c r="H72" s="128">
        <v>186.2</v>
      </c>
      <c r="I72" s="17">
        <v>0</v>
      </c>
      <c r="J72" s="17">
        <v>30000000</v>
      </c>
      <c r="K72" s="18">
        <v>3026440000</v>
      </c>
      <c r="L72" s="29">
        <v>91.445980000000006</v>
      </c>
      <c r="M72" s="29">
        <v>10.263120000000001</v>
      </c>
      <c r="N72" s="29">
        <v>10.3</v>
      </c>
      <c r="O72" s="98"/>
      <c r="P72" s="104"/>
      <c r="Q72" s="104"/>
      <c r="R72" s="104"/>
    </row>
    <row r="73" spans="1:18">
      <c r="A73" s="19">
        <v>43300</v>
      </c>
      <c r="B73" s="17">
        <v>80000000</v>
      </c>
      <c r="C73" s="15">
        <v>43297</v>
      </c>
      <c r="D73" s="15">
        <v>45762</v>
      </c>
      <c r="E73" s="17">
        <v>282540000</v>
      </c>
      <c r="F73" s="17">
        <v>202540000</v>
      </c>
      <c r="G73" s="17">
        <v>80000000</v>
      </c>
      <c r="H73" s="128">
        <v>253.17500000000001</v>
      </c>
      <c r="I73" s="17">
        <v>0</v>
      </c>
      <c r="J73" s="17">
        <v>80000000</v>
      </c>
      <c r="K73" s="18">
        <v>3106440000</v>
      </c>
      <c r="L73" s="29">
        <v>91.734859999999998</v>
      </c>
      <c r="M73" s="29">
        <v>10.218249999999999</v>
      </c>
      <c r="N73" s="29">
        <v>10.26</v>
      </c>
      <c r="O73" s="17"/>
      <c r="P73" s="29"/>
      <c r="Q73" s="29"/>
      <c r="R73" s="29"/>
    </row>
    <row r="74" spans="1:18">
      <c r="A74" s="19">
        <v>43331</v>
      </c>
      <c r="B74" s="17">
        <v>30000000</v>
      </c>
      <c r="C74" s="15">
        <v>43314</v>
      </c>
      <c r="D74" s="15">
        <v>45763</v>
      </c>
      <c r="E74" s="17">
        <v>89380000</v>
      </c>
      <c r="F74" s="17">
        <v>59380000</v>
      </c>
      <c r="G74" s="17">
        <v>30000000</v>
      </c>
      <c r="H74" s="128">
        <v>197.93333333333334</v>
      </c>
      <c r="I74" s="17">
        <v>0</v>
      </c>
      <c r="J74" s="17">
        <v>30000000</v>
      </c>
      <c r="K74" s="18">
        <v>3136440000</v>
      </c>
      <c r="L74" s="29">
        <v>92.275739999999999</v>
      </c>
      <c r="M74" s="29">
        <v>10.107710000000001</v>
      </c>
      <c r="N74" s="29">
        <v>10.26</v>
      </c>
      <c r="O74" s="17"/>
      <c r="P74" s="29"/>
      <c r="Q74" s="29"/>
      <c r="R74" s="29"/>
    </row>
    <row r="75" spans="1:18">
      <c r="A75" s="19">
        <v>43362</v>
      </c>
      <c r="B75" s="17">
        <v>30000000</v>
      </c>
      <c r="C75" s="15">
        <v>43349</v>
      </c>
      <c r="D75" s="15">
        <v>45763</v>
      </c>
      <c r="E75" s="17">
        <v>171000000</v>
      </c>
      <c r="F75" s="17">
        <v>141000000</v>
      </c>
      <c r="G75" s="17">
        <v>30000000</v>
      </c>
      <c r="H75" s="128">
        <v>470</v>
      </c>
      <c r="I75" s="17">
        <v>0</v>
      </c>
      <c r="J75" s="17">
        <v>30000000</v>
      </c>
      <c r="K75" s="18">
        <v>3166440000</v>
      </c>
      <c r="L75" s="29">
        <v>89.853679999999997</v>
      </c>
      <c r="M75" s="29">
        <v>10.673450000000001</v>
      </c>
      <c r="N75" s="29">
        <v>10.73</v>
      </c>
      <c r="O75" s="17"/>
      <c r="P75" s="29"/>
      <c r="Q75" s="29"/>
      <c r="R75" s="29"/>
    </row>
    <row r="76" spans="1:18">
      <c r="A76" s="19">
        <v>43392</v>
      </c>
      <c r="B76" s="17">
        <v>30000000</v>
      </c>
      <c r="C76" s="15">
        <v>43377</v>
      </c>
      <c r="D76" s="15">
        <v>45763</v>
      </c>
      <c r="E76" s="17">
        <v>190800000</v>
      </c>
      <c r="F76" s="17">
        <v>160800000</v>
      </c>
      <c r="G76" s="17">
        <v>30000000</v>
      </c>
      <c r="H76" s="128">
        <v>536</v>
      </c>
      <c r="I76" s="17">
        <v>0</v>
      </c>
      <c r="J76" s="17">
        <v>30000000</v>
      </c>
      <c r="K76" s="18">
        <v>3196440000</v>
      </c>
      <c r="L76" s="29">
        <v>91.400959999999998</v>
      </c>
      <c r="M76" s="29">
        <v>10.345499999999999</v>
      </c>
      <c r="N76" s="29">
        <v>10.558</v>
      </c>
      <c r="O76" s="17"/>
      <c r="P76" s="29"/>
      <c r="Q76" s="29"/>
      <c r="R76" s="29"/>
    </row>
    <row r="77" spans="1:18">
      <c r="A77" s="19">
        <v>43423</v>
      </c>
      <c r="B77" s="17">
        <v>50000000</v>
      </c>
      <c r="C77" s="15">
        <v>43405</v>
      </c>
      <c r="D77" s="15">
        <v>45762</v>
      </c>
      <c r="E77" s="17">
        <v>336500000</v>
      </c>
      <c r="F77" s="17">
        <v>286500000</v>
      </c>
      <c r="G77" s="17">
        <v>50000000</v>
      </c>
      <c r="H77" s="128">
        <v>573</v>
      </c>
      <c r="I77" s="17">
        <v>0</v>
      </c>
      <c r="J77" s="17">
        <v>50000000</v>
      </c>
      <c r="K77" s="18">
        <v>3246440000</v>
      </c>
      <c r="L77" s="29">
        <v>91.591660000000005</v>
      </c>
      <c r="M77" s="29">
        <v>10.3148</v>
      </c>
      <c r="N77" s="29">
        <v>10.36</v>
      </c>
      <c r="O77" s="17"/>
      <c r="P77" s="29"/>
      <c r="Q77" s="29"/>
      <c r="R77" s="29"/>
    </row>
    <row r="78" spans="1:18">
      <c r="A78" s="19">
        <v>43423</v>
      </c>
      <c r="B78" s="17">
        <v>25000000</v>
      </c>
      <c r="C78" s="15">
        <v>43412</v>
      </c>
      <c r="D78" s="15">
        <v>45763</v>
      </c>
      <c r="E78" s="17">
        <v>174500000</v>
      </c>
      <c r="F78" s="17">
        <v>149500000</v>
      </c>
      <c r="G78" s="17">
        <v>25000000</v>
      </c>
      <c r="H78" s="128">
        <v>598</v>
      </c>
      <c r="I78" s="17">
        <v>0</v>
      </c>
      <c r="J78" s="17">
        <v>25000000</v>
      </c>
      <c r="K78" s="18">
        <v>3271440000</v>
      </c>
      <c r="L78" s="29">
        <v>92.725549999999998</v>
      </c>
      <c r="M78" s="29">
        <v>10.0608</v>
      </c>
      <c r="N78" s="29">
        <v>10.08</v>
      </c>
      <c r="O78" s="17"/>
      <c r="P78" s="29"/>
      <c r="Q78" s="29"/>
      <c r="R78" s="29"/>
    </row>
    <row r="79" spans="1:18">
      <c r="A79" s="21">
        <v>43453</v>
      </c>
      <c r="B79" s="24">
        <v>50000000</v>
      </c>
      <c r="C79" s="22">
        <v>43440</v>
      </c>
      <c r="D79" s="22">
        <v>45762</v>
      </c>
      <c r="E79" s="24">
        <v>55250000</v>
      </c>
      <c r="F79" s="24">
        <v>5250000</v>
      </c>
      <c r="G79" s="24">
        <v>50000000</v>
      </c>
      <c r="H79" s="129">
        <v>11</v>
      </c>
      <c r="I79" s="24">
        <v>0</v>
      </c>
      <c r="J79" s="24">
        <v>50000000</v>
      </c>
      <c r="K79" s="25">
        <v>3321440000</v>
      </c>
      <c r="L79" s="30">
        <v>93.345780000000005</v>
      </c>
      <c r="M79" s="30">
        <v>9.9329199999999993</v>
      </c>
      <c r="N79" s="30">
        <v>10.47</v>
      </c>
      <c r="O79" s="24"/>
      <c r="P79" s="30"/>
      <c r="Q79" s="30"/>
      <c r="R79" s="30"/>
    </row>
    <row r="80" spans="1:18">
      <c r="A80" s="19">
        <v>43484</v>
      </c>
      <c r="B80" s="17">
        <v>25000000</v>
      </c>
      <c r="C80" s="15">
        <v>43482</v>
      </c>
      <c r="D80" s="15">
        <v>45762</v>
      </c>
      <c r="E80" s="17">
        <v>129300000</v>
      </c>
      <c r="F80" s="17">
        <v>104300000</v>
      </c>
      <c r="G80" s="17">
        <v>25000000</v>
      </c>
      <c r="H80" s="128">
        <v>417.2</v>
      </c>
      <c r="I80" s="17">
        <v>0</v>
      </c>
      <c r="J80" s="17">
        <v>25000000</v>
      </c>
      <c r="K80" s="18">
        <v>3346440000</v>
      </c>
      <c r="L80" s="29">
        <v>94.754559999999998</v>
      </c>
      <c r="M80" s="29">
        <v>9.6335999999999995</v>
      </c>
      <c r="N80" s="29">
        <v>9.66</v>
      </c>
      <c r="O80" s="17"/>
      <c r="P80" s="29"/>
      <c r="Q80" s="29"/>
      <c r="R80" s="29"/>
    </row>
    <row r="81" spans="1:18">
      <c r="A81" s="19">
        <v>43515</v>
      </c>
      <c r="B81" s="17">
        <v>25000000</v>
      </c>
      <c r="C81" s="15">
        <v>43502</v>
      </c>
      <c r="D81" s="15">
        <v>45762</v>
      </c>
      <c r="E81" s="17">
        <v>152000000</v>
      </c>
      <c r="F81" s="17">
        <v>127000000</v>
      </c>
      <c r="G81" s="17">
        <v>25000000</v>
      </c>
      <c r="H81" s="128">
        <v>508</v>
      </c>
      <c r="I81" s="17">
        <v>0</v>
      </c>
      <c r="J81" s="17">
        <v>25000000</v>
      </c>
      <c r="K81" s="18">
        <v>3371440000</v>
      </c>
      <c r="L81" s="29">
        <v>96.096440000000001</v>
      </c>
      <c r="M81" s="29">
        <v>9.3419600000000003</v>
      </c>
      <c r="N81" s="29">
        <v>9.3829999999999991</v>
      </c>
      <c r="O81" s="17"/>
      <c r="P81" s="29"/>
      <c r="Q81" s="29"/>
      <c r="R81" s="29"/>
    </row>
    <row r="82" spans="1:18">
      <c r="A82" s="19">
        <v>43541</v>
      </c>
      <c r="B82" s="17">
        <v>25000000</v>
      </c>
      <c r="C82" s="15">
        <v>43531</v>
      </c>
      <c r="D82" s="15">
        <v>45762</v>
      </c>
      <c r="E82" s="17">
        <v>101000000</v>
      </c>
      <c r="F82" s="17">
        <v>76000000</v>
      </c>
      <c r="G82" s="17">
        <v>25000000</v>
      </c>
      <c r="H82" s="128">
        <v>304</v>
      </c>
      <c r="I82" s="17">
        <v>0</v>
      </c>
      <c r="J82" s="17">
        <v>25000000</v>
      </c>
      <c r="K82" s="18">
        <v>3396440000</v>
      </c>
      <c r="L82" s="29">
        <v>96.328159999999997</v>
      </c>
      <c r="M82" s="29">
        <v>9.3000000000000007</v>
      </c>
      <c r="N82" s="29">
        <v>9.3000000000000007</v>
      </c>
      <c r="O82" s="17"/>
      <c r="P82" s="29"/>
      <c r="Q82" s="29"/>
      <c r="R82" s="29"/>
    </row>
    <row r="83" spans="1:18">
      <c r="A83" s="19">
        <v>44034</v>
      </c>
      <c r="B83" s="17">
        <v>150000000</v>
      </c>
      <c r="C83" s="15">
        <v>44035</v>
      </c>
      <c r="D83" s="15">
        <v>45762</v>
      </c>
      <c r="E83" s="17">
        <v>833350000</v>
      </c>
      <c r="F83" s="17">
        <v>683350000</v>
      </c>
      <c r="G83" s="17">
        <v>336550000</v>
      </c>
      <c r="H83" s="128">
        <v>455.56666666666661</v>
      </c>
      <c r="I83" s="17">
        <v>0</v>
      </c>
      <c r="J83" s="17">
        <v>336550000</v>
      </c>
      <c r="K83" s="18">
        <v>3732990000</v>
      </c>
      <c r="L83" s="29">
        <v>103.20411</v>
      </c>
      <c r="M83" s="29">
        <v>7.6727100000000004</v>
      </c>
      <c r="N83" s="29">
        <v>7.7220000000000004</v>
      </c>
      <c r="O83" s="17"/>
      <c r="P83" s="29"/>
      <c r="Q83" s="29"/>
      <c r="R83" s="29"/>
    </row>
    <row r="84" spans="1:18">
      <c r="A84" s="19">
        <v>44369</v>
      </c>
      <c r="B84" s="17">
        <v>80000000</v>
      </c>
      <c r="C84" s="15">
        <v>44350</v>
      </c>
      <c r="D84" s="15">
        <v>45762</v>
      </c>
      <c r="E84" s="17">
        <v>401930000</v>
      </c>
      <c r="F84" s="17">
        <v>321930000</v>
      </c>
      <c r="G84" s="17">
        <v>80000000</v>
      </c>
      <c r="H84" s="128">
        <v>402.41249999999997</v>
      </c>
      <c r="I84" s="17">
        <v>0</v>
      </c>
      <c r="J84" s="17">
        <v>80000000</v>
      </c>
      <c r="K84" s="18">
        <v>3812990000</v>
      </c>
      <c r="L84" s="29">
        <v>104.33634000000001</v>
      </c>
      <c r="M84" s="29">
        <v>7.19</v>
      </c>
      <c r="N84" s="29">
        <v>7.19</v>
      </c>
      <c r="O84" s="17"/>
      <c r="P84" s="29"/>
      <c r="Q84" s="29"/>
      <c r="R84" s="29"/>
    </row>
    <row r="85" spans="1:18">
      <c r="A85" s="19">
        <v>44461</v>
      </c>
      <c r="B85" s="17">
        <v>80000000</v>
      </c>
      <c r="C85" s="15">
        <v>44441</v>
      </c>
      <c r="D85" s="15">
        <v>45762</v>
      </c>
      <c r="E85" s="17">
        <v>108500000</v>
      </c>
      <c r="F85" s="17">
        <v>28500000</v>
      </c>
      <c r="G85" s="17">
        <v>80000000</v>
      </c>
      <c r="H85" s="128">
        <v>35.625</v>
      </c>
      <c r="I85" s="17">
        <v>0</v>
      </c>
      <c r="J85" s="17">
        <v>80000000</v>
      </c>
      <c r="K85" s="18">
        <v>3892990000</v>
      </c>
      <c r="L85" s="29">
        <v>104.32762</v>
      </c>
      <c r="M85" s="29">
        <v>7.1150000000000002</v>
      </c>
      <c r="N85" s="29">
        <v>7.1</v>
      </c>
      <c r="O85" s="17"/>
      <c r="P85" s="29"/>
      <c r="Q85" s="29"/>
      <c r="R85" s="29"/>
    </row>
    <row r="86" spans="1:18">
      <c r="A86" s="21">
        <v>44491</v>
      </c>
      <c r="B86" s="24">
        <v>80000000</v>
      </c>
      <c r="C86" s="22">
        <v>44490</v>
      </c>
      <c r="D86" s="22">
        <v>45762</v>
      </c>
      <c r="E86" s="24">
        <v>137740000</v>
      </c>
      <c r="F86" s="24">
        <v>57740000</v>
      </c>
      <c r="G86" s="24">
        <v>80000000</v>
      </c>
      <c r="H86" s="129">
        <v>72.174999999999997</v>
      </c>
      <c r="I86" s="24">
        <v>0</v>
      </c>
      <c r="J86" s="24">
        <v>80000000</v>
      </c>
      <c r="K86" s="25">
        <v>3972990000</v>
      </c>
      <c r="L86" s="30">
        <v>102.35536999999999</v>
      </c>
      <c r="M86" s="30">
        <v>7.7153200000000002</v>
      </c>
      <c r="N86" s="30">
        <v>7.7080000000000002</v>
      </c>
      <c r="O86" s="24"/>
      <c r="P86" s="30"/>
      <c r="Q86" s="30"/>
      <c r="R86" s="30"/>
    </row>
    <row r="87" spans="1:18">
      <c r="A87" s="19">
        <v>44583</v>
      </c>
      <c r="B87" s="17">
        <v>100000000</v>
      </c>
      <c r="C87" s="15">
        <v>44578</v>
      </c>
      <c r="D87" s="15">
        <v>45762</v>
      </c>
      <c r="E87" s="17">
        <v>182010000</v>
      </c>
      <c r="F87" s="17">
        <v>82010000</v>
      </c>
      <c r="G87" s="17">
        <v>100020000</v>
      </c>
      <c r="H87" s="144">
        <v>82.01</v>
      </c>
      <c r="I87" s="17">
        <v>0</v>
      </c>
      <c r="J87" s="17">
        <v>100020000</v>
      </c>
      <c r="K87" s="18">
        <v>4073010000</v>
      </c>
      <c r="L87" s="29">
        <v>102.62148999999999</v>
      </c>
      <c r="M87" s="29">
        <v>7.5681099999999999</v>
      </c>
      <c r="N87" s="29">
        <v>7.5380000000000003</v>
      </c>
      <c r="O87" s="17"/>
      <c r="P87" s="29"/>
      <c r="Q87" s="29"/>
      <c r="R87" s="29"/>
    </row>
    <row r="88" spans="1:18">
      <c r="A88" s="19">
        <v>45449</v>
      </c>
      <c r="B88" s="17"/>
      <c r="C88" s="15">
        <v>45449</v>
      </c>
      <c r="D88" s="15"/>
      <c r="E88" s="17"/>
      <c r="F88" s="17"/>
      <c r="G88" s="17"/>
      <c r="H88" s="144"/>
      <c r="I88" s="17"/>
      <c r="J88" s="17"/>
      <c r="K88" s="18">
        <v>3543140000</v>
      </c>
      <c r="L88" s="29"/>
      <c r="M88" s="29"/>
      <c r="N88" s="29"/>
      <c r="O88" s="17">
        <v>-529870000</v>
      </c>
      <c r="P88" s="29"/>
      <c r="Q88" s="29"/>
      <c r="R88" s="29"/>
    </row>
    <row r="89" spans="1:18">
      <c r="A89" s="19">
        <v>45561</v>
      </c>
      <c r="B89" s="17"/>
      <c r="C89" s="15"/>
      <c r="D89" s="15"/>
      <c r="E89" s="17"/>
      <c r="F89" s="17"/>
      <c r="G89" s="17"/>
      <c r="H89" s="144"/>
      <c r="I89" s="17"/>
      <c r="J89" s="17"/>
      <c r="K89" s="18">
        <v>2598200000</v>
      </c>
      <c r="L89" s="29"/>
      <c r="M89" s="29"/>
      <c r="N89" s="29"/>
      <c r="O89" s="17">
        <v>-944940000</v>
      </c>
      <c r="P89" s="29"/>
      <c r="Q89" s="29"/>
      <c r="R89" s="29"/>
    </row>
    <row r="90" spans="1:18">
      <c r="A90" s="19">
        <v>45603</v>
      </c>
      <c r="B90" s="17"/>
      <c r="C90" s="15"/>
      <c r="D90" s="15"/>
      <c r="E90" s="17"/>
      <c r="F90" s="17"/>
      <c r="G90" s="17"/>
      <c r="H90" s="144"/>
      <c r="I90" s="17"/>
      <c r="J90" s="17"/>
      <c r="K90" s="18">
        <v>1923100000</v>
      </c>
      <c r="L90" s="29"/>
      <c r="M90" s="29"/>
      <c r="N90" s="29"/>
      <c r="O90" s="17">
        <v>-675100000</v>
      </c>
      <c r="P90" s="29"/>
      <c r="Q90" s="29"/>
      <c r="R90" s="29"/>
    </row>
    <row r="91" spans="1:18">
      <c r="A91" s="319">
        <v>45348</v>
      </c>
      <c r="K91" s="18">
        <v>1145150000</v>
      </c>
      <c r="O91" s="17">
        <v>-777950000</v>
      </c>
    </row>
  </sheetData>
  <conditionalFormatting sqref="L4:N15">
    <cfRule type="cellIs" dxfId="142" priority="10618" stopIfTrue="1" operator="lessThan">
      <formula>0</formula>
    </cfRule>
  </conditionalFormatting>
  <conditionalFormatting sqref="L19:N90">
    <cfRule type="cellIs" dxfId="141" priority="2" stopIfTrue="1" operator="lessThan">
      <formula>0</formula>
    </cfRule>
  </conditionalFormatting>
  <conditionalFormatting sqref="L4:R16">
    <cfRule type="cellIs" dxfId="140" priority="10336" stopIfTrue="1" operator="lessThan">
      <formula>0</formula>
    </cfRule>
  </conditionalFormatting>
  <conditionalFormatting sqref="L54:R65">
    <cfRule type="cellIs" dxfId="139" priority="4647" stopIfTrue="1" operator="lessThan">
      <formula>0</formula>
    </cfRule>
  </conditionalFormatting>
  <conditionalFormatting sqref="O19:R37">
    <cfRule type="cellIs" dxfId="138" priority="9372" stopIfTrue="1" operator="lessThan">
      <formula>0</formula>
    </cfRule>
  </conditionalFormatting>
  <conditionalFormatting sqref="O39:R49">
    <cfRule type="cellIs" dxfId="137" priority="7000" stopIfTrue="1" operator="lessThan">
      <formula>0</formula>
    </cfRule>
  </conditionalFormatting>
  <conditionalFormatting sqref="O51:R87">
    <cfRule type="cellIs" dxfId="136" priority="3" stopIfTrue="1" operator="lessThan">
      <formula>0</formula>
    </cfRule>
  </conditionalFormatting>
  <conditionalFormatting sqref="P88:R90">
    <cfRule type="cellIs" dxfId="135" priority="1" stopIfTrue="1" operator="lessThan">
      <formula>0</formula>
    </cfRule>
  </conditionalFormatting>
  <pageMargins left="0.7" right="0.7" top="0.75" bottom="0.75" header="0.3" footer="0.3"/>
  <pageSetup scale="40" orientation="landscape" r:id="rId1"/>
  <headerFooter>
    <oddFooter>&amp;L_x000D_&amp;1#&amp;"Calibri"&amp;10&amp;K000000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1"/>
  <sheetViews>
    <sheetView workbookViewId="0">
      <pane xSplit="1" ySplit="2" topLeftCell="B43" activePane="bottomRight" state="frozen"/>
      <selection pane="topRight" activeCell="B1" sqref="B1"/>
      <selection pane="bottomLeft" activeCell="A3" sqref="A3"/>
      <selection pane="bottomRight" activeCell="A52" sqref="A52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10" max="10" width="9.77734375" customWidth="1"/>
    <col min="11" max="11" width="10.109375" customWidth="1"/>
    <col min="15" max="15" width="13.5546875" bestFit="1" customWidth="1"/>
  </cols>
  <sheetData>
    <row r="1" spans="1:14" ht="16.5" thickBot="1">
      <c r="A1" s="9"/>
      <c r="B1" s="9" t="s">
        <v>61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 s="8" customFormat="1" ht="15" customHeight="1">
      <c r="A4" s="102">
        <v>42244</v>
      </c>
      <c r="B4" s="38">
        <v>50000000</v>
      </c>
      <c r="C4" s="15">
        <v>42244</v>
      </c>
      <c r="D4" s="15">
        <v>45853</v>
      </c>
      <c r="E4" s="17">
        <v>167000000</v>
      </c>
      <c r="F4" s="17">
        <v>117000000</v>
      </c>
      <c r="G4" s="17">
        <v>50000000</v>
      </c>
      <c r="H4" s="135">
        <v>234</v>
      </c>
      <c r="I4" s="17">
        <v>0</v>
      </c>
      <c r="J4" s="17">
        <v>50000000</v>
      </c>
      <c r="K4" s="18">
        <v>50000000</v>
      </c>
      <c r="L4" s="90">
        <v>100.32522</v>
      </c>
      <c r="M4" s="90">
        <v>3.7594400000000001</v>
      </c>
      <c r="N4" s="40">
        <v>3.84</v>
      </c>
    </row>
    <row r="5" spans="1:14" s="8" customFormat="1" ht="15" customHeight="1">
      <c r="A5" s="102">
        <v>42275</v>
      </c>
      <c r="B5" s="38">
        <v>50000000</v>
      </c>
      <c r="C5" s="15">
        <v>42257</v>
      </c>
      <c r="D5" s="15">
        <v>45853</v>
      </c>
      <c r="E5" s="17">
        <v>71000000</v>
      </c>
      <c r="F5" s="17">
        <v>21000000</v>
      </c>
      <c r="G5" s="17">
        <v>21000000</v>
      </c>
      <c r="H5" s="135">
        <v>42</v>
      </c>
      <c r="I5" s="17">
        <v>0</v>
      </c>
      <c r="J5" s="17">
        <v>21000000</v>
      </c>
      <c r="K5" s="18">
        <v>71000000</v>
      </c>
      <c r="L5" s="90">
        <v>100.3531</v>
      </c>
      <c r="M5" s="90">
        <v>3.7557100000000001</v>
      </c>
      <c r="N5" s="40">
        <v>3.73</v>
      </c>
    </row>
    <row r="6" spans="1:14" s="8" customFormat="1" ht="15" customHeight="1">
      <c r="A6" s="102">
        <v>42305</v>
      </c>
      <c r="B6" s="38">
        <v>60000000</v>
      </c>
      <c r="C6" s="15">
        <v>42284</v>
      </c>
      <c r="D6" s="15">
        <v>45853</v>
      </c>
      <c r="E6" s="17">
        <v>62950000</v>
      </c>
      <c r="F6" s="17">
        <v>2950000</v>
      </c>
      <c r="G6" s="17">
        <v>27950000</v>
      </c>
      <c r="H6" s="135">
        <v>5</v>
      </c>
      <c r="I6" s="17">
        <v>0</v>
      </c>
      <c r="J6" s="17">
        <v>27950000</v>
      </c>
      <c r="K6" s="18">
        <v>98950000</v>
      </c>
      <c r="L6" s="90">
        <v>99.645089999999996</v>
      </c>
      <c r="M6" s="90">
        <v>3.8424700000000001</v>
      </c>
      <c r="N6" s="40">
        <v>3.83</v>
      </c>
    </row>
    <row r="7" spans="1:14" s="8" customFormat="1" ht="15" customHeight="1">
      <c r="A7" s="148">
        <v>42336</v>
      </c>
      <c r="B7" s="125">
        <v>70000000</v>
      </c>
      <c r="C7" s="22">
        <v>42334</v>
      </c>
      <c r="D7" s="22">
        <v>45853</v>
      </c>
      <c r="E7" s="24">
        <v>70000000</v>
      </c>
      <c r="F7" s="24">
        <v>0</v>
      </c>
      <c r="G7" s="24">
        <v>40000000</v>
      </c>
      <c r="H7" s="185">
        <v>0</v>
      </c>
      <c r="I7" s="24">
        <v>0</v>
      </c>
      <c r="J7" s="24">
        <v>40000000</v>
      </c>
      <c r="K7" s="25">
        <v>138950000</v>
      </c>
      <c r="L7" s="93">
        <v>99.388670000000005</v>
      </c>
      <c r="M7" s="93">
        <v>3.8747500000000001</v>
      </c>
      <c r="N7" s="173">
        <v>4.04</v>
      </c>
    </row>
    <row r="8" spans="1:14" s="8" customFormat="1" ht="15" customHeight="1">
      <c r="A8" s="102">
        <v>42397</v>
      </c>
      <c r="B8" s="38">
        <v>70000000</v>
      </c>
      <c r="C8" s="15">
        <v>42382</v>
      </c>
      <c r="D8" s="15">
        <v>45853</v>
      </c>
      <c r="E8" s="17">
        <v>58300000</v>
      </c>
      <c r="F8" s="17">
        <v>-11700000</v>
      </c>
      <c r="G8" s="17">
        <v>48300000</v>
      </c>
      <c r="H8" s="128">
        <v>-16.714285714285715</v>
      </c>
      <c r="I8" s="17">
        <v>0</v>
      </c>
      <c r="J8" s="17">
        <v>48300000</v>
      </c>
      <c r="K8" s="18">
        <v>187250000</v>
      </c>
      <c r="L8" s="90">
        <v>99.577610000000007</v>
      </c>
      <c r="M8" s="90">
        <v>3.8535400000000002</v>
      </c>
      <c r="N8" s="40">
        <v>3.9</v>
      </c>
    </row>
    <row r="9" spans="1:14" s="8" customFormat="1" ht="15" customHeight="1">
      <c r="A9" s="102">
        <v>42428</v>
      </c>
      <c r="B9" s="38">
        <v>70000000</v>
      </c>
      <c r="C9" s="15">
        <v>42424</v>
      </c>
      <c r="D9" s="15">
        <v>45853</v>
      </c>
      <c r="E9" s="17">
        <v>87000000</v>
      </c>
      <c r="F9" s="17">
        <v>17000000</v>
      </c>
      <c r="G9" s="17">
        <v>70000000</v>
      </c>
      <c r="H9" s="128">
        <v>24.285714285714285</v>
      </c>
      <c r="I9" s="17">
        <v>0</v>
      </c>
      <c r="J9" s="17">
        <v>70000000</v>
      </c>
      <c r="K9" s="18">
        <v>257250000</v>
      </c>
      <c r="L9" s="90">
        <v>98.616799999999998</v>
      </c>
      <c r="M9" s="90">
        <v>3.9777399999999998</v>
      </c>
      <c r="N9" s="40">
        <v>4.0199999999999996</v>
      </c>
    </row>
    <row r="10" spans="1:14" s="8" customFormat="1" ht="16.5" customHeight="1">
      <c r="A10" s="102">
        <v>42457</v>
      </c>
      <c r="B10" s="38">
        <v>100000000</v>
      </c>
      <c r="C10" s="15">
        <v>42432</v>
      </c>
      <c r="D10" s="15">
        <v>45853</v>
      </c>
      <c r="E10" s="17">
        <v>100000000</v>
      </c>
      <c r="F10" s="17">
        <v>0</v>
      </c>
      <c r="G10" s="17">
        <v>100000000</v>
      </c>
      <c r="H10" s="128">
        <v>0</v>
      </c>
      <c r="I10" s="17">
        <v>0</v>
      </c>
      <c r="J10" s="17">
        <v>100000000</v>
      </c>
      <c r="K10" s="18">
        <v>357250000</v>
      </c>
      <c r="L10" s="90">
        <v>99.129429999999999</v>
      </c>
      <c r="M10" s="90">
        <v>3.9777399999999998</v>
      </c>
      <c r="N10" s="40">
        <v>3.9777399999999998</v>
      </c>
    </row>
    <row r="11" spans="1:14" s="8" customFormat="1" ht="16.5" customHeight="1">
      <c r="A11" s="102">
        <v>42446</v>
      </c>
      <c r="B11" s="38">
        <v>70000000</v>
      </c>
      <c r="C11" s="15">
        <v>42446</v>
      </c>
      <c r="D11" s="15">
        <v>45853</v>
      </c>
      <c r="E11" s="17">
        <v>140000000</v>
      </c>
      <c r="F11" s="17">
        <v>70000000</v>
      </c>
      <c r="G11" s="17">
        <v>70000000</v>
      </c>
      <c r="H11" s="128">
        <v>100</v>
      </c>
      <c r="I11" s="17">
        <v>0</v>
      </c>
      <c r="J11" s="17">
        <v>70000000</v>
      </c>
      <c r="K11" s="18">
        <v>427250000</v>
      </c>
      <c r="L11" s="90">
        <v>99.453869999999995</v>
      </c>
      <c r="M11" s="90">
        <v>3.87</v>
      </c>
      <c r="N11" s="40">
        <v>3.87</v>
      </c>
    </row>
    <row r="12" spans="1:14" s="8" customFormat="1" ht="16.5" customHeight="1">
      <c r="A12" s="102">
        <v>42477</v>
      </c>
      <c r="B12" s="38">
        <v>60000000</v>
      </c>
      <c r="C12" s="15">
        <v>42488</v>
      </c>
      <c r="D12" s="15">
        <v>45853</v>
      </c>
      <c r="E12" s="17">
        <v>125000000</v>
      </c>
      <c r="F12" s="17">
        <v>65000000</v>
      </c>
      <c r="G12" s="17">
        <v>60000000</v>
      </c>
      <c r="H12" s="128">
        <v>108.33333333333333</v>
      </c>
      <c r="I12" s="17">
        <v>0</v>
      </c>
      <c r="J12" s="17">
        <v>60000000</v>
      </c>
      <c r="K12" s="18">
        <v>487250000</v>
      </c>
      <c r="L12" s="90">
        <v>99.339039999999997</v>
      </c>
      <c r="M12" s="90">
        <v>3.8858299999999999</v>
      </c>
      <c r="N12" s="40">
        <v>3.93</v>
      </c>
    </row>
    <row r="13" spans="1:14" s="8" customFormat="1" ht="16.5" customHeight="1">
      <c r="A13" s="102">
        <v>42507</v>
      </c>
      <c r="B13" s="38">
        <v>60000000</v>
      </c>
      <c r="C13" s="15">
        <v>42516</v>
      </c>
      <c r="D13" s="15">
        <v>45853</v>
      </c>
      <c r="E13" s="17">
        <v>18160000</v>
      </c>
      <c r="F13" s="17">
        <v>-41840000</v>
      </c>
      <c r="G13" s="17">
        <v>18160000</v>
      </c>
      <c r="H13" s="128">
        <v>-69.733333333333334</v>
      </c>
      <c r="I13" s="17">
        <v>0</v>
      </c>
      <c r="J13" s="17">
        <v>18160000</v>
      </c>
      <c r="K13" s="18">
        <v>505410000</v>
      </c>
      <c r="L13" s="90">
        <v>99.915379999999999</v>
      </c>
      <c r="M13" s="90">
        <v>3.81108</v>
      </c>
      <c r="N13" s="40">
        <v>3.9</v>
      </c>
    </row>
    <row r="14" spans="1:14" s="8" customFormat="1" ht="16.5" customHeight="1">
      <c r="A14" s="102">
        <v>42538</v>
      </c>
      <c r="B14" s="38">
        <v>60000000</v>
      </c>
      <c r="C14" s="15">
        <v>42530</v>
      </c>
      <c r="D14" s="15">
        <v>45853</v>
      </c>
      <c r="E14" s="17">
        <v>40000000</v>
      </c>
      <c r="F14" s="17">
        <v>-20000000</v>
      </c>
      <c r="G14" s="17">
        <v>40000000</v>
      </c>
      <c r="H14" s="128">
        <v>-33.333333333333329</v>
      </c>
      <c r="I14" s="17">
        <v>0</v>
      </c>
      <c r="J14" s="17">
        <v>40000000</v>
      </c>
      <c r="K14" s="18">
        <v>545410000</v>
      </c>
      <c r="L14" s="90">
        <v>98.277860000000004</v>
      </c>
      <c r="M14" s="90">
        <v>3.8574799999999998</v>
      </c>
      <c r="N14" s="40">
        <v>3.98</v>
      </c>
    </row>
    <row r="15" spans="1:14" s="8" customFormat="1" ht="16.5" customHeight="1">
      <c r="A15" s="102">
        <v>42568</v>
      </c>
      <c r="B15" s="38">
        <v>60000000</v>
      </c>
      <c r="C15" s="15">
        <v>42557</v>
      </c>
      <c r="D15" s="15">
        <v>45853</v>
      </c>
      <c r="E15" s="17">
        <v>21000000</v>
      </c>
      <c r="F15" s="17">
        <v>-39000000</v>
      </c>
      <c r="G15" s="17">
        <v>21000000</v>
      </c>
      <c r="H15" s="128">
        <v>-65</v>
      </c>
      <c r="I15" s="17">
        <v>0</v>
      </c>
      <c r="J15" s="17">
        <v>21000000</v>
      </c>
      <c r="K15" s="18">
        <v>566410000</v>
      </c>
      <c r="L15" s="90">
        <v>99.296999999999997</v>
      </c>
      <c r="M15" s="90">
        <v>3.8933300000000002</v>
      </c>
      <c r="N15" s="40">
        <v>3.94</v>
      </c>
    </row>
    <row r="16" spans="1:14" s="8" customFormat="1" ht="16.5" customHeight="1">
      <c r="A16" s="102">
        <v>42599</v>
      </c>
      <c r="B16" s="38">
        <v>60000000</v>
      </c>
      <c r="C16" s="15">
        <v>42585</v>
      </c>
      <c r="D16" s="15">
        <v>45853</v>
      </c>
      <c r="E16" s="17">
        <v>2500000</v>
      </c>
      <c r="F16" s="17">
        <v>-57500000</v>
      </c>
      <c r="G16" s="17">
        <v>2500000</v>
      </c>
      <c r="H16" s="128">
        <v>-95.833333333333343</v>
      </c>
      <c r="I16" s="17">
        <v>0</v>
      </c>
      <c r="J16" s="17">
        <v>2500000</v>
      </c>
      <c r="K16" s="18">
        <v>568910000</v>
      </c>
      <c r="L16" s="90">
        <v>100.14718999999999</v>
      </c>
      <c r="M16" s="90">
        <v>3.78</v>
      </c>
      <c r="N16" s="40">
        <v>3.78</v>
      </c>
    </row>
    <row r="17" spans="1:14" s="8" customFormat="1" ht="16.5" customHeight="1">
      <c r="A17" s="102">
        <v>42630</v>
      </c>
      <c r="B17" s="38">
        <v>300000000</v>
      </c>
      <c r="C17" s="15">
        <v>42634</v>
      </c>
      <c r="D17" s="15">
        <v>45853</v>
      </c>
      <c r="E17" s="17">
        <v>300000000</v>
      </c>
      <c r="F17" s="17">
        <v>0</v>
      </c>
      <c r="G17" s="17">
        <v>300000000</v>
      </c>
      <c r="H17" s="128">
        <v>0</v>
      </c>
      <c r="I17" s="17">
        <v>0</v>
      </c>
      <c r="J17" s="17">
        <v>300000000</v>
      </c>
      <c r="K17" s="18">
        <v>868910000</v>
      </c>
      <c r="L17" s="90">
        <v>98.772419999999997</v>
      </c>
      <c r="M17" s="90">
        <v>3.9649999999999999</v>
      </c>
      <c r="N17" s="40">
        <v>3.97</v>
      </c>
    </row>
    <row r="18" spans="1:14" s="8" customFormat="1" ht="16.5" customHeight="1">
      <c r="A18" s="102">
        <v>42630</v>
      </c>
      <c r="B18" s="38">
        <v>60000000</v>
      </c>
      <c r="C18" s="15">
        <v>42642</v>
      </c>
      <c r="D18" s="15">
        <v>45853</v>
      </c>
      <c r="E18" s="17">
        <v>7100000</v>
      </c>
      <c r="F18" s="17">
        <v>-52900000</v>
      </c>
      <c r="G18" s="17">
        <v>7100000</v>
      </c>
      <c r="H18" s="128">
        <v>-88.166666666666671</v>
      </c>
      <c r="I18" s="17">
        <v>0</v>
      </c>
      <c r="J18" s="17">
        <v>7100000</v>
      </c>
      <c r="K18" s="18">
        <v>876010000</v>
      </c>
      <c r="L18" s="90">
        <v>98.845179999999999</v>
      </c>
      <c r="M18" s="90">
        <v>3.9552800000000001</v>
      </c>
      <c r="N18" s="40">
        <v>4.08</v>
      </c>
    </row>
    <row r="19" spans="1:14" s="8" customFormat="1" ht="16.5" customHeight="1">
      <c r="A19" s="102">
        <v>42660</v>
      </c>
      <c r="B19" s="38">
        <v>60000000</v>
      </c>
      <c r="C19" s="15">
        <v>42656</v>
      </c>
      <c r="D19" s="15">
        <v>45853</v>
      </c>
      <c r="E19" s="17">
        <v>31500000</v>
      </c>
      <c r="F19" s="17">
        <v>-28500000</v>
      </c>
      <c r="G19" s="17">
        <v>11500000</v>
      </c>
      <c r="H19" s="128">
        <v>-47.5</v>
      </c>
      <c r="I19" s="17">
        <v>0</v>
      </c>
      <c r="J19" s="17">
        <v>11500000</v>
      </c>
      <c r="K19" s="18">
        <v>887510000</v>
      </c>
      <c r="L19" s="90">
        <v>98.33323</v>
      </c>
      <c r="M19" s="90">
        <v>4.0260899999999999</v>
      </c>
      <c r="N19" s="40">
        <v>4.0599999999999996</v>
      </c>
    </row>
    <row r="20" spans="1:14" s="8" customFormat="1" ht="16.5" customHeight="1">
      <c r="A20" s="102">
        <v>42691</v>
      </c>
      <c r="B20" s="38">
        <v>60000000</v>
      </c>
      <c r="C20" s="15">
        <v>42691</v>
      </c>
      <c r="D20" s="15">
        <v>45853</v>
      </c>
      <c r="E20" s="17">
        <v>15000000</v>
      </c>
      <c r="F20" s="17">
        <v>-45000000</v>
      </c>
      <c r="G20" s="17">
        <v>15000000</v>
      </c>
      <c r="H20" s="128">
        <v>-75</v>
      </c>
      <c r="I20" s="17">
        <v>0</v>
      </c>
      <c r="J20" s="17">
        <v>15000000</v>
      </c>
      <c r="K20" s="18">
        <v>902510000</v>
      </c>
      <c r="L20" s="90">
        <v>98.031120000000001</v>
      </c>
      <c r="M20" s="90">
        <v>4.07</v>
      </c>
      <c r="N20" s="40">
        <v>4.07</v>
      </c>
    </row>
    <row r="21" spans="1:14" s="8" customFormat="1" ht="16.5" customHeight="1">
      <c r="A21" s="102">
        <v>42721</v>
      </c>
      <c r="B21" s="38">
        <v>100000000</v>
      </c>
      <c r="C21" s="15">
        <v>42710</v>
      </c>
      <c r="D21" s="15">
        <v>45853</v>
      </c>
      <c r="E21" s="17">
        <v>100000000</v>
      </c>
      <c r="F21" s="17">
        <v>0</v>
      </c>
      <c r="G21" s="17">
        <v>100000000</v>
      </c>
      <c r="H21" s="128">
        <v>0</v>
      </c>
      <c r="I21" s="17">
        <v>0</v>
      </c>
      <c r="J21" s="17">
        <v>100000000</v>
      </c>
      <c r="K21" s="18">
        <v>1002510000</v>
      </c>
      <c r="L21" s="90">
        <v>97.260589999999993</v>
      </c>
      <c r="M21" s="90">
        <v>4.18</v>
      </c>
      <c r="N21" s="40">
        <v>4.18</v>
      </c>
    </row>
    <row r="22" spans="1:14" s="8" customFormat="1" ht="15" customHeight="1">
      <c r="A22" s="148">
        <v>42721</v>
      </c>
      <c r="B22" s="125">
        <v>60000000</v>
      </c>
      <c r="C22" s="22">
        <v>42726</v>
      </c>
      <c r="D22" s="22">
        <v>45853</v>
      </c>
      <c r="E22" s="24">
        <v>3000000</v>
      </c>
      <c r="F22" s="24">
        <v>-57000000</v>
      </c>
      <c r="G22" s="24">
        <v>3000000</v>
      </c>
      <c r="H22" s="129">
        <v>-95</v>
      </c>
      <c r="I22" s="24">
        <v>0</v>
      </c>
      <c r="J22" s="24">
        <v>3000000</v>
      </c>
      <c r="K22" s="25">
        <v>1005510000</v>
      </c>
      <c r="L22" s="93">
        <v>96.38449</v>
      </c>
      <c r="M22" s="93">
        <v>4.3099999999999996</v>
      </c>
      <c r="N22" s="173">
        <v>4.3099999999999996</v>
      </c>
    </row>
    <row r="23" spans="1:14" s="8" customFormat="1" ht="16.5" customHeight="1">
      <c r="A23" s="102">
        <v>42783</v>
      </c>
      <c r="B23" s="38">
        <v>60000000</v>
      </c>
      <c r="C23" s="15">
        <v>42775</v>
      </c>
      <c r="D23" s="15">
        <v>45853</v>
      </c>
      <c r="E23" s="17">
        <v>35000000</v>
      </c>
      <c r="F23" s="17">
        <v>-25000000</v>
      </c>
      <c r="G23" s="17">
        <v>35000000</v>
      </c>
      <c r="H23" s="128">
        <v>-41.666666666666671</v>
      </c>
      <c r="I23" s="17">
        <v>0</v>
      </c>
      <c r="J23" s="17">
        <v>35000000</v>
      </c>
      <c r="K23" s="18">
        <v>1040510000</v>
      </c>
      <c r="L23" s="90">
        <v>95.268420000000006</v>
      </c>
      <c r="M23" s="90">
        <v>4.4800000000000004</v>
      </c>
      <c r="N23" s="40">
        <v>4.7</v>
      </c>
    </row>
    <row r="24" spans="1:14" s="8" customFormat="1" ht="16.5" customHeight="1">
      <c r="A24" s="102">
        <v>42783</v>
      </c>
      <c r="B24" s="38">
        <v>110000000</v>
      </c>
      <c r="C24" s="15">
        <v>42794</v>
      </c>
      <c r="D24" s="15">
        <v>45853</v>
      </c>
      <c r="E24" s="17">
        <v>110000000</v>
      </c>
      <c r="F24" s="17">
        <v>0</v>
      </c>
      <c r="G24" s="17">
        <v>110000000</v>
      </c>
      <c r="H24" s="128">
        <v>0</v>
      </c>
      <c r="I24" s="128">
        <v>0</v>
      </c>
      <c r="J24" s="17">
        <v>110000000</v>
      </c>
      <c r="K24" s="18">
        <v>1150510000</v>
      </c>
      <c r="L24" s="90">
        <v>94.556030000000007</v>
      </c>
      <c r="M24" s="90">
        <v>4.59</v>
      </c>
      <c r="N24" s="90">
        <v>4.59</v>
      </c>
    </row>
    <row r="25" spans="1:14" s="8" customFormat="1" ht="16.5" customHeight="1">
      <c r="A25" s="102">
        <v>42811</v>
      </c>
      <c r="B25" s="38">
        <v>60000000</v>
      </c>
      <c r="C25" s="15">
        <v>42802</v>
      </c>
      <c r="D25" s="15">
        <v>45853</v>
      </c>
      <c r="E25" s="17">
        <v>60000000</v>
      </c>
      <c r="F25" s="17">
        <v>0</v>
      </c>
      <c r="G25" s="17">
        <v>60000000</v>
      </c>
      <c r="H25" s="128">
        <v>0</v>
      </c>
      <c r="I25" s="128">
        <v>0</v>
      </c>
      <c r="J25" s="17">
        <v>60000000</v>
      </c>
      <c r="K25" s="18">
        <v>1210510000</v>
      </c>
      <c r="L25" s="90">
        <v>94.575119999999998</v>
      </c>
      <c r="M25" s="90">
        <v>4.5891700000000002</v>
      </c>
      <c r="N25" s="90">
        <v>4.5599999999999996</v>
      </c>
    </row>
    <row r="26" spans="1:14" s="8" customFormat="1" ht="16.5" customHeight="1">
      <c r="A26" s="102">
        <v>42842</v>
      </c>
      <c r="B26" s="38">
        <v>25000000</v>
      </c>
      <c r="C26" s="15">
        <v>42852</v>
      </c>
      <c r="D26" s="15">
        <v>45853</v>
      </c>
      <c r="E26" s="17">
        <v>50000000</v>
      </c>
      <c r="F26" s="17">
        <v>25000000</v>
      </c>
      <c r="G26" s="17">
        <v>25000000</v>
      </c>
      <c r="H26" s="128">
        <v>100</v>
      </c>
      <c r="I26" s="128">
        <v>0</v>
      </c>
      <c r="J26" s="17">
        <v>25000000</v>
      </c>
      <c r="K26" s="18">
        <v>1235510000</v>
      </c>
      <c r="L26" s="90">
        <v>95.450869999999995</v>
      </c>
      <c r="M26" s="90">
        <v>4.468</v>
      </c>
      <c r="N26" s="90">
        <v>4.51</v>
      </c>
    </row>
    <row r="27" spans="1:14" s="8" customFormat="1" ht="16.5" customHeight="1">
      <c r="A27" s="102">
        <v>42887</v>
      </c>
      <c r="B27" s="38">
        <v>25000000</v>
      </c>
      <c r="C27" s="15">
        <v>42887</v>
      </c>
      <c r="D27" s="15">
        <v>45853</v>
      </c>
      <c r="E27" s="17">
        <v>52050000</v>
      </c>
      <c r="F27" s="17">
        <v>27050000</v>
      </c>
      <c r="G27" s="17">
        <v>25000000</v>
      </c>
      <c r="H27" s="128">
        <v>108.2</v>
      </c>
      <c r="I27" s="128">
        <v>0</v>
      </c>
      <c r="J27" s="17">
        <v>25000000</v>
      </c>
      <c r="K27" s="18">
        <v>1260510000</v>
      </c>
      <c r="L27" s="90">
        <v>96.318619999999996</v>
      </c>
      <c r="M27" s="90">
        <v>4.3440000000000003</v>
      </c>
      <c r="N27" s="90">
        <v>4.37</v>
      </c>
    </row>
    <row r="28" spans="1:14">
      <c r="A28" s="106">
        <v>42887</v>
      </c>
      <c r="B28" s="17">
        <v>25000000</v>
      </c>
      <c r="C28" s="15">
        <v>42915</v>
      </c>
      <c r="D28" s="15">
        <v>45853</v>
      </c>
      <c r="E28" s="17">
        <v>24000000</v>
      </c>
      <c r="F28" s="17">
        <v>-1000000</v>
      </c>
      <c r="G28" s="17">
        <v>24000000</v>
      </c>
      <c r="H28" s="135">
        <v>-4</v>
      </c>
      <c r="I28" s="17">
        <v>0</v>
      </c>
      <c r="J28" s="17">
        <v>24000000</v>
      </c>
      <c r="K28" s="18">
        <v>1284510000</v>
      </c>
      <c r="L28" s="29">
        <v>96.603030000000004</v>
      </c>
      <c r="M28" s="107">
        <v>4.3040000000000003</v>
      </c>
      <c r="N28" s="107">
        <v>4.32</v>
      </c>
    </row>
    <row r="29" spans="1:14">
      <c r="A29" s="106">
        <v>42917</v>
      </c>
      <c r="B29" s="17">
        <v>25000000</v>
      </c>
      <c r="C29" s="15">
        <v>42943</v>
      </c>
      <c r="D29" s="15">
        <v>45853</v>
      </c>
      <c r="E29" s="17">
        <v>47000000</v>
      </c>
      <c r="F29" s="17">
        <v>22000000</v>
      </c>
      <c r="G29" s="17">
        <v>25000000</v>
      </c>
      <c r="H29" s="135">
        <v>88</v>
      </c>
      <c r="I29" s="17">
        <v>0</v>
      </c>
      <c r="J29" s="17">
        <v>25000000</v>
      </c>
      <c r="K29" s="18">
        <v>1309510000</v>
      </c>
      <c r="L29" s="29">
        <v>96.888490000000004</v>
      </c>
      <c r="M29" s="107">
        <v>4.2640000000000002</v>
      </c>
      <c r="N29" s="107">
        <v>4.29</v>
      </c>
    </row>
    <row r="30" spans="1:14">
      <c r="A30" s="106">
        <v>42948</v>
      </c>
      <c r="B30" s="17">
        <v>25000000</v>
      </c>
      <c r="C30" s="15">
        <v>42971</v>
      </c>
      <c r="D30" s="15">
        <v>45853</v>
      </c>
      <c r="E30" s="17">
        <v>25000000</v>
      </c>
      <c r="F30" s="17">
        <v>25000000</v>
      </c>
      <c r="G30" s="17">
        <v>25000000</v>
      </c>
      <c r="H30" s="135">
        <v>100</v>
      </c>
      <c r="I30" s="17">
        <v>0</v>
      </c>
      <c r="J30" s="17">
        <v>25000000</v>
      </c>
      <c r="K30" s="18">
        <v>1334510000</v>
      </c>
      <c r="L30" s="29">
        <v>97.009439999999998</v>
      </c>
      <c r="M30" s="107">
        <v>4.2489999999999997</v>
      </c>
      <c r="N30" s="107">
        <v>4.26</v>
      </c>
    </row>
    <row r="31" spans="1:14">
      <c r="A31" s="106">
        <v>43009</v>
      </c>
      <c r="B31" s="17">
        <v>100000000</v>
      </c>
      <c r="C31" s="15">
        <v>43024</v>
      </c>
      <c r="D31" s="15">
        <v>45853</v>
      </c>
      <c r="E31" s="17">
        <v>95000000</v>
      </c>
      <c r="F31" s="17">
        <v>-5000000</v>
      </c>
      <c r="G31" s="17">
        <v>95000000</v>
      </c>
      <c r="H31" s="135">
        <v>-5</v>
      </c>
      <c r="I31" s="17">
        <v>0</v>
      </c>
      <c r="J31" s="17">
        <v>95000000</v>
      </c>
      <c r="K31" s="18">
        <v>1429510000</v>
      </c>
      <c r="L31" s="29">
        <v>96.066999999999993</v>
      </c>
      <c r="M31" s="107">
        <v>4.4029999999999996</v>
      </c>
      <c r="N31" s="107">
        <v>4.95</v>
      </c>
    </row>
    <row r="32" spans="1:14">
      <c r="A32" s="26">
        <v>43040</v>
      </c>
      <c r="B32" s="98">
        <v>30000000</v>
      </c>
      <c r="C32" s="103">
        <v>43055</v>
      </c>
      <c r="D32" s="103">
        <v>45853</v>
      </c>
      <c r="E32" s="98">
        <v>34000000</v>
      </c>
      <c r="F32" s="98">
        <v>4000000</v>
      </c>
      <c r="G32" s="98">
        <v>24000000</v>
      </c>
      <c r="H32" s="217">
        <v>13.333333333333334</v>
      </c>
      <c r="I32" s="98">
        <v>0</v>
      </c>
      <c r="J32" s="98">
        <v>24000000</v>
      </c>
      <c r="K32" s="147">
        <v>1453510000</v>
      </c>
      <c r="L32" s="104">
        <v>96.067179999999993</v>
      </c>
      <c r="M32" s="158">
        <v>4.4026300000000003</v>
      </c>
      <c r="N32" s="158">
        <v>4.99</v>
      </c>
    </row>
    <row r="33" spans="1:14">
      <c r="A33" s="124">
        <v>43086</v>
      </c>
      <c r="B33" s="24">
        <v>30000000</v>
      </c>
      <c r="C33" s="22">
        <v>43076</v>
      </c>
      <c r="D33" s="22">
        <v>45854</v>
      </c>
      <c r="E33" s="24">
        <v>0</v>
      </c>
      <c r="F33" s="24">
        <v>-30000000</v>
      </c>
      <c r="G33" s="24">
        <v>0</v>
      </c>
      <c r="H33" s="129">
        <v>-100</v>
      </c>
      <c r="I33" s="24">
        <v>0</v>
      </c>
      <c r="J33" s="24">
        <v>0</v>
      </c>
      <c r="K33" s="25">
        <v>1453510000</v>
      </c>
      <c r="L33" s="30"/>
      <c r="M33" s="30"/>
      <c r="N33" s="30"/>
    </row>
    <row r="34" spans="1:14">
      <c r="A34" s="114">
        <v>43132</v>
      </c>
      <c r="B34" s="17">
        <v>30000000</v>
      </c>
      <c r="C34" s="15">
        <v>43132</v>
      </c>
      <c r="D34" s="15">
        <v>45853</v>
      </c>
      <c r="E34" s="17">
        <v>23700000</v>
      </c>
      <c r="F34" s="17">
        <v>-6300000</v>
      </c>
      <c r="G34" s="17">
        <v>23700000</v>
      </c>
      <c r="H34" s="128">
        <v>-21</v>
      </c>
      <c r="I34" s="17">
        <v>0</v>
      </c>
      <c r="J34" s="17">
        <v>23700000</v>
      </c>
      <c r="K34" s="18">
        <v>1477210000</v>
      </c>
      <c r="L34" s="29">
        <v>95.857150000000004</v>
      </c>
      <c r="M34" s="29">
        <v>4.4594100000000001</v>
      </c>
      <c r="N34" s="29">
        <v>4.4800000000000004</v>
      </c>
    </row>
    <row r="35" spans="1:14">
      <c r="A35" s="114">
        <v>43160</v>
      </c>
      <c r="B35" s="17">
        <v>30000000</v>
      </c>
      <c r="C35" s="15">
        <v>43160</v>
      </c>
      <c r="D35" s="15">
        <v>45853</v>
      </c>
      <c r="E35" s="17">
        <v>41500000</v>
      </c>
      <c r="F35" s="17">
        <v>11500000</v>
      </c>
      <c r="G35" s="17">
        <v>30000000</v>
      </c>
      <c r="H35" s="128">
        <v>38.333333333333336</v>
      </c>
      <c r="I35" s="17">
        <v>0</v>
      </c>
      <c r="J35" s="17">
        <v>30000000</v>
      </c>
      <c r="K35" s="18">
        <v>1507210000</v>
      </c>
      <c r="L35" s="29">
        <v>95.823400000000007</v>
      </c>
      <c r="M35" s="29">
        <v>4.4710000000000001</v>
      </c>
      <c r="N35" s="29">
        <v>4.5</v>
      </c>
    </row>
    <row r="36" spans="1:14">
      <c r="A36" s="114">
        <v>43160</v>
      </c>
      <c r="B36" s="17">
        <v>30000000</v>
      </c>
      <c r="C36" s="15">
        <v>43188</v>
      </c>
      <c r="D36" s="15">
        <v>45853</v>
      </c>
      <c r="E36" s="17">
        <v>13500000</v>
      </c>
      <c r="F36" s="17">
        <v>-16500000</v>
      </c>
      <c r="G36" s="17">
        <v>13500000</v>
      </c>
      <c r="H36" s="128">
        <v>-55.000000000000007</v>
      </c>
      <c r="I36" s="17">
        <v>0</v>
      </c>
      <c r="J36" s="17">
        <v>13500000</v>
      </c>
      <c r="K36" s="18">
        <v>1520710000</v>
      </c>
      <c r="L36" s="29">
        <v>95.875820000000004</v>
      </c>
      <c r="M36" s="29">
        <v>4.4686700000000004</v>
      </c>
      <c r="N36" s="29">
        <v>4.4909999999999997</v>
      </c>
    </row>
    <row r="37" spans="1:14">
      <c r="A37" s="114">
        <v>43191</v>
      </c>
      <c r="B37" s="17">
        <v>25000000</v>
      </c>
      <c r="C37" s="15">
        <v>43202</v>
      </c>
      <c r="D37" s="15">
        <v>45853</v>
      </c>
      <c r="E37" s="17">
        <v>5000000</v>
      </c>
      <c r="F37" s="17">
        <v>-20000000</v>
      </c>
      <c r="G37" s="17">
        <v>5000000</v>
      </c>
      <c r="H37" s="128">
        <v>-80</v>
      </c>
      <c r="I37" s="17">
        <v>0</v>
      </c>
      <c r="J37" s="17">
        <v>5000000</v>
      </c>
      <c r="K37" s="18">
        <v>1525710000</v>
      </c>
      <c r="L37" s="29">
        <v>93.932760000000002</v>
      </c>
      <c r="M37" s="29">
        <v>4.8</v>
      </c>
      <c r="N37" s="29">
        <v>4.8</v>
      </c>
    </row>
    <row r="38" spans="1:14">
      <c r="A38" s="114">
        <v>43221</v>
      </c>
      <c r="B38" s="17">
        <v>25000000</v>
      </c>
      <c r="C38" s="15">
        <v>43251</v>
      </c>
      <c r="D38" s="15">
        <v>45853</v>
      </c>
      <c r="E38" s="17">
        <v>10000000</v>
      </c>
      <c r="F38" s="17">
        <v>-15000000</v>
      </c>
      <c r="G38" s="17">
        <v>10000000</v>
      </c>
      <c r="H38" s="128">
        <v>-60</v>
      </c>
      <c r="I38" s="17">
        <v>0</v>
      </c>
      <c r="J38" s="17">
        <v>10000000</v>
      </c>
      <c r="K38" s="18">
        <v>1535710000</v>
      </c>
      <c r="L38" s="29">
        <v>92.945689999999999</v>
      </c>
      <c r="M38" s="29">
        <v>4.99</v>
      </c>
      <c r="N38" s="29">
        <v>4.99</v>
      </c>
    </row>
    <row r="39" spans="1:14">
      <c r="A39" s="114">
        <v>43252</v>
      </c>
      <c r="B39" s="17">
        <v>25000000</v>
      </c>
      <c r="C39" s="15">
        <v>43279</v>
      </c>
      <c r="D39" s="15">
        <v>45853</v>
      </c>
      <c r="E39" s="17">
        <v>17000000</v>
      </c>
      <c r="F39" s="17">
        <v>-8000000</v>
      </c>
      <c r="G39" s="17">
        <v>17000000</v>
      </c>
      <c r="H39" s="128">
        <v>-32</v>
      </c>
      <c r="I39" s="17">
        <v>0</v>
      </c>
      <c r="J39" s="17">
        <v>17000000</v>
      </c>
      <c r="K39" s="18">
        <v>1552710000</v>
      </c>
      <c r="L39" s="29">
        <v>90.999920000000003</v>
      </c>
      <c r="M39" s="29">
        <v>5.35</v>
      </c>
      <c r="N39" s="29">
        <v>5.35</v>
      </c>
    </row>
    <row r="40" spans="1:14">
      <c r="A40" s="19">
        <v>43282</v>
      </c>
      <c r="B40" s="17">
        <v>25000000</v>
      </c>
      <c r="C40" s="15">
        <v>43297</v>
      </c>
      <c r="D40" s="15">
        <v>45853</v>
      </c>
      <c r="E40" s="17">
        <v>133300000</v>
      </c>
      <c r="F40" s="17">
        <v>108300000</v>
      </c>
      <c r="G40" s="17">
        <v>80000000</v>
      </c>
      <c r="H40" s="128">
        <v>433.2</v>
      </c>
      <c r="I40" s="17">
        <v>0</v>
      </c>
      <c r="J40" s="17">
        <v>80000000</v>
      </c>
      <c r="K40" s="18">
        <v>1632710000</v>
      </c>
      <c r="L40" s="29">
        <v>90.311940000000007</v>
      </c>
      <c r="M40" s="29">
        <v>5.4858799999999999</v>
      </c>
      <c r="N40" s="29">
        <v>5.5</v>
      </c>
    </row>
    <row r="41" spans="1:14">
      <c r="A41" s="19">
        <v>43313</v>
      </c>
      <c r="B41" s="17">
        <v>25000000</v>
      </c>
      <c r="C41" s="15">
        <v>43335</v>
      </c>
      <c r="D41" s="15">
        <v>45853</v>
      </c>
      <c r="E41" s="17">
        <v>58000000</v>
      </c>
      <c r="F41" s="17">
        <v>33000000</v>
      </c>
      <c r="G41" s="17">
        <v>25000000</v>
      </c>
      <c r="H41" s="128">
        <v>132</v>
      </c>
      <c r="I41" s="17">
        <v>0</v>
      </c>
      <c r="J41" s="17">
        <v>25000000</v>
      </c>
      <c r="K41" s="18">
        <v>1657710000</v>
      </c>
      <c r="L41" s="29">
        <v>90.675349999999995</v>
      </c>
      <c r="M41" s="29">
        <v>5.43872</v>
      </c>
      <c r="N41" s="29">
        <v>5.44</v>
      </c>
    </row>
    <row r="42" spans="1:14">
      <c r="A42" s="19">
        <v>43344</v>
      </c>
      <c r="B42" s="17">
        <v>25000000</v>
      </c>
      <c r="C42" s="15">
        <v>43370</v>
      </c>
      <c r="D42" s="15">
        <v>45853</v>
      </c>
      <c r="E42" s="17">
        <v>110350000</v>
      </c>
      <c r="F42" s="17">
        <v>85350000</v>
      </c>
      <c r="G42" s="17">
        <v>25000000</v>
      </c>
      <c r="H42" s="128">
        <v>341.40000000000003</v>
      </c>
      <c r="I42" s="17">
        <v>0</v>
      </c>
      <c r="J42" s="17">
        <v>25000000</v>
      </c>
      <c r="K42" s="18">
        <v>1682710000</v>
      </c>
      <c r="L42" s="29">
        <v>91.292550000000006</v>
      </c>
      <c r="M42" s="29">
        <v>5.3419999999999996</v>
      </c>
      <c r="N42" s="29">
        <v>5.35</v>
      </c>
    </row>
    <row r="43" spans="1:14">
      <c r="A43" s="19">
        <v>43374</v>
      </c>
      <c r="B43" s="17">
        <v>30000000</v>
      </c>
      <c r="C43" s="15">
        <v>43398</v>
      </c>
      <c r="D43" s="15">
        <v>45853</v>
      </c>
      <c r="E43" s="17">
        <v>71600000</v>
      </c>
      <c r="F43" s="17">
        <v>41600000</v>
      </c>
      <c r="G43" s="17">
        <v>30000000</v>
      </c>
      <c r="H43" s="128">
        <v>138.66666666666669</v>
      </c>
      <c r="I43" s="17">
        <v>0</v>
      </c>
      <c r="J43" s="17">
        <v>30000000</v>
      </c>
      <c r="K43" s="18">
        <v>1712710000</v>
      </c>
      <c r="L43" s="29">
        <v>91.860280000000003</v>
      </c>
      <c r="M43" s="29">
        <v>5.25</v>
      </c>
      <c r="N43" s="29">
        <v>5.25</v>
      </c>
    </row>
    <row r="44" spans="1:14">
      <c r="A44" s="19">
        <v>43405</v>
      </c>
      <c r="B44" s="17">
        <v>80000000</v>
      </c>
      <c r="C44" s="15">
        <v>43405</v>
      </c>
      <c r="D44" s="15">
        <v>45853</v>
      </c>
      <c r="E44" s="17">
        <v>102800000</v>
      </c>
      <c r="F44" s="17">
        <v>22800000</v>
      </c>
      <c r="G44" s="17">
        <v>80000000</v>
      </c>
      <c r="H44" s="128">
        <v>28.499999999999996</v>
      </c>
      <c r="I44" s="17">
        <v>0</v>
      </c>
      <c r="J44" s="17">
        <v>80000000</v>
      </c>
      <c r="K44" s="18">
        <v>1792710000</v>
      </c>
      <c r="L44" s="29">
        <v>91.691829999999996</v>
      </c>
      <c r="M44" s="29">
        <v>5.2852199999999998</v>
      </c>
      <c r="N44" s="29">
        <v>5.49</v>
      </c>
    </row>
    <row r="45" spans="1:14">
      <c r="A45" s="19">
        <v>43405</v>
      </c>
      <c r="B45" s="17">
        <v>35000000</v>
      </c>
      <c r="C45" s="15">
        <v>43419</v>
      </c>
      <c r="D45" s="15">
        <v>45853</v>
      </c>
      <c r="E45" s="17">
        <v>77200000</v>
      </c>
      <c r="F45" s="17">
        <v>42200000</v>
      </c>
      <c r="G45" s="17">
        <v>35000000</v>
      </c>
      <c r="H45" s="128">
        <v>120.57142857142857</v>
      </c>
      <c r="I45" s="17">
        <v>0</v>
      </c>
      <c r="J45" s="17">
        <v>35000000</v>
      </c>
      <c r="K45" s="18">
        <v>1827710000</v>
      </c>
      <c r="L45" s="29">
        <v>91.463009999999997</v>
      </c>
      <c r="M45" s="29">
        <v>5.3359100000000002</v>
      </c>
      <c r="N45" s="29">
        <v>5.38</v>
      </c>
    </row>
    <row r="46" spans="1:14">
      <c r="A46" s="21">
        <v>43435</v>
      </c>
      <c r="B46" s="24">
        <v>30000000</v>
      </c>
      <c r="C46" s="22">
        <v>43440</v>
      </c>
      <c r="D46" s="22">
        <v>45853</v>
      </c>
      <c r="E46" s="24">
        <v>67600000</v>
      </c>
      <c r="F46" s="24">
        <v>37600000</v>
      </c>
      <c r="G46" s="24">
        <v>30000000</v>
      </c>
      <c r="H46" s="129">
        <v>125</v>
      </c>
      <c r="I46" s="24">
        <v>0</v>
      </c>
      <c r="J46" s="24">
        <v>30000000</v>
      </c>
      <c r="K46" s="25">
        <v>1857710000</v>
      </c>
      <c r="L46" s="30">
        <v>91.934790000000007</v>
      </c>
      <c r="M46" s="30">
        <v>5.2575000000000003</v>
      </c>
      <c r="N46" s="30">
        <v>5.28</v>
      </c>
    </row>
    <row r="47" spans="1:14">
      <c r="A47" s="19">
        <v>43466</v>
      </c>
      <c r="B47" s="17">
        <v>15000000</v>
      </c>
      <c r="C47" s="15">
        <v>43496</v>
      </c>
      <c r="D47" s="15">
        <v>45853</v>
      </c>
      <c r="E47" s="17">
        <v>17440000</v>
      </c>
      <c r="F47" s="17">
        <v>2440000</v>
      </c>
      <c r="G47" s="17">
        <v>15000000</v>
      </c>
      <c r="H47" s="128">
        <v>16.266666666666666</v>
      </c>
      <c r="I47" s="17">
        <v>0</v>
      </c>
      <c r="J47" s="17">
        <v>15000000</v>
      </c>
      <c r="K47" s="18">
        <v>1872710000</v>
      </c>
      <c r="L47" s="29">
        <v>91.863299999999995</v>
      </c>
      <c r="M47" s="29">
        <v>5.3048500000000001</v>
      </c>
      <c r="N47" s="29">
        <v>5.4</v>
      </c>
    </row>
    <row r="48" spans="1:14">
      <c r="A48" s="19">
        <v>43497</v>
      </c>
      <c r="B48" s="17">
        <v>15000000</v>
      </c>
      <c r="C48" s="15">
        <v>43517</v>
      </c>
      <c r="D48" s="15">
        <v>45853</v>
      </c>
      <c r="E48" s="17">
        <v>77300000</v>
      </c>
      <c r="F48" s="17">
        <v>62300000</v>
      </c>
      <c r="G48" s="17">
        <v>15000000</v>
      </c>
      <c r="H48" s="128">
        <v>415.33333333333331</v>
      </c>
      <c r="I48" s="17">
        <v>0</v>
      </c>
      <c r="J48" s="17">
        <v>15000000</v>
      </c>
      <c r="K48" s="18">
        <v>1887710000</v>
      </c>
      <c r="L48" s="29">
        <v>92.433340000000001</v>
      </c>
      <c r="M48" s="29">
        <v>5.2055999999999996</v>
      </c>
      <c r="N48" s="29">
        <v>5.23</v>
      </c>
    </row>
    <row r="49" spans="1:14">
      <c r="A49" s="19">
        <v>43555</v>
      </c>
      <c r="B49" s="17">
        <v>15000000</v>
      </c>
      <c r="C49" s="15">
        <v>43544</v>
      </c>
      <c r="D49" s="15">
        <v>45853</v>
      </c>
      <c r="E49" s="17">
        <v>73000000</v>
      </c>
      <c r="F49" s="17">
        <v>58000000</v>
      </c>
      <c r="G49" s="17">
        <v>15000000</v>
      </c>
      <c r="H49" s="128">
        <v>386.66666666666669</v>
      </c>
      <c r="I49" s="17">
        <v>0</v>
      </c>
      <c r="J49" s="17">
        <v>15000000</v>
      </c>
      <c r="K49" s="18">
        <v>1902710000</v>
      </c>
      <c r="L49" s="29">
        <v>92.976669999999999</v>
      </c>
      <c r="M49" s="29">
        <v>5.1139999999999999</v>
      </c>
      <c r="N49" s="29">
        <v>5.1260000000000003</v>
      </c>
    </row>
    <row r="50" spans="1:14">
      <c r="A50" s="19">
        <v>43585</v>
      </c>
      <c r="B50" s="17">
        <v>30000000</v>
      </c>
      <c r="C50" s="15">
        <v>43566</v>
      </c>
      <c r="D50" s="15">
        <v>45853</v>
      </c>
      <c r="E50" s="17">
        <v>40000000</v>
      </c>
      <c r="F50" s="17">
        <v>10000000</v>
      </c>
      <c r="G50" s="17">
        <v>30000000</v>
      </c>
      <c r="H50" s="128">
        <v>33.333333333333329</v>
      </c>
      <c r="I50" s="17">
        <v>0</v>
      </c>
      <c r="J50" s="17">
        <v>30000000</v>
      </c>
      <c r="K50" s="18">
        <v>1932710000</v>
      </c>
      <c r="L50" s="29">
        <v>93.03886</v>
      </c>
      <c r="M50" s="29">
        <v>5.1133300000000004</v>
      </c>
      <c r="N50" s="29">
        <v>5.19</v>
      </c>
    </row>
    <row r="51" spans="1:14">
      <c r="A51" s="21">
        <v>43616</v>
      </c>
      <c r="B51" s="24">
        <v>30000000</v>
      </c>
      <c r="C51" s="22">
        <v>43616</v>
      </c>
      <c r="D51" s="22">
        <v>45853</v>
      </c>
      <c r="E51" s="24">
        <v>90000000</v>
      </c>
      <c r="F51" s="24">
        <v>60000000</v>
      </c>
      <c r="G51" s="24">
        <v>30000000</v>
      </c>
      <c r="H51" s="129">
        <v>200</v>
      </c>
      <c r="I51" s="24">
        <v>0</v>
      </c>
      <c r="J51" s="24">
        <v>30000000</v>
      </c>
      <c r="K51" s="25">
        <v>1962710000</v>
      </c>
      <c r="L51" s="30">
        <v>94.247810000000001</v>
      </c>
      <c r="M51" s="30">
        <v>4.9000000000000004</v>
      </c>
      <c r="N51" s="30">
        <v>4.9000000000000004</v>
      </c>
    </row>
  </sheetData>
  <conditionalFormatting sqref="H5:H7">
    <cfRule type="cellIs" dxfId="134" priority="30363" stopIfTrue="1" operator="lessThan">
      <formula>0</formula>
    </cfRule>
  </conditionalFormatting>
  <conditionalFormatting sqref="L28:M28">
    <cfRule type="cellIs" dxfId="133" priority="11311" stopIfTrue="1" operator="lessThan">
      <formula>0</formula>
    </cfRule>
  </conditionalFormatting>
  <conditionalFormatting sqref="L31:M31">
    <cfRule type="cellIs" dxfId="132" priority="9186" stopIfTrue="1" operator="lessThan">
      <formula>0</formula>
    </cfRule>
  </conditionalFormatting>
  <conditionalFormatting sqref="L4:N52">
    <cfRule type="cellIs" dxfId="131" priority="1" stopIfTrue="1" operator="lessThan">
      <formula>0</formula>
    </cfRule>
  </conditionalFormatting>
  <conditionalFormatting sqref="N28:N37">
    <cfRule type="cellIs" dxfId="130" priority="6343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>Kandjavera, Jacky</DisplayName>
        <AccountId>22</AccountId>
        <AccountType/>
      </UserInfo>
      <UserInfo>
        <DisplayName>Iiyambula, Elifas</DisplayName>
        <AccountId>33</AccountId>
        <AccountType/>
      </UserInfo>
      <UserInfo>
        <DisplayName>Phillipus, Christian</DisplayName>
        <AccountId>15</AccountId>
        <AccountType/>
      </UserInfo>
      <UserInfo>
        <DisplayName>Schulze Struchtrup, Sanette</DisplayName>
        <AccountId>39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78D6E-269E-401A-941E-C48031C66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24F31-8043-40C0-ADCB-DED8A369A0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570f71-645b-41be-b316-af6cb6d3d1b1"/>
    <ds:schemaRef ds:uri="http://purl.org/dc/elements/1.1/"/>
    <ds:schemaRef ds:uri="http://schemas.microsoft.com/office/2006/metadata/properties"/>
    <ds:schemaRef ds:uri="89e6558f-5113-49e0-8f98-ced932a8e8dc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715478-B78B-4660-B725-1F8B2B6600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91-DAY TB</vt:lpstr>
      <vt:lpstr>182-DAY TB</vt:lpstr>
      <vt:lpstr>273-DAY TB</vt:lpstr>
      <vt:lpstr>365-DAY TB</vt:lpstr>
      <vt:lpstr>GC18</vt:lpstr>
      <vt:lpstr>TOTAL DEBT</vt:lpstr>
      <vt:lpstr>GC24</vt:lpstr>
      <vt:lpstr>GC25</vt:lpstr>
      <vt:lpstr>GI25</vt:lpstr>
      <vt:lpstr>GI27</vt:lpstr>
      <vt:lpstr>GI29</vt:lpstr>
      <vt:lpstr>GI31</vt:lpstr>
      <vt:lpstr>GI33</vt:lpstr>
      <vt:lpstr>GI36</vt:lpstr>
      <vt:lpstr>GI41</vt:lpstr>
      <vt:lpstr>GC26</vt:lpstr>
      <vt:lpstr>GC27</vt:lpstr>
      <vt:lpstr>GC28</vt:lpstr>
      <vt:lpstr>GC30</vt:lpstr>
      <vt:lpstr>GC32</vt:lpstr>
      <vt:lpstr>GC35</vt:lpstr>
      <vt:lpstr>GC37</vt:lpstr>
      <vt:lpstr>GC40</vt:lpstr>
      <vt:lpstr>GC43</vt:lpstr>
      <vt:lpstr>GC45</vt:lpstr>
      <vt:lpstr>GC48</vt:lpstr>
      <vt:lpstr>GC50</vt:lpstr>
      <vt:lpstr>'182-DAY TB'!Print_Titles</vt:lpstr>
      <vt:lpstr>'273-DAY TB'!Print_Titles</vt:lpstr>
      <vt:lpstr>'365-DAY TB'!Print_Titles</vt:lpstr>
      <vt:lpstr>'91-DAY TB'!Print_Titles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Ollie Bock</dc:creator>
  <cp:lastModifiedBy>Kandjavera, Jacky</cp:lastModifiedBy>
  <cp:lastPrinted>2016-08-24T14:42:11Z</cp:lastPrinted>
  <dcterms:created xsi:type="dcterms:W3CDTF">2000-08-31T12:58:38Z</dcterms:created>
  <dcterms:modified xsi:type="dcterms:W3CDTF">2026-01-30T12:43:21Z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2021-07-29T08:10:40Z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06e2244e-5732-4649-a9f0-24df594b7d7a</vt:lpwstr>
  </property>
  <property fmtid="{D5CDD505-2E9C-101B-9397-08002B2CF9AE}" pid="8" name="MSIP_Label_82f1ab62-2277-4c0d-aa3e-21682a26c75c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